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733" activeTab="0"/>
  </bookViews>
  <sheets>
    <sheet name="INVERSIÓN BMT" sheetId="1" r:id="rId1"/>
    <sheet name="POAI 2013" sheetId="2" state="hidden" r:id="rId2"/>
    <sheet name="TABLAS" sheetId="3" state="hidden" r:id="rId3"/>
    <sheet name="Resumen para SDH V4" sheetId="4" state="hidden" r:id="rId4"/>
  </sheets>
  <externalReferences>
    <externalReference r:id="rId7"/>
    <externalReference r:id="rId8"/>
    <externalReference r:id="rId9"/>
  </externalReferences>
  <definedNames>
    <definedName name="_xlnm._FilterDatabase" localSheetId="1" hidden="1">'POAI 2013'!$A$1:$G$16</definedName>
    <definedName name="a">#REF!</definedName>
    <definedName name="aa">#REF!</definedName>
    <definedName name="_xlnm.Print_Area" localSheetId="0">'INVERSIÓN BMT'!$B$1:$H$194</definedName>
    <definedName name="B">#REF!</definedName>
    <definedName name="dd">#REF!</definedName>
    <definedName name="g">#REF!</definedName>
    <definedName name="gdsa">#REF!</definedName>
    <definedName name="gg">#REF!</definedName>
    <definedName name="graficos">#REF!</definedName>
    <definedName name="graficos2">#REF!</definedName>
    <definedName name="PLAN">#REF!</definedName>
    <definedName name="PROYECCION">#REF!</definedName>
    <definedName name="sadsa">#REF!</definedName>
    <definedName name="_xlnm.Print_Titles" localSheetId="0">'INVERSIÓN BMT'!$27:$27</definedName>
    <definedName name="_xlnm.Print_Titles" localSheetId="3">'Resumen para SDH V4'!$1:$1</definedName>
  </definedNames>
  <calcPr fullCalcOnLoad="1"/>
</workbook>
</file>

<file path=xl/sharedStrings.xml><?xml version="1.0" encoding="utf-8"?>
<sst xmlns="http://schemas.openxmlformats.org/spreadsheetml/2006/main" count="1281" uniqueCount="500">
  <si>
    <t>Meta Proyecto de Inversión</t>
  </si>
  <si>
    <t>Dependencia</t>
  </si>
  <si>
    <t>Clasificación de recurrencia</t>
  </si>
  <si>
    <t>Concepto del Gasto (SDH)</t>
  </si>
  <si>
    <t>Subdirección de Gestión Corporativa</t>
  </si>
  <si>
    <t>0082 Infraestructura para la modernización y el fortalecimiento de la UAECOB</t>
  </si>
  <si>
    <t>0083 Mejoramiento y Mantenimiento de la Infraestructura de las Estaciones de Bomberos</t>
  </si>
  <si>
    <t>0077-Dotación de máquinas y equipos para los Cuerpos de Bomberos Oficiales</t>
  </si>
  <si>
    <t>0500-Servicios de Conectividad, VOZ, Datos,  Vídeo y Hosting para la UAECOB.</t>
  </si>
  <si>
    <t>0502-Actualización, soporte y adquisición de licenciamiento del software e implementación Sistemas Integrados de la UAECOB</t>
  </si>
  <si>
    <t>0056-Mantenimiento de Máquinas, Vehículos, Equipos y Bienes Muebles de la UAECOB</t>
  </si>
  <si>
    <t>0180-Suministro de combustibles para Máquinas y Equipos Especializados de la UAECOB</t>
  </si>
  <si>
    <t>0050-Capacitación a la comunidad sobre atención de emergencias</t>
  </si>
  <si>
    <t>0006-Capacitación del personal de Bomberos</t>
  </si>
  <si>
    <t>0067-Gestión Integral del Riesgo contra incendio y demás emergencias que atiende la UAECOB.</t>
  </si>
  <si>
    <t>Acciones de apoyo a la gestión integral del riesgo y atención de emergencias</t>
  </si>
  <si>
    <t>Mantenimiento preventivo y correctivo de vehículos</t>
  </si>
  <si>
    <t>Gasto no recurrente</t>
  </si>
  <si>
    <t>Gasto recurrente existente</t>
  </si>
  <si>
    <t>Gasto recurrente nuevo</t>
  </si>
  <si>
    <t>Combustible para vehículos</t>
  </si>
  <si>
    <t>Adquirir elementos de bioseguridad y suministro de insumos para maletines de trauma</t>
  </si>
  <si>
    <t>Contratar el suministro alimentación  para el programa canino de la UAECOB</t>
  </si>
  <si>
    <t>Contratar el servicio integral de servicio médico veterinario para el programa canino de la UAECOB</t>
  </si>
  <si>
    <t>Contratar los servicios de canales de datos dedicados para la infraestructura LAN y de Internet para la UAECOB</t>
  </si>
  <si>
    <t>0702-Dotación de instalaciones de la UAECOB - Bomberos</t>
  </si>
  <si>
    <t>Movilizaciones de grupos especiales en emergencias. Imprevistos en el desarrollo de las actividades de atención de emergencias</t>
  </si>
  <si>
    <t>Total general</t>
  </si>
  <si>
    <t>Adquisición de implementos, enseres, electrodomésticos y muebles para las estaciones y demás implementos para el bienestar (se divide según necesidades)</t>
  </si>
  <si>
    <t xml:space="preserve">Intervenciones físicas en las estaciones </t>
  </si>
  <si>
    <t xml:space="preserve">Contratar los servicios integrales de mantenimiento preventivo y correctivo de los equipos de respiración autónoma, incluido el suministro de repuestos, insumos y mano de obra especializada.  </t>
  </si>
  <si>
    <t>Contratar el suministro de elementos de ferretería, para el soporte de las operaciones de la Unidad Administrativa Especial Cuerpo Oficial de Bomberos</t>
  </si>
  <si>
    <t>Poda y jardinería en las Estaciones.</t>
  </si>
  <si>
    <t>Medición de Contaminantes en Calderas.</t>
  </si>
  <si>
    <t>Prestar el servicio de comunicaciones voz a voz y datos por bolsa de segundos a consumo a consumo, sobre equipos y tecnología trunking digital IDEN  con equipos entregados en calidad de comodato para la UAECOB</t>
  </si>
  <si>
    <t>TELMEX se obliga a prestar al arrendatario UAECOB, por sus propios medios o con los de terceros, con plena autonomía técnica, financiera, administrativa y directiva, el "ARRENDAMIENTO DE SOLUCION INTEGRAL TECNOLÓGICA - HOSTING",  lo cual incluye espacio físico, equipos, licenciamiento y servicios de instalación, configuración, soporte, mantenimiento, backup, restauración, monitoreo, administración de la solución tecnológica y alta disponibilidad de la misma, según las especificaciones del anexo técnico.</t>
  </si>
  <si>
    <t xml:space="preserve">Contratar los servicios de Internet Móvil 3.5 o 4G, con paquete de datos ilimitado mensual y con conexión de modens tipo USB. </t>
  </si>
  <si>
    <t>Contratar el suministro e instalacion de llantas para los vehiculos asignados a la unidad administrativa especial cuerpo oficial de bomberos</t>
  </si>
  <si>
    <t xml:space="preserve">Contratar el servicio de alimentos e hidratación Componente sólido para soporte en emergencias y eventos institucionales </t>
  </si>
  <si>
    <t>Contratar el servicio de mantenimiento trajes de línea de fuego</t>
  </si>
  <si>
    <t>Adquirir elementos necesarios para la impresión de piezas que utilizará la UAECOBB dentro de su estrategia de Comunicaciones internas y externas, así como en el trabajo de prevención hacia la comunidad</t>
  </si>
  <si>
    <t>Contratar los servicios de monitoreo de medios de información para estimar el impacto de las noticias publicadas y la gestión de comunicación pública de la Unidad</t>
  </si>
  <si>
    <t>Prestar los servicios de mantenimiento preventivo y correctivo con suministro de repuestos e insumos para los equipos menores de la UAECOB</t>
  </si>
  <si>
    <t>Suministro de materiales para la realización de procesos de entrenamiento a personal operativo</t>
  </si>
  <si>
    <t>certificacion calidad</t>
  </si>
  <si>
    <t xml:space="preserve">mantenimiento y adecuacion sistema electrónico  de seguridad monitoreado, </t>
  </si>
  <si>
    <t>Adquirir botas y medias para el traje de diario del personal uniformado de la Unidad.</t>
  </si>
  <si>
    <t>seguridad electronica</t>
  </si>
  <si>
    <t>vehiculo comando</t>
  </si>
  <si>
    <t>Sistemas de Impresión en la UAECOB</t>
  </si>
  <si>
    <t>Mantenimiento Correctivo, mantenimiento Preventivo con bolsa de repuestos para los equipos y la infraestructura de Radiocomunicaciones del Sistema Troncalizado</t>
  </si>
  <si>
    <t>mantenimiento de extintores</t>
  </si>
  <si>
    <t xml:space="preserve">Contratar el suministro de espuma (película acuosa) al 1%, al 3% y al 6% para la extinción de incendios estructurales </t>
  </si>
  <si>
    <t>Raciones de campaña</t>
  </si>
  <si>
    <t>Entrenamiento en puesto de trabajo para el personal operativo</t>
  </si>
  <si>
    <t>Inscripción a procesos de capacitación</t>
  </si>
  <si>
    <t>Viáticos suministrados a los funcionarios de la UAECOBB que se desplacen a tomar capacitaciones en otras ciudades o países para cubrir gastos de hospedaje y alimentación</t>
  </si>
  <si>
    <t>Suministro de pasajes aéreos para los desplazamientos de los diferentes funcionarios, así mismo para el desplazamiento de instructores o conferencistas de otras ciudades o países cuando la entidad lo requiera para la capacitación de sus funcionarios</t>
  </si>
  <si>
    <t>Contratar los servicios permanentes e integrales en comunicación consistente en el diseño y producción de herramientas y piezas de comunicación masiva y directa para informar a la ciudadanía acerca de las estrategias misionales de la entidad</t>
  </si>
  <si>
    <t>adquisición de equipos de corte para USAR</t>
  </si>
  <si>
    <t>adquisición de UN SET para cargas pesadas</t>
  </si>
  <si>
    <t>adquisición de maquinas especializadas</t>
  </si>
  <si>
    <t>fortalecimiento primera respuesta incendios forestales</t>
  </si>
  <si>
    <t>fortalecimiento primera respuesta incendios edificios altos</t>
  </si>
  <si>
    <t>fortalecimiento respuesta para rescate diferentes modalidades</t>
  </si>
  <si>
    <t xml:space="preserve">fortalecimiento tecnologico para la respuesta de las operaciones </t>
  </si>
  <si>
    <t>adquisición cascos para rescates e incendios forestales</t>
  </si>
  <si>
    <t xml:space="preserve">Adquirir equipos de producción y postproducción en video profesional.  </t>
  </si>
  <si>
    <t>Adecuacion bodegas logistica</t>
  </si>
  <si>
    <t>Equipo de campamento, que incluye carpa térmica, baños, ducha, cocina, lavamanos, catres  y mesas de comedor</t>
  </si>
  <si>
    <t>Un montacargas manual con capacidad de carga mínimo 1 tonelada y altura de 4 mts</t>
  </si>
  <si>
    <t>Una camión grúa telescópica  con capacidad de 20 toneladas</t>
  </si>
  <si>
    <t>Carpas inflables</t>
  </si>
  <si>
    <t>Tanques móviles para cargue de combustible y espuma mínimo de 500 gls</t>
  </si>
  <si>
    <t>estandarización  certificacion</t>
  </si>
  <si>
    <t>semana de la prevencion</t>
  </si>
  <si>
    <t>semana del tendero </t>
  </si>
  <si>
    <t>administracion data center</t>
  </si>
  <si>
    <t>Sistema de control de presencia de personal</t>
  </si>
  <si>
    <t>Análisis, diseño e implementación del proceso de Revisiones Técnicas virtual</t>
  </si>
  <si>
    <t>Sistema de administración de Gestión Documental</t>
  </si>
  <si>
    <t>Actualizacion de plataforma tecnológica</t>
  </si>
  <si>
    <t>Línea de investigación aplicada para la Gestión del  Riesgo</t>
  </si>
  <si>
    <t>Estandarización de módulos o procesos educativos, técnicas y procedimientos bomberiles</t>
  </si>
  <si>
    <t>Diseño e implementación del modelo curricular pedagógico e investigativo en Gestión del Riesgo y bomberil</t>
  </si>
  <si>
    <t>PIGA-Mantenimiento piscina a razon de $ 2.200.000 por mes</t>
  </si>
  <si>
    <t>PIGA-MANTENIMIENTO CALDERA Y SUPERVISION (pisicina kennedy)</t>
  </si>
  <si>
    <t>PIGA-ADMINISTRACION TEMA DE PISCINA a razon de $ 3.000.000 por mes</t>
  </si>
  <si>
    <t>PIGA-Mantenimiento programa de GIRS (70 unid. De Contenedores pequeños para residuos sólidos $ 40.000 c/u   - 90 Contenedores grandes para residuos sólidos $ 100.000 c/u)</t>
  </si>
  <si>
    <t>PIGA-Incentivos y reconocimientos,</t>
  </si>
  <si>
    <t>PIGA-Ecolavado de máquinas</t>
  </si>
  <si>
    <t>Estación Central-Adecuacion y reforzamiento estructural. Ya hay lilcencia</t>
  </si>
  <si>
    <t>Interventoría-Central</t>
  </si>
  <si>
    <t>Estación Bosa-Adecuacion y reforzamiento estructural. Ya hay lilcencia</t>
  </si>
  <si>
    <t>Interventoría-Bosa</t>
  </si>
  <si>
    <t>Estación Bellavista-Actualizacion de Estudios y diseños existentes a norma vigente. Hay que ajustar los que existen</t>
  </si>
  <si>
    <t>Interventoria E y D-Bellavista</t>
  </si>
  <si>
    <t xml:space="preserve">Estación Fontibón- Actualizacion de Estudios y diseños existentes a norma vigente. Hay que ajustar los que existen </t>
  </si>
  <si>
    <t>Interventoria E y D-Fontibón</t>
  </si>
  <si>
    <t>Comando- OBRA NUEVA CERRAMIENTO-OBRAS DE URBANISMO. Pedir concepto a seguridad, antibandalico</t>
  </si>
  <si>
    <t>Comando-1 Planta electrica. Ya esta en los diseños aprobada</t>
  </si>
  <si>
    <t>Comando-Insonorizacion plantas electricas</t>
  </si>
  <si>
    <t>Comando-alumbrado de emergencia. Diseñor lo entrega RAM</t>
  </si>
  <si>
    <t>Comando- DISPOSITIVO DE PROTECCION CONTRA SOBRETENSIONES DPS (¡REGULADOR DE CORRIENTE). DISEÑOS LOS ENTREGA RAM</t>
  </si>
  <si>
    <t>Comando-Diseño de tanques de ACPM para las plantas electricas. Hoy no hay. Debe dar concepto Gestion del Riesgo y Ambiental</t>
  </si>
  <si>
    <t>Comando- Tanques de ACPM de 6000 galones para suplencia de 6 dias. Pueden ser dos tanques por seguridad y por que van a ser dos entidades las que van a operar alli. El tanque solo vale 15 millones, pero las valbulas y aditamientos valen mucho mas</t>
  </si>
  <si>
    <t>Construcción Centro Academico y entrenamiento
Legalizacion del predio (escrituras)</t>
  </si>
  <si>
    <t>Construcción Centro Academico y entrenamiento
estudios y diseños</t>
  </si>
  <si>
    <t>Construcción Centro Academico y entrenamiento
Interventoría estudios y diseños</t>
  </si>
  <si>
    <t>Estación Kennedy-Diseño y obra de traslado de la Cladera</t>
  </si>
  <si>
    <t>PIGA-Cuartos de acopio temporal de residuos sólidos</t>
  </si>
  <si>
    <t>PIGA-Tecnologías de eficiencia en uso de recursos (agua y energía eléctrica).</t>
  </si>
  <si>
    <t>PIGA-Preauditoría de certificación ISO 14000</t>
  </si>
  <si>
    <t>PIGA-Auditoría de certificación ISO 14000</t>
  </si>
  <si>
    <t>PIGA-Formación continuada -Capacitaciones y socializaciones</t>
  </si>
  <si>
    <t>Olimpiadas bomberiles</t>
  </si>
  <si>
    <t>Actividades y recursos para el montaje de los gestores locales</t>
  </si>
  <si>
    <t xml:space="preserve">Contratar suministro de la logistica y apoyo para los eventos que requiera llevar a cabo la UAECOB. </t>
  </si>
  <si>
    <t xml:space="preserve">Contratar la ejecución de un plan de medios de conformidad a los requerimientos de la UAECOB, en medios tradionales, alternativos y comunitarios.  </t>
  </si>
  <si>
    <t>0142 – Personal especializado para las actividades propias de los procesos de mejoramiento de gestión de la entidad</t>
  </si>
  <si>
    <t>908 - Fortalecimiento del Sistema Integrado de Gestión de la UAECOB</t>
  </si>
  <si>
    <t>412 - Modernización del Cuerpo Oficial de Bomberos</t>
  </si>
  <si>
    <t>Fortalecimiento primera respuesta
(Equipos para la atención de incendios estructurales, pitones, mandarrias, etc.)</t>
  </si>
  <si>
    <t>Adquisición de Elementos de Protección Personal, equipos e insumos para la atención de emergencias con materiales peligrosos</t>
  </si>
  <si>
    <t>Reposición y stock equipo menor
(Elementos para el programa canino
Equipos de autocontenido
Elementos y accesorios para intervenciones que generen rescate por extensión
Elementos y accesorios para intervenciones que generen rescate para animales, domésticos, de granja entre otros
Elementos y accesorios para la calibración de monitores atmosféricos
Equipos de corte
Equipos de rescate vehicular pesado
Medidores laser de distancia para realizar investigación de Incendios
Cámaras fotográficas profesionales para realizar investigación de incendios
Microscopio digital para realizar investigación de incendios
Tienda neumática de campaña para rehabilitación del bombero en emergencias)</t>
  </si>
  <si>
    <t>capacitacion externa a la comunidad sobre atención de emergencias (incluye insumos para realizar procesos de divulgación)</t>
  </si>
  <si>
    <t>Insumos para realizar procesos de capacitación y entrenamiento (fotocopias material de entrenamiento y capacitación misional)</t>
  </si>
  <si>
    <t>Desarrollar 1 programa que garantice el 100% del mantenimiento de la infraestructura física de las 17 Estaciones de Bomberos y el Comando</t>
  </si>
  <si>
    <t>Dotar 100 por ciento del equipamiento de bienes programados para el Cuerpo Oficial de Bomberos</t>
  </si>
  <si>
    <t>Implementar 1 Plan Institucional de Capacitación (PIC) para el Cuerpo Oficial de Bomberos</t>
  </si>
  <si>
    <t>Implementar y mantener el 100 por ciento del Sistema Integrado de Gestión de la UAECOB, de acuerdo a las actividades programadas</t>
  </si>
  <si>
    <t>Implementar 1 programa para el fortalecimiento de la gestión del riesgo contra incendio, preparativos, atención de incidentes con materiales peligrosos y rescates</t>
  </si>
  <si>
    <t>0143-Mantenimiento y sostenibilidad del proceso de recertificación al sistema integrado de gestión.</t>
  </si>
  <si>
    <t>Contratar el mantenimiento integral con suministro de repuestos y mano de obra especializada para los equipos de rescate vehicular liviano y pesado de la UAECOB.</t>
  </si>
  <si>
    <t>0767-Dotación tecnológica de las estaciones y el comando</t>
  </si>
  <si>
    <t>Construir 3 unidades de Bomberos divididas en 2 Estaciones y 1 Academia</t>
  </si>
  <si>
    <t>Adecuar 3 Estaciones de Bomberos</t>
  </si>
  <si>
    <t>Eje</t>
  </si>
  <si>
    <t>Programa</t>
  </si>
  <si>
    <t>Proyecto Prioritario</t>
  </si>
  <si>
    <t>02 - Un territorio que enfrenta el cambio climático y se ordena alrededor del agua</t>
  </si>
  <si>
    <t>20 - Gestión integral de riesgos</t>
  </si>
  <si>
    <t xml:space="preserve">201 - Fortalecimiento del Sistema Distrital de gestión del riesgo </t>
  </si>
  <si>
    <t>370 - 100% de las personas afectadas por incidentes emergencias y desastres con respuesta integral y coordinada del SDGR</t>
  </si>
  <si>
    <t>03 - Una Bogotá que defiende y fortalece lo público</t>
  </si>
  <si>
    <t>31 - Fortalecimiento de la función administrativa y desarrollo institucional</t>
  </si>
  <si>
    <t>235 - Sistemas de mejoramiento de la gestión y de la capacidad operativa de las entidades</t>
  </si>
  <si>
    <t xml:space="preserve">457 - Implementar en el 100% de las entidades del distrito el Sistema Integrado de Gestión </t>
  </si>
  <si>
    <t>Meta Plan de Desarrollo</t>
  </si>
  <si>
    <t>Proyecto de Inversión</t>
  </si>
  <si>
    <t>Necesidad</t>
  </si>
  <si>
    <t>Valor Necesidad</t>
  </si>
  <si>
    <t>Proceso</t>
  </si>
  <si>
    <t>Valor Total</t>
  </si>
  <si>
    <t>Tipo de Gasto Predis</t>
  </si>
  <si>
    <t>Componente</t>
  </si>
  <si>
    <t>Intensidad</t>
  </si>
  <si>
    <t>Cantidad (bienes a contratar)</t>
  </si>
  <si>
    <t>01 Infraestructura</t>
  </si>
  <si>
    <t>01  Construcción, adecuación y ampliación de infraestructura propia del sector</t>
  </si>
  <si>
    <t>03 Mejoramiento y mantenimiento de infraestructura propia del sector</t>
  </si>
  <si>
    <t>02 Dotación</t>
  </si>
  <si>
    <t>01 Adquisición y/o producción de equipos, materiales, suministros y servicios propios del sector</t>
  </si>
  <si>
    <t>0767-Dotación tecnológica De las estaciones y el comando</t>
  </si>
  <si>
    <t>02 Mantenimiento de equipos, materiales, suministros y servicios propios del sector</t>
  </si>
  <si>
    <t>03 Recurso Humano</t>
  </si>
  <si>
    <t>01 Divulgación, asistencia técnica y capacitación de la población</t>
  </si>
  <si>
    <t>05 Administración Institucional</t>
  </si>
  <si>
    <t>02 Administración, control y organización institucional para apoyo a la gestión del distrito</t>
  </si>
  <si>
    <t>0141-Otros gastos administración, control y organización institucional para apoyo o gestión del Estado</t>
  </si>
  <si>
    <t>06 Gastos Operativos</t>
  </si>
  <si>
    <t>01 Investigación básica aplicada y estudios propios del sector</t>
  </si>
  <si>
    <t>Subdirección de Gestión Humana</t>
  </si>
  <si>
    <t>N/A</t>
  </si>
  <si>
    <t>Suministro</t>
  </si>
  <si>
    <t>Oficina Asesora de Planeación</t>
  </si>
  <si>
    <t>Prestación de Servicios</t>
  </si>
  <si>
    <t>Contratación Directa</t>
  </si>
  <si>
    <t>Subdirección de Logística</t>
  </si>
  <si>
    <t>Mínima cuantía</t>
  </si>
  <si>
    <t>Subdirección de Gestión del Riesgo</t>
  </si>
  <si>
    <t>Compraventa</t>
  </si>
  <si>
    <t>Subdirección Operativa</t>
  </si>
  <si>
    <t>Arrendamiento</t>
  </si>
  <si>
    <t>Oficina Asesora Jurídica</t>
  </si>
  <si>
    <t>Nombre Proyecto de Inversión</t>
  </si>
  <si>
    <t>Licitación Pública</t>
  </si>
  <si>
    <t>Vigencia Futura</t>
  </si>
  <si>
    <t>NO</t>
  </si>
  <si>
    <t>PSP</t>
  </si>
  <si>
    <t>Dirección - Despacho</t>
  </si>
  <si>
    <t>Dirección -  Comunicaciones y Prensa</t>
  </si>
  <si>
    <t>Tipo de Contratación</t>
  </si>
  <si>
    <t>Consultoría</t>
  </si>
  <si>
    <t>Convenios</t>
  </si>
  <si>
    <t>Diseño</t>
  </si>
  <si>
    <t>Interventoría</t>
  </si>
  <si>
    <t>Obra</t>
  </si>
  <si>
    <t>OPERATIVOS GENERALES</t>
  </si>
  <si>
    <t>COMUNICACIONES EN EMERGENCIA</t>
  </si>
  <si>
    <t>ATENCIÓN DE INCENDIOS</t>
  </si>
  <si>
    <t>USAR. BÚSQUEDA Y RESCATE URBANO
(URBAN SEARCH AND RESCUE)</t>
  </si>
  <si>
    <t>BÚSQUEDA Y RESCATE</t>
  </si>
  <si>
    <t>BÚSQUEDA Y RESCATE DE ANIMALES EN EMERGENCIA (BRAE)</t>
  </si>
  <si>
    <t>RESPUESTA A INCIDENTES CON MATERIALES PELIGROSOS Y EMERGENCIAS QUÍMICAS - MATPEL</t>
  </si>
  <si>
    <t>CONOCIMIENTO DEL RIESGO</t>
  </si>
  <si>
    <t>REDUCCIÓN DEL RIESGO</t>
  </si>
  <si>
    <t>INVESTIGACIÓN DE SERVICIOS DE EMERGENCIA</t>
  </si>
  <si>
    <t>PLANEACIÓN Y GESTIÓN ESTRATÉGICA</t>
  </si>
  <si>
    <t>GESTIÓN DE COMUNICACIONES</t>
  </si>
  <si>
    <t>MEJORA CONTINUA</t>
  </si>
  <si>
    <t>EVALUACIÓN INDEPENDIENTE</t>
  </si>
  <si>
    <t>GESTIÓN DEL TALENTO HUMANO</t>
  </si>
  <si>
    <t xml:space="preserve">CONTROL DISCIPLINARIO </t>
  </si>
  <si>
    <t>ADMINISTRACIÓN DE RECURSOS FÍSICOS</t>
  </si>
  <si>
    <t>GESTIÓN DOCUMENTAL</t>
  </si>
  <si>
    <t>GESTIÓN FINANCIERA</t>
  </si>
  <si>
    <t>SERVICIO DE ATENCIÓN AL CIUDADANO</t>
  </si>
  <si>
    <t>GESTIÓN DE RECURSOS TECNOLÓGICOS</t>
  </si>
  <si>
    <t>GESTIÓN JURÍDICA</t>
  </si>
  <si>
    <t>CONTRATACION</t>
  </si>
  <si>
    <t>LOGISTICA PARA EMERGENCIAS Y SUMINISTROS</t>
  </si>
  <si>
    <t>PARQUE AUTOMOTOR</t>
  </si>
  <si>
    <t>EQUIPO MENOR</t>
  </si>
  <si>
    <t>GESTIÓN AMBIENTAL</t>
  </si>
  <si>
    <t>SI</t>
  </si>
  <si>
    <t>Modalidad de Contratación</t>
  </si>
  <si>
    <t>Concurso de Méritos</t>
  </si>
  <si>
    <t>Subasta a la inversa</t>
  </si>
  <si>
    <t>Selección Abreviada de menor cuantía</t>
  </si>
  <si>
    <t>Modernización Cuerpo Oficial de Bomberos</t>
  </si>
  <si>
    <t>Fortalecimiento del Sistema Integrado de Gestión de la UAECOB</t>
  </si>
  <si>
    <t>Construir tres (3) unidades de bomberos divididas en dos (2) estaciones y una (1) academia</t>
  </si>
  <si>
    <t>Desarrollar un programa que garantice el 100% del mantenimiento de la infraestructura fisica de las 17 estaciones de bomberos y el comando</t>
  </si>
  <si>
    <t>Implementar un (1) Plan Institucional de Capacitación (PIC) para el Cuerpo Oficial de Bomberos</t>
  </si>
  <si>
    <t>Oficina Control Interno</t>
  </si>
  <si>
    <t>Adecuar tres (3) estaciones de bomberos</t>
  </si>
  <si>
    <t>Personal especializado para las actividades propias de los procesos de mejoramiento de gestión de la entidad</t>
  </si>
  <si>
    <t>.</t>
  </si>
  <si>
    <t>Meta Proyecto de Inversión 412</t>
  </si>
  <si>
    <t>Meta Proyecto de Inversión 908</t>
  </si>
  <si>
    <t>Adición</t>
  </si>
  <si>
    <t xml:space="preserve">Compra de Muebles Enseres y Otros Elementos para las Instalaciones  de la UAE Cuerpo Oficial de Bomberos </t>
  </si>
  <si>
    <t>Descripción</t>
  </si>
  <si>
    <t>Fecha estimada de inicio de proceso de selección</t>
  </si>
  <si>
    <t>Duración estimada del contrato</t>
  </si>
  <si>
    <t xml:space="preserve">Modalidad de selección </t>
  </si>
  <si>
    <t>Valor total estimado</t>
  </si>
  <si>
    <t>¿Se requieren vigencias futuras?</t>
  </si>
  <si>
    <t>Valor estimado en la vigencia actual</t>
  </si>
  <si>
    <t>Estado de solicitud de vigencias futuras</t>
  </si>
  <si>
    <t>Datos de contacto del responsable</t>
  </si>
  <si>
    <t>Declaración sobre la naturaleza del Plan
Anual de Adquisiciones:</t>
  </si>
  <si>
    <t>A. INFORMACIÓN GENERAL DE LA ENTIDAD</t>
  </si>
  <si>
    <t>Nombre</t>
  </si>
  <si>
    <t>Dirección</t>
  </si>
  <si>
    <t>Teléfono</t>
  </si>
  <si>
    <t>Página web</t>
  </si>
  <si>
    <t>Perspectiva estratégica</t>
  </si>
  <si>
    <t>Información de contacto</t>
  </si>
  <si>
    <t>Valor total del PAA</t>
  </si>
  <si>
    <t>Límite de contratación menor cuantía</t>
  </si>
  <si>
    <t>Límite de contratación mínima cuantía</t>
  </si>
  <si>
    <t>Fecha de última actualización del PAA</t>
  </si>
  <si>
    <t>Visión</t>
  </si>
  <si>
    <t>Misión</t>
  </si>
  <si>
    <t>UNIDAD ADMINISTRATIVA ESPECIAL CUERPO OFICIAL DE BOMBEROS</t>
  </si>
  <si>
    <t>CALLE 20 68 A 06</t>
  </si>
  <si>
    <t>www.bomberosbogota.gov.co/‎</t>
  </si>
  <si>
    <t>Proteger la vida, el ambiente y el patrimonio de la población de Bogotá D.C., mediante la atención y gestión del riesgo en incendios, rescates, incidentes con materiales peligrosos y otras emergencias, de manera segura, eficiente, con sentido de responsabilidad social, fundamentadas en la excelencia institucional del talento humano.</t>
  </si>
  <si>
    <t>Ser para el 2020 el Cuerpo Oficial de Bomberos referente para América, tanto en el sector público como el privado por su servicio, su excelencia institucional y el cumplimiento de estándares de clase mundial.</t>
  </si>
  <si>
    <t xml:space="preserve">El Plan Anual de Adquisiciones (PAA) es un documento de naturaleza informativa y las adquisiciones
incluidas en el mismo pueden ser canceladas, revisadas o modificadas.
</t>
  </si>
  <si>
    <t>Esta información no representa compromiso u obligación alguna por parte de esta entidad ni la compromete a
adquirir los bienes, obras y servicios en él señalados.</t>
  </si>
  <si>
    <t>B. ADQUISICIONES PLANEADAS</t>
  </si>
  <si>
    <t>Códigos UNSPSC</t>
  </si>
  <si>
    <t>Fuente de los recursos</t>
  </si>
  <si>
    <t>Recursos propios</t>
  </si>
  <si>
    <t>Posibles códigos UNSPSC</t>
  </si>
  <si>
    <t>C. NECESIDADES ADICIONALES</t>
  </si>
  <si>
    <t>Selección Abreviada por Subasta Inversa</t>
  </si>
  <si>
    <t>OBJETIVOS ESTRATÉGICOS: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Fortalecer la capacidad de gestión y desarrollo institucional e interinstitucional, para consolidar la modernización de la UAECOB y llevarla a la excelencia.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 ealizar compras coor dinadas.</t>
  </si>
  <si>
    <t>Suministro  de materiales,  equipos y  herramientas  para el  mejoramiento integral de las instalaciones de la  UAE Cuerpo Oficial  de Bomberos</t>
  </si>
  <si>
    <t>Acciones de apoyo al mejoramiento y mantenimiento de la infraestructura de las Estaciones de Bomberos</t>
  </si>
  <si>
    <t>Jorge Alberto Pardo Torres
Subdirector de Gestión del Riesgo
Correo jpardo@bomberosbogota.gov.co  
Telefono 3822500 ext 20000</t>
  </si>
  <si>
    <t>Mínima Cuantía</t>
  </si>
  <si>
    <t>Selección Abreviada de Menor Cuantía</t>
  </si>
  <si>
    <t>Acuerdo Marco de Precios</t>
  </si>
  <si>
    <t>Renovación del servicio de soporte y actualización del licenciamiento Oracle existente</t>
  </si>
  <si>
    <t>Mantenimiento licenciamiento herramienta de colaboración y plataforma de correo</t>
  </si>
  <si>
    <t>Contratar los servicios de canales de datos dedicados para la infraestructura LAN de Internet para la UAE Cuerpo Oficial de Bomberos.</t>
  </si>
  <si>
    <t>PLAN ANUAL DE ADQUISICIONES 2016 INVERSIÓN</t>
  </si>
  <si>
    <t>Adquisición de Trajes para incendios estructurales</t>
  </si>
  <si>
    <t xml:space="preserve">Adquisición de Equipos de protección respiratoria </t>
  </si>
  <si>
    <t>Adquisición de Trajes para Materiales Peligrosos - MATPEL</t>
  </si>
  <si>
    <t>Adquisición de Buff (Protector facial o de cuello para rescate técnico vehícular, montaña y alturas)</t>
  </si>
  <si>
    <t>Reconocimiento de Pago por variación de la tasa representativa del mercado TRM, del proceso  "Compraventa de vehiculos operativos para la UAE Cuerpo Oficial de Bomberos de Bogota."</t>
  </si>
  <si>
    <t xml:space="preserve">Suministro de elementos  y accesorios para la reposicion de los equipos de  proteccion personal y de  uso especializado en emergencias </t>
  </si>
  <si>
    <t>desde enero de 2016</t>
  </si>
  <si>
    <t>Contratar los servicios logisticos integrales  en temas de "Sensibilización en prevención de incendios y emergencias conexas con niños y adolescentes".</t>
  </si>
  <si>
    <t xml:space="preserve">Combustibles para vehículos, máquinas y equipos especializados </t>
  </si>
  <si>
    <t>Suministro e instalación de llantas para los vehículos</t>
  </si>
  <si>
    <t>Mantenimiento Parque Automotor</t>
  </si>
  <si>
    <t>Mantenimiento Equipos de Rescate Vehicular Liviano y Pesado</t>
  </si>
  <si>
    <t>Mantenimiento Trajes Especiales</t>
  </si>
  <si>
    <t>Mantenimiento Compresores de aire respirable de etapas y portátiles</t>
  </si>
  <si>
    <t>Lavado y polichado de los vehículos</t>
  </si>
  <si>
    <t xml:space="preserve">Mantenimiento, suministro de repuestos e insumos para los equipos de aire autocontenido y del Posicheck 3 </t>
  </si>
  <si>
    <t>Alimentación e Hidratacion para la atencion de incidentes</t>
  </si>
  <si>
    <t>Elementos de bioseguridad e insumos medicos basicos para la atencion de emergencias</t>
  </si>
  <si>
    <t xml:space="preserve">Elementos de ferreteria para la atencion de las emergencias y soporte logistico </t>
  </si>
  <si>
    <t xml:space="preserve">Raciones de campaña para alimentación de personal en la atención de incidentes. </t>
  </si>
  <si>
    <t xml:space="preserve">Servicio médico veterinario para el programa BRAE </t>
  </si>
  <si>
    <t>Inscripción a procesos de entrenamiento y reentrenamiento del personal operativo</t>
  </si>
  <si>
    <t>Suministro De Materiales Para Practicas De Incendios (Laminas Osb, Cilindros Glp, Heno)</t>
  </si>
  <si>
    <t xml:space="preserve">Realizar la intervención del clima organizacional de la UAECOB. </t>
  </si>
  <si>
    <t>Materiales para cursos y talleres del área de capacitación y entrenamiento</t>
  </si>
  <si>
    <t>Desarrollo de software para  el diseño e implementación de la modalidad de formación virtual del curso de Autorevisiones tecnicas</t>
  </si>
  <si>
    <t>Prestar el servicio de comunicaciones voz a voz y datos  por bolsa de segundos a consumo, sobre equipos y tecnología trunking digital IDEN con equipos entregados en calidad de comodato para la UAE Cuerpo Oficial de Bomberos.</t>
  </si>
  <si>
    <t xml:space="preserve">Contar con el servicio de datos moviles que soportara la aplicación movil del Sistema de Información Misional </t>
  </si>
  <si>
    <t>Dotación Tecnológica Bosa</t>
  </si>
  <si>
    <t xml:space="preserve">Sistema CCTV para estaciones de Bomberos de Bogotá  </t>
  </si>
  <si>
    <t xml:space="preserve">Garantizar el funcionamiento y disponibilidad del Sistema de Información Misional de la entidad </t>
  </si>
  <si>
    <t>Migración y ajuste sobre la infraestructura del Datacenter</t>
  </si>
  <si>
    <t>Personal de planta que labora en la entidad: 694 (Corte 31 dic)</t>
  </si>
  <si>
    <t>78181507
78181508</t>
  </si>
  <si>
    <t>82101501
82101502
82101503
82101504
82101505</t>
  </si>
  <si>
    <t>90151801
90151802
90151803
90101601</t>
  </si>
  <si>
    <t>86101711
80101500
86101600
86101700
86101800</t>
  </si>
  <si>
    <t>39121321
11121600
15111510
11122000
30161500
30161600
10121505</t>
  </si>
  <si>
    <t>95121800
95121900</t>
  </si>
  <si>
    <t>72121000
95121700</t>
  </si>
  <si>
    <t>52141600
52141500
47111500</t>
  </si>
  <si>
    <t xml:space="preserve">80111600
</t>
  </si>
  <si>
    <t>39121700      30102300       30102400        30103100       30103600       30111500        30131500        30131600        30151600       30151700       30241500        30241600             30171500          30181500</t>
  </si>
  <si>
    <t>53102700
53111601
53111602</t>
  </si>
  <si>
    <t>Compra  uniformes  para el  personal  Uniformado  del  Cuerpo  Oficial de Bomberos d e  Bogotá.</t>
  </si>
  <si>
    <t>Prestar los servicios de mantenimiento, soporte técnico, mejoras y actualizaciones del aplicativo INFODOC SOFTWARE utilizado por la Unidad.</t>
  </si>
  <si>
    <t>Prestar los servicios de mantenimiento, soporte técnico, mejoras y actualizaciones del aplicativo PCT utilizado por la Unidad.</t>
  </si>
  <si>
    <t>39121000</t>
  </si>
  <si>
    <t xml:space="preserve">Prestar el servicio  de mantenimiento  preventivo y  correctivo,  con  suministro de repuestos y  soporte para las UPS con las que cuenta la  UAE Cuerpo  Oficial  de  Bomberos  </t>
  </si>
  <si>
    <t>Prestar el  servicio de Mantenimiento  correctivo y  preventivo de aires acondicionados con bolsa de repuestos.</t>
  </si>
  <si>
    <t xml:space="preserve">81111800
81112300
</t>
  </si>
  <si>
    <t>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</si>
  <si>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Mantenimiento y Soporte Software  productos ESRI (ArcVieW, Arceditor, 3D)</t>
  </si>
  <si>
    <t>Suministro  de insumos para computador e impresoras   para  las dependencias de la UAE Cuerpo  Oficial de Bomberos.</t>
  </si>
  <si>
    <t>Mantenimiento de equipos Activos (Router, Switche, moden, racks); cableado Estructurado(Voz, datos energia regulada y energia Normal)  y Plantas telefonicas (Faxes, telefonos)</t>
  </si>
  <si>
    <t>Mantenimiento Planta Telefonica IP Avaya</t>
  </si>
  <si>
    <t>Contratar la renovación del licenciamiento de Antivirus.</t>
  </si>
  <si>
    <t xml:space="preserve">44121600
44121700
44121800
44121900
44122000
14111500
44122100                       </t>
  </si>
  <si>
    <t>Suministro  de implementos  de  papelería y oficina   para las dependencias de la UAE Cuerpo  Oficial de Bomberos.</t>
  </si>
  <si>
    <t>Sumnistro de insumos para lavadoras</t>
  </si>
  <si>
    <t>47121500          
47121600        
47121700          
47121800           
47121900           
47121500                  
47131600          
47131700              
47131800           
47131900          
47132100</t>
  </si>
  <si>
    <t>Arrendamiento de instalaciones estación Bosa</t>
  </si>
  <si>
    <t>Prestación  del  servicio  de  televisión  por  cable  para las estaciones de Bomberos.</t>
  </si>
  <si>
    <t>Contratar bajo  la  modalidad de  Outsourcing los  servicios  de  recolección  distribución  y  entrega  de  documentos  oficiales  por intermedio del  servicio de mensajería motorizada en  forma  personalizada y/o  inmediata dentro  del  perímetro  urbano.</t>
  </si>
  <si>
    <t>72151608
43191514
81161712</t>
  </si>
  <si>
    <t>Contratar la prestación del servicio de Comunicación Satelital para los teléfonos Iridium y unidades Bgan.</t>
  </si>
  <si>
    <t>Servicio  de  suministro  e  instalacion  de  vidrios  para  las   instalaciones  de  la  Entidad.</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</si>
  <si>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</si>
  <si>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</si>
  <si>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72151000
72101500</t>
  </si>
  <si>
    <t xml:space="preserve">Mantenimiento   calderines </t>
  </si>
  <si>
    <t>Realizar el mantenimiento a las lavadoras y secadoras  industriales de la UAE Cuerpo Oficial de  Bomberos.</t>
  </si>
  <si>
    <t>72154010 
72101506</t>
  </si>
  <si>
    <t xml:space="preserve">Mantenimiento correctivo  y  preventivo  con  suministro  de    repuestos  para los  Ascensores Edificio  comando </t>
  </si>
  <si>
    <t>Mantenimiento  planta eléctrica del Edificio Comando</t>
  </si>
  <si>
    <t>Mantenimiento  Ascensor   Nueva   Estación  de Bomberos  de   Fontibón</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</si>
  <si>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</si>
  <si>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</si>
  <si>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preventivo, correctivo y suministro de repuestos para los muebles y enseres de las estaciones de la UAE  Cuerpo  Oficiales de Bomberos.</t>
  </si>
  <si>
    <t xml:space="preserve">72152100
73161500                    </t>
  </si>
  <si>
    <t>Realizar el mantenimiento correctivo y preventivo y suministro de repuestos para los electrodomésticos de las diferentes estaciones de la UAE Cuerpo  Oficiales de Bomberos.</t>
  </si>
  <si>
    <t>Mantenimiento  de las  rejas y  puertas de las  Salas de maquinas   estaciones   de  Bomberos</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</si>
  <si>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</si>
  <si>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Mantenimiento  Calentadores  solares de las  estaciones de Bomberos</t>
  </si>
  <si>
    <t>73161500
72154100</t>
  </si>
  <si>
    <t>Mantenimiento sistema de  Bombas Nueva   Estación  de Bomberos  de   Fontibón</t>
  </si>
  <si>
    <t xml:space="preserve">Mantenimiento  Planta Eléctrica  Nueva   Estación  de  Fontibón </t>
  </si>
  <si>
    <t>Mantenimiento  Puertas sala  de  máquinas  Nueva   Estación  de Bomberos  de   Fontibón</t>
  </si>
  <si>
    <t xml:space="preserve">84131600
84131500 
84131600                            </t>
  </si>
  <si>
    <t>Paquete integral de seguros</t>
  </si>
  <si>
    <t>Programa de inducción y reinducción</t>
  </si>
  <si>
    <t>Actividades Bienestar</t>
  </si>
  <si>
    <t>Adquirir Elementos para fortalcer la práctica de acondicionamiento físico</t>
  </si>
  <si>
    <t xml:space="preserve">Adquirir elementos de prevención en higiene industrial </t>
  </si>
  <si>
    <t>Adquirir los elementos de aseo y desinfección</t>
  </si>
  <si>
    <t>Realizar los exámenes Médicos Ocupacionales para el personal de la UAECOB</t>
  </si>
  <si>
    <t>Realizar la vacunación para el personal de la UAE Cuerpo Oficial de Bomberos</t>
  </si>
  <si>
    <t>Contratar las actividades de intervención para el Programa de riesgo psicosocial</t>
  </si>
  <si>
    <t>Contratar el saneamiento ambiental para las estaciones y sedes de la UAE Cuerpo Oficial de Bomberos</t>
  </si>
  <si>
    <t>Adquirir elementos para la  brigada de emergencias de la UAECOB</t>
  </si>
  <si>
    <t>Revisiones técnico mecánicas</t>
  </si>
  <si>
    <t>Adquisición de aceites lubricantes, hidráulicos y líquidos refrigerantes.</t>
  </si>
  <si>
    <t>81112101
81161801</t>
  </si>
  <si>
    <t>81161705
43191510</t>
  </si>
  <si>
    <t>Realizar la auditoría de seguimiento para el mantenimiento de las certificaciones de los subsistemas de Gestión Ambiental, de Calidad y Seguridad y Salud en el Trabajo, según los requisitos establecidos bajo las normas ISO 9001:2008, NTCGP 1000:2009, ISO 14001:2004 y OHSAS 18001:2007 para la Unidad Administrativa Especial Cuerpo Oficial de Bomberos</t>
  </si>
  <si>
    <t>43232408
43231512
43232304
43232305
81112202
81112501</t>
  </si>
  <si>
    <t>81111509
81111510
81111508
81111504
81112103
43232408
43232304</t>
  </si>
  <si>
    <t>43222816
83111603
81161704
43222816</t>
  </si>
  <si>
    <t>72151700
46191500
81101700
72151600
46151600
46171600
92121700
46191500</t>
  </si>
  <si>
    <t>46171622
72151702</t>
  </si>
  <si>
    <t>43211507
43211508
43212100</t>
  </si>
  <si>
    <t>43222600
43232700
43233500
81111800
80111700
43222500
81111800
80101507
81102700
80101500
80101600</t>
  </si>
  <si>
    <t>43222600
43232700
43233500
81111500
81111700
81161500
43231500
43212200
43201800
81112200
81112300</t>
  </si>
  <si>
    <t>Suministro de alimentación para los caninos del grupo BRAE de la UAE Cuerpo Oficial de Bomberos</t>
  </si>
  <si>
    <t>Adquisición de ropa ignifuga para el personal operativo de la Unidad</t>
  </si>
  <si>
    <t>Adquisición de Cascos Incendios estructurales</t>
  </si>
  <si>
    <t>Adquisición de Camión Transporte Equipamiento Forestal 4*4</t>
  </si>
  <si>
    <t>Adquisición de Máquina BRAE (Búsqueda y Rescate de Animales en Emergencia)</t>
  </si>
  <si>
    <t>Adquisición de Camion Telescopico o snorkel</t>
  </si>
  <si>
    <t>Adquisición de un SET para levantamiento de cargas pesadas</t>
  </si>
  <si>
    <t>Adquisición de equipos de rescate vehicular pesado</t>
  </si>
  <si>
    <t>Adquisición de Aerobote</t>
  </si>
  <si>
    <t>Adquisición de equipos y elementos de protección personal para la inspeccion a escenas afectadas por una emergencia, que garanticen una adecuada investigación.</t>
  </si>
  <si>
    <t>Adquisicion de escaner 3D para estructuras y planimetria en escenas afectadas para una emergencia</t>
  </si>
  <si>
    <t>Implementacion la norma internacional NTC-ISO-IEC 17020. para que funcione la UAE Cuerpo Oficial de Bomberos Bogota Como Organismo de inspeccion Acreditado.</t>
  </si>
  <si>
    <r>
      <t>Contratar los recursos logísticos para la realización de los eventos que se requieran para el reconocimiento "</t>
    </r>
    <r>
      <rPr>
        <i/>
        <sz val="9"/>
        <rFont val="Tahoma"/>
        <family val="2"/>
      </rPr>
      <t>Cruz de Malta</t>
    </r>
    <r>
      <rPr>
        <sz val="9"/>
        <rFont val="Tahoma"/>
        <family val="2"/>
      </rPr>
      <t>".</t>
    </r>
  </si>
  <si>
    <t>Adquisición de software para el desarrollo de una ejercicio de simulacion didactica.</t>
  </si>
  <si>
    <t xml:space="preserve">Estudios y  diseños  Academia  de Bomberos  </t>
  </si>
  <si>
    <t>Obras Preliminares para la Construcción de la Academia (Fase 1)</t>
  </si>
  <si>
    <t>Subsistema Automatización Edificio Comando.</t>
  </si>
  <si>
    <t>Fase 2 Dotación Tecnológica Estación de Bomberos Fontibón</t>
  </si>
  <si>
    <t>Digitalización de las Minutas de Guardía y Formato Único de Recolección de Datos  - FURD</t>
  </si>
  <si>
    <t>Contratar la Adquisición, Implementación y puesta en producción del Sistema de Información Documental para  la UAE Cuerpo Oficial de Bomberos</t>
  </si>
  <si>
    <t>Adquisición de Equipos de Computo para la UAE Cuerpo Oficial de Bomberos Incluido licencias de Office</t>
  </si>
  <si>
    <t>Adquisición de elementos tecnológicos para la UAE Cuerpo Oficial de Bomberos.</t>
  </si>
  <si>
    <t>Adquisición de escaners para la implementación y puesta en producción del Sistema de Información Documental para  los puntos de atención al ciudadano en los que hace presencia UAE Cuerpo Oficial de Bomberos. (4 Supercades, Edificio Comando y Ferias Ciudadanas)</t>
  </si>
  <si>
    <t>Subsistema Control de Acceso ingreso personal en las Estaciones</t>
  </si>
  <si>
    <t>95121705
72151000
72151200</t>
  </si>
  <si>
    <t>43211700
43212110
43212104
43212105
43211700</t>
  </si>
  <si>
    <t>43222500
72151700
77101800</t>
  </si>
  <si>
    <t xml:space="preserve">Adicion </t>
  </si>
  <si>
    <t>80101500
80161500
80111500</t>
  </si>
  <si>
    <t>81111500
81161500</t>
  </si>
  <si>
    <t>Soporte a la implementación de la infraestructura tecnológica y los sistemas de información de la UAE Cuerpo Oficial de Bomberos</t>
  </si>
  <si>
    <t>desde febrero de 2016</t>
  </si>
  <si>
    <t xml:space="preserve">Servicio de despinche, montaje, desmontaje, alineación y balanceo a los vehículos de la UAE Cuerpo Oficial de Bomberos </t>
  </si>
  <si>
    <t>Recarga de extintores, mantenimiento y sumininistro de repuestos de maquinas para liquidos inflamables</t>
  </si>
  <si>
    <t>Adquirir módulos para parqueo de bicicletas para ser instalados en las estaciones de bomberos y el Edificio Comando</t>
  </si>
  <si>
    <t>Mantenimiento preventivo de los subsistemas CCTV, Control de Acceso, detección de Incendios, video conferencia, voceo y rutilantes y para las estaciones Kennedy (B5) y Bicentenario (B14)</t>
  </si>
  <si>
    <t>Contar Con Los Escenarios  Para La Realización De Los Cursos De Entrenamiento Y Reentrenamiento Del Personal Operativo</t>
  </si>
  <si>
    <t>Contratar el servicio de transporte de personas para las actividades misionales propias de la UAE Cuerpo Oficial de Bomberos</t>
  </si>
  <si>
    <t>Suministro de Pasajes Aéreos para los desplazamientos requeridos en la capacitación y entrenamiento misional</t>
  </si>
  <si>
    <t xml:space="preserve">44111500
44121700
49201600
55101500
15111501 </t>
  </si>
  <si>
    <t>91111602
47101568
47121815</t>
  </si>
  <si>
    <t>Adquisición de Botas de Línea de Fuego</t>
  </si>
  <si>
    <t>46181600
46181500</t>
  </si>
  <si>
    <t xml:space="preserve">Combustibles para vehículos, máquinas y equipos especializados fuera de la ciudad de Bogotá. </t>
  </si>
  <si>
    <t>Comprar lavadoras y cabinas de secado industriales para el lavado de trajes de línea de fuego del Personal Operativo de la UAECOB</t>
  </si>
  <si>
    <t>52161505
52141509
41103011
48101714
48101711</t>
  </si>
  <si>
    <t>Adquirir elementos para adelantar campaña para el uso de los elementos de protección en las diferentes actividades</t>
  </si>
  <si>
    <t>Renovación, soporte, administración y proceso de actualización de los módulos de la herramienta de gestión Aranda Software</t>
  </si>
  <si>
    <t>Instrumento de Agregación de Demanda - Colombia Compra Eficiente</t>
  </si>
  <si>
    <t>Contratar la  prestación  del  servicio  de  aseo  y  cafetería ,  incluido  insumos para  la  UAE Cuerpo  Oficial  de  Bomberos.</t>
  </si>
  <si>
    <t>desde julio de 2016</t>
  </si>
  <si>
    <t>Compra de Equipo Menor para la Atención de Emergencias</t>
  </si>
  <si>
    <t>Interventoría para los Estudios, diseños y demás trámites para la obtención de la licencia de construcción de la Estación de Bomberos de Bellavista y Complementación y ajuste para la obtención de la licencia de construcción Estación Bomberos Marichuela</t>
  </si>
  <si>
    <t>Comprar dotación para las Estaciones de la Unidad Administrativa Especial Cuerpo Bomberos de Bogotá</t>
  </si>
  <si>
    <t>Grandes Superficies</t>
  </si>
  <si>
    <t>Adquisición de un remolque con destino al área de Capacitación Externa de la UAE Cuerpo Oficial de Bomberos de Bogotá</t>
  </si>
  <si>
    <t>Diagnóstico e Implementación Componente 4 Gobierno en Línea</t>
  </si>
  <si>
    <t>Adquisicion de software para el fortalecimiento del proceso de investigacion de emergencias</t>
  </si>
  <si>
    <t>Adquisición de equipos de apoyo tecnológicos para las diferentes dependencias de la UAE Cuerpo Oficial Bomberos de Bogotá</t>
  </si>
  <si>
    <t>Contratar los servicios de publicidad externa masiva para divulgación de campañas de prevención en el Distrito Capital a través de Eucoles en diferentes paraderos de autobuses.</t>
  </si>
  <si>
    <t xml:space="preserve">Adquirir los insumos requeridos para la impresión de piezas de campañas de prevención y otras piezas para las estaciones de la entidad </t>
  </si>
  <si>
    <t>Adquisición de elementos para capacitación interna y externa en el marco de lo dispuesto en el Decreto 555 de 2011, de acuerdo al anexo técnico adjunto.</t>
  </si>
  <si>
    <t>81112300
81111800
43212110
43212104
43212105
43211700
43211507
43211508
43212100</t>
  </si>
  <si>
    <t>Proyecto de Inversión 412: Modernización Cuerpo Oficial de Bomberos: $3.709.019.393 - Bogotá Humana</t>
  </si>
  <si>
    <t>Proyecto de Inversión 908: Fortalecimiento del Sistema Integrado de Gestión de la UAE Cuerpo Oficial de Bomberos: $1.892.992.500 - Bogotá Humana</t>
  </si>
  <si>
    <t>Proyecto de Inversión 1133: Fortalecimiento Cuerpo Oficial de Bomberos: $30.134.490.736 - Bogotá Mejor para Todos</t>
  </si>
  <si>
    <t>Proyecto de Inversión 1135: Fortalecimiento de la infraestructura de tecnología informática y de comunicaciones de la Unidad Administrativa Especial Cuerpo Oficial de Bomberos -UAECOB: $2.075.413.871 - Bogotá Mejor para Todos</t>
  </si>
  <si>
    <t>Proyecto de Inversión 908: Fortalecimiento del Sistema Integrado de Gestión de la UAE Cuerpo Oficial de Bomberos: $2.642.083.500 - Bogotá Mejor para Todos</t>
  </si>
  <si>
    <t>Presupuesto Total 2016 UAE Cuerpo Oficial de Bomberos: 94.957.765.000</t>
  </si>
  <si>
    <t>Estudios, diseños y demás trámites para la obtención de la licencia de construcción de la Estación de Bomberos de Bellavista y complementación y ajuste para la obtención de la licencia de construcción Estación Bomberos Marichuela</t>
  </si>
  <si>
    <t>Adquirir los bienes y servicios para las campañas de sensibilización y prevención en temas de prevención</t>
  </si>
  <si>
    <t>Adquisición e instalación y puesta en funcionamiento de la planta eléctrica para la estación de bomberos BOSA.</t>
  </si>
  <si>
    <t>Suministro de aditivo tipo Urea para los vehículos con tecnología de emisiones atmosféricas motores Euro 5 de la UAECOB</t>
  </si>
  <si>
    <t>Adquisición de accesorios de soporte operacional para los caninos del grupo BRAE de la UAE Cuerpo Oficial de Bomberos</t>
  </si>
  <si>
    <t>Adecuación área de la Piscina de la estación de Bomberos de Kennedy.</t>
  </si>
  <si>
    <t xml:space="preserve">Adquisición de elementos de identificación institucional para el personal de la UAE Cuerpo Oficial de Bomberos de Bogotá D.C. </t>
  </si>
  <si>
    <t>Contratar el suministro e instalación de redes y equipos para aumentar la potencia para los equipos de protección contra incendios en la estación de Bosa</t>
  </si>
  <si>
    <t>39121000
39122100</t>
  </si>
  <si>
    <t>Mantenimiento y Adecuación de las redes de gas natural de las Estaciones de Bomberos con Suministro de Gasodomésticos</t>
  </si>
  <si>
    <t>Helmut Eduardo Ali Cuadros
Subdirector de Gestión Corporativa. 
Correo hali@bomberosbogota.gov.co  
Telefono 3822500 ext 40000</t>
  </si>
  <si>
    <t>Lorely Ariza Novoa
Subdirectora de Gestión Humana
Correo lariza@bomberosbogota.gov.co  
Telefono 3822500 ext 50000</t>
  </si>
  <si>
    <t>Pedro Andrés Manosalva Rincón
Director
Correo pmanosalva@bomberosbogota.gov.co  
Telefono 3822500 ext 10000</t>
  </si>
  <si>
    <t>Gonzalo Carlos Sierra Vergara
Oficina Asesora de Planeación
Correo gsierra@bomberosbogota.gov.co  
Telefono 3822500 ext 40500</t>
  </si>
  <si>
    <t>Carlos Augusto Torres Mejía
Subdirector Logístico
Correo catorres@bomberosbogota.gov.co  
Telefono 3822500 ext 60000</t>
  </si>
  <si>
    <t>72151000
40102000
41102400</t>
  </si>
  <si>
    <t xml:space="preserve">10111301
10111302
10111303
10111304
10111305
10111306
</t>
  </si>
  <si>
    <t>Yoana Inés Trujillo Agudelo
Oficina de Comunicaciones y Prensa
Correo ytrujillo@bomberosbogota.gov.co  
Telefono 3822500 ext 13000</t>
  </si>
  <si>
    <t>15111701
15111702</t>
  </si>
  <si>
    <t>SUMINISTRO E INSTALACIÒN DE DIVISIONES, PUERTAS Y VENTANAS PARA LAS EDIFICACIONES DE LA UAECOB.</t>
  </si>
  <si>
    <r>
      <t>Gonzalo Carlos Sierra Vergara
Jefe Oficina Asesora de Planeación
Correo gsierra</t>
    </r>
    <r>
      <rPr>
        <u val="single"/>
        <sz val="9"/>
        <rFont val="Tahoma"/>
        <family val="2"/>
      </rPr>
      <t xml:space="preserve">@bomberosbogota.gov.co
</t>
    </r>
    <r>
      <rPr>
        <sz val="9"/>
        <rFont val="Tahoma"/>
        <family val="2"/>
      </rPr>
      <t>Telefono 3822500 ext 14000</t>
    </r>
  </si>
  <si>
    <t xml:space="preserve">Contratar el suministro de panela en bloque. </t>
  </si>
  <si>
    <t>Construcción cerramiento perimetral estaciones de Bomberos</t>
  </si>
  <si>
    <t>Compraventa de vehiculo operativo para la UAE Cuerpo Oficial de Bomberos de Bogota</t>
  </si>
  <si>
    <t>Compra de licenciamiento para la UAE Cuerpo Oficial de Bomberos</t>
  </si>
  <si>
    <t>Contratar el Mantenimiento Correctivo, mantenimiento Preventivo con bolsa de repuestos para los equipos y la infraestructura de Radiocomunicaciones del Sistema Troncalizado</t>
  </si>
  <si>
    <t>Adquisición de máquinas extintoras para la UAE Cuerpo Oficial de Bomberos de Bogotá</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</si>
</sst>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0_);_(* \(#,##0\);_(* &quot;-&quot;??_);_(@_)"/>
    <numFmt numFmtId="166" formatCode="_-* #,##0\ _P_t_s_-;\-* #,##0\ _P_t_s_-;_-* &quot;-&quot;??\ _P_t_s_-;_-@_-"/>
    <numFmt numFmtId="167" formatCode="_-* #,##0.00\ _P_t_s_-;\-* #,##0.00\ _P_t_s_-;_-* &quot;-&quot;??\ _P_t_s_-;_-@_-"/>
    <numFmt numFmtId="168" formatCode="d/mm/yyyy;@"/>
    <numFmt numFmtId="169" formatCode="[$-240A]d&quot; de &quot;mmmm&quot; de &quot;yyyy;@"/>
    <numFmt numFmtId="170" formatCode="0_);\(0\)"/>
    <numFmt numFmtId="171" formatCode="dd/mm/yyyy;@"/>
    <numFmt numFmtId="172" formatCode="_(&quot;$&quot;\ * #,##0_);_(&quot;$&quot;\ * \(#,##0\);_(&quot;$&quot;\ * &quot;-&quot;??_);_(@_)"/>
    <numFmt numFmtId="173" formatCode="[$-240A]General"/>
    <numFmt numFmtId="174" formatCode="d&quot; de &quot;mmmm&quot; de &quot;yyyy;@"/>
    <numFmt numFmtId="175" formatCode="&quot; &quot;#,##0.00&quot; &quot;;&quot; (&quot;#,##0.00&quot;)&quot;;&quot; -&quot;#&quot; &quot;;&quot; &quot;@&quot; &quot;"/>
    <numFmt numFmtId="176" formatCode="#,##0.0_);\(#,##0.0\)"/>
  </numFmts>
  <fonts count="58">
    <font>
      <sz val="11"/>
      <color theme="1"/>
      <name val="Calibri"/>
      <family val="2"/>
    </font>
    <font>
      <sz val="11"/>
      <color indexed="8"/>
      <name val="Calibri"/>
      <family val="2"/>
    </font>
    <font>
      <sz val="10"/>
      <name val="Arial"/>
      <family val="2"/>
    </font>
    <font>
      <sz val="9"/>
      <name val="Tahoma"/>
      <family val="2"/>
    </font>
    <font>
      <b/>
      <sz val="9"/>
      <name val="Tahoma"/>
      <family val="2"/>
    </font>
    <font>
      <sz val="8"/>
      <color indexed="8"/>
      <name val="Tahoma"/>
      <family val="2"/>
    </font>
    <font>
      <b/>
      <sz val="8"/>
      <color indexed="8"/>
      <name val="Tahoma"/>
      <family val="2"/>
    </font>
    <font>
      <b/>
      <sz val="11"/>
      <color indexed="8"/>
      <name val="Calibri"/>
      <family val="2"/>
    </font>
    <font>
      <sz val="8"/>
      <name val="Tahoma"/>
      <family val="2"/>
    </font>
    <font>
      <b/>
      <sz val="8"/>
      <name val="Tahoma"/>
      <family val="2"/>
    </font>
    <font>
      <b/>
      <sz val="7"/>
      <name val="Arial"/>
      <family val="2"/>
    </font>
    <font>
      <u val="single"/>
      <sz val="12.65"/>
      <color indexed="12"/>
      <name val="Calibri"/>
      <family val="2"/>
    </font>
    <font>
      <u val="single"/>
      <sz val="9"/>
      <name val="Tahoma"/>
      <family val="2"/>
    </font>
    <font>
      <b/>
      <sz val="12"/>
      <name val="Tahoma"/>
      <family val="2"/>
    </font>
    <font>
      <sz val="12"/>
      <name val="Tahoma"/>
      <family val="2"/>
    </font>
    <font>
      <sz val="9"/>
      <color indexed="8"/>
      <name val="Tahoma"/>
      <family val="2"/>
    </font>
    <font>
      <sz val="9"/>
      <color indexed="8"/>
      <name val="Calibri"/>
      <family val="2"/>
    </font>
    <font>
      <sz val="10"/>
      <name val="Tahoma"/>
      <family val="2"/>
    </font>
    <font>
      <i/>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2.6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Tahoma"/>
      <family val="2"/>
    </font>
    <font>
      <b/>
      <sz val="8"/>
      <color theme="1"/>
      <name val="Tahoma"/>
      <family val="2"/>
    </font>
    <font>
      <sz val="9"/>
      <color theme="1"/>
      <name val="Calibri"/>
      <family val="2"/>
    </font>
    <font>
      <sz val="9"/>
      <color theme="1"/>
      <name val="Tahoma"/>
      <family val="2"/>
    </font>
    <font>
      <sz val="9"/>
      <color rgb="FF00000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rgb="FF66CCFF"/>
        <bgColor indexed="64"/>
      </patternFill>
    </fill>
    <fill>
      <patternFill patternType="solid">
        <fgColor theme="3" tint="0.5999900102615356"/>
        <bgColor indexed="64"/>
      </patternFill>
    </fill>
    <fill>
      <patternFill patternType="solid">
        <fgColor rgb="FF00FFFF"/>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style="thin"/>
      <right style="thin"/>
      <top style="thin"/>
      <bottom/>
    </border>
  </borders>
  <cellStyleXfs count="1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5" fontId="43" fillId="0" borderId="0">
      <alignment/>
      <protection/>
    </xf>
    <xf numFmtId="173" fontId="43" fillId="0" borderId="0">
      <alignment/>
      <protection/>
    </xf>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Fill="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40">
    <xf numFmtId="0" fontId="0" fillId="0" borderId="0" xfId="0" applyFont="1" applyAlignment="1">
      <alignment/>
    </xf>
    <xf numFmtId="0" fontId="3" fillId="0" borderId="0" xfId="0" applyFont="1" applyFill="1" applyBorder="1" applyAlignment="1">
      <alignment vertical="center" wrapText="1"/>
    </xf>
    <xf numFmtId="37" fontId="3" fillId="0" borderId="0" xfId="0" applyNumberFormat="1" applyFont="1" applyFill="1" applyBorder="1" applyAlignment="1">
      <alignment vertical="center" wrapText="1"/>
    </xf>
    <xf numFmtId="0" fontId="53" fillId="0" borderId="0" xfId="0" applyFont="1" applyAlignment="1">
      <alignment horizontal="center" vertical="center" wrapText="1"/>
    </xf>
    <xf numFmtId="3" fontId="3" fillId="0" borderId="10" xfId="0" applyNumberFormat="1" applyFont="1" applyFill="1" applyBorder="1" applyAlignment="1">
      <alignment vertical="center" wrapText="1"/>
    </xf>
    <xf numFmtId="3" fontId="53" fillId="0" borderId="0" xfId="0" applyNumberFormat="1" applyFont="1" applyAlignment="1">
      <alignment horizontal="center" vertical="center" wrapText="1"/>
    </xf>
    <xf numFmtId="0" fontId="54" fillId="33" borderId="10" xfId="0" applyFont="1" applyFill="1" applyBorder="1" applyAlignment="1">
      <alignment horizontal="center" vertical="center" wrapText="1"/>
    </xf>
    <xf numFmtId="3" fontId="54" fillId="33" borderId="10" xfId="0" applyNumberFormat="1" applyFont="1" applyFill="1" applyBorder="1" applyAlignment="1">
      <alignment horizontal="center" vertical="center" wrapText="1"/>
    </xf>
    <xf numFmtId="0" fontId="53" fillId="0" borderId="10" xfId="0" applyFont="1" applyBorder="1" applyAlignment="1">
      <alignment vertical="center" wrapText="1"/>
    </xf>
    <xf numFmtId="3" fontId="53" fillId="0" borderId="10" xfId="0" applyNumberFormat="1" applyFont="1" applyBorder="1" applyAlignment="1">
      <alignment vertical="center" wrapText="1"/>
    </xf>
    <xf numFmtId="0" fontId="53" fillId="0" borderId="10" xfId="0" applyFont="1" applyBorder="1" applyAlignment="1">
      <alignment horizontal="center" vertical="center" wrapText="1"/>
    </xf>
    <xf numFmtId="3" fontId="54" fillId="33"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165" fontId="4" fillId="34" borderId="10" xfId="5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3" fillId="0" borderId="10" xfId="1429" applyFont="1" applyFill="1" applyBorder="1" applyAlignment="1">
      <alignment vertical="center" wrapText="1"/>
      <protection/>
    </xf>
    <xf numFmtId="3" fontId="3" fillId="0" borderId="10" xfId="0" applyNumberFormat="1" applyFont="1" applyFill="1" applyBorder="1" applyAlignment="1">
      <alignment horizontal="center" vertical="center" wrapText="1"/>
    </xf>
    <xf numFmtId="0" fontId="3" fillId="0" borderId="10" xfId="1421" applyFont="1" applyFill="1" applyBorder="1" applyAlignment="1">
      <alignment vertical="center" wrapText="1"/>
      <protection/>
    </xf>
    <xf numFmtId="0" fontId="0" fillId="0" borderId="0" xfId="0" applyAlignment="1">
      <alignment vertical="center"/>
    </xf>
    <xf numFmtId="0" fontId="0" fillId="0" borderId="0" xfId="0" applyAlignment="1">
      <alignment horizontal="center" vertical="center"/>
    </xf>
    <xf numFmtId="3" fontId="52" fillId="35" borderId="0" xfId="0" applyNumberFormat="1" applyFont="1" applyFill="1" applyAlignment="1">
      <alignment vertical="center"/>
    </xf>
    <xf numFmtId="0" fontId="0" fillId="0" borderId="10"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0" fillId="15" borderId="10" xfId="0" applyFont="1" applyFill="1" applyBorder="1" applyAlignment="1">
      <alignment horizontal="center" vertical="center" wrapText="1"/>
    </xf>
    <xf numFmtId="0" fontId="9" fillId="15" borderId="10" xfId="0" applyFont="1" applyFill="1" applyBorder="1" applyAlignment="1">
      <alignment vertical="center"/>
    </xf>
    <xf numFmtId="0" fontId="53" fillId="0" borderId="10" xfId="0" applyFont="1" applyBorder="1" applyAlignment="1">
      <alignment vertical="center"/>
    </xf>
    <xf numFmtId="0" fontId="53" fillId="0" borderId="11" xfId="0" applyFont="1" applyFill="1" applyBorder="1" applyAlignment="1">
      <alignment vertical="center"/>
    </xf>
    <xf numFmtId="0" fontId="53" fillId="0" borderId="0" xfId="0" applyFont="1" applyFill="1" applyBorder="1" applyAlignment="1">
      <alignment vertical="center"/>
    </xf>
    <xf numFmtId="0" fontId="4" fillId="36" borderId="10" xfId="50" applyNumberFormat="1" applyFont="1" applyFill="1" applyBorder="1" applyAlignment="1">
      <alignment horizontal="center" vertical="center" wrapText="1"/>
    </xf>
    <xf numFmtId="166" fontId="0" fillId="0" borderId="0" xfId="52" applyNumberFormat="1" applyFont="1" applyFill="1" applyBorder="1" applyAlignment="1">
      <alignment horizontal="left"/>
    </xf>
    <xf numFmtId="4" fontId="3" fillId="0" borderId="0" xfId="0" applyNumberFormat="1" applyFont="1" applyFill="1" applyBorder="1" applyAlignment="1">
      <alignment vertical="center" wrapText="1"/>
    </xf>
    <xf numFmtId="168" fontId="3"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vertical="center" wrapText="1"/>
    </xf>
    <xf numFmtId="0" fontId="3" fillId="37" borderId="0" xfId="0" applyFont="1" applyFill="1" applyBorder="1" applyAlignment="1">
      <alignment vertical="center"/>
    </xf>
    <xf numFmtId="37" fontId="3" fillId="37" borderId="0" xfId="0" applyNumberFormat="1" applyFont="1" applyFill="1" applyBorder="1" applyAlignment="1">
      <alignment vertical="center" wrapText="1"/>
    </xf>
    <xf numFmtId="0" fontId="3" fillId="37" borderId="0" xfId="0" applyFont="1" applyFill="1" applyBorder="1" applyAlignment="1">
      <alignment vertical="center" wrapText="1"/>
    </xf>
    <xf numFmtId="37" fontId="3" fillId="37" borderId="0" xfId="0" applyNumberFormat="1" applyFont="1" applyFill="1" applyBorder="1" applyAlignment="1">
      <alignment vertical="center"/>
    </xf>
    <xf numFmtId="170" fontId="3" fillId="37" borderId="0" xfId="0" applyNumberFormat="1" applyFont="1" applyFill="1" applyBorder="1" applyAlignment="1">
      <alignment horizontal="left" vertical="center"/>
    </xf>
    <xf numFmtId="37" fontId="44" fillId="37" borderId="0" xfId="48" applyNumberFormat="1" applyFill="1" applyBorder="1" applyAlignment="1" applyProtection="1">
      <alignment vertical="center"/>
      <protection/>
    </xf>
    <xf numFmtId="0" fontId="52" fillId="37" borderId="0" xfId="0" applyFont="1" applyFill="1" applyAlignment="1">
      <alignment/>
    </xf>
    <xf numFmtId="0" fontId="3" fillId="37" borderId="0" xfId="0" applyFont="1" applyFill="1" applyBorder="1" applyAlignment="1">
      <alignment horizontal="center" vertical="center" wrapText="1"/>
    </xf>
    <xf numFmtId="37" fontId="4" fillId="37" borderId="0" xfId="0" applyNumberFormat="1" applyFont="1" applyFill="1" applyBorder="1" applyAlignment="1">
      <alignment vertical="center" wrapText="1"/>
    </xf>
    <xf numFmtId="44" fontId="3" fillId="37" borderId="0" xfId="67" applyFont="1" applyFill="1" applyBorder="1" applyAlignment="1">
      <alignment horizontal="left" vertical="center"/>
    </xf>
    <xf numFmtId="0" fontId="13" fillId="38" borderId="0" xfId="0" applyFont="1" applyFill="1" applyBorder="1" applyAlignment="1">
      <alignment vertical="center"/>
    </xf>
    <xf numFmtId="37" fontId="3" fillId="38" borderId="0" xfId="0" applyNumberFormat="1" applyFont="1" applyFill="1" applyBorder="1" applyAlignment="1">
      <alignment vertical="center" wrapText="1"/>
    </xf>
    <xf numFmtId="0" fontId="3" fillId="38" borderId="0" xfId="0" applyFont="1" applyFill="1" applyBorder="1" applyAlignment="1">
      <alignment vertical="center" wrapText="1"/>
    </xf>
    <xf numFmtId="0" fontId="3" fillId="38" borderId="0" xfId="0" applyFont="1" applyFill="1" applyBorder="1" applyAlignment="1">
      <alignment horizontal="center" vertical="center" wrapText="1"/>
    </xf>
    <xf numFmtId="0" fontId="14" fillId="38" borderId="0" xfId="0" applyFont="1" applyFill="1" applyBorder="1" applyAlignment="1">
      <alignment vertical="center"/>
    </xf>
    <xf numFmtId="39" fontId="3" fillId="38" borderId="0" xfId="0" applyNumberFormat="1" applyFont="1" applyFill="1" applyBorder="1" applyAlignment="1">
      <alignment vertical="center" wrapText="1"/>
    </xf>
    <xf numFmtId="37" fontId="3" fillId="0" borderId="0" xfId="0" applyNumberFormat="1" applyFont="1" applyFill="1" applyBorder="1" applyAlignment="1">
      <alignment vertical="center"/>
    </xf>
    <xf numFmtId="172" fontId="3" fillId="37" borderId="0" xfId="67" applyNumberFormat="1" applyFont="1" applyFill="1" applyBorder="1" applyAlignment="1">
      <alignment horizontal="left" vertical="center"/>
    </xf>
    <xf numFmtId="0" fontId="3" fillId="37" borderId="0" xfId="0" applyFont="1" applyFill="1" applyBorder="1" applyAlignment="1">
      <alignment horizontal="center" wrapText="1"/>
    </xf>
    <xf numFmtId="37" fontId="3" fillId="37" borderId="0" xfId="0" applyNumberFormat="1" applyFont="1" applyFill="1" applyBorder="1" applyAlignment="1">
      <alignment horizontal="center" wrapText="1"/>
    </xf>
    <xf numFmtId="171" fontId="3" fillId="0" borderId="0" xfId="0" applyNumberFormat="1" applyFont="1" applyFill="1" applyBorder="1" applyAlignment="1">
      <alignment vertical="center"/>
    </xf>
    <xf numFmtId="0" fontId="3" fillId="37" borderId="0" xfId="0" applyFont="1" applyFill="1" applyBorder="1" applyAlignment="1">
      <alignment horizontal="justify" vertical="center" wrapText="1"/>
    </xf>
    <xf numFmtId="37" fontId="3" fillId="37" borderId="0" xfId="0" applyNumberFormat="1" applyFont="1" applyFill="1" applyBorder="1" applyAlignment="1">
      <alignment horizontal="justify" vertical="center" wrapText="1"/>
    </xf>
    <xf numFmtId="171" fontId="3" fillId="37" borderId="0" xfId="0" applyNumberFormat="1" applyFont="1" applyFill="1" applyBorder="1" applyAlignment="1">
      <alignment horizontal="justify" vertical="center"/>
    </xf>
    <xf numFmtId="0" fontId="4" fillId="36" borderId="10" xfId="5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38" borderId="0" xfId="0" applyFont="1" applyFill="1" applyBorder="1" applyAlignment="1">
      <alignment horizontal="justify" vertical="center" wrapText="1"/>
    </xf>
    <xf numFmtId="37" fontId="3" fillId="0" borderId="0" xfId="0" applyNumberFormat="1" applyFont="1" applyFill="1" applyBorder="1" applyAlignment="1">
      <alignment vertical="center" wrapText="1"/>
    </xf>
    <xf numFmtId="0" fontId="55" fillId="0" borderId="0" xfId="0" applyFont="1" applyFill="1" applyAlignment="1">
      <alignment/>
    </xf>
    <xf numFmtId="43" fontId="3" fillId="37" borderId="0" xfId="50" applyFont="1" applyFill="1" applyBorder="1" applyAlignment="1">
      <alignment vertical="center" wrapText="1"/>
    </xf>
    <xf numFmtId="0" fontId="3" fillId="0" borderId="0" xfId="0" applyFont="1" applyFill="1" applyBorder="1" applyAlignment="1">
      <alignment vertical="center" wrapText="1"/>
    </xf>
    <xf numFmtId="37" fontId="3" fillId="37" borderId="0" xfId="0" applyNumberFormat="1" applyFont="1" applyFill="1" applyBorder="1" applyAlignment="1">
      <alignment vertical="center" wrapText="1"/>
    </xf>
    <xf numFmtId="37" fontId="4" fillId="37" borderId="0" xfId="0" applyNumberFormat="1" applyFont="1" applyFill="1" applyBorder="1" applyAlignment="1">
      <alignment vertical="center" wrapText="1"/>
    </xf>
    <xf numFmtId="0" fontId="3" fillId="0" borderId="0" xfId="1446" applyFont="1" applyFill="1" applyBorder="1" applyAlignment="1">
      <alignment horizontal="left" vertical="center" wrapText="1"/>
      <protection/>
    </xf>
    <xf numFmtId="3" fontId="3" fillId="0" borderId="10" xfId="0" applyNumberFormat="1" applyFont="1" applyFill="1" applyBorder="1" applyAlignment="1">
      <alignment vertical="center" wrapText="1"/>
    </xf>
    <xf numFmtId="0" fontId="3" fillId="0" borderId="10" xfId="1421" applyFont="1" applyFill="1" applyBorder="1" applyAlignment="1">
      <alignment horizontal="justify" vertical="center" wrapText="1"/>
      <protection/>
    </xf>
    <xf numFmtId="0" fontId="3" fillId="37" borderId="10" xfId="1421" applyFont="1" applyFill="1" applyBorder="1" applyAlignment="1">
      <alignment horizontal="justify" vertical="center" wrapText="1"/>
      <protection/>
    </xf>
    <xf numFmtId="0" fontId="56" fillId="0" borderId="10" xfId="52" applyNumberFormat="1" applyFont="1" applyFill="1" applyBorder="1" applyAlignment="1">
      <alignment horizontal="center" vertical="center" wrapText="1"/>
    </xf>
    <xf numFmtId="0" fontId="56" fillId="0" borderId="10" xfId="52" applyNumberFormat="1" applyFont="1" applyFill="1" applyBorder="1" applyAlignment="1">
      <alignment horizontal="center" vertical="center" wrapText="1"/>
    </xf>
    <xf numFmtId="0" fontId="56" fillId="0" borderId="10" xfId="52" applyNumberFormat="1" applyFont="1" applyFill="1" applyBorder="1" applyAlignment="1">
      <alignment horizontal="center" vertical="center" wrapText="1"/>
    </xf>
    <xf numFmtId="0" fontId="56" fillId="0" borderId="10" xfId="52" applyNumberFormat="1" applyFont="1" applyFill="1" applyBorder="1" applyAlignment="1">
      <alignment horizontal="center" vertical="center" wrapText="1"/>
    </xf>
    <xf numFmtId="0" fontId="3" fillId="0" borderId="10" xfId="52" applyNumberFormat="1" applyFont="1" applyFill="1" applyBorder="1" applyAlignment="1">
      <alignment horizontal="center" vertical="center" wrapText="1"/>
    </xf>
    <xf numFmtId="4" fontId="3" fillId="0" borderId="10" xfId="0" applyNumberFormat="1" applyFont="1" applyFill="1" applyBorder="1" applyAlignment="1">
      <alignment vertical="center" wrapText="1"/>
    </xf>
    <xf numFmtId="0" fontId="56" fillId="0" borderId="10" xfId="52"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3" fontId="3" fillId="0" borderId="0" xfId="1449" applyNumberFormat="1" applyFont="1" applyFill="1" applyBorder="1" applyAlignment="1">
      <alignment vertical="center" wrapText="1"/>
    </xf>
    <xf numFmtId="0" fontId="3" fillId="0" borderId="0" xfId="0" applyFont="1" applyFill="1" applyBorder="1" applyAlignment="1">
      <alignment vertical="center" wrapText="1"/>
    </xf>
    <xf numFmtId="0" fontId="4" fillId="36" borderId="10" xfId="50" applyNumberFormat="1" applyFont="1" applyFill="1" applyBorder="1" applyAlignment="1">
      <alignment horizontal="center" vertical="center" wrapText="1"/>
    </xf>
    <xf numFmtId="0" fontId="3" fillId="37" borderId="0" xfId="0" applyFont="1" applyFill="1" applyBorder="1" applyAlignment="1">
      <alignment vertical="center"/>
    </xf>
    <xf numFmtId="37" fontId="3" fillId="37" borderId="0" xfId="0" applyNumberFormat="1" applyFont="1" applyFill="1" applyBorder="1" applyAlignment="1">
      <alignment vertical="center" wrapText="1"/>
    </xf>
    <xf numFmtId="0" fontId="3" fillId="37" borderId="0" xfId="0" applyFont="1" applyFill="1" applyBorder="1" applyAlignment="1">
      <alignment vertical="center" wrapText="1"/>
    </xf>
    <xf numFmtId="43" fontId="3" fillId="37" borderId="0" xfId="0" applyNumberFormat="1" applyFont="1" applyFill="1" applyBorder="1" applyAlignment="1">
      <alignment vertical="center" wrapText="1"/>
    </xf>
    <xf numFmtId="0" fontId="3" fillId="0" borderId="12" xfId="50" applyNumberFormat="1" applyFont="1" applyFill="1" applyBorder="1" applyAlignment="1">
      <alignment horizontal="center" vertical="center" wrapText="1"/>
    </xf>
    <xf numFmtId="169" fontId="3" fillId="0" borderId="13" xfId="0" applyNumberFormat="1" applyFont="1" applyFill="1" applyBorder="1" applyAlignment="1">
      <alignment horizontal="center" vertical="center" wrapText="1"/>
    </xf>
    <xf numFmtId="169" fontId="3" fillId="0" borderId="14" xfId="0" applyNumberFormat="1" applyFont="1" applyFill="1" applyBorder="1" applyAlignment="1">
      <alignment horizontal="center" vertical="center" wrapText="1"/>
    </xf>
    <xf numFmtId="174" fontId="57" fillId="0" borderId="14" xfId="47" applyNumberFormat="1" applyFont="1" applyFill="1" applyBorder="1" applyAlignment="1">
      <alignment horizontal="center" vertical="center" wrapText="1"/>
      <protection/>
    </xf>
    <xf numFmtId="0" fontId="3" fillId="0" borderId="0" xfId="0" applyFont="1" applyFill="1" applyBorder="1" applyAlignment="1">
      <alignment vertical="center" wrapText="1"/>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7" borderId="0" xfId="0" applyFont="1" applyFill="1" applyBorder="1" applyAlignment="1">
      <alignment vertical="center"/>
    </xf>
    <xf numFmtId="37" fontId="3" fillId="37" borderId="0" xfId="0" applyNumberFormat="1" applyFont="1" applyFill="1" applyBorder="1" applyAlignment="1">
      <alignment vertical="center" wrapText="1"/>
    </xf>
    <xf numFmtId="0" fontId="3" fillId="37" borderId="0" xfId="0" applyFont="1" applyFill="1" applyBorder="1" applyAlignment="1">
      <alignment vertical="center" wrapText="1"/>
    </xf>
    <xf numFmtId="37" fontId="3" fillId="37" borderId="0" xfId="0" applyNumberFormat="1" applyFont="1" applyFill="1" applyBorder="1" applyAlignment="1">
      <alignment vertical="center"/>
    </xf>
    <xf numFmtId="37" fontId="3" fillId="0" borderId="0" xfId="0" applyNumberFormat="1" applyFont="1" applyFill="1" applyBorder="1" applyAlignment="1">
      <alignment vertical="center"/>
    </xf>
    <xf numFmtId="0" fontId="3" fillId="0" borderId="10" xfId="52" applyNumberFormat="1" applyFont="1" applyFill="1" applyBorder="1" applyAlignment="1">
      <alignment horizontal="center" vertical="center" wrapText="1"/>
    </xf>
    <xf numFmtId="0" fontId="56" fillId="0" borderId="10" xfId="52"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0" xfId="52" applyNumberFormat="1" applyFont="1" applyFill="1" applyBorder="1" applyAlignment="1">
      <alignment horizontal="center" vertical="center" wrapText="1"/>
    </xf>
    <xf numFmtId="3" fontId="3" fillId="0" borderId="10" xfId="1447" applyNumberFormat="1" applyFont="1" applyFill="1" applyBorder="1" applyAlignment="1">
      <alignment horizontal="left" vertical="center" wrapText="1"/>
      <protection/>
    </xf>
    <xf numFmtId="43" fontId="56" fillId="37" borderId="10" xfId="50" applyFont="1" applyFill="1" applyBorder="1" applyAlignment="1">
      <alignment vertical="center"/>
    </xf>
    <xf numFmtId="0" fontId="3" fillId="0" borderId="10" xfId="1421" applyFont="1" applyFill="1" applyBorder="1" applyAlignment="1">
      <alignment horizontal="justify" vertical="center" wrapText="1"/>
      <protection/>
    </xf>
    <xf numFmtId="43" fontId="56" fillId="0" borderId="10" xfId="50" applyFont="1" applyFill="1" applyBorder="1" applyAlignment="1">
      <alignment vertical="center"/>
    </xf>
    <xf numFmtId="169" fontId="3" fillId="0" borderId="10" xfId="0" applyNumberFormat="1" applyFont="1" applyFill="1" applyBorder="1" applyAlignment="1">
      <alignment horizontal="center" vertical="center" wrapText="1"/>
    </xf>
    <xf numFmtId="3" fontId="3" fillId="0" borderId="10" xfId="1447" applyNumberFormat="1" applyFont="1" applyFill="1" applyBorder="1" applyAlignment="1">
      <alignment horizontal="right" vertical="center" wrapText="1"/>
      <protection/>
    </xf>
    <xf numFmtId="0" fontId="56" fillId="0" borderId="10" xfId="0" applyFont="1" applyFill="1" applyBorder="1" applyAlignment="1">
      <alignment horizontal="center" vertical="center"/>
    </xf>
    <xf numFmtId="0" fontId="0" fillId="0" borderId="10" xfId="0" applyFill="1" applyBorder="1" applyAlignment="1">
      <alignment/>
    </xf>
    <xf numFmtId="0" fontId="0" fillId="0" borderId="0" xfId="0" applyFill="1" applyAlignment="1">
      <alignment/>
    </xf>
    <xf numFmtId="0" fontId="56" fillId="0" borderId="10" xfId="0" applyFont="1" applyFill="1" applyBorder="1" applyAlignment="1">
      <alignment horizontal="center" vertical="center" wrapText="1"/>
    </xf>
    <xf numFmtId="174" fontId="57" fillId="0" borderId="10" xfId="47" applyNumberFormat="1" applyFont="1" applyFill="1" applyBorder="1" applyAlignment="1">
      <alignment horizontal="center" vertical="center" wrapText="1"/>
      <protection/>
    </xf>
    <xf numFmtId="10" fontId="0" fillId="0" borderId="0" xfId="1449" applyNumberFormat="1" applyFont="1" applyFill="1" applyBorder="1" applyAlignment="1">
      <alignment horizontal="left"/>
    </xf>
    <xf numFmtId="176" fontId="3" fillId="37" borderId="0" xfId="0" applyNumberFormat="1" applyFont="1" applyFill="1" applyBorder="1" applyAlignment="1">
      <alignment vertical="center" wrapText="1"/>
    </xf>
    <xf numFmtId="10" fontId="3" fillId="37" borderId="0" xfId="1449" applyNumberFormat="1" applyFont="1" applyFill="1" applyBorder="1" applyAlignment="1">
      <alignment vertical="center" wrapText="1"/>
    </xf>
    <xf numFmtId="169" fontId="57" fillId="0" borderId="13" xfId="47" applyNumberFormat="1" applyFont="1" applyFill="1" applyBorder="1" applyAlignment="1">
      <alignment horizontal="center" vertical="center" wrapText="1"/>
      <protection/>
    </xf>
    <xf numFmtId="44" fontId="3" fillId="0" borderId="0" xfId="67" applyFont="1" applyFill="1" applyBorder="1" applyAlignment="1">
      <alignment horizontal="left" vertical="center"/>
    </xf>
    <xf numFmtId="6" fontId="53" fillId="0" borderId="10" xfId="0" applyNumberFormat="1" applyFont="1" applyFill="1" applyBorder="1" applyAlignment="1">
      <alignment vertical="center"/>
    </xf>
    <xf numFmtId="0" fontId="0" fillId="0" borderId="0" xfId="0" applyFill="1" applyBorder="1" applyAlignment="1">
      <alignment/>
    </xf>
    <xf numFmtId="169" fontId="57" fillId="0" borderId="12" xfId="47" applyNumberFormat="1" applyFont="1" applyFill="1" applyBorder="1" applyAlignment="1">
      <alignment horizontal="center" vertical="center" wrapText="1"/>
      <protection/>
    </xf>
    <xf numFmtId="173" fontId="57" fillId="0" borderId="12" xfId="47"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174" fontId="57" fillId="0" borderId="13" xfId="47" applyNumberFormat="1" applyFont="1" applyFill="1" applyBorder="1" applyAlignment="1">
      <alignment horizontal="center" vertical="center" wrapText="1"/>
      <protection/>
    </xf>
    <xf numFmtId="173" fontId="57" fillId="0" borderId="10" xfId="47" applyFont="1" applyFill="1" applyBorder="1" applyAlignment="1">
      <alignment horizontal="center" vertical="center" wrapText="1"/>
      <protection/>
    </xf>
    <xf numFmtId="169" fontId="57" fillId="0" borderId="14" xfId="47" applyNumberFormat="1" applyFont="1" applyFill="1" applyBorder="1" applyAlignment="1">
      <alignment horizontal="center" vertical="center" wrapText="1"/>
      <protection/>
    </xf>
    <xf numFmtId="4" fontId="56" fillId="0" borderId="10" xfId="0" applyNumberFormat="1" applyFont="1" applyFill="1" applyBorder="1" applyAlignment="1">
      <alignment vertical="center"/>
    </xf>
    <xf numFmtId="0" fontId="56" fillId="0" borderId="15" xfId="52" applyNumberFormat="1" applyFont="1" applyFill="1" applyBorder="1" applyAlignment="1">
      <alignment horizontal="center" vertical="center" wrapText="1"/>
    </xf>
    <xf numFmtId="0" fontId="3" fillId="0" borderId="14" xfId="1421" applyFont="1" applyFill="1" applyBorder="1" applyAlignment="1">
      <alignment horizontal="justify" vertical="center" wrapText="1"/>
      <protection/>
    </xf>
    <xf numFmtId="169" fontId="57" fillId="0" borderId="10" xfId="47" applyNumberFormat="1" applyFont="1" applyFill="1" applyBorder="1" applyAlignment="1">
      <alignment horizontal="center" vertical="center" wrapText="1"/>
      <protection/>
    </xf>
    <xf numFmtId="0" fontId="3" fillId="0" borderId="10" xfId="50" applyNumberFormat="1" applyFont="1" applyFill="1" applyBorder="1" applyAlignment="1">
      <alignment horizontal="center" vertical="center" wrapText="1"/>
    </xf>
    <xf numFmtId="4" fontId="3" fillId="37" borderId="10" xfId="0" applyNumberFormat="1" applyFont="1" applyFill="1" applyBorder="1" applyAlignment="1">
      <alignment vertical="center" wrapText="1"/>
    </xf>
    <xf numFmtId="0" fontId="3" fillId="37" borderId="10" xfId="0" applyFont="1" applyFill="1" applyBorder="1" applyAlignment="1">
      <alignment horizontal="center" vertical="center" wrapText="1"/>
    </xf>
    <xf numFmtId="0" fontId="56" fillId="37" borderId="10" xfId="52"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textRotation="90" wrapText="1"/>
    </xf>
  </cellXfs>
  <cellStyles count="14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Comma" xfId="46"/>
    <cellStyle name="Excel Built-in Normal" xfId="47"/>
    <cellStyle name="Hyperlink" xfId="48"/>
    <cellStyle name="Incorrecto" xfId="49"/>
    <cellStyle name="Comma" xfId="50"/>
    <cellStyle name="Comma [0]" xfId="51"/>
    <cellStyle name="Millares 2" xfId="52"/>
    <cellStyle name="Millares 2 2" xfId="53"/>
    <cellStyle name="Millares 2 3" xfId="54"/>
    <cellStyle name="Millares 2 4" xfId="55"/>
    <cellStyle name="Millares 2 5" xfId="56"/>
    <cellStyle name="Millares 2 6" xfId="57"/>
    <cellStyle name="Millares 2 7" xfId="58"/>
    <cellStyle name="Millares 3" xfId="59"/>
    <cellStyle name="Millares 3 2" xfId="60"/>
    <cellStyle name="Millares 3 3" xfId="61"/>
    <cellStyle name="Millares 3 4" xfId="62"/>
    <cellStyle name="Millares 3 5" xfId="63"/>
    <cellStyle name="Millares 3 6" xfId="64"/>
    <cellStyle name="Millares 3 7" xfId="65"/>
    <cellStyle name="Millares 5" xfId="66"/>
    <cellStyle name="Currency" xfId="67"/>
    <cellStyle name="Currency [0]" xfId="68"/>
    <cellStyle name="Moneda 10" xfId="69"/>
    <cellStyle name="Moneda 10 2" xfId="70"/>
    <cellStyle name="Moneda 10 2 2" xfId="71"/>
    <cellStyle name="Moneda 10 3" xfId="72"/>
    <cellStyle name="Moneda 11" xfId="73"/>
    <cellStyle name="Moneda 11 2" xfId="74"/>
    <cellStyle name="Moneda 11 2 2" xfId="75"/>
    <cellStyle name="Moneda 11 3" xfId="76"/>
    <cellStyle name="Moneda 12" xfId="77"/>
    <cellStyle name="Moneda 12 2" xfId="78"/>
    <cellStyle name="Moneda 13" xfId="79"/>
    <cellStyle name="Moneda 2" xfId="80"/>
    <cellStyle name="Moneda 2 2" xfId="81"/>
    <cellStyle name="Moneda 2 3" xfId="82"/>
    <cellStyle name="Moneda 2 4" xfId="83"/>
    <cellStyle name="Moneda 2 5" xfId="84"/>
    <cellStyle name="Moneda 2 6" xfId="85"/>
    <cellStyle name="Moneda 2 7" xfId="86"/>
    <cellStyle name="Moneda 3" xfId="87"/>
    <cellStyle name="Moneda 3 10" xfId="88"/>
    <cellStyle name="Moneda 3 10 2" xfId="89"/>
    <cellStyle name="Moneda 3 10 2 2" xfId="90"/>
    <cellStyle name="Moneda 3 10 3" xfId="91"/>
    <cellStyle name="Moneda 3 11" xfId="92"/>
    <cellStyle name="Moneda 3 11 2" xfId="93"/>
    <cellStyle name="Moneda 3 12" xfId="94"/>
    <cellStyle name="Moneda 3 2" xfId="95"/>
    <cellStyle name="Moneda 3 2 10" xfId="96"/>
    <cellStyle name="Moneda 3 2 2" xfId="97"/>
    <cellStyle name="Moneda 3 2 2 2" xfId="98"/>
    <cellStyle name="Moneda 3 2 2 2 2" xfId="99"/>
    <cellStyle name="Moneda 3 2 2 2 2 2" xfId="100"/>
    <cellStyle name="Moneda 3 2 2 2 2 2 2" xfId="101"/>
    <cellStyle name="Moneda 3 2 2 2 2 2 2 2" xfId="102"/>
    <cellStyle name="Moneda 3 2 2 2 2 2 2 2 2" xfId="103"/>
    <cellStyle name="Moneda 3 2 2 2 2 2 2 3" xfId="104"/>
    <cellStyle name="Moneda 3 2 2 2 2 2 3" xfId="105"/>
    <cellStyle name="Moneda 3 2 2 2 2 2 3 2" xfId="106"/>
    <cellStyle name="Moneda 3 2 2 2 2 2 3 2 2" xfId="107"/>
    <cellStyle name="Moneda 3 2 2 2 2 2 3 3" xfId="108"/>
    <cellStyle name="Moneda 3 2 2 2 2 2 4" xfId="109"/>
    <cellStyle name="Moneda 3 2 2 2 2 2 4 2" xfId="110"/>
    <cellStyle name="Moneda 3 2 2 2 2 2 5" xfId="111"/>
    <cellStyle name="Moneda 3 2 2 2 2 3" xfId="112"/>
    <cellStyle name="Moneda 3 2 2 2 2 3 2" xfId="113"/>
    <cellStyle name="Moneda 3 2 2 2 2 3 2 2" xfId="114"/>
    <cellStyle name="Moneda 3 2 2 2 2 3 3" xfId="115"/>
    <cellStyle name="Moneda 3 2 2 2 2 4" xfId="116"/>
    <cellStyle name="Moneda 3 2 2 2 2 4 2" xfId="117"/>
    <cellStyle name="Moneda 3 2 2 2 2 4 2 2" xfId="118"/>
    <cellStyle name="Moneda 3 2 2 2 2 4 3" xfId="119"/>
    <cellStyle name="Moneda 3 2 2 2 2 5" xfId="120"/>
    <cellStyle name="Moneda 3 2 2 2 2 5 2" xfId="121"/>
    <cellStyle name="Moneda 3 2 2 2 2 6" xfId="122"/>
    <cellStyle name="Moneda 3 2 2 2 3" xfId="123"/>
    <cellStyle name="Moneda 3 2 2 2 3 2" xfId="124"/>
    <cellStyle name="Moneda 3 2 2 2 3 2 2" xfId="125"/>
    <cellStyle name="Moneda 3 2 2 2 3 2 2 2" xfId="126"/>
    <cellStyle name="Moneda 3 2 2 2 3 2 3" xfId="127"/>
    <cellStyle name="Moneda 3 2 2 2 3 3" xfId="128"/>
    <cellStyle name="Moneda 3 2 2 2 3 3 2" xfId="129"/>
    <cellStyle name="Moneda 3 2 2 2 3 3 2 2" xfId="130"/>
    <cellStyle name="Moneda 3 2 2 2 3 3 3" xfId="131"/>
    <cellStyle name="Moneda 3 2 2 2 3 4" xfId="132"/>
    <cellStyle name="Moneda 3 2 2 2 3 4 2" xfId="133"/>
    <cellStyle name="Moneda 3 2 2 2 3 5" xfId="134"/>
    <cellStyle name="Moneda 3 2 2 2 4" xfId="135"/>
    <cellStyle name="Moneda 3 2 2 2 4 2" xfId="136"/>
    <cellStyle name="Moneda 3 2 2 2 4 2 2" xfId="137"/>
    <cellStyle name="Moneda 3 2 2 2 4 3" xfId="138"/>
    <cellStyle name="Moneda 3 2 2 2 5" xfId="139"/>
    <cellStyle name="Moneda 3 2 2 2 5 2" xfId="140"/>
    <cellStyle name="Moneda 3 2 2 2 5 2 2" xfId="141"/>
    <cellStyle name="Moneda 3 2 2 2 5 3" xfId="142"/>
    <cellStyle name="Moneda 3 2 2 2 6" xfId="143"/>
    <cellStyle name="Moneda 3 2 2 2 6 2" xfId="144"/>
    <cellStyle name="Moneda 3 2 2 2 7" xfId="145"/>
    <cellStyle name="Moneda 3 2 2 3" xfId="146"/>
    <cellStyle name="Moneda 3 2 2 3 2" xfId="147"/>
    <cellStyle name="Moneda 3 2 2 3 2 2" xfId="148"/>
    <cellStyle name="Moneda 3 2 2 3 2 2 2" xfId="149"/>
    <cellStyle name="Moneda 3 2 2 3 2 2 2 2" xfId="150"/>
    <cellStyle name="Moneda 3 2 2 3 2 2 3" xfId="151"/>
    <cellStyle name="Moneda 3 2 2 3 2 3" xfId="152"/>
    <cellStyle name="Moneda 3 2 2 3 2 3 2" xfId="153"/>
    <cellStyle name="Moneda 3 2 2 3 2 3 2 2" xfId="154"/>
    <cellStyle name="Moneda 3 2 2 3 2 3 3" xfId="155"/>
    <cellStyle name="Moneda 3 2 2 3 2 4" xfId="156"/>
    <cellStyle name="Moneda 3 2 2 3 2 4 2" xfId="157"/>
    <cellStyle name="Moneda 3 2 2 3 2 5" xfId="158"/>
    <cellStyle name="Moneda 3 2 2 3 3" xfId="159"/>
    <cellStyle name="Moneda 3 2 2 3 3 2" xfId="160"/>
    <cellStyle name="Moneda 3 2 2 3 3 2 2" xfId="161"/>
    <cellStyle name="Moneda 3 2 2 3 3 3" xfId="162"/>
    <cellStyle name="Moneda 3 2 2 3 4" xfId="163"/>
    <cellStyle name="Moneda 3 2 2 3 4 2" xfId="164"/>
    <cellStyle name="Moneda 3 2 2 3 4 2 2" xfId="165"/>
    <cellStyle name="Moneda 3 2 2 3 4 3" xfId="166"/>
    <cellStyle name="Moneda 3 2 2 3 5" xfId="167"/>
    <cellStyle name="Moneda 3 2 2 3 5 2" xfId="168"/>
    <cellStyle name="Moneda 3 2 2 3 6" xfId="169"/>
    <cellStyle name="Moneda 3 2 2 4" xfId="170"/>
    <cellStyle name="Moneda 3 2 2 4 2" xfId="171"/>
    <cellStyle name="Moneda 3 2 2 4 2 2" xfId="172"/>
    <cellStyle name="Moneda 3 2 2 4 2 2 2" xfId="173"/>
    <cellStyle name="Moneda 3 2 2 4 2 3" xfId="174"/>
    <cellStyle name="Moneda 3 2 2 4 3" xfId="175"/>
    <cellStyle name="Moneda 3 2 2 4 3 2" xfId="176"/>
    <cellStyle name="Moneda 3 2 2 4 3 2 2" xfId="177"/>
    <cellStyle name="Moneda 3 2 2 4 3 3" xfId="178"/>
    <cellStyle name="Moneda 3 2 2 4 4" xfId="179"/>
    <cellStyle name="Moneda 3 2 2 4 4 2" xfId="180"/>
    <cellStyle name="Moneda 3 2 2 4 5" xfId="181"/>
    <cellStyle name="Moneda 3 2 2 5" xfId="182"/>
    <cellStyle name="Moneda 3 2 2 5 2" xfId="183"/>
    <cellStyle name="Moneda 3 2 2 5 2 2" xfId="184"/>
    <cellStyle name="Moneda 3 2 2 5 3" xfId="185"/>
    <cellStyle name="Moneda 3 2 2 6" xfId="186"/>
    <cellStyle name="Moneda 3 2 2 6 2" xfId="187"/>
    <cellStyle name="Moneda 3 2 2 6 2 2" xfId="188"/>
    <cellStyle name="Moneda 3 2 2 6 3" xfId="189"/>
    <cellStyle name="Moneda 3 2 2 7" xfId="190"/>
    <cellStyle name="Moneda 3 2 2 7 2" xfId="191"/>
    <cellStyle name="Moneda 3 2 2 8" xfId="192"/>
    <cellStyle name="Moneda 3 2 3" xfId="193"/>
    <cellStyle name="Moneda 3 2 3 2" xfId="194"/>
    <cellStyle name="Moneda 3 2 3 2 2" xfId="195"/>
    <cellStyle name="Moneda 3 2 3 2 2 2" xfId="196"/>
    <cellStyle name="Moneda 3 2 3 2 2 2 2" xfId="197"/>
    <cellStyle name="Moneda 3 2 3 2 2 2 2 2" xfId="198"/>
    <cellStyle name="Moneda 3 2 3 2 2 2 2 2 2" xfId="199"/>
    <cellStyle name="Moneda 3 2 3 2 2 2 2 3" xfId="200"/>
    <cellStyle name="Moneda 3 2 3 2 2 2 3" xfId="201"/>
    <cellStyle name="Moneda 3 2 3 2 2 2 3 2" xfId="202"/>
    <cellStyle name="Moneda 3 2 3 2 2 2 3 2 2" xfId="203"/>
    <cellStyle name="Moneda 3 2 3 2 2 2 3 3" xfId="204"/>
    <cellStyle name="Moneda 3 2 3 2 2 2 4" xfId="205"/>
    <cellStyle name="Moneda 3 2 3 2 2 2 4 2" xfId="206"/>
    <cellStyle name="Moneda 3 2 3 2 2 2 5" xfId="207"/>
    <cellStyle name="Moneda 3 2 3 2 2 3" xfId="208"/>
    <cellStyle name="Moneda 3 2 3 2 2 3 2" xfId="209"/>
    <cellStyle name="Moneda 3 2 3 2 2 3 2 2" xfId="210"/>
    <cellStyle name="Moneda 3 2 3 2 2 3 3" xfId="211"/>
    <cellStyle name="Moneda 3 2 3 2 2 4" xfId="212"/>
    <cellStyle name="Moneda 3 2 3 2 2 4 2" xfId="213"/>
    <cellStyle name="Moneda 3 2 3 2 2 4 2 2" xfId="214"/>
    <cellStyle name="Moneda 3 2 3 2 2 4 3" xfId="215"/>
    <cellStyle name="Moneda 3 2 3 2 2 5" xfId="216"/>
    <cellStyle name="Moneda 3 2 3 2 2 5 2" xfId="217"/>
    <cellStyle name="Moneda 3 2 3 2 2 6" xfId="218"/>
    <cellStyle name="Moneda 3 2 3 2 3" xfId="219"/>
    <cellStyle name="Moneda 3 2 3 2 3 2" xfId="220"/>
    <cellStyle name="Moneda 3 2 3 2 3 2 2" xfId="221"/>
    <cellStyle name="Moneda 3 2 3 2 3 2 2 2" xfId="222"/>
    <cellStyle name="Moneda 3 2 3 2 3 2 3" xfId="223"/>
    <cellStyle name="Moneda 3 2 3 2 3 3" xfId="224"/>
    <cellStyle name="Moneda 3 2 3 2 3 3 2" xfId="225"/>
    <cellStyle name="Moneda 3 2 3 2 3 3 2 2" xfId="226"/>
    <cellStyle name="Moneda 3 2 3 2 3 3 3" xfId="227"/>
    <cellStyle name="Moneda 3 2 3 2 3 4" xfId="228"/>
    <cellStyle name="Moneda 3 2 3 2 3 4 2" xfId="229"/>
    <cellStyle name="Moneda 3 2 3 2 3 5" xfId="230"/>
    <cellStyle name="Moneda 3 2 3 2 4" xfId="231"/>
    <cellStyle name="Moneda 3 2 3 2 4 2" xfId="232"/>
    <cellStyle name="Moneda 3 2 3 2 4 2 2" xfId="233"/>
    <cellStyle name="Moneda 3 2 3 2 4 3" xfId="234"/>
    <cellStyle name="Moneda 3 2 3 2 5" xfId="235"/>
    <cellStyle name="Moneda 3 2 3 2 5 2" xfId="236"/>
    <cellStyle name="Moneda 3 2 3 2 5 2 2" xfId="237"/>
    <cellStyle name="Moneda 3 2 3 2 5 3" xfId="238"/>
    <cellStyle name="Moneda 3 2 3 2 6" xfId="239"/>
    <cellStyle name="Moneda 3 2 3 2 6 2" xfId="240"/>
    <cellStyle name="Moneda 3 2 3 2 7" xfId="241"/>
    <cellStyle name="Moneda 3 2 3 3" xfId="242"/>
    <cellStyle name="Moneda 3 2 3 3 2" xfId="243"/>
    <cellStyle name="Moneda 3 2 3 3 2 2" xfId="244"/>
    <cellStyle name="Moneda 3 2 3 3 2 2 2" xfId="245"/>
    <cellStyle name="Moneda 3 2 3 3 2 2 2 2" xfId="246"/>
    <cellStyle name="Moneda 3 2 3 3 2 2 3" xfId="247"/>
    <cellStyle name="Moneda 3 2 3 3 2 3" xfId="248"/>
    <cellStyle name="Moneda 3 2 3 3 2 3 2" xfId="249"/>
    <cellStyle name="Moneda 3 2 3 3 2 3 2 2" xfId="250"/>
    <cellStyle name="Moneda 3 2 3 3 2 3 3" xfId="251"/>
    <cellStyle name="Moneda 3 2 3 3 2 4" xfId="252"/>
    <cellStyle name="Moneda 3 2 3 3 2 4 2" xfId="253"/>
    <cellStyle name="Moneda 3 2 3 3 2 5" xfId="254"/>
    <cellStyle name="Moneda 3 2 3 3 3" xfId="255"/>
    <cellStyle name="Moneda 3 2 3 3 3 2" xfId="256"/>
    <cellStyle name="Moneda 3 2 3 3 3 2 2" xfId="257"/>
    <cellStyle name="Moneda 3 2 3 3 3 3" xfId="258"/>
    <cellStyle name="Moneda 3 2 3 3 4" xfId="259"/>
    <cellStyle name="Moneda 3 2 3 3 4 2" xfId="260"/>
    <cellStyle name="Moneda 3 2 3 3 4 2 2" xfId="261"/>
    <cellStyle name="Moneda 3 2 3 3 4 3" xfId="262"/>
    <cellStyle name="Moneda 3 2 3 3 5" xfId="263"/>
    <cellStyle name="Moneda 3 2 3 3 5 2" xfId="264"/>
    <cellStyle name="Moneda 3 2 3 3 6" xfId="265"/>
    <cellStyle name="Moneda 3 2 3 4" xfId="266"/>
    <cellStyle name="Moneda 3 2 3 4 2" xfId="267"/>
    <cellStyle name="Moneda 3 2 3 4 2 2" xfId="268"/>
    <cellStyle name="Moneda 3 2 3 4 2 2 2" xfId="269"/>
    <cellStyle name="Moneda 3 2 3 4 2 3" xfId="270"/>
    <cellStyle name="Moneda 3 2 3 4 3" xfId="271"/>
    <cellStyle name="Moneda 3 2 3 4 3 2" xfId="272"/>
    <cellStyle name="Moneda 3 2 3 4 3 2 2" xfId="273"/>
    <cellStyle name="Moneda 3 2 3 4 3 3" xfId="274"/>
    <cellStyle name="Moneda 3 2 3 4 4" xfId="275"/>
    <cellStyle name="Moneda 3 2 3 4 4 2" xfId="276"/>
    <cellStyle name="Moneda 3 2 3 4 5" xfId="277"/>
    <cellStyle name="Moneda 3 2 3 5" xfId="278"/>
    <cellStyle name="Moneda 3 2 3 5 2" xfId="279"/>
    <cellStyle name="Moneda 3 2 3 5 2 2" xfId="280"/>
    <cellStyle name="Moneda 3 2 3 5 3" xfId="281"/>
    <cellStyle name="Moneda 3 2 3 6" xfId="282"/>
    <cellStyle name="Moneda 3 2 3 6 2" xfId="283"/>
    <cellStyle name="Moneda 3 2 3 6 2 2" xfId="284"/>
    <cellStyle name="Moneda 3 2 3 6 3" xfId="285"/>
    <cellStyle name="Moneda 3 2 3 7" xfId="286"/>
    <cellStyle name="Moneda 3 2 3 7 2" xfId="287"/>
    <cellStyle name="Moneda 3 2 3 8" xfId="288"/>
    <cellStyle name="Moneda 3 2 4" xfId="289"/>
    <cellStyle name="Moneda 3 2 4 2" xfId="290"/>
    <cellStyle name="Moneda 3 2 4 2 2" xfId="291"/>
    <cellStyle name="Moneda 3 2 4 2 2 2" xfId="292"/>
    <cellStyle name="Moneda 3 2 4 2 2 2 2" xfId="293"/>
    <cellStyle name="Moneda 3 2 4 2 2 2 2 2" xfId="294"/>
    <cellStyle name="Moneda 3 2 4 2 2 2 3" xfId="295"/>
    <cellStyle name="Moneda 3 2 4 2 2 3" xfId="296"/>
    <cellStyle name="Moneda 3 2 4 2 2 3 2" xfId="297"/>
    <cellStyle name="Moneda 3 2 4 2 2 3 2 2" xfId="298"/>
    <cellStyle name="Moneda 3 2 4 2 2 3 3" xfId="299"/>
    <cellStyle name="Moneda 3 2 4 2 2 4" xfId="300"/>
    <cellStyle name="Moneda 3 2 4 2 2 4 2" xfId="301"/>
    <cellStyle name="Moneda 3 2 4 2 2 5" xfId="302"/>
    <cellStyle name="Moneda 3 2 4 2 3" xfId="303"/>
    <cellStyle name="Moneda 3 2 4 2 3 2" xfId="304"/>
    <cellStyle name="Moneda 3 2 4 2 3 2 2" xfId="305"/>
    <cellStyle name="Moneda 3 2 4 2 3 3" xfId="306"/>
    <cellStyle name="Moneda 3 2 4 2 4" xfId="307"/>
    <cellStyle name="Moneda 3 2 4 2 4 2" xfId="308"/>
    <cellStyle name="Moneda 3 2 4 2 4 2 2" xfId="309"/>
    <cellStyle name="Moneda 3 2 4 2 4 3" xfId="310"/>
    <cellStyle name="Moneda 3 2 4 2 5" xfId="311"/>
    <cellStyle name="Moneda 3 2 4 2 5 2" xfId="312"/>
    <cellStyle name="Moneda 3 2 4 2 6" xfId="313"/>
    <cellStyle name="Moneda 3 2 4 3" xfId="314"/>
    <cellStyle name="Moneda 3 2 4 3 2" xfId="315"/>
    <cellStyle name="Moneda 3 2 4 3 2 2" xfId="316"/>
    <cellStyle name="Moneda 3 2 4 3 2 2 2" xfId="317"/>
    <cellStyle name="Moneda 3 2 4 3 2 3" xfId="318"/>
    <cellStyle name="Moneda 3 2 4 3 3" xfId="319"/>
    <cellStyle name="Moneda 3 2 4 3 3 2" xfId="320"/>
    <cellStyle name="Moneda 3 2 4 3 3 2 2" xfId="321"/>
    <cellStyle name="Moneda 3 2 4 3 3 3" xfId="322"/>
    <cellStyle name="Moneda 3 2 4 3 4" xfId="323"/>
    <cellStyle name="Moneda 3 2 4 3 4 2" xfId="324"/>
    <cellStyle name="Moneda 3 2 4 3 5" xfId="325"/>
    <cellStyle name="Moneda 3 2 4 4" xfId="326"/>
    <cellStyle name="Moneda 3 2 4 4 2" xfId="327"/>
    <cellStyle name="Moneda 3 2 4 4 2 2" xfId="328"/>
    <cellStyle name="Moneda 3 2 4 4 3" xfId="329"/>
    <cellStyle name="Moneda 3 2 4 5" xfId="330"/>
    <cellStyle name="Moneda 3 2 4 5 2" xfId="331"/>
    <cellStyle name="Moneda 3 2 4 5 2 2" xfId="332"/>
    <cellStyle name="Moneda 3 2 4 5 3" xfId="333"/>
    <cellStyle name="Moneda 3 2 4 6" xfId="334"/>
    <cellStyle name="Moneda 3 2 4 6 2" xfId="335"/>
    <cellStyle name="Moneda 3 2 4 7" xfId="336"/>
    <cellStyle name="Moneda 3 2 5" xfId="337"/>
    <cellStyle name="Moneda 3 2 5 2" xfId="338"/>
    <cellStyle name="Moneda 3 2 5 2 2" xfId="339"/>
    <cellStyle name="Moneda 3 2 5 2 2 2" xfId="340"/>
    <cellStyle name="Moneda 3 2 5 2 2 2 2" xfId="341"/>
    <cellStyle name="Moneda 3 2 5 2 2 3" xfId="342"/>
    <cellStyle name="Moneda 3 2 5 2 3" xfId="343"/>
    <cellStyle name="Moneda 3 2 5 2 3 2" xfId="344"/>
    <cellStyle name="Moneda 3 2 5 2 3 2 2" xfId="345"/>
    <cellStyle name="Moneda 3 2 5 2 3 3" xfId="346"/>
    <cellStyle name="Moneda 3 2 5 2 4" xfId="347"/>
    <cellStyle name="Moneda 3 2 5 2 4 2" xfId="348"/>
    <cellStyle name="Moneda 3 2 5 2 5" xfId="349"/>
    <cellStyle name="Moneda 3 2 5 3" xfId="350"/>
    <cellStyle name="Moneda 3 2 5 3 2" xfId="351"/>
    <cellStyle name="Moneda 3 2 5 3 2 2" xfId="352"/>
    <cellStyle name="Moneda 3 2 5 3 3" xfId="353"/>
    <cellStyle name="Moneda 3 2 5 4" xfId="354"/>
    <cellStyle name="Moneda 3 2 5 4 2" xfId="355"/>
    <cellStyle name="Moneda 3 2 5 4 2 2" xfId="356"/>
    <cellStyle name="Moneda 3 2 5 4 3" xfId="357"/>
    <cellStyle name="Moneda 3 2 5 5" xfId="358"/>
    <cellStyle name="Moneda 3 2 5 5 2" xfId="359"/>
    <cellStyle name="Moneda 3 2 5 6" xfId="360"/>
    <cellStyle name="Moneda 3 2 6" xfId="361"/>
    <cellStyle name="Moneda 3 2 6 2" xfId="362"/>
    <cellStyle name="Moneda 3 2 6 2 2" xfId="363"/>
    <cellStyle name="Moneda 3 2 6 2 2 2" xfId="364"/>
    <cellStyle name="Moneda 3 2 6 2 3" xfId="365"/>
    <cellStyle name="Moneda 3 2 6 3" xfId="366"/>
    <cellStyle name="Moneda 3 2 6 3 2" xfId="367"/>
    <cellStyle name="Moneda 3 2 6 3 2 2" xfId="368"/>
    <cellStyle name="Moneda 3 2 6 3 3" xfId="369"/>
    <cellStyle name="Moneda 3 2 6 4" xfId="370"/>
    <cellStyle name="Moneda 3 2 6 4 2" xfId="371"/>
    <cellStyle name="Moneda 3 2 6 5" xfId="372"/>
    <cellStyle name="Moneda 3 2 7" xfId="373"/>
    <cellStyle name="Moneda 3 2 7 2" xfId="374"/>
    <cellStyle name="Moneda 3 2 7 2 2" xfId="375"/>
    <cellStyle name="Moneda 3 2 7 3" xfId="376"/>
    <cellStyle name="Moneda 3 2 8" xfId="377"/>
    <cellStyle name="Moneda 3 2 8 2" xfId="378"/>
    <cellStyle name="Moneda 3 2 8 2 2" xfId="379"/>
    <cellStyle name="Moneda 3 2 8 3" xfId="380"/>
    <cellStyle name="Moneda 3 2 9" xfId="381"/>
    <cellStyle name="Moneda 3 2 9 2" xfId="382"/>
    <cellStyle name="Moneda 3 3" xfId="383"/>
    <cellStyle name="Moneda 3 3 2" xfId="384"/>
    <cellStyle name="Moneda 3 3 2 2" xfId="385"/>
    <cellStyle name="Moneda 3 3 2 2 2" xfId="386"/>
    <cellStyle name="Moneda 3 3 2 2 2 2" xfId="387"/>
    <cellStyle name="Moneda 3 3 2 2 2 2 2" xfId="388"/>
    <cellStyle name="Moneda 3 3 2 2 2 2 2 2" xfId="389"/>
    <cellStyle name="Moneda 3 3 2 2 2 2 3" xfId="390"/>
    <cellStyle name="Moneda 3 3 2 2 2 3" xfId="391"/>
    <cellStyle name="Moneda 3 3 2 2 2 3 2" xfId="392"/>
    <cellStyle name="Moneda 3 3 2 2 2 3 2 2" xfId="393"/>
    <cellStyle name="Moneda 3 3 2 2 2 3 3" xfId="394"/>
    <cellStyle name="Moneda 3 3 2 2 2 4" xfId="395"/>
    <cellStyle name="Moneda 3 3 2 2 2 4 2" xfId="396"/>
    <cellStyle name="Moneda 3 3 2 2 2 5" xfId="397"/>
    <cellStyle name="Moneda 3 3 2 2 3" xfId="398"/>
    <cellStyle name="Moneda 3 3 2 2 3 2" xfId="399"/>
    <cellStyle name="Moneda 3 3 2 2 3 2 2" xfId="400"/>
    <cellStyle name="Moneda 3 3 2 2 3 3" xfId="401"/>
    <cellStyle name="Moneda 3 3 2 2 4" xfId="402"/>
    <cellStyle name="Moneda 3 3 2 2 4 2" xfId="403"/>
    <cellStyle name="Moneda 3 3 2 2 4 2 2" xfId="404"/>
    <cellStyle name="Moneda 3 3 2 2 4 3" xfId="405"/>
    <cellStyle name="Moneda 3 3 2 2 5" xfId="406"/>
    <cellStyle name="Moneda 3 3 2 2 5 2" xfId="407"/>
    <cellStyle name="Moneda 3 3 2 2 6" xfId="408"/>
    <cellStyle name="Moneda 3 3 2 3" xfId="409"/>
    <cellStyle name="Moneda 3 3 2 3 2" xfId="410"/>
    <cellStyle name="Moneda 3 3 2 3 2 2" xfId="411"/>
    <cellStyle name="Moneda 3 3 2 3 2 2 2" xfId="412"/>
    <cellStyle name="Moneda 3 3 2 3 2 3" xfId="413"/>
    <cellStyle name="Moneda 3 3 2 3 3" xfId="414"/>
    <cellStyle name="Moneda 3 3 2 3 3 2" xfId="415"/>
    <cellStyle name="Moneda 3 3 2 3 3 2 2" xfId="416"/>
    <cellStyle name="Moneda 3 3 2 3 3 3" xfId="417"/>
    <cellStyle name="Moneda 3 3 2 3 4" xfId="418"/>
    <cellStyle name="Moneda 3 3 2 3 4 2" xfId="419"/>
    <cellStyle name="Moneda 3 3 2 3 5" xfId="420"/>
    <cellStyle name="Moneda 3 3 2 4" xfId="421"/>
    <cellStyle name="Moneda 3 3 2 4 2" xfId="422"/>
    <cellStyle name="Moneda 3 3 2 4 2 2" xfId="423"/>
    <cellStyle name="Moneda 3 3 2 4 3" xfId="424"/>
    <cellStyle name="Moneda 3 3 2 5" xfId="425"/>
    <cellStyle name="Moneda 3 3 2 5 2" xfId="426"/>
    <cellStyle name="Moneda 3 3 2 5 2 2" xfId="427"/>
    <cellStyle name="Moneda 3 3 2 5 3" xfId="428"/>
    <cellStyle name="Moneda 3 3 2 6" xfId="429"/>
    <cellStyle name="Moneda 3 3 2 6 2" xfId="430"/>
    <cellStyle name="Moneda 3 3 2 7" xfId="431"/>
    <cellStyle name="Moneda 3 3 3" xfId="432"/>
    <cellStyle name="Moneda 3 3 3 2" xfId="433"/>
    <cellStyle name="Moneda 3 3 3 2 2" xfId="434"/>
    <cellStyle name="Moneda 3 3 3 2 2 2" xfId="435"/>
    <cellStyle name="Moneda 3 3 3 2 2 2 2" xfId="436"/>
    <cellStyle name="Moneda 3 3 3 2 2 3" xfId="437"/>
    <cellStyle name="Moneda 3 3 3 2 3" xfId="438"/>
    <cellStyle name="Moneda 3 3 3 2 3 2" xfId="439"/>
    <cellStyle name="Moneda 3 3 3 2 3 2 2" xfId="440"/>
    <cellStyle name="Moneda 3 3 3 2 3 3" xfId="441"/>
    <cellStyle name="Moneda 3 3 3 2 4" xfId="442"/>
    <cellStyle name="Moneda 3 3 3 2 4 2" xfId="443"/>
    <cellStyle name="Moneda 3 3 3 2 5" xfId="444"/>
    <cellStyle name="Moneda 3 3 3 3" xfId="445"/>
    <cellStyle name="Moneda 3 3 3 3 2" xfId="446"/>
    <cellStyle name="Moneda 3 3 3 3 2 2" xfId="447"/>
    <cellStyle name="Moneda 3 3 3 3 3" xfId="448"/>
    <cellStyle name="Moneda 3 3 3 4" xfId="449"/>
    <cellStyle name="Moneda 3 3 3 4 2" xfId="450"/>
    <cellStyle name="Moneda 3 3 3 4 2 2" xfId="451"/>
    <cellStyle name="Moneda 3 3 3 4 3" xfId="452"/>
    <cellStyle name="Moneda 3 3 3 5" xfId="453"/>
    <cellStyle name="Moneda 3 3 3 5 2" xfId="454"/>
    <cellStyle name="Moneda 3 3 3 6" xfId="455"/>
    <cellStyle name="Moneda 3 3 4" xfId="456"/>
    <cellStyle name="Moneda 3 3 4 2" xfId="457"/>
    <cellStyle name="Moneda 3 3 4 2 2" xfId="458"/>
    <cellStyle name="Moneda 3 3 4 2 2 2" xfId="459"/>
    <cellStyle name="Moneda 3 3 4 2 3" xfId="460"/>
    <cellStyle name="Moneda 3 3 4 3" xfId="461"/>
    <cellStyle name="Moneda 3 3 4 3 2" xfId="462"/>
    <cellStyle name="Moneda 3 3 4 3 2 2" xfId="463"/>
    <cellStyle name="Moneda 3 3 4 3 3" xfId="464"/>
    <cellStyle name="Moneda 3 3 4 4" xfId="465"/>
    <cellStyle name="Moneda 3 3 4 4 2" xfId="466"/>
    <cellStyle name="Moneda 3 3 4 5" xfId="467"/>
    <cellStyle name="Moneda 3 3 5" xfId="468"/>
    <cellStyle name="Moneda 3 3 5 2" xfId="469"/>
    <cellStyle name="Moneda 3 3 5 2 2" xfId="470"/>
    <cellStyle name="Moneda 3 3 5 3" xfId="471"/>
    <cellStyle name="Moneda 3 3 6" xfId="472"/>
    <cellStyle name="Moneda 3 3 6 2" xfId="473"/>
    <cellStyle name="Moneda 3 3 6 2 2" xfId="474"/>
    <cellStyle name="Moneda 3 3 6 3" xfId="475"/>
    <cellStyle name="Moneda 3 3 7" xfId="476"/>
    <cellStyle name="Moneda 3 3 7 2" xfId="477"/>
    <cellStyle name="Moneda 3 3 8" xfId="478"/>
    <cellStyle name="Moneda 3 4" xfId="479"/>
    <cellStyle name="Moneda 3 4 2" xfId="480"/>
    <cellStyle name="Moneda 3 4 2 2" xfId="481"/>
    <cellStyle name="Moneda 3 4 2 2 2" xfId="482"/>
    <cellStyle name="Moneda 3 4 2 2 2 2" xfId="483"/>
    <cellStyle name="Moneda 3 4 2 2 2 2 2" xfId="484"/>
    <cellStyle name="Moneda 3 4 2 2 2 2 2 2" xfId="485"/>
    <cellStyle name="Moneda 3 4 2 2 2 2 3" xfId="486"/>
    <cellStyle name="Moneda 3 4 2 2 2 3" xfId="487"/>
    <cellStyle name="Moneda 3 4 2 2 2 3 2" xfId="488"/>
    <cellStyle name="Moneda 3 4 2 2 2 3 2 2" xfId="489"/>
    <cellStyle name="Moneda 3 4 2 2 2 3 3" xfId="490"/>
    <cellStyle name="Moneda 3 4 2 2 2 4" xfId="491"/>
    <cellStyle name="Moneda 3 4 2 2 2 4 2" xfId="492"/>
    <cellStyle name="Moneda 3 4 2 2 2 5" xfId="493"/>
    <cellStyle name="Moneda 3 4 2 2 3" xfId="494"/>
    <cellStyle name="Moneda 3 4 2 2 3 2" xfId="495"/>
    <cellStyle name="Moneda 3 4 2 2 3 2 2" xfId="496"/>
    <cellStyle name="Moneda 3 4 2 2 3 3" xfId="497"/>
    <cellStyle name="Moneda 3 4 2 2 4" xfId="498"/>
    <cellStyle name="Moneda 3 4 2 2 4 2" xfId="499"/>
    <cellStyle name="Moneda 3 4 2 2 4 2 2" xfId="500"/>
    <cellStyle name="Moneda 3 4 2 2 4 3" xfId="501"/>
    <cellStyle name="Moneda 3 4 2 2 5" xfId="502"/>
    <cellStyle name="Moneda 3 4 2 2 5 2" xfId="503"/>
    <cellStyle name="Moneda 3 4 2 2 6" xfId="504"/>
    <cellStyle name="Moneda 3 4 2 3" xfId="505"/>
    <cellStyle name="Moneda 3 4 2 3 2" xfId="506"/>
    <cellStyle name="Moneda 3 4 2 3 2 2" xfId="507"/>
    <cellStyle name="Moneda 3 4 2 3 2 2 2" xfId="508"/>
    <cellStyle name="Moneda 3 4 2 3 2 3" xfId="509"/>
    <cellStyle name="Moneda 3 4 2 3 3" xfId="510"/>
    <cellStyle name="Moneda 3 4 2 3 3 2" xfId="511"/>
    <cellStyle name="Moneda 3 4 2 3 3 2 2" xfId="512"/>
    <cellStyle name="Moneda 3 4 2 3 3 3" xfId="513"/>
    <cellStyle name="Moneda 3 4 2 3 4" xfId="514"/>
    <cellStyle name="Moneda 3 4 2 3 4 2" xfId="515"/>
    <cellStyle name="Moneda 3 4 2 3 5" xfId="516"/>
    <cellStyle name="Moneda 3 4 2 4" xfId="517"/>
    <cellStyle name="Moneda 3 4 2 4 2" xfId="518"/>
    <cellStyle name="Moneda 3 4 2 4 2 2" xfId="519"/>
    <cellStyle name="Moneda 3 4 2 4 3" xfId="520"/>
    <cellStyle name="Moneda 3 4 2 5" xfId="521"/>
    <cellStyle name="Moneda 3 4 2 5 2" xfId="522"/>
    <cellStyle name="Moneda 3 4 2 5 2 2" xfId="523"/>
    <cellStyle name="Moneda 3 4 2 5 3" xfId="524"/>
    <cellStyle name="Moneda 3 4 2 6" xfId="525"/>
    <cellStyle name="Moneda 3 4 2 6 2" xfId="526"/>
    <cellStyle name="Moneda 3 4 2 7" xfId="527"/>
    <cellStyle name="Moneda 3 4 3" xfId="528"/>
    <cellStyle name="Moneda 3 4 3 2" xfId="529"/>
    <cellStyle name="Moneda 3 4 3 2 2" xfId="530"/>
    <cellStyle name="Moneda 3 4 3 2 2 2" xfId="531"/>
    <cellStyle name="Moneda 3 4 3 2 2 2 2" xfId="532"/>
    <cellStyle name="Moneda 3 4 3 2 2 3" xfId="533"/>
    <cellStyle name="Moneda 3 4 3 2 3" xfId="534"/>
    <cellStyle name="Moneda 3 4 3 2 3 2" xfId="535"/>
    <cellStyle name="Moneda 3 4 3 2 3 2 2" xfId="536"/>
    <cellStyle name="Moneda 3 4 3 2 3 3" xfId="537"/>
    <cellStyle name="Moneda 3 4 3 2 4" xfId="538"/>
    <cellStyle name="Moneda 3 4 3 2 4 2" xfId="539"/>
    <cellStyle name="Moneda 3 4 3 2 5" xfId="540"/>
    <cellStyle name="Moneda 3 4 3 3" xfId="541"/>
    <cellStyle name="Moneda 3 4 3 3 2" xfId="542"/>
    <cellStyle name="Moneda 3 4 3 3 2 2" xfId="543"/>
    <cellStyle name="Moneda 3 4 3 3 3" xfId="544"/>
    <cellStyle name="Moneda 3 4 3 4" xfId="545"/>
    <cellStyle name="Moneda 3 4 3 4 2" xfId="546"/>
    <cellStyle name="Moneda 3 4 3 4 2 2" xfId="547"/>
    <cellStyle name="Moneda 3 4 3 4 3" xfId="548"/>
    <cellStyle name="Moneda 3 4 3 5" xfId="549"/>
    <cellStyle name="Moneda 3 4 3 5 2" xfId="550"/>
    <cellStyle name="Moneda 3 4 3 6" xfId="551"/>
    <cellStyle name="Moneda 3 4 4" xfId="552"/>
    <cellStyle name="Moneda 3 4 4 2" xfId="553"/>
    <cellStyle name="Moneda 3 4 4 2 2" xfId="554"/>
    <cellStyle name="Moneda 3 4 4 2 2 2" xfId="555"/>
    <cellStyle name="Moneda 3 4 4 2 3" xfId="556"/>
    <cellStyle name="Moneda 3 4 4 3" xfId="557"/>
    <cellStyle name="Moneda 3 4 4 3 2" xfId="558"/>
    <cellStyle name="Moneda 3 4 4 3 2 2" xfId="559"/>
    <cellStyle name="Moneda 3 4 4 3 3" xfId="560"/>
    <cellStyle name="Moneda 3 4 4 4" xfId="561"/>
    <cellStyle name="Moneda 3 4 4 4 2" xfId="562"/>
    <cellStyle name="Moneda 3 4 4 5" xfId="563"/>
    <cellStyle name="Moneda 3 4 5" xfId="564"/>
    <cellStyle name="Moneda 3 4 5 2" xfId="565"/>
    <cellStyle name="Moneda 3 4 5 2 2" xfId="566"/>
    <cellStyle name="Moneda 3 4 5 3" xfId="567"/>
    <cellStyle name="Moneda 3 4 6" xfId="568"/>
    <cellStyle name="Moneda 3 4 6 2" xfId="569"/>
    <cellStyle name="Moneda 3 4 6 2 2" xfId="570"/>
    <cellStyle name="Moneda 3 4 6 3" xfId="571"/>
    <cellStyle name="Moneda 3 4 7" xfId="572"/>
    <cellStyle name="Moneda 3 4 7 2" xfId="573"/>
    <cellStyle name="Moneda 3 4 8" xfId="574"/>
    <cellStyle name="Moneda 3 5" xfId="575"/>
    <cellStyle name="Moneda 3 5 2" xfId="576"/>
    <cellStyle name="Moneda 3 5 2 2" xfId="577"/>
    <cellStyle name="Moneda 3 5 2 2 2" xfId="578"/>
    <cellStyle name="Moneda 3 5 2 2 2 2" xfId="579"/>
    <cellStyle name="Moneda 3 5 2 2 2 2 2" xfId="580"/>
    <cellStyle name="Moneda 3 5 2 2 2 2 2 2" xfId="581"/>
    <cellStyle name="Moneda 3 5 2 2 2 2 3" xfId="582"/>
    <cellStyle name="Moneda 3 5 2 2 2 3" xfId="583"/>
    <cellStyle name="Moneda 3 5 2 2 2 3 2" xfId="584"/>
    <cellStyle name="Moneda 3 5 2 2 2 3 2 2" xfId="585"/>
    <cellStyle name="Moneda 3 5 2 2 2 3 3" xfId="586"/>
    <cellStyle name="Moneda 3 5 2 2 2 4" xfId="587"/>
    <cellStyle name="Moneda 3 5 2 2 2 4 2" xfId="588"/>
    <cellStyle name="Moneda 3 5 2 2 2 5" xfId="589"/>
    <cellStyle name="Moneda 3 5 2 2 3" xfId="590"/>
    <cellStyle name="Moneda 3 5 2 2 3 2" xfId="591"/>
    <cellStyle name="Moneda 3 5 2 2 3 2 2" xfId="592"/>
    <cellStyle name="Moneda 3 5 2 2 3 3" xfId="593"/>
    <cellStyle name="Moneda 3 5 2 2 4" xfId="594"/>
    <cellStyle name="Moneda 3 5 2 2 4 2" xfId="595"/>
    <cellStyle name="Moneda 3 5 2 2 4 2 2" xfId="596"/>
    <cellStyle name="Moneda 3 5 2 2 4 3" xfId="597"/>
    <cellStyle name="Moneda 3 5 2 2 5" xfId="598"/>
    <cellStyle name="Moneda 3 5 2 2 5 2" xfId="599"/>
    <cellStyle name="Moneda 3 5 2 2 6" xfId="600"/>
    <cellStyle name="Moneda 3 5 2 3" xfId="601"/>
    <cellStyle name="Moneda 3 5 2 3 2" xfId="602"/>
    <cellStyle name="Moneda 3 5 2 3 2 2" xfId="603"/>
    <cellStyle name="Moneda 3 5 2 3 2 2 2" xfId="604"/>
    <cellStyle name="Moneda 3 5 2 3 2 3" xfId="605"/>
    <cellStyle name="Moneda 3 5 2 3 3" xfId="606"/>
    <cellStyle name="Moneda 3 5 2 3 3 2" xfId="607"/>
    <cellStyle name="Moneda 3 5 2 3 3 2 2" xfId="608"/>
    <cellStyle name="Moneda 3 5 2 3 3 3" xfId="609"/>
    <cellStyle name="Moneda 3 5 2 3 4" xfId="610"/>
    <cellStyle name="Moneda 3 5 2 3 4 2" xfId="611"/>
    <cellStyle name="Moneda 3 5 2 3 5" xfId="612"/>
    <cellStyle name="Moneda 3 5 2 4" xfId="613"/>
    <cellStyle name="Moneda 3 5 2 4 2" xfId="614"/>
    <cellStyle name="Moneda 3 5 2 4 2 2" xfId="615"/>
    <cellStyle name="Moneda 3 5 2 4 3" xfId="616"/>
    <cellStyle name="Moneda 3 5 2 5" xfId="617"/>
    <cellStyle name="Moneda 3 5 2 5 2" xfId="618"/>
    <cellStyle name="Moneda 3 5 2 5 2 2" xfId="619"/>
    <cellStyle name="Moneda 3 5 2 5 3" xfId="620"/>
    <cellStyle name="Moneda 3 5 2 6" xfId="621"/>
    <cellStyle name="Moneda 3 5 2 6 2" xfId="622"/>
    <cellStyle name="Moneda 3 5 2 7" xfId="623"/>
    <cellStyle name="Moneda 3 5 3" xfId="624"/>
    <cellStyle name="Moneda 3 5 3 2" xfId="625"/>
    <cellStyle name="Moneda 3 5 3 2 2" xfId="626"/>
    <cellStyle name="Moneda 3 5 3 2 2 2" xfId="627"/>
    <cellStyle name="Moneda 3 5 3 2 2 2 2" xfId="628"/>
    <cellStyle name="Moneda 3 5 3 2 2 3" xfId="629"/>
    <cellStyle name="Moneda 3 5 3 2 3" xfId="630"/>
    <cellStyle name="Moneda 3 5 3 2 3 2" xfId="631"/>
    <cellStyle name="Moneda 3 5 3 2 3 2 2" xfId="632"/>
    <cellStyle name="Moneda 3 5 3 2 3 3" xfId="633"/>
    <cellStyle name="Moneda 3 5 3 2 4" xfId="634"/>
    <cellStyle name="Moneda 3 5 3 2 4 2" xfId="635"/>
    <cellStyle name="Moneda 3 5 3 2 5" xfId="636"/>
    <cellStyle name="Moneda 3 5 3 3" xfId="637"/>
    <cellStyle name="Moneda 3 5 3 3 2" xfId="638"/>
    <cellStyle name="Moneda 3 5 3 3 2 2" xfId="639"/>
    <cellStyle name="Moneda 3 5 3 3 3" xfId="640"/>
    <cellStyle name="Moneda 3 5 3 4" xfId="641"/>
    <cellStyle name="Moneda 3 5 3 4 2" xfId="642"/>
    <cellStyle name="Moneda 3 5 3 4 2 2" xfId="643"/>
    <cellStyle name="Moneda 3 5 3 4 3" xfId="644"/>
    <cellStyle name="Moneda 3 5 3 5" xfId="645"/>
    <cellStyle name="Moneda 3 5 3 5 2" xfId="646"/>
    <cellStyle name="Moneda 3 5 3 6" xfId="647"/>
    <cellStyle name="Moneda 3 5 4" xfId="648"/>
    <cellStyle name="Moneda 3 5 4 2" xfId="649"/>
    <cellStyle name="Moneda 3 5 4 2 2" xfId="650"/>
    <cellStyle name="Moneda 3 5 4 2 2 2" xfId="651"/>
    <cellStyle name="Moneda 3 5 4 2 3" xfId="652"/>
    <cellStyle name="Moneda 3 5 4 3" xfId="653"/>
    <cellStyle name="Moneda 3 5 4 3 2" xfId="654"/>
    <cellStyle name="Moneda 3 5 4 3 2 2" xfId="655"/>
    <cellStyle name="Moneda 3 5 4 3 3" xfId="656"/>
    <cellStyle name="Moneda 3 5 4 4" xfId="657"/>
    <cellStyle name="Moneda 3 5 4 4 2" xfId="658"/>
    <cellStyle name="Moneda 3 5 4 5" xfId="659"/>
    <cellStyle name="Moneda 3 5 5" xfId="660"/>
    <cellStyle name="Moneda 3 5 5 2" xfId="661"/>
    <cellStyle name="Moneda 3 5 5 2 2" xfId="662"/>
    <cellStyle name="Moneda 3 5 5 3" xfId="663"/>
    <cellStyle name="Moneda 3 5 6" xfId="664"/>
    <cellStyle name="Moneda 3 5 6 2" xfId="665"/>
    <cellStyle name="Moneda 3 5 6 2 2" xfId="666"/>
    <cellStyle name="Moneda 3 5 6 3" xfId="667"/>
    <cellStyle name="Moneda 3 5 7" xfId="668"/>
    <cellStyle name="Moneda 3 5 7 2" xfId="669"/>
    <cellStyle name="Moneda 3 5 8" xfId="670"/>
    <cellStyle name="Moneda 3 6" xfId="671"/>
    <cellStyle name="Moneda 3 6 2" xfId="672"/>
    <cellStyle name="Moneda 3 6 2 2" xfId="673"/>
    <cellStyle name="Moneda 3 6 2 2 2" xfId="674"/>
    <cellStyle name="Moneda 3 6 2 2 2 2" xfId="675"/>
    <cellStyle name="Moneda 3 6 2 2 2 2 2" xfId="676"/>
    <cellStyle name="Moneda 3 6 2 2 2 3" xfId="677"/>
    <cellStyle name="Moneda 3 6 2 2 3" xfId="678"/>
    <cellStyle name="Moneda 3 6 2 2 3 2" xfId="679"/>
    <cellStyle name="Moneda 3 6 2 2 3 2 2" xfId="680"/>
    <cellStyle name="Moneda 3 6 2 2 3 3" xfId="681"/>
    <cellStyle name="Moneda 3 6 2 2 4" xfId="682"/>
    <cellStyle name="Moneda 3 6 2 2 4 2" xfId="683"/>
    <cellStyle name="Moneda 3 6 2 2 5" xfId="684"/>
    <cellStyle name="Moneda 3 6 2 3" xfId="685"/>
    <cellStyle name="Moneda 3 6 2 3 2" xfId="686"/>
    <cellStyle name="Moneda 3 6 2 3 2 2" xfId="687"/>
    <cellStyle name="Moneda 3 6 2 3 3" xfId="688"/>
    <cellStyle name="Moneda 3 6 2 4" xfId="689"/>
    <cellStyle name="Moneda 3 6 2 4 2" xfId="690"/>
    <cellStyle name="Moneda 3 6 2 4 2 2" xfId="691"/>
    <cellStyle name="Moneda 3 6 2 4 3" xfId="692"/>
    <cellStyle name="Moneda 3 6 2 5" xfId="693"/>
    <cellStyle name="Moneda 3 6 2 5 2" xfId="694"/>
    <cellStyle name="Moneda 3 6 2 6" xfId="695"/>
    <cellStyle name="Moneda 3 6 3" xfId="696"/>
    <cellStyle name="Moneda 3 6 3 2" xfId="697"/>
    <cellStyle name="Moneda 3 6 3 2 2" xfId="698"/>
    <cellStyle name="Moneda 3 6 3 2 2 2" xfId="699"/>
    <cellStyle name="Moneda 3 6 3 2 3" xfId="700"/>
    <cellStyle name="Moneda 3 6 3 3" xfId="701"/>
    <cellStyle name="Moneda 3 6 3 3 2" xfId="702"/>
    <cellStyle name="Moneda 3 6 3 3 2 2" xfId="703"/>
    <cellStyle name="Moneda 3 6 3 3 3" xfId="704"/>
    <cellStyle name="Moneda 3 6 3 4" xfId="705"/>
    <cellStyle name="Moneda 3 6 3 4 2" xfId="706"/>
    <cellStyle name="Moneda 3 6 3 5" xfId="707"/>
    <cellStyle name="Moneda 3 6 4" xfId="708"/>
    <cellStyle name="Moneda 3 6 4 2" xfId="709"/>
    <cellStyle name="Moneda 3 6 4 2 2" xfId="710"/>
    <cellStyle name="Moneda 3 6 4 3" xfId="711"/>
    <cellStyle name="Moneda 3 6 5" xfId="712"/>
    <cellStyle name="Moneda 3 6 5 2" xfId="713"/>
    <cellStyle name="Moneda 3 6 5 2 2" xfId="714"/>
    <cellStyle name="Moneda 3 6 5 3" xfId="715"/>
    <cellStyle name="Moneda 3 6 6" xfId="716"/>
    <cellStyle name="Moneda 3 6 6 2" xfId="717"/>
    <cellStyle name="Moneda 3 6 7" xfId="718"/>
    <cellStyle name="Moneda 3 7" xfId="719"/>
    <cellStyle name="Moneda 3 7 2" xfId="720"/>
    <cellStyle name="Moneda 3 7 2 2" xfId="721"/>
    <cellStyle name="Moneda 3 7 2 2 2" xfId="722"/>
    <cellStyle name="Moneda 3 7 2 2 2 2" xfId="723"/>
    <cellStyle name="Moneda 3 7 2 2 3" xfId="724"/>
    <cellStyle name="Moneda 3 7 2 3" xfId="725"/>
    <cellStyle name="Moneda 3 7 2 3 2" xfId="726"/>
    <cellStyle name="Moneda 3 7 2 3 2 2" xfId="727"/>
    <cellStyle name="Moneda 3 7 2 3 3" xfId="728"/>
    <cellStyle name="Moneda 3 7 2 4" xfId="729"/>
    <cellStyle name="Moneda 3 7 2 4 2" xfId="730"/>
    <cellStyle name="Moneda 3 7 2 5" xfId="731"/>
    <cellStyle name="Moneda 3 7 3" xfId="732"/>
    <cellStyle name="Moneda 3 7 3 2" xfId="733"/>
    <cellStyle name="Moneda 3 7 3 2 2" xfId="734"/>
    <cellStyle name="Moneda 3 7 3 3" xfId="735"/>
    <cellStyle name="Moneda 3 7 4" xfId="736"/>
    <cellStyle name="Moneda 3 7 4 2" xfId="737"/>
    <cellStyle name="Moneda 3 7 4 2 2" xfId="738"/>
    <cellStyle name="Moneda 3 7 4 3" xfId="739"/>
    <cellStyle name="Moneda 3 7 5" xfId="740"/>
    <cellStyle name="Moneda 3 7 5 2" xfId="741"/>
    <cellStyle name="Moneda 3 7 6" xfId="742"/>
    <cellStyle name="Moneda 3 8" xfId="743"/>
    <cellStyle name="Moneda 3 8 2" xfId="744"/>
    <cellStyle name="Moneda 3 8 2 2" xfId="745"/>
    <cellStyle name="Moneda 3 8 2 2 2" xfId="746"/>
    <cellStyle name="Moneda 3 8 2 3" xfId="747"/>
    <cellStyle name="Moneda 3 8 3" xfId="748"/>
    <cellStyle name="Moneda 3 8 3 2" xfId="749"/>
    <cellStyle name="Moneda 3 8 3 2 2" xfId="750"/>
    <cellStyle name="Moneda 3 8 3 3" xfId="751"/>
    <cellStyle name="Moneda 3 8 4" xfId="752"/>
    <cellStyle name="Moneda 3 8 4 2" xfId="753"/>
    <cellStyle name="Moneda 3 8 5" xfId="754"/>
    <cellStyle name="Moneda 3 9" xfId="755"/>
    <cellStyle name="Moneda 3 9 2" xfId="756"/>
    <cellStyle name="Moneda 3 9 2 2" xfId="757"/>
    <cellStyle name="Moneda 3 9 3" xfId="758"/>
    <cellStyle name="Moneda 4" xfId="759"/>
    <cellStyle name="Moneda 4 10" xfId="760"/>
    <cellStyle name="Moneda 4 10 2" xfId="761"/>
    <cellStyle name="Moneda 4 11" xfId="762"/>
    <cellStyle name="Moneda 4 2" xfId="763"/>
    <cellStyle name="Moneda 4 2 2" xfId="764"/>
    <cellStyle name="Moneda 4 2 2 2" xfId="765"/>
    <cellStyle name="Moneda 4 2 2 2 2" xfId="766"/>
    <cellStyle name="Moneda 4 2 2 2 2 2" xfId="767"/>
    <cellStyle name="Moneda 4 2 2 2 2 2 2" xfId="768"/>
    <cellStyle name="Moneda 4 2 2 2 2 2 2 2" xfId="769"/>
    <cellStyle name="Moneda 4 2 2 2 2 2 3" xfId="770"/>
    <cellStyle name="Moneda 4 2 2 2 2 3" xfId="771"/>
    <cellStyle name="Moneda 4 2 2 2 2 3 2" xfId="772"/>
    <cellStyle name="Moneda 4 2 2 2 2 3 2 2" xfId="773"/>
    <cellStyle name="Moneda 4 2 2 2 2 3 3" xfId="774"/>
    <cellStyle name="Moneda 4 2 2 2 2 4" xfId="775"/>
    <cellStyle name="Moneda 4 2 2 2 2 4 2" xfId="776"/>
    <cellStyle name="Moneda 4 2 2 2 2 5" xfId="777"/>
    <cellStyle name="Moneda 4 2 2 2 3" xfId="778"/>
    <cellStyle name="Moneda 4 2 2 2 3 2" xfId="779"/>
    <cellStyle name="Moneda 4 2 2 2 3 2 2" xfId="780"/>
    <cellStyle name="Moneda 4 2 2 2 3 3" xfId="781"/>
    <cellStyle name="Moneda 4 2 2 2 4" xfId="782"/>
    <cellStyle name="Moneda 4 2 2 2 4 2" xfId="783"/>
    <cellStyle name="Moneda 4 2 2 2 4 2 2" xfId="784"/>
    <cellStyle name="Moneda 4 2 2 2 4 3" xfId="785"/>
    <cellStyle name="Moneda 4 2 2 2 5" xfId="786"/>
    <cellStyle name="Moneda 4 2 2 2 5 2" xfId="787"/>
    <cellStyle name="Moneda 4 2 2 2 6" xfId="788"/>
    <cellStyle name="Moneda 4 2 2 3" xfId="789"/>
    <cellStyle name="Moneda 4 2 2 3 2" xfId="790"/>
    <cellStyle name="Moneda 4 2 2 3 2 2" xfId="791"/>
    <cellStyle name="Moneda 4 2 2 3 2 2 2" xfId="792"/>
    <cellStyle name="Moneda 4 2 2 3 2 3" xfId="793"/>
    <cellStyle name="Moneda 4 2 2 3 3" xfId="794"/>
    <cellStyle name="Moneda 4 2 2 3 3 2" xfId="795"/>
    <cellStyle name="Moneda 4 2 2 3 3 2 2" xfId="796"/>
    <cellStyle name="Moneda 4 2 2 3 3 3" xfId="797"/>
    <cellStyle name="Moneda 4 2 2 3 4" xfId="798"/>
    <cellStyle name="Moneda 4 2 2 3 4 2" xfId="799"/>
    <cellStyle name="Moneda 4 2 2 3 5" xfId="800"/>
    <cellStyle name="Moneda 4 2 2 4" xfId="801"/>
    <cellStyle name="Moneda 4 2 2 4 2" xfId="802"/>
    <cellStyle name="Moneda 4 2 2 4 2 2" xfId="803"/>
    <cellStyle name="Moneda 4 2 2 4 3" xfId="804"/>
    <cellStyle name="Moneda 4 2 2 5" xfId="805"/>
    <cellStyle name="Moneda 4 2 2 5 2" xfId="806"/>
    <cellStyle name="Moneda 4 2 2 5 2 2" xfId="807"/>
    <cellStyle name="Moneda 4 2 2 5 3" xfId="808"/>
    <cellStyle name="Moneda 4 2 2 6" xfId="809"/>
    <cellStyle name="Moneda 4 2 2 6 2" xfId="810"/>
    <cellStyle name="Moneda 4 2 2 7" xfId="811"/>
    <cellStyle name="Moneda 4 2 3" xfId="812"/>
    <cellStyle name="Moneda 4 2 3 2" xfId="813"/>
    <cellStyle name="Moneda 4 2 3 2 2" xfId="814"/>
    <cellStyle name="Moneda 4 2 3 2 2 2" xfId="815"/>
    <cellStyle name="Moneda 4 2 3 2 2 2 2" xfId="816"/>
    <cellStyle name="Moneda 4 2 3 2 2 3" xfId="817"/>
    <cellStyle name="Moneda 4 2 3 2 3" xfId="818"/>
    <cellStyle name="Moneda 4 2 3 2 3 2" xfId="819"/>
    <cellStyle name="Moneda 4 2 3 2 3 2 2" xfId="820"/>
    <cellStyle name="Moneda 4 2 3 2 3 3" xfId="821"/>
    <cellStyle name="Moneda 4 2 3 2 4" xfId="822"/>
    <cellStyle name="Moneda 4 2 3 2 4 2" xfId="823"/>
    <cellStyle name="Moneda 4 2 3 2 5" xfId="824"/>
    <cellStyle name="Moneda 4 2 3 3" xfId="825"/>
    <cellStyle name="Moneda 4 2 3 3 2" xfId="826"/>
    <cellStyle name="Moneda 4 2 3 3 2 2" xfId="827"/>
    <cellStyle name="Moneda 4 2 3 3 3" xfId="828"/>
    <cellStyle name="Moneda 4 2 3 4" xfId="829"/>
    <cellStyle name="Moneda 4 2 3 4 2" xfId="830"/>
    <cellStyle name="Moneda 4 2 3 4 2 2" xfId="831"/>
    <cellStyle name="Moneda 4 2 3 4 3" xfId="832"/>
    <cellStyle name="Moneda 4 2 3 5" xfId="833"/>
    <cellStyle name="Moneda 4 2 3 5 2" xfId="834"/>
    <cellStyle name="Moneda 4 2 3 6" xfId="835"/>
    <cellStyle name="Moneda 4 2 4" xfId="836"/>
    <cellStyle name="Moneda 4 2 4 2" xfId="837"/>
    <cellStyle name="Moneda 4 2 4 2 2" xfId="838"/>
    <cellStyle name="Moneda 4 2 4 2 2 2" xfId="839"/>
    <cellStyle name="Moneda 4 2 4 2 3" xfId="840"/>
    <cellStyle name="Moneda 4 2 4 3" xfId="841"/>
    <cellStyle name="Moneda 4 2 4 3 2" xfId="842"/>
    <cellStyle name="Moneda 4 2 4 3 2 2" xfId="843"/>
    <cellStyle name="Moneda 4 2 4 3 3" xfId="844"/>
    <cellStyle name="Moneda 4 2 4 4" xfId="845"/>
    <cellStyle name="Moneda 4 2 4 4 2" xfId="846"/>
    <cellStyle name="Moneda 4 2 4 5" xfId="847"/>
    <cellStyle name="Moneda 4 2 5" xfId="848"/>
    <cellStyle name="Moneda 4 2 5 2" xfId="849"/>
    <cellStyle name="Moneda 4 2 5 2 2" xfId="850"/>
    <cellStyle name="Moneda 4 2 5 3" xfId="851"/>
    <cellStyle name="Moneda 4 2 6" xfId="852"/>
    <cellStyle name="Moneda 4 2 6 2" xfId="853"/>
    <cellStyle name="Moneda 4 2 6 2 2" xfId="854"/>
    <cellStyle name="Moneda 4 2 6 3" xfId="855"/>
    <cellStyle name="Moneda 4 2 7" xfId="856"/>
    <cellStyle name="Moneda 4 2 7 2" xfId="857"/>
    <cellStyle name="Moneda 4 2 8" xfId="858"/>
    <cellStyle name="Moneda 4 3" xfId="859"/>
    <cellStyle name="Moneda 4 3 2" xfId="860"/>
    <cellStyle name="Moneda 4 3 2 2" xfId="861"/>
    <cellStyle name="Moneda 4 3 2 2 2" xfId="862"/>
    <cellStyle name="Moneda 4 3 2 2 2 2" xfId="863"/>
    <cellStyle name="Moneda 4 3 2 2 2 2 2" xfId="864"/>
    <cellStyle name="Moneda 4 3 2 2 2 2 2 2" xfId="865"/>
    <cellStyle name="Moneda 4 3 2 2 2 2 3" xfId="866"/>
    <cellStyle name="Moneda 4 3 2 2 2 3" xfId="867"/>
    <cellStyle name="Moneda 4 3 2 2 2 3 2" xfId="868"/>
    <cellStyle name="Moneda 4 3 2 2 2 3 2 2" xfId="869"/>
    <cellStyle name="Moneda 4 3 2 2 2 3 3" xfId="870"/>
    <cellStyle name="Moneda 4 3 2 2 2 4" xfId="871"/>
    <cellStyle name="Moneda 4 3 2 2 2 4 2" xfId="872"/>
    <cellStyle name="Moneda 4 3 2 2 2 5" xfId="873"/>
    <cellStyle name="Moneda 4 3 2 2 3" xfId="874"/>
    <cellStyle name="Moneda 4 3 2 2 3 2" xfId="875"/>
    <cellStyle name="Moneda 4 3 2 2 3 2 2" xfId="876"/>
    <cellStyle name="Moneda 4 3 2 2 3 3" xfId="877"/>
    <cellStyle name="Moneda 4 3 2 2 4" xfId="878"/>
    <cellStyle name="Moneda 4 3 2 2 4 2" xfId="879"/>
    <cellStyle name="Moneda 4 3 2 2 4 2 2" xfId="880"/>
    <cellStyle name="Moneda 4 3 2 2 4 3" xfId="881"/>
    <cellStyle name="Moneda 4 3 2 2 5" xfId="882"/>
    <cellStyle name="Moneda 4 3 2 2 5 2" xfId="883"/>
    <cellStyle name="Moneda 4 3 2 2 6" xfId="884"/>
    <cellStyle name="Moneda 4 3 2 3" xfId="885"/>
    <cellStyle name="Moneda 4 3 2 3 2" xfId="886"/>
    <cellStyle name="Moneda 4 3 2 3 2 2" xfId="887"/>
    <cellStyle name="Moneda 4 3 2 3 2 2 2" xfId="888"/>
    <cellStyle name="Moneda 4 3 2 3 2 3" xfId="889"/>
    <cellStyle name="Moneda 4 3 2 3 3" xfId="890"/>
    <cellStyle name="Moneda 4 3 2 3 3 2" xfId="891"/>
    <cellStyle name="Moneda 4 3 2 3 3 2 2" xfId="892"/>
    <cellStyle name="Moneda 4 3 2 3 3 3" xfId="893"/>
    <cellStyle name="Moneda 4 3 2 3 4" xfId="894"/>
    <cellStyle name="Moneda 4 3 2 3 4 2" xfId="895"/>
    <cellStyle name="Moneda 4 3 2 3 5" xfId="896"/>
    <cellStyle name="Moneda 4 3 2 4" xfId="897"/>
    <cellStyle name="Moneda 4 3 2 4 2" xfId="898"/>
    <cellStyle name="Moneda 4 3 2 4 2 2" xfId="899"/>
    <cellStyle name="Moneda 4 3 2 4 3" xfId="900"/>
    <cellStyle name="Moneda 4 3 2 5" xfId="901"/>
    <cellStyle name="Moneda 4 3 2 5 2" xfId="902"/>
    <cellStyle name="Moneda 4 3 2 5 2 2" xfId="903"/>
    <cellStyle name="Moneda 4 3 2 5 3" xfId="904"/>
    <cellStyle name="Moneda 4 3 2 6" xfId="905"/>
    <cellStyle name="Moneda 4 3 2 6 2" xfId="906"/>
    <cellStyle name="Moneda 4 3 2 7" xfId="907"/>
    <cellStyle name="Moneda 4 3 3" xfId="908"/>
    <cellStyle name="Moneda 4 3 3 2" xfId="909"/>
    <cellStyle name="Moneda 4 3 3 2 2" xfId="910"/>
    <cellStyle name="Moneda 4 3 3 2 2 2" xfId="911"/>
    <cellStyle name="Moneda 4 3 3 2 2 2 2" xfId="912"/>
    <cellStyle name="Moneda 4 3 3 2 2 3" xfId="913"/>
    <cellStyle name="Moneda 4 3 3 2 3" xfId="914"/>
    <cellStyle name="Moneda 4 3 3 2 3 2" xfId="915"/>
    <cellStyle name="Moneda 4 3 3 2 3 2 2" xfId="916"/>
    <cellStyle name="Moneda 4 3 3 2 3 3" xfId="917"/>
    <cellStyle name="Moneda 4 3 3 2 4" xfId="918"/>
    <cellStyle name="Moneda 4 3 3 2 4 2" xfId="919"/>
    <cellStyle name="Moneda 4 3 3 2 5" xfId="920"/>
    <cellStyle name="Moneda 4 3 3 3" xfId="921"/>
    <cellStyle name="Moneda 4 3 3 3 2" xfId="922"/>
    <cellStyle name="Moneda 4 3 3 3 2 2" xfId="923"/>
    <cellStyle name="Moneda 4 3 3 3 3" xfId="924"/>
    <cellStyle name="Moneda 4 3 3 4" xfId="925"/>
    <cellStyle name="Moneda 4 3 3 4 2" xfId="926"/>
    <cellStyle name="Moneda 4 3 3 4 2 2" xfId="927"/>
    <cellStyle name="Moneda 4 3 3 4 3" xfId="928"/>
    <cellStyle name="Moneda 4 3 3 5" xfId="929"/>
    <cellStyle name="Moneda 4 3 3 5 2" xfId="930"/>
    <cellStyle name="Moneda 4 3 3 6" xfId="931"/>
    <cellStyle name="Moneda 4 3 4" xfId="932"/>
    <cellStyle name="Moneda 4 3 4 2" xfId="933"/>
    <cellStyle name="Moneda 4 3 4 2 2" xfId="934"/>
    <cellStyle name="Moneda 4 3 4 2 2 2" xfId="935"/>
    <cellStyle name="Moneda 4 3 4 2 3" xfId="936"/>
    <cellStyle name="Moneda 4 3 4 3" xfId="937"/>
    <cellStyle name="Moneda 4 3 4 3 2" xfId="938"/>
    <cellStyle name="Moneda 4 3 4 3 2 2" xfId="939"/>
    <cellStyle name="Moneda 4 3 4 3 3" xfId="940"/>
    <cellStyle name="Moneda 4 3 4 4" xfId="941"/>
    <cellStyle name="Moneda 4 3 4 4 2" xfId="942"/>
    <cellStyle name="Moneda 4 3 4 5" xfId="943"/>
    <cellStyle name="Moneda 4 3 5" xfId="944"/>
    <cellStyle name="Moneda 4 3 5 2" xfId="945"/>
    <cellStyle name="Moneda 4 3 5 2 2" xfId="946"/>
    <cellStyle name="Moneda 4 3 5 3" xfId="947"/>
    <cellStyle name="Moneda 4 3 6" xfId="948"/>
    <cellStyle name="Moneda 4 3 6 2" xfId="949"/>
    <cellStyle name="Moneda 4 3 6 2 2" xfId="950"/>
    <cellStyle name="Moneda 4 3 6 3" xfId="951"/>
    <cellStyle name="Moneda 4 3 7" xfId="952"/>
    <cellStyle name="Moneda 4 3 7 2" xfId="953"/>
    <cellStyle name="Moneda 4 3 8" xfId="954"/>
    <cellStyle name="Moneda 4 4" xfId="955"/>
    <cellStyle name="Moneda 4 4 2" xfId="956"/>
    <cellStyle name="Moneda 4 4 2 2" xfId="957"/>
    <cellStyle name="Moneda 4 4 2 2 2" xfId="958"/>
    <cellStyle name="Moneda 4 4 2 2 2 2" xfId="959"/>
    <cellStyle name="Moneda 4 4 2 2 2 2 2" xfId="960"/>
    <cellStyle name="Moneda 4 4 2 2 2 2 2 2" xfId="961"/>
    <cellStyle name="Moneda 4 4 2 2 2 2 3" xfId="962"/>
    <cellStyle name="Moneda 4 4 2 2 2 3" xfId="963"/>
    <cellStyle name="Moneda 4 4 2 2 2 3 2" xfId="964"/>
    <cellStyle name="Moneda 4 4 2 2 2 3 2 2" xfId="965"/>
    <cellStyle name="Moneda 4 4 2 2 2 3 3" xfId="966"/>
    <cellStyle name="Moneda 4 4 2 2 2 4" xfId="967"/>
    <cellStyle name="Moneda 4 4 2 2 2 4 2" xfId="968"/>
    <cellStyle name="Moneda 4 4 2 2 2 5" xfId="969"/>
    <cellStyle name="Moneda 4 4 2 2 3" xfId="970"/>
    <cellStyle name="Moneda 4 4 2 2 3 2" xfId="971"/>
    <cellStyle name="Moneda 4 4 2 2 3 2 2" xfId="972"/>
    <cellStyle name="Moneda 4 4 2 2 3 3" xfId="973"/>
    <cellStyle name="Moneda 4 4 2 2 4" xfId="974"/>
    <cellStyle name="Moneda 4 4 2 2 4 2" xfId="975"/>
    <cellStyle name="Moneda 4 4 2 2 4 2 2" xfId="976"/>
    <cellStyle name="Moneda 4 4 2 2 4 3" xfId="977"/>
    <cellStyle name="Moneda 4 4 2 2 5" xfId="978"/>
    <cellStyle name="Moneda 4 4 2 2 5 2" xfId="979"/>
    <cellStyle name="Moneda 4 4 2 2 6" xfId="980"/>
    <cellStyle name="Moneda 4 4 2 3" xfId="981"/>
    <cellStyle name="Moneda 4 4 2 3 2" xfId="982"/>
    <cellStyle name="Moneda 4 4 2 3 2 2" xfId="983"/>
    <cellStyle name="Moneda 4 4 2 3 2 2 2" xfId="984"/>
    <cellStyle name="Moneda 4 4 2 3 2 3" xfId="985"/>
    <cellStyle name="Moneda 4 4 2 3 3" xfId="986"/>
    <cellStyle name="Moneda 4 4 2 3 3 2" xfId="987"/>
    <cellStyle name="Moneda 4 4 2 3 3 2 2" xfId="988"/>
    <cellStyle name="Moneda 4 4 2 3 3 3" xfId="989"/>
    <cellStyle name="Moneda 4 4 2 3 4" xfId="990"/>
    <cellStyle name="Moneda 4 4 2 3 4 2" xfId="991"/>
    <cellStyle name="Moneda 4 4 2 3 5" xfId="992"/>
    <cellStyle name="Moneda 4 4 2 4" xfId="993"/>
    <cellStyle name="Moneda 4 4 2 4 2" xfId="994"/>
    <cellStyle name="Moneda 4 4 2 4 2 2" xfId="995"/>
    <cellStyle name="Moneda 4 4 2 4 3" xfId="996"/>
    <cellStyle name="Moneda 4 4 2 5" xfId="997"/>
    <cellStyle name="Moneda 4 4 2 5 2" xfId="998"/>
    <cellStyle name="Moneda 4 4 2 5 2 2" xfId="999"/>
    <cellStyle name="Moneda 4 4 2 5 3" xfId="1000"/>
    <cellStyle name="Moneda 4 4 2 6" xfId="1001"/>
    <cellStyle name="Moneda 4 4 2 6 2" xfId="1002"/>
    <cellStyle name="Moneda 4 4 2 7" xfId="1003"/>
    <cellStyle name="Moneda 4 4 3" xfId="1004"/>
    <cellStyle name="Moneda 4 4 3 2" xfId="1005"/>
    <cellStyle name="Moneda 4 4 3 2 2" xfId="1006"/>
    <cellStyle name="Moneda 4 4 3 2 2 2" xfId="1007"/>
    <cellStyle name="Moneda 4 4 3 2 2 2 2" xfId="1008"/>
    <cellStyle name="Moneda 4 4 3 2 2 3" xfId="1009"/>
    <cellStyle name="Moneda 4 4 3 2 3" xfId="1010"/>
    <cellStyle name="Moneda 4 4 3 2 3 2" xfId="1011"/>
    <cellStyle name="Moneda 4 4 3 2 3 2 2" xfId="1012"/>
    <cellStyle name="Moneda 4 4 3 2 3 3" xfId="1013"/>
    <cellStyle name="Moneda 4 4 3 2 4" xfId="1014"/>
    <cellStyle name="Moneda 4 4 3 2 4 2" xfId="1015"/>
    <cellStyle name="Moneda 4 4 3 2 5" xfId="1016"/>
    <cellStyle name="Moneda 4 4 3 3" xfId="1017"/>
    <cellStyle name="Moneda 4 4 3 3 2" xfId="1018"/>
    <cellStyle name="Moneda 4 4 3 3 2 2" xfId="1019"/>
    <cellStyle name="Moneda 4 4 3 3 3" xfId="1020"/>
    <cellStyle name="Moneda 4 4 3 4" xfId="1021"/>
    <cellStyle name="Moneda 4 4 3 4 2" xfId="1022"/>
    <cellStyle name="Moneda 4 4 3 4 2 2" xfId="1023"/>
    <cellStyle name="Moneda 4 4 3 4 3" xfId="1024"/>
    <cellStyle name="Moneda 4 4 3 5" xfId="1025"/>
    <cellStyle name="Moneda 4 4 3 5 2" xfId="1026"/>
    <cellStyle name="Moneda 4 4 3 6" xfId="1027"/>
    <cellStyle name="Moneda 4 4 4" xfId="1028"/>
    <cellStyle name="Moneda 4 4 4 2" xfId="1029"/>
    <cellStyle name="Moneda 4 4 4 2 2" xfId="1030"/>
    <cellStyle name="Moneda 4 4 4 2 2 2" xfId="1031"/>
    <cellStyle name="Moneda 4 4 4 2 3" xfId="1032"/>
    <cellStyle name="Moneda 4 4 4 3" xfId="1033"/>
    <cellStyle name="Moneda 4 4 4 3 2" xfId="1034"/>
    <cellStyle name="Moneda 4 4 4 3 2 2" xfId="1035"/>
    <cellStyle name="Moneda 4 4 4 3 3" xfId="1036"/>
    <cellStyle name="Moneda 4 4 4 4" xfId="1037"/>
    <cellStyle name="Moneda 4 4 4 4 2" xfId="1038"/>
    <cellStyle name="Moneda 4 4 4 5" xfId="1039"/>
    <cellStyle name="Moneda 4 4 5" xfId="1040"/>
    <cellStyle name="Moneda 4 4 5 2" xfId="1041"/>
    <cellStyle name="Moneda 4 4 5 2 2" xfId="1042"/>
    <cellStyle name="Moneda 4 4 5 3" xfId="1043"/>
    <cellStyle name="Moneda 4 4 6" xfId="1044"/>
    <cellStyle name="Moneda 4 4 6 2" xfId="1045"/>
    <cellStyle name="Moneda 4 4 6 2 2" xfId="1046"/>
    <cellStyle name="Moneda 4 4 6 3" xfId="1047"/>
    <cellStyle name="Moneda 4 4 7" xfId="1048"/>
    <cellStyle name="Moneda 4 4 7 2" xfId="1049"/>
    <cellStyle name="Moneda 4 4 8" xfId="1050"/>
    <cellStyle name="Moneda 4 5" xfId="1051"/>
    <cellStyle name="Moneda 4 5 2" xfId="1052"/>
    <cellStyle name="Moneda 4 5 2 2" xfId="1053"/>
    <cellStyle name="Moneda 4 5 2 2 2" xfId="1054"/>
    <cellStyle name="Moneda 4 5 2 2 2 2" xfId="1055"/>
    <cellStyle name="Moneda 4 5 2 2 2 2 2" xfId="1056"/>
    <cellStyle name="Moneda 4 5 2 2 2 3" xfId="1057"/>
    <cellStyle name="Moneda 4 5 2 2 3" xfId="1058"/>
    <cellStyle name="Moneda 4 5 2 2 3 2" xfId="1059"/>
    <cellStyle name="Moneda 4 5 2 2 3 2 2" xfId="1060"/>
    <cellStyle name="Moneda 4 5 2 2 3 3" xfId="1061"/>
    <cellStyle name="Moneda 4 5 2 2 4" xfId="1062"/>
    <cellStyle name="Moneda 4 5 2 2 4 2" xfId="1063"/>
    <cellStyle name="Moneda 4 5 2 2 5" xfId="1064"/>
    <cellStyle name="Moneda 4 5 2 3" xfId="1065"/>
    <cellStyle name="Moneda 4 5 2 3 2" xfId="1066"/>
    <cellStyle name="Moneda 4 5 2 3 2 2" xfId="1067"/>
    <cellStyle name="Moneda 4 5 2 3 3" xfId="1068"/>
    <cellStyle name="Moneda 4 5 2 4" xfId="1069"/>
    <cellStyle name="Moneda 4 5 2 4 2" xfId="1070"/>
    <cellStyle name="Moneda 4 5 2 4 2 2" xfId="1071"/>
    <cellStyle name="Moneda 4 5 2 4 3" xfId="1072"/>
    <cellStyle name="Moneda 4 5 2 5" xfId="1073"/>
    <cellStyle name="Moneda 4 5 2 5 2" xfId="1074"/>
    <cellStyle name="Moneda 4 5 2 6" xfId="1075"/>
    <cellStyle name="Moneda 4 5 3" xfId="1076"/>
    <cellStyle name="Moneda 4 5 3 2" xfId="1077"/>
    <cellStyle name="Moneda 4 5 3 2 2" xfId="1078"/>
    <cellStyle name="Moneda 4 5 3 2 2 2" xfId="1079"/>
    <cellStyle name="Moneda 4 5 3 2 3" xfId="1080"/>
    <cellStyle name="Moneda 4 5 3 3" xfId="1081"/>
    <cellStyle name="Moneda 4 5 3 3 2" xfId="1082"/>
    <cellStyle name="Moneda 4 5 3 3 2 2" xfId="1083"/>
    <cellStyle name="Moneda 4 5 3 3 3" xfId="1084"/>
    <cellStyle name="Moneda 4 5 3 4" xfId="1085"/>
    <cellStyle name="Moneda 4 5 3 4 2" xfId="1086"/>
    <cellStyle name="Moneda 4 5 3 5" xfId="1087"/>
    <cellStyle name="Moneda 4 5 4" xfId="1088"/>
    <cellStyle name="Moneda 4 5 4 2" xfId="1089"/>
    <cellStyle name="Moneda 4 5 4 2 2" xfId="1090"/>
    <cellStyle name="Moneda 4 5 4 3" xfId="1091"/>
    <cellStyle name="Moneda 4 5 5" xfId="1092"/>
    <cellStyle name="Moneda 4 5 5 2" xfId="1093"/>
    <cellStyle name="Moneda 4 5 5 2 2" xfId="1094"/>
    <cellStyle name="Moneda 4 5 5 3" xfId="1095"/>
    <cellStyle name="Moneda 4 5 6" xfId="1096"/>
    <cellStyle name="Moneda 4 5 6 2" xfId="1097"/>
    <cellStyle name="Moneda 4 5 7" xfId="1098"/>
    <cellStyle name="Moneda 4 6" xfId="1099"/>
    <cellStyle name="Moneda 4 6 2" xfId="1100"/>
    <cellStyle name="Moneda 4 6 2 2" xfId="1101"/>
    <cellStyle name="Moneda 4 6 2 2 2" xfId="1102"/>
    <cellStyle name="Moneda 4 6 2 2 2 2" xfId="1103"/>
    <cellStyle name="Moneda 4 6 2 2 3" xfId="1104"/>
    <cellStyle name="Moneda 4 6 2 3" xfId="1105"/>
    <cellStyle name="Moneda 4 6 2 3 2" xfId="1106"/>
    <cellStyle name="Moneda 4 6 2 3 2 2" xfId="1107"/>
    <cellStyle name="Moneda 4 6 2 3 3" xfId="1108"/>
    <cellStyle name="Moneda 4 6 2 4" xfId="1109"/>
    <cellStyle name="Moneda 4 6 2 4 2" xfId="1110"/>
    <cellStyle name="Moneda 4 6 2 5" xfId="1111"/>
    <cellStyle name="Moneda 4 6 3" xfId="1112"/>
    <cellStyle name="Moneda 4 6 3 2" xfId="1113"/>
    <cellStyle name="Moneda 4 6 3 2 2" xfId="1114"/>
    <cellStyle name="Moneda 4 6 3 3" xfId="1115"/>
    <cellStyle name="Moneda 4 6 4" xfId="1116"/>
    <cellStyle name="Moneda 4 6 4 2" xfId="1117"/>
    <cellStyle name="Moneda 4 6 4 2 2" xfId="1118"/>
    <cellStyle name="Moneda 4 6 4 3" xfId="1119"/>
    <cellStyle name="Moneda 4 6 5" xfId="1120"/>
    <cellStyle name="Moneda 4 6 5 2" xfId="1121"/>
    <cellStyle name="Moneda 4 6 6" xfId="1122"/>
    <cellStyle name="Moneda 4 7" xfId="1123"/>
    <cellStyle name="Moneda 4 7 2" xfId="1124"/>
    <cellStyle name="Moneda 4 7 2 2" xfId="1125"/>
    <cellStyle name="Moneda 4 7 2 2 2" xfId="1126"/>
    <cellStyle name="Moneda 4 7 2 3" xfId="1127"/>
    <cellStyle name="Moneda 4 7 3" xfId="1128"/>
    <cellStyle name="Moneda 4 7 3 2" xfId="1129"/>
    <cellStyle name="Moneda 4 7 3 2 2" xfId="1130"/>
    <cellStyle name="Moneda 4 7 3 3" xfId="1131"/>
    <cellStyle name="Moneda 4 7 4" xfId="1132"/>
    <cellStyle name="Moneda 4 7 4 2" xfId="1133"/>
    <cellStyle name="Moneda 4 7 5" xfId="1134"/>
    <cellStyle name="Moneda 4 8" xfId="1135"/>
    <cellStyle name="Moneda 4 8 2" xfId="1136"/>
    <cellStyle name="Moneda 4 8 2 2" xfId="1137"/>
    <cellStyle name="Moneda 4 8 3" xfId="1138"/>
    <cellStyle name="Moneda 4 9" xfId="1139"/>
    <cellStyle name="Moneda 4 9 2" xfId="1140"/>
    <cellStyle name="Moneda 4 9 2 2" xfId="1141"/>
    <cellStyle name="Moneda 4 9 3" xfId="1142"/>
    <cellStyle name="Moneda 5" xfId="1143"/>
    <cellStyle name="Moneda 5 2" xfId="1144"/>
    <cellStyle name="Moneda 5 2 2" xfId="1145"/>
    <cellStyle name="Moneda 5 2 2 2" xfId="1146"/>
    <cellStyle name="Moneda 5 2 2 2 2" xfId="1147"/>
    <cellStyle name="Moneda 5 2 2 2 2 2" xfId="1148"/>
    <cellStyle name="Moneda 5 2 2 2 2 2 2" xfId="1149"/>
    <cellStyle name="Moneda 5 2 2 2 2 3" xfId="1150"/>
    <cellStyle name="Moneda 5 2 2 2 3" xfId="1151"/>
    <cellStyle name="Moneda 5 2 2 2 3 2" xfId="1152"/>
    <cellStyle name="Moneda 5 2 2 2 3 2 2" xfId="1153"/>
    <cellStyle name="Moneda 5 2 2 2 3 3" xfId="1154"/>
    <cellStyle name="Moneda 5 2 2 2 4" xfId="1155"/>
    <cellStyle name="Moneda 5 2 2 2 4 2" xfId="1156"/>
    <cellStyle name="Moneda 5 2 2 2 5" xfId="1157"/>
    <cellStyle name="Moneda 5 2 2 3" xfId="1158"/>
    <cellStyle name="Moneda 5 2 2 3 2" xfId="1159"/>
    <cellStyle name="Moneda 5 2 2 3 2 2" xfId="1160"/>
    <cellStyle name="Moneda 5 2 2 3 3" xfId="1161"/>
    <cellStyle name="Moneda 5 2 2 4" xfId="1162"/>
    <cellStyle name="Moneda 5 2 2 4 2" xfId="1163"/>
    <cellStyle name="Moneda 5 2 2 4 2 2" xfId="1164"/>
    <cellStyle name="Moneda 5 2 2 4 3" xfId="1165"/>
    <cellStyle name="Moneda 5 2 2 5" xfId="1166"/>
    <cellStyle name="Moneda 5 2 2 5 2" xfId="1167"/>
    <cellStyle name="Moneda 5 2 2 6" xfId="1168"/>
    <cellStyle name="Moneda 5 2 3" xfId="1169"/>
    <cellStyle name="Moneda 5 2 3 2" xfId="1170"/>
    <cellStyle name="Moneda 5 2 3 2 2" xfId="1171"/>
    <cellStyle name="Moneda 5 2 3 2 2 2" xfId="1172"/>
    <cellStyle name="Moneda 5 2 3 2 3" xfId="1173"/>
    <cellStyle name="Moneda 5 2 3 3" xfId="1174"/>
    <cellStyle name="Moneda 5 2 3 3 2" xfId="1175"/>
    <cellStyle name="Moneda 5 2 3 3 2 2" xfId="1176"/>
    <cellStyle name="Moneda 5 2 3 3 3" xfId="1177"/>
    <cellStyle name="Moneda 5 2 3 4" xfId="1178"/>
    <cellStyle name="Moneda 5 2 3 4 2" xfId="1179"/>
    <cellStyle name="Moneda 5 2 3 5" xfId="1180"/>
    <cellStyle name="Moneda 5 2 4" xfId="1181"/>
    <cellStyle name="Moneda 5 2 4 2" xfId="1182"/>
    <cellStyle name="Moneda 5 2 4 2 2" xfId="1183"/>
    <cellStyle name="Moneda 5 2 4 3" xfId="1184"/>
    <cellStyle name="Moneda 5 2 5" xfId="1185"/>
    <cellStyle name="Moneda 5 2 5 2" xfId="1186"/>
    <cellStyle name="Moneda 5 2 5 2 2" xfId="1187"/>
    <cellStyle name="Moneda 5 2 5 3" xfId="1188"/>
    <cellStyle name="Moneda 5 2 6" xfId="1189"/>
    <cellStyle name="Moneda 5 2 6 2" xfId="1190"/>
    <cellStyle name="Moneda 5 2 7" xfId="1191"/>
    <cellStyle name="Moneda 5 3" xfId="1192"/>
    <cellStyle name="Moneda 5 3 2" xfId="1193"/>
    <cellStyle name="Moneda 5 3 2 2" xfId="1194"/>
    <cellStyle name="Moneda 5 3 2 2 2" xfId="1195"/>
    <cellStyle name="Moneda 5 3 2 2 2 2" xfId="1196"/>
    <cellStyle name="Moneda 5 3 2 2 3" xfId="1197"/>
    <cellStyle name="Moneda 5 3 2 3" xfId="1198"/>
    <cellStyle name="Moneda 5 3 2 3 2" xfId="1199"/>
    <cellStyle name="Moneda 5 3 2 3 2 2" xfId="1200"/>
    <cellStyle name="Moneda 5 3 2 3 3" xfId="1201"/>
    <cellStyle name="Moneda 5 3 2 4" xfId="1202"/>
    <cellStyle name="Moneda 5 3 2 4 2" xfId="1203"/>
    <cellStyle name="Moneda 5 3 2 5" xfId="1204"/>
    <cellStyle name="Moneda 5 3 3" xfId="1205"/>
    <cellStyle name="Moneda 5 3 3 2" xfId="1206"/>
    <cellStyle name="Moneda 5 3 3 2 2" xfId="1207"/>
    <cellStyle name="Moneda 5 3 3 3" xfId="1208"/>
    <cellStyle name="Moneda 5 3 4" xfId="1209"/>
    <cellStyle name="Moneda 5 3 4 2" xfId="1210"/>
    <cellStyle name="Moneda 5 3 4 2 2" xfId="1211"/>
    <cellStyle name="Moneda 5 3 4 3" xfId="1212"/>
    <cellStyle name="Moneda 5 3 5" xfId="1213"/>
    <cellStyle name="Moneda 5 3 5 2" xfId="1214"/>
    <cellStyle name="Moneda 5 3 6" xfId="1215"/>
    <cellStyle name="Moneda 5 4" xfId="1216"/>
    <cellStyle name="Moneda 5 4 2" xfId="1217"/>
    <cellStyle name="Moneda 5 4 2 2" xfId="1218"/>
    <cellStyle name="Moneda 5 4 2 2 2" xfId="1219"/>
    <cellStyle name="Moneda 5 4 2 3" xfId="1220"/>
    <cellStyle name="Moneda 5 4 3" xfId="1221"/>
    <cellStyle name="Moneda 5 4 3 2" xfId="1222"/>
    <cellStyle name="Moneda 5 4 3 2 2" xfId="1223"/>
    <cellStyle name="Moneda 5 4 3 3" xfId="1224"/>
    <cellStyle name="Moneda 5 4 4" xfId="1225"/>
    <cellStyle name="Moneda 5 4 4 2" xfId="1226"/>
    <cellStyle name="Moneda 5 4 5" xfId="1227"/>
    <cellStyle name="Moneda 5 5" xfId="1228"/>
    <cellStyle name="Moneda 5 5 2" xfId="1229"/>
    <cellStyle name="Moneda 5 5 2 2" xfId="1230"/>
    <cellStyle name="Moneda 5 5 3" xfId="1231"/>
    <cellStyle name="Moneda 5 6" xfId="1232"/>
    <cellStyle name="Moneda 5 6 2" xfId="1233"/>
    <cellStyle name="Moneda 5 6 2 2" xfId="1234"/>
    <cellStyle name="Moneda 5 6 3" xfId="1235"/>
    <cellStyle name="Moneda 5 7" xfId="1236"/>
    <cellStyle name="Moneda 5 7 2" xfId="1237"/>
    <cellStyle name="Moneda 5 8" xfId="1238"/>
    <cellStyle name="Moneda 6" xfId="1239"/>
    <cellStyle name="Moneda 6 2" xfId="1240"/>
    <cellStyle name="Moneda 6 2 2" xfId="1241"/>
    <cellStyle name="Moneda 6 2 2 2" xfId="1242"/>
    <cellStyle name="Moneda 6 2 2 2 2" xfId="1243"/>
    <cellStyle name="Moneda 6 2 2 2 2 2" xfId="1244"/>
    <cellStyle name="Moneda 6 2 2 2 2 2 2" xfId="1245"/>
    <cellStyle name="Moneda 6 2 2 2 2 3" xfId="1246"/>
    <cellStyle name="Moneda 6 2 2 2 3" xfId="1247"/>
    <cellStyle name="Moneda 6 2 2 2 3 2" xfId="1248"/>
    <cellStyle name="Moneda 6 2 2 2 3 2 2" xfId="1249"/>
    <cellStyle name="Moneda 6 2 2 2 3 3" xfId="1250"/>
    <cellStyle name="Moneda 6 2 2 2 4" xfId="1251"/>
    <cellStyle name="Moneda 6 2 2 2 4 2" xfId="1252"/>
    <cellStyle name="Moneda 6 2 2 2 5" xfId="1253"/>
    <cellStyle name="Moneda 6 2 2 3" xfId="1254"/>
    <cellStyle name="Moneda 6 2 2 3 2" xfId="1255"/>
    <cellStyle name="Moneda 6 2 2 3 2 2" xfId="1256"/>
    <cellStyle name="Moneda 6 2 2 3 3" xfId="1257"/>
    <cellStyle name="Moneda 6 2 2 4" xfId="1258"/>
    <cellStyle name="Moneda 6 2 2 4 2" xfId="1259"/>
    <cellStyle name="Moneda 6 2 2 4 2 2" xfId="1260"/>
    <cellStyle name="Moneda 6 2 2 4 3" xfId="1261"/>
    <cellStyle name="Moneda 6 2 2 5" xfId="1262"/>
    <cellStyle name="Moneda 6 2 2 5 2" xfId="1263"/>
    <cellStyle name="Moneda 6 2 2 6" xfId="1264"/>
    <cellStyle name="Moneda 6 2 3" xfId="1265"/>
    <cellStyle name="Moneda 6 2 3 2" xfId="1266"/>
    <cellStyle name="Moneda 6 2 3 2 2" xfId="1267"/>
    <cellStyle name="Moneda 6 2 3 2 2 2" xfId="1268"/>
    <cellStyle name="Moneda 6 2 3 2 3" xfId="1269"/>
    <cellStyle name="Moneda 6 2 3 3" xfId="1270"/>
    <cellStyle name="Moneda 6 2 3 3 2" xfId="1271"/>
    <cellStyle name="Moneda 6 2 3 3 2 2" xfId="1272"/>
    <cellStyle name="Moneda 6 2 3 3 3" xfId="1273"/>
    <cellStyle name="Moneda 6 2 3 4" xfId="1274"/>
    <cellStyle name="Moneda 6 2 3 4 2" xfId="1275"/>
    <cellStyle name="Moneda 6 2 3 5" xfId="1276"/>
    <cellStyle name="Moneda 6 2 4" xfId="1277"/>
    <cellStyle name="Moneda 6 2 4 2" xfId="1278"/>
    <cellStyle name="Moneda 6 2 4 2 2" xfId="1279"/>
    <cellStyle name="Moneda 6 2 4 3" xfId="1280"/>
    <cellStyle name="Moneda 6 2 5" xfId="1281"/>
    <cellStyle name="Moneda 6 2 5 2" xfId="1282"/>
    <cellStyle name="Moneda 6 2 5 2 2" xfId="1283"/>
    <cellStyle name="Moneda 6 2 5 3" xfId="1284"/>
    <cellStyle name="Moneda 6 2 6" xfId="1285"/>
    <cellStyle name="Moneda 6 2 6 2" xfId="1286"/>
    <cellStyle name="Moneda 6 2 7" xfId="1287"/>
    <cellStyle name="Moneda 6 3" xfId="1288"/>
    <cellStyle name="Moneda 6 3 2" xfId="1289"/>
    <cellStyle name="Moneda 6 3 2 2" xfId="1290"/>
    <cellStyle name="Moneda 6 3 2 2 2" xfId="1291"/>
    <cellStyle name="Moneda 6 3 2 2 2 2" xfId="1292"/>
    <cellStyle name="Moneda 6 3 2 2 3" xfId="1293"/>
    <cellStyle name="Moneda 6 3 2 3" xfId="1294"/>
    <cellStyle name="Moneda 6 3 2 3 2" xfId="1295"/>
    <cellStyle name="Moneda 6 3 2 3 2 2" xfId="1296"/>
    <cellStyle name="Moneda 6 3 2 3 3" xfId="1297"/>
    <cellStyle name="Moneda 6 3 2 4" xfId="1298"/>
    <cellStyle name="Moneda 6 3 2 4 2" xfId="1299"/>
    <cellStyle name="Moneda 6 3 2 5" xfId="1300"/>
    <cellStyle name="Moneda 6 3 3" xfId="1301"/>
    <cellStyle name="Moneda 6 3 3 2" xfId="1302"/>
    <cellStyle name="Moneda 6 3 3 2 2" xfId="1303"/>
    <cellStyle name="Moneda 6 3 3 3" xfId="1304"/>
    <cellStyle name="Moneda 6 3 4" xfId="1305"/>
    <cellStyle name="Moneda 6 3 4 2" xfId="1306"/>
    <cellStyle name="Moneda 6 3 4 2 2" xfId="1307"/>
    <cellStyle name="Moneda 6 3 4 3" xfId="1308"/>
    <cellStyle name="Moneda 6 3 5" xfId="1309"/>
    <cellStyle name="Moneda 6 3 5 2" xfId="1310"/>
    <cellStyle name="Moneda 6 3 6" xfId="1311"/>
    <cellStyle name="Moneda 6 4" xfId="1312"/>
    <cellStyle name="Moneda 6 4 2" xfId="1313"/>
    <cellStyle name="Moneda 6 4 2 2" xfId="1314"/>
    <cellStyle name="Moneda 6 4 2 2 2" xfId="1315"/>
    <cellStyle name="Moneda 6 4 2 3" xfId="1316"/>
    <cellStyle name="Moneda 6 4 3" xfId="1317"/>
    <cellStyle name="Moneda 6 4 3 2" xfId="1318"/>
    <cellStyle name="Moneda 6 4 3 2 2" xfId="1319"/>
    <cellStyle name="Moneda 6 4 3 3" xfId="1320"/>
    <cellStyle name="Moneda 6 4 4" xfId="1321"/>
    <cellStyle name="Moneda 6 4 4 2" xfId="1322"/>
    <cellStyle name="Moneda 6 4 5" xfId="1323"/>
    <cellStyle name="Moneda 6 5" xfId="1324"/>
    <cellStyle name="Moneda 6 5 2" xfId="1325"/>
    <cellStyle name="Moneda 6 5 2 2" xfId="1326"/>
    <cellStyle name="Moneda 6 5 3" xfId="1327"/>
    <cellStyle name="Moneda 6 6" xfId="1328"/>
    <cellStyle name="Moneda 6 6 2" xfId="1329"/>
    <cellStyle name="Moneda 6 6 2 2" xfId="1330"/>
    <cellStyle name="Moneda 6 6 3" xfId="1331"/>
    <cellStyle name="Moneda 6 7" xfId="1332"/>
    <cellStyle name="Moneda 6 7 2" xfId="1333"/>
    <cellStyle name="Moneda 6 8" xfId="1334"/>
    <cellStyle name="Moneda 7" xfId="1335"/>
    <cellStyle name="Moneda 7 2" xfId="1336"/>
    <cellStyle name="Moneda 7 2 2" xfId="1337"/>
    <cellStyle name="Moneda 7 2 2 2" xfId="1338"/>
    <cellStyle name="Moneda 7 2 2 2 2" xfId="1339"/>
    <cellStyle name="Moneda 7 2 2 2 2 2" xfId="1340"/>
    <cellStyle name="Moneda 7 2 2 2 3" xfId="1341"/>
    <cellStyle name="Moneda 7 2 2 3" xfId="1342"/>
    <cellStyle name="Moneda 7 2 2 3 2" xfId="1343"/>
    <cellStyle name="Moneda 7 2 2 3 2 2" xfId="1344"/>
    <cellStyle name="Moneda 7 2 2 3 3" xfId="1345"/>
    <cellStyle name="Moneda 7 2 2 4" xfId="1346"/>
    <cellStyle name="Moneda 7 2 2 4 2" xfId="1347"/>
    <cellStyle name="Moneda 7 2 2 5" xfId="1348"/>
    <cellStyle name="Moneda 7 2 3" xfId="1349"/>
    <cellStyle name="Moneda 7 2 3 2" xfId="1350"/>
    <cellStyle name="Moneda 7 2 3 2 2" xfId="1351"/>
    <cellStyle name="Moneda 7 2 3 3" xfId="1352"/>
    <cellStyle name="Moneda 7 2 4" xfId="1353"/>
    <cellStyle name="Moneda 7 2 4 2" xfId="1354"/>
    <cellStyle name="Moneda 7 2 4 2 2" xfId="1355"/>
    <cellStyle name="Moneda 7 2 4 3" xfId="1356"/>
    <cellStyle name="Moneda 7 2 5" xfId="1357"/>
    <cellStyle name="Moneda 7 2 5 2" xfId="1358"/>
    <cellStyle name="Moneda 7 2 6" xfId="1359"/>
    <cellStyle name="Moneda 7 3" xfId="1360"/>
    <cellStyle name="Moneda 7 3 2" xfId="1361"/>
    <cellStyle name="Moneda 7 3 2 2" xfId="1362"/>
    <cellStyle name="Moneda 7 3 2 2 2" xfId="1363"/>
    <cellStyle name="Moneda 7 3 2 3" xfId="1364"/>
    <cellStyle name="Moneda 7 3 3" xfId="1365"/>
    <cellStyle name="Moneda 7 3 3 2" xfId="1366"/>
    <cellStyle name="Moneda 7 3 3 2 2" xfId="1367"/>
    <cellStyle name="Moneda 7 3 3 3" xfId="1368"/>
    <cellStyle name="Moneda 7 3 4" xfId="1369"/>
    <cellStyle name="Moneda 7 3 4 2" xfId="1370"/>
    <cellStyle name="Moneda 7 3 5" xfId="1371"/>
    <cellStyle name="Moneda 7 4" xfId="1372"/>
    <cellStyle name="Moneda 7 4 2" xfId="1373"/>
    <cellStyle name="Moneda 7 4 2 2" xfId="1374"/>
    <cellStyle name="Moneda 7 4 3" xfId="1375"/>
    <cellStyle name="Moneda 7 5" xfId="1376"/>
    <cellStyle name="Moneda 7 5 2" xfId="1377"/>
    <cellStyle name="Moneda 7 5 2 2" xfId="1378"/>
    <cellStyle name="Moneda 7 5 3" xfId="1379"/>
    <cellStyle name="Moneda 7 6" xfId="1380"/>
    <cellStyle name="Moneda 7 6 2" xfId="1381"/>
    <cellStyle name="Moneda 7 7" xfId="1382"/>
    <cellStyle name="Moneda 8" xfId="1383"/>
    <cellStyle name="Moneda 8 2" xfId="1384"/>
    <cellStyle name="Moneda 8 2 2" xfId="1385"/>
    <cellStyle name="Moneda 8 2 2 2" xfId="1386"/>
    <cellStyle name="Moneda 8 2 2 2 2" xfId="1387"/>
    <cellStyle name="Moneda 8 2 2 3" xfId="1388"/>
    <cellStyle name="Moneda 8 2 3" xfId="1389"/>
    <cellStyle name="Moneda 8 2 3 2" xfId="1390"/>
    <cellStyle name="Moneda 8 2 3 2 2" xfId="1391"/>
    <cellStyle name="Moneda 8 2 3 3" xfId="1392"/>
    <cellStyle name="Moneda 8 2 4" xfId="1393"/>
    <cellStyle name="Moneda 8 2 4 2" xfId="1394"/>
    <cellStyle name="Moneda 8 2 5" xfId="1395"/>
    <cellStyle name="Moneda 8 3" xfId="1396"/>
    <cellStyle name="Moneda 8 3 2" xfId="1397"/>
    <cellStyle name="Moneda 8 3 2 2" xfId="1398"/>
    <cellStyle name="Moneda 8 3 3" xfId="1399"/>
    <cellStyle name="Moneda 8 4" xfId="1400"/>
    <cellStyle name="Moneda 8 4 2" xfId="1401"/>
    <cellStyle name="Moneda 8 4 2 2" xfId="1402"/>
    <cellStyle name="Moneda 8 4 3" xfId="1403"/>
    <cellStyle name="Moneda 8 5" xfId="1404"/>
    <cellStyle name="Moneda 8 5 2" xfId="1405"/>
    <cellStyle name="Moneda 8 6" xfId="1406"/>
    <cellStyle name="Moneda 9" xfId="1407"/>
    <cellStyle name="Moneda 9 2" xfId="1408"/>
    <cellStyle name="Moneda 9 2 2" xfId="1409"/>
    <cellStyle name="Moneda 9 2 2 2" xfId="1410"/>
    <cellStyle name="Moneda 9 2 3" xfId="1411"/>
    <cellStyle name="Moneda 9 3" xfId="1412"/>
    <cellStyle name="Moneda 9 3 2" xfId="1413"/>
    <cellStyle name="Moneda 9 3 2 2" xfId="1414"/>
    <cellStyle name="Moneda 9 3 3" xfId="1415"/>
    <cellStyle name="Moneda 9 4" xfId="1416"/>
    <cellStyle name="Moneda 9 4 2" xfId="1417"/>
    <cellStyle name="Moneda 9 5" xfId="1418"/>
    <cellStyle name="Neutral" xfId="1419"/>
    <cellStyle name="Normal 2" xfId="1420"/>
    <cellStyle name="Normal 2 10" xfId="1421"/>
    <cellStyle name="Normal 2 11" xfId="1422"/>
    <cellStyle name="Normal 2 12" xfId="1423"/>
    <cellStyle name="Normal 2 13" xfId="1424"/>
    <cellStyle name="Normal 2 14" xfId="1425"/>
    <cellStyle name="Normal 2 15" xfId="1426"/>
    <cellStyle name="Normal 2 16" xfId="1427"/>
    <cellStyle name="Normal 2 17" xfId="1428"/>
    <cellStyle name="Normal 2 2" xfId="1429"/>
    <cellStyle name="Normal 2 3" xfId="1430"/>
    <cellStyle name="Normal 2 4" xfId="1431"/>
    <cellStyle name="Normal 2 5" xfId="1432"/>
    <cellStyle name="Normal 2 6" xfId="1433"/>
    <cellStyle name="Normal 2 7" xfId="1434"/>
    <cellStyle name="Normal 2 8" xfId="1435"/>
    <cellStyle name="Normal 2 9" xfId="1436"/>
    <cellStyle name="Normal 3" xfId="1437"/>
    <cellStyle name="Normal 3 2" xfId="1438"/>
    <cellStyle name="Normal 4" xfId="1439"/>
    <cellStyle name="Normal 4 2" xfId="1440"/>
    <cellStyle name="Normal 4 3" xfId="1441"/>
    <cellStyle name="Normal 4 4" xfId="1442"/>
    <cellStyle name="Normal 4 5" xfId="1443"/>
    <cellStyle name="Normal 4 6" xfId="1444"/>
    <cellStyle name="Normal 4 7" xfId="1445"/>
    <cellStyle name="Normal_Libro1" xfId="1446"/>
    <cellStyle name="Normal_PROGRMACION PPTO 2008 Consolidado" xfId="1447"/>
    <cellStyle name="Notas" xfId="1448"/>
    <cellStyle name="Percent" xfId="1449"/>
    <cellStyle name="Porcentual 2" xfId="1450"/>
    <cellStyle name="Salida" xfId="1451"/>
    <cellStyle name="Texto de advertencia" xfId="1452"/>
    <cellStyle name="Texto explicativo" xfId="1453"/>
    <cellStyle name="Título" xfId="1454"/>
    <cellStyle name="Título 2" xfId="1455"/>
    <cellStyle name="Título 3" xfId="1456"/>
    <cellStyle name="Total" xfId="1457"/>
  </cellStyles>
  <dxfs count="1">
    <dxf>
      <fill>
        <patternFill>
          <bgColor theme="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FERRER\Documents\EMARTINEZ\MIS%20DOCUMENTOS\Institucional\UAECOB\PRESUPUESTO%202016\ANTEPROYECTO%20DE%20PRESUPUESTO\Soportes%20Dependencias\Anteproyecto%20%20inversion%202016%20Log&#237;stic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ferrer\Documents\EMARTINEZ\MIS%20DOCUMENTOS\Institucional\UAECOB\PRESUPUESTO%202016\PAA%20DE%20ADQUISICIONES\PAA%2020146%20INICI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FERRER\Documents\EMARTINEZ\MIS%20DOCUMENTOS\Institucional\UAECOB\PRESUPUESTO%202016\PAC\Soportes%20Programaci&#243;n%20PAC%202016\PAC_2016_Inversio&#769;n_Log&#237;stic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cesidades 2016"/>
      <sheetName val="Dotación Bomberos Nuevos"/>
      <sheetName val="Selec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do"/>
      <sheetName val="Hoja1"/>
      <sheetName val="INVERSIÓN"/>
      <sheetName val="Selección"/>
      <sheetName val="POAI 2013"/>
      <sheetName val="TABLAS"/>
      <sheetName val="Resumen para SDH V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RSIÓN"/>
      <sheetName val="Selección"/>
      <sheetName val="POAI 2013"/>
      <sheetName val="TABLAS"/>
      <sheetName val="Resumen para SDH V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mberosbogota.gov.co/&#8206;"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FF"/>
    <pageSetUpPr fitToPage="1"/>
  </sheetPr>
  <dimension ref="A1:N194"/>
  <sheetViews>
    <sheetView tabSelected="1" zoomScale="112" zoomScaleNormal="112" zoomScaleSheetLayoutView="55" zoomScalePageLayoutView="0" workbookViewId="0" topLeftCell="A1">
      <selection activeCell="D29" sqref="D29"/>
    </sheetView>
  </sheetViews>
  <sheetFormatPr defaultColWidth="11.421875" defaultRowHeight="15"/>
  <cols>
    <col min="1" max="1" width="2.8515625" style="92" customWidth="1"/>
    <col min="2" max="2" width="16.421875" style="2" customWidth="1"/>
    <col min="3" max="3" width="21.421875" style="60" customWidth="1"/>
    <col min="4" max="4" width="25.8515625" style="1" customWidth="1"/>
    <col min="5" max="5" width="9.140625" style="22" customWidth="1"/>
    <col min="6" max="6" width="23.28125" style="23" bestFit="1" customWidth="1"/>
    <col min="7" max="7" width="17.00390625" style="1" customWidth="1"/>
    <col min="8" max="8" width="19.421875" style="2" bestFit="1" customWidth="1"/>
    <col min="9" max="9" width="21.421875" style="2" customWidth="1"/>
    <col min="10" max="10" width="16.28125" style="1" customWidth="1"/>
    <col min="11" max="11" width="17.57421875" style="23" customWidth="1"/>
    <col min="12" max="12" width="33.28125" style="1" customWidth="1"/>
    <col min="13" max="13" width="12.8515625" style="1" bestFit="1" customWidth="1"/>
    <col min="14" max="14" width="14.28125" style="1" bestFit="1" customWidth="1"/>
    <col min="15" max="16384" width="11.421875" style="1" customWidth="1"/>
  </cols>
  <sheetData>
    <row r="1" spans="1:9" s="23" customFormat="1" ht="11.25">
      <c r="A1" s="92"/>
      <c r="B1" s="36"/>
      <c r="C1" s="56"/>
      <c r="E1" s="42"/>
      <c r="F1" s="37"/>
      <c r="G1" s="37"/>
      <c r="H1" s="36"/>
      <c r="I1" s="36"/>
    </row>
    <row r="2" spans="1:12" s="23" customFormat="1" ht="15">
      <c r="A2" s="92"/>
      <c r="B2" s="41" t="s">
        <v>290</v>
      </c>
      <c r="C2" s="57"/>
      <c r="D2" s="36"/>
      <c r="E2" s="45" t="s">
        <v>252</v>
      </c>
      <c r="F2" s="61"/>
      <c r="G2" s="47"/>
      <c r="H2" s="48"/>
      <c r="I2" s="47"/>
      <c r="J2" s="47"/>
      <c r="K2" s="46"/>
      <c r="L2" s="46"/>
    </row>
    <row r="3" spans="1:12" s="23" customFormat="1" ht="15">
      <c r="A3" s="92"/>
      <c r="B3" s="37"/>
      <c r="C3" s="57"/>
      <c r="D3" s="36"/>
      <c r="E3" s="49" t="s">
        <v>271</v>
      </c>
      <c r="F3" s="61"/>
      <c r="G3" s="47"/>
      <c r="H3" s="48"/>
      <c r="I3" s="47"/>
      <c r="J3" s="47"/>
      <c r="K3" s="46"/>
      <c r="L3" s="46"/>
    </row>
    <row r="4" spans="1:12" s="23" customFormat="1" ht="15">
      <c r="A4" s="92"/>
      <c r="B4" s="41" t="s">
        <v>253</v>
      </c>
      <c r="C4" s="57"/>
      <c r="D4" s="36"/>
      <c r="E4" s="49" t="s">
        <v>272</v>
      </c>
      <c r="F4" s="61"/>
      <c r="G4" s="47"/>
      <c r="H4" s="48"/>
      <c r="I4" s="47"/>
      <c r="J4" s="47"/>
      <c r="K4" s="50"/>
      <c r="L4" s="50"/>
    </row>
    <row r="5" spans="1:12" s="23" customFormat="1" ht="11.25">
      <c r="A5" s="92"/>
      <c r="B5" s="37"/>
      <c r="C5" s="57"/>
      <c r="D5" s="36"/>
      <c r="E5" s="37"/>
      <c r="F5" s="37"/>
      <c r="G5" s="37"/>
      <c r="H5" s="36"/>
      <c r="I5" s="36"/>
      <c r="J5" s="37"/>
      <c r="K5" s="37"/>
      <c r="L5" s="37"/>
    </row>
    <row r="6" spans="1:12" s="23" customFormat="1" ht="11.25">
      <c r="A6" s="92"/>
      <c r="B6" s="35" t="s">
        <v>254</v>
      </c>
      <c r="C6" s="38" t="s">
        <v>266</v>
      </c>
      <c r="D6" s="36"/>
      <c r="F6" s="37"/>
      <c r="G6" s="37"/>
      <c r="H6" s="36"/>
      <c r="I6" s="36"/>
      <c r="J6" s="37"/>
      <c r="K6" s="37"/>
      <c r="L6" s="37"/>
    </row>
    <row r="7" spans="1:12" s="23" customFormat="1" ht="11.25">
      <c r="A7" s="92"/>
      <c r="B7" s="35" t="s">
        <v>255</v>
      </c>
      <c r="C7" s="38" t="s">
        <v>267</v>
      </c>
      <c r="D7" s="36"/>
      <c r="E7" s="37"/>
      <c r="F7" s="37"/>
      <c r="G7" s="37"/>
      <c r="H7" s="36"/>
      <c r="I7" s="36"/>
      <c r="J7" s="37"/>
      <c r="K7" s="37"/>
      <c r="L7" s="37"/>
    </row>
    <row r="8" spans="1:12" s="23" customFormat="1" ht="11.25">
      <c r="A8" s="92"/>
      <c r="B8" s="35" t="s">
        <v>256</v>
      </c>
      <c r="C8" s="39">
        <v>3822500</v>
      </c>
      <c r="D8" s="36"/>
      <c r="E8" s="37"/>
      <c r="F8" s="37"/>
      <c r="G8" s="37"/>
      <c r="H8" s="36"/>
      <c r="I8" s="36"/>
      <c r="J8" s="37"/>
      <c r="K8" s="37"/>
      <c r="L8" s="37"/>
    </row>
    <row r="9" spans="1:12" s="23" customFormat="1" ht="17.25">
      <c r="A9" s="92"/>
      <c r="B9" s="35" t="s">
        <v>257</v>
      </c>
      <c r="C9" s="40" t="s">
        <v>268</v>
      </c>
      <c r="D9" s="36"/>
      <c r="E9" s="37"/>
      <c r="F9" s="37"/>
      <c r="G9" s="37"/>
      <c r="H9" s="36"/>
      <c r="I9" s="36"/>
      <c r="J9" s="37"/>
      <c r="K9" s="37"/>
      <c r="L9" s="37"/>
    </row>
    <row r="10" spans="1:12" s="23" customFormat="1" ht="11.25">
      <c r="A10" s="92"/>
      <c r="B10" s="35" t="s">
        <v>265</v>
      </c>
      <c r="C10" s="38" t="s">
        <v>269</v>
      </c>
      <c r="D10" s="36"/>
      <c r="E10" s="37"/>
      <c r="F10" s="38"/>
      <c r="G10" s="38"/>
      <c r="H10" s="38"/>
      <c r="I10" s="38"/>
      <c r="J10" s="38"/>
      <c r="K10" s="38"/>
      <c r="L10" s="38"/>
    </row>
    <row r="11" spans="1:12" s="23" customFormat="1" ht="11.25">
      <c r="A11" s="92"/>
      <c r="B11" s="35" t="s">
        <v>264</v>
      </c>
      <c r="C11" s="38" t="s">
        <v>270</v>
      </c>
      <c r="D11" s="36"/>
      <c r="E11" s="37"/>
      <c r="F11" s="38"/>
      <c r="G11" s="38"/>
      <c r="H11" s="38"/>
      <c r="I11" s="38"/>
      <c r="J11" s="38"/>
      <c r="K11" s="38"/>
      <c r="L11" s="38"/>
    </row>
    <row r="12" spans="1:12" s="23" customFormat="1" ht="11.25">
      <c r="A12" s="92"/>
      <c r="B12" s="35" t="s">
        <v>258</v>
      </c>
      <c r="C12" s="38" t="s">
        <v>280</v>
      </c>
      <c r="D12" s="36"/>
      <c r="E12" s="37"/>
      <c r="F12" s="36"/>
      <c r="G12" s="36"/>
      <c r="H12" s="36"/>
      <c r="I12" s="36"/>
      <c r="J12" s="36"/>
      <c r="K12" s="36"/>
      <c r="L12" s="36"/>
    </row>
    <row r="13" spans="1:12" s="23" customFormat="1" ht="11.25">
      <c r="A13" s="92"/>
      <c r="B13" s="35"/>
      <c r="C13" s="51" t="s">
        <v>323</v>
      </c>
      <c r="D13" s="36"/>
      <c r="E13" s="37"/>
      <c r="F13" s="37"/>
      <c r="G13" s="37"/>
      <c r="H13" s="36"/>
      <c r="I13" s="36"/>
      <c r="J13" s="37"/>
      <c r="K13" s="37"/>
      <c r="L13" s="37"/>
    </row>
    <row r="14" spans="2:12" s="92" customFormat="1" ht="11.25">
      <c r="B14" s="96"/>
      <c r="C14" s="99" t="s">
        <v>467</v>
      </c>
      <c r="D14" s="97"/>
      <c r="E14" s="98"/>
      <c r="F14" s="98"/>
      <c r="G14" s="98"/>
      <c r="H14" s="97"/>
      <c r="I14" s="97"/>
      <c r="J14" s="98"/>
      <c r="K14" s="98"/>
      <c r="L14" s="98"/>
    </row>
    <row r="15" spans="2:12" s="92" customFormat="1" ht="11.25">
      <c r="B15" s="96"/>
      <c r="C15" s="100" t="s">
        <v>468</v>
      </c>
      <c r="D15" s="97"/>
      <c r="E15" s="98"/>
      <c r="F15" s="98"/>
      <c r="G15" s="98"/>
      <c r="H15" s="97"/>
      <c r="I15" s="97"/>
      <c r="J15" s="98"/>
      <c r="K15" s="98"/>
      <c r="L15" s="98"/>
    </row>
    <row r="16" spans="1:12" s="23" customFormat="1" ht="11.25">
      <c r="A16" s="92"/>
      <c r="B16" s="35"/>
      <c r="C16" s="99" t="s">
        <v>469</v>
      </c>
      <c r="D16" s="36"/>
      <c r="E16" s="37"/>
      <c r="F16" s="37"/>
      <c r="G16" s="37"/>
      <c r="H16" s="36"/>
      <c r="I16" s="36"/>
      <c r="J16" s="37"/>
      <c r="K16" s="37"/>
      <c r="L16" s="37"/>
    </row>
    <row r="17" spans="1:12" s="82" customFormat="1" ht="11.25">
      <c r="A17" s="92"/>
      <c r="B17" s="84"/>
      <c r="C17" s="99" t="s">
        <v>470</v>
      </c>
      <c r="D17" s="85"/>
      <c r="E17" s="86"/>
      <c r="F17" s="86"/>
      <c r="G17" s="86"/>
      <c r="H17" s="85"/>
      <c r="I17" s="85"/>
      <c r="J17" s="86"/>
      <c r="K17" s="86"/>
      <c r="L17" s="86"/>
    </row>
    <row r="18" spans="1:12" s="23" customFormat="1" ht="11.25">
      <c r="A18" s="92"/>
      <c r="B18" s="35"/>
      <c r="C18" s="99" t="s">
        <v>471</v>
      </c>
      <c r="D18" s="36"/>
      <c r="E18" s="37"/>
      <c r="F18" s="37"/>
      <c r="G18" s="37"/>
      <c r="H18" s="36"/>
      <c r="I18" s="36"/>
      <c r="J18" s="37"/>
      <c r="K18" s="37"/>
      <c r="L18" s="37"/>
    </row>
    <row r="19" spans="2:12" s="92" customFormat="1" ht="11.25">
      <c r="B19" s="96"/>
      <c r="C19" s="99" t="s">
        <v>472</v>
      </c>
      <c r="D19" s="97"/>
      <c r="E19" s="98"/>
      <c r="F19" s="98"/>
      <c r="G19" s="98"/>
      <c r="H19" s="97"/>
      <c r="I19" s="97"/>
      <c r="J19" s="98"/>
      <c r="K19" s="98"/>
      <c r="L19" s="98"/>
    </row>
    <row r="20" spans="1:12" s="23" customFormat="1" ht="11.25">
      <c r="A20" s="92"/>
      <c r="B20" s="35" t="s">
        <v>259</v>
      </c>
      <c r="C20" s="99" t="s">
        <v>493</v>
      </c>
      <c r="D20" s="36"/>
      <c r="E20" s="37"/>
      <c r="F20" s="37"/>
      <c r="G20" s="53"/>
      <c r="H20" s="54"/>
      <c r="I20" s="36"/>
      <c r="J20" s="37"/>
      <c r="K20" s="37"/>
      <c r="L20" s="37"/>
    </row>
    <row r="21" spans="1:12" s="23" customFormat="1" ht="11.25">
      <c r="A21" s="92"/>
      <c r="B21" s="35" t="s">
        <v>260</v>
      </c>
      <c r="C21" s="121">
        <v>45672394286</v>
      </c>
      <c r="D21" s="36"/>
      <c r="E21" s="37"/>
      <c r="G21" s="52"/>
      <c r="H21" s="44"/>
      <c r="I21" s="66"/>
      <c r="J21" s="37"/>
      <c r="K21" s="37"/>
      <c r="L21" s="37"/>
    </row>
    <row r="22" spans="1:12" s="23" customFormat="1" ht="11.25">
      <c r="A22" s="92"/>
      <c r="B22" s="35" t="s">
        <v>261</v>
      </c>
      <c r="C22" s="44">
        <v>310254750</v>
      </c>
      <c r="D22" s="36"/>
      <c r="E22" s="37"/>
      <c r="F22" s="37"/>
      <c r="G22" s="37"/>
      <c r="H22" s="66"/>
      <c r="I22" s="66"/>
      <c r="J22" s="37"/>
      <c r="K22" s="37"/>
      <c r="L22" s="37"/>
    </row>
    <row r="23" spans="1:12" s="23" customFormat="1" ht="11.25">
      <c r="A23" s="92"/>
      <c r="B23" s="35" t="s">
        <v>262</v>
      </c>
      <c r="C23" s="44">
        <v>31025475</v>
      </c>
      <c r="D23" s="36"/>
      <c r="E23" s="37"/>
      <c r="F23" s="64"/>
      <c r="G23" s="64"/>
      <c r="H23" s="66"/>
      <c r="I23" s="66"/>
      <c r="J23" s="37"/>
      <c r="K23" s="37"/>
      <c r="L23" s="37"/>
    </row>
    <row r="24" spans="1:12" s="23" customFormat="1" ht="11.25">
      <c r="A24" s="92"/>
      <c r="B24" s="35" t="s">
        <v>263</v>
      </c>
      <c r="C24" s="55">
        <v>42682</v>
      </c>
      <c r="D24" s="36"/>
      <c r="F24" s="119"/>
      <c r="G24" s="66"/>
      <c r="H24" s="66"/>
      <c r="I24" s="66"/>
      <c r="J24" s="37"/>
      <c r="K24" s="37"/>
      <c r="L24" s="37"/>
    </row>
    <row r="25" spans="1:12" s="23" customFormat="1" ht="11.25">
      <c r="A25" s="92"/>
      <c r="B25" s="36"/>
      <c r="C25" s="58"/>
      <c r="D25" s="37"/>
      <c r="E25" s="42"/>
      <c r="F25" s="87"/>
      <c r="G25" s="37"/>
      <c r="H25" s="118"/>
      <c r="I25" s="66"/>
      <c r="J25" s="37"/>
      <c r="K25" s="37"/>
      <c r="L25" s="37"/>
    </row>
    <row r="26" spans="1:14" s="23" customFormat="1" ht="15">
      <c r="A26" s="92"/>
      <c r="B26" s="41" t="s">
        <v>273</v>
      </c>
      <c r="C26" s="56"/>
      <c r="D26" s="36"/>
      <c r="E26" s="42"/>
      <c r="F26" s="64"/>
      <c r="G26" s="64"/>
      <c r="H26" s="67"/>
      <c r="I26" s="67"/>
      <c r="J26" s="43"/>
      <c r="K26" s="43"/>
      <c r="L26" s="43"/>
      <c r="N26" s="62"/>
    </row>
    <row r="27" spans="2:12" ht="31.5" customHeight="1">
      <c r="B27" s="83" t="s">
        <v>274</v>
      </c>
      <c r="C27" s="83" t="s">
        <v>243</v>
      </c>
      <c r="D27" s="83" t="s">
        <v>244</v>
      </c>
      <c r="E27" s="83" t="s">
        <v>245</v>
      </c>
      <c r="F27" s="83" t="s">
        <v>246</v>
      </c>
      <c r="G27" s="83" t="s">
        <v>275</v>
      </c>
      <c r="H27" s="83" t="s">
        <v>247</v>
      </c>
      <c r="I27" s="83" t="s">
        <v>249</v>
      </c>
      <c r="J27" s="83" t="s">
        <v>248</v>
      </c>
      <c r="K27" s="83" t="s">
        <v>250</v>
      </c>
      <c r="L27" s="83" t="s">
        <v>251</v>
      </c>
    </row>
    <row r="28" spans="2:12" s="114" customFormat="1" ht="45">
      <c r="B28" s="115" t="s">
        <v>334</v>
      </c>
      <c r="C28" s="108" t="s">
        <v>335</v>
      </c>
      <c r="D28" s="116">
        <v>42552</v>
      </c>
      <c r="E28" s="112">
        <v>3</v>
      </c>
      <c r="F28" s="105" t="s">
        <v>279</v>
      </c>
      <c r="G28" s="115" t="s">
        <v>276</v>
      </c>
      <c r="H28" s="111">
        <v>723999000</v>
      </c>
      <c r="I28" s="111">
        <f>+H28</f>
        <v>723999000</v>
      </c>
      <c r="J28" s="112" t="s">
        <v>188</v>
      </c>
      <c r="K28" s="112" t="s">
        <v>173</v>
      </c>
      <c r="L28" s="93" t="s">
        <v>483</v>
      </c>
    </row>
    <row r="29" spans="2:12" s="114" customFormat="1" ht="78.75">
      <c r="B29" s="112">
        <v>81112205</v>
      </c>
      <c r="C29" s="108" t="s">
        <v>336</v>
      </c>
      <c r="D29" s="116">
        <v>42408</v>
      </c>
      <c r="E29" s="112">
        <v>12</v>
      </c>
      <c r="F29" s="105" t="s">
        <v>177</v>
      </c>
      <c r="G29" s="115" t="s">
        <v>276</v>
      </c>
      <c r="H29" s="111">
        <v>14400000</v>
      </c>
      <c r="I29" s="111">
        <f>+H29</f>
        <v>14400000</v>
      </c>
      <c r="J29" s="112" t="s">
        <v>188</v>
      </c>
      <c r="K29" s="112" t="s">
        <v>173</v>
      </c>
      <c r="L29" s="93" t="s">
        <v>486</v>
      </c>
    </row>
    <row r="30" spans="2:12" s="114" customFormat="1" ht="67.5">
      <c r="B30" s="112">
        <v>81112213</v>
      </c>
      <c r="C30" s="108" t="s">
        <v>337</v>
      </c>
      <c r="D30" s="116">
        <v>42408</v>
      </c>
      <c r="E30" s="112">
        <v>12</v>
      </c>
      <c r="F30" s="105" t="s">
        <v>177</v>
      </c>
      <c r="G30" s="115" t="s">
        <v>276</v>
      </c>
      <c r="H30" s="111">
        <v>11760000</v>
      </c>
      <c r="I30" s="111">
        <f aca="true" t="shared" si="0" ref="I30:I40">+H30</f>
        <v>11760000</v>
      </c>
      <c r="J30" s="112" t="s">
        <v>188</v>
      </c>
      <c r="K30" s="112" t="s">
        <v>173</v>
      </c>
      <c r="L30" s="93" t="s">
        <v>486</v>
      </c>
    </row>
    <row r="31" spans="2:12" s="114" customFormat="1" ht="90">
      <c r="B31" s="112" t="s">
        <v>338</v>
      </c>
      <c r="C31" s="108" t="s">
        <v>339</v>
      </c>
      <c r="D31" s="116">
        <v>42401</v>
      </c>
      <c r="E31" s="112">
        <v>12</v>
      </c>
      <c r="F31" s="105" t="s">
        <v>285</v>
      </c>
      <c r="G31" s="115" t="s">
        <v>276</v>
      </c>
      <c r="H31" s="111">
        <f>41000000-957658</f>
        <v>40042342</v>
      </c>
      <c r="I31" s="111">
        <f t="shared" si="0"/>
        <v>40042342</v>
      </c>
      <c r="J31" s="112" t="s">
        <v>188</v>
      </c>
      <c r="K31" s="112" t="s">
        <v>173</v>
      </c>
      <c r="L31" s="93" t="s">
        <v>486</v>
      </c>
    </row>
    <row r="32" spans="2:12" s="114" customFormat="1" ht="56.25">
      <c r="B32" s="115">
        <v>72101511</v>
      </c>
      <c r="C32" s="108" t="s">
        <v>340</v>
      </c>
      <c r="D32" s="116">
        <v>42510</v>
      </c>
      <c r="E32" s="112">
        <v>12</v>
      </c>
      <c r="F32" s="105" t="s">
        <v>284</v>
      </c>
      <c r="G32" s="115" t="s">
        <v>276</v>
      </c>
      <c r="H32" s="111">
        <v>15000000</v>
      </c>
      <c r="I32" s="111">
        <f t="shared" si="0"/>
        <v>15000000</v>
      </c>
      <c r="J32" s="112" t="s">
        <v>188</v>
      </c>
      <c r="K32" s="112" t="s">
        <v>173</v>
      </c>
      <c r="L32" s="93" t="s">
        <v>486</v>
      </c>
    </row>
    <row r="33" spans="2:12" s="114" customFormat="1" ht="67.5">
      <c r="B33" s="112">
        <v>81111811</v>
      </c>
      <c r="C33" s="108" t="s">
        <v>451</v>
      </c>
      <c r="D33" s="116">
        <v>42510</v>
      </c>
      <c r="E33" s="112">
        <v>12</v>
      </c>
      <c r="F33" s="105" t="s">
        <v>177</v>
      </c>
      <c r="G33" s="115" t="s">
        <v>276</v>
      </c>
      <c r="H33" s="111">
        <v>40000000</v>
      </c>
      <c r="I33" s="111">
        <f t="shared" si="0"/>
        <v>40000000</v>
      </c>
      <c r="J33" s="112" t="s">
        <v>188</v>
      </c>
      <c r="K33" s="112" t="s">
        <v>173</v>
      </c>
      <c r="L33" s="93" t="s">
        <v>486</v>
      </c>
    </row>
    <row r="34" spans="2:12" s="114" customFormat="1" ht="137.25" customHeight="1">
      <c r="B34" s="115" t="s">
        <v>341</v>
      </c>
      <c r="C34" s="108" t="s">
        <v>342</v>
      </c>
      <c r="D34" s="116">
        <v>42403</v>
      </c>
      <c r="E34" s="112">
        <v>11</v>
      </c>
      <c r="F34" s="105" t="s">
        <v>285</v>
      </c>
      <c r="G34" s="115" t="s">
        <v>276</v>
      </c>
      <c r="H34" s="111">
        <v>110000000</v>
      </c>
      <c r="I34" s="111">
        <f t="shared" si="0"/>
        <v>110000000</v>
      </c>
      <c r="J34" s="112" t="s">
        <v>188</v>
      </c>
      <c r="K34" s="112" t="s">
        <v>173</v>
      </c>
      <c r="L34" s="93" t="s">
        <v>486</v>
      </c>
    </row>
    <row r="35" spans="2:12" s="114" customFormat="1" ht="45">
      <c r="B35" s="112">
        <v>81112205</v>
      </c>
      <c r="C35" s="108" t="s">
        <v>343</v>
      </c>
      <c r="D35" s="116">
        <v>42517</v>
      </c>
      <c r="E35" s="112">
        <v>12</v>
      </c>
      <c r="F35" s="105" t="s">
        <v>452</v>
      </c>
      <c r="G35" s="115" t="s">
        <v>276</v>
      </c>
      <c r="H35" s="111">
        <f>10292000+957658</f>
        <v>11249658</v>
      </c>
      <c r="I35" s="111">
        <f t="shared" si="0"/>
        <v>11249658</v>
      </c>
      <c r="J35" s="112" t="s">
        <v>188</v>
      </c>
      <c r="K35" s="112" t="s">
        <v>173</v>
      </c>
      <c r="L35" s="93" t="s">
        <v>486</v>
      </c>
    </row>
    <row r="36" spans="2:12" s="114" customFormat="1" ht="67.5">
      <c r="B36" s="112">
        <v>44103100</v>
      </c>
      <c r="C36" s="108" t="s">
        <v>344</v>
      </c>
      <c r="D36" s="116">
        <v>42552</v>
      </c>
      <c r="E36" s="112">
        <v>10</v>
      </c>
      <c r="F36" s="105" t="s">
        <v>279</v>
      </c>
      <c r="G36" s="115" t="s">
        <v>276</v>
      </c>
      <c r="H36" s="111">
        <v>100000000</v>
      </c>
      <c r="I36" s="111">
        <f t="shared" si="0"/>
        <v>100000000</v>
      </c>
      <c r="J36" s="112" t="s">
        <v>188</v>
      </c>
      <c r="K36" s="112" t="s">
        <v>173</v>
      </c>
      <c r="L36" s="93" t="s">
        <v>483</v>
      </c>
    </row>
    <row r="37" spans="2:12" s="114" customFormat="1" ht="101.25">
      <c r="B37" s="115">
        <v>81111803</v>
      </c>
      <c r="C37" s="108" t="s">
        <v>345</v>
      </c>
      <c r="D37" s="116">
        <v>42412</v>
      </c>
      <c r="E37" s="112">
        <v>12</v>
      </c>
      <c r="F37" s="105" t="s">
        <v>285</v>
      </c>
      <c r="G37" s="115" t="s">
        <v>276</v>
      </c>
      <c r="H37" s="111">
        <f>60000000-12000000</f>
        <v>48000000</v>
      </c>
      <c r="I37" s="111">
        <f t="shared" si="0"/>
        <v>48000000</v>
      </c>
      <c r="J37" s="112" t="s">
        <v>188</v>
      </c>
      <c r="K37" s="112" t="s">
        <v>173</v>
      </c>
      <c r="L37" s="93" t="s">
        <v>486</v>
      </c>
    </row>
    <row r="38" spans="2:12" s="114" customFormat="1" ht="45">
      <c r="B38" s="112">
        <v>72151604</v>
      </c>
      <c r="C38" s="108" t="s">
        <v>346</v>
      </c>
      <c r="D38" s="116">
        <v>42528</v>
      </c>
      <c r="E38" s="112">
        <v>12</v>
      </c>
      <c r="F38" s="105" t="s">
        <v>285</v>
      </c>
      <c r="G38" s="115" t="s">
        <v>276</v>
      </c>
      <c r="H38" s="111">
        <v>40000000</v>
      </c>
      <c r="I38" s="111">
        <f t="shared" si="0"/>
        <v>40000000</v>
      </c>
      <c r="J38" s="112" t="s">
        <v>188</v>
      </c>
      <c r="K38" s="112" t="s">
        <v>173</v>
      </c>
      <c r="L38" s="93" t="s">
        <v>486</v>
      </c>
    </row>
    <row r="39" spans="2:12" s="114" customFormat="1" ht="45">
      <c r="B39" s="112">
        <v>81112205</v>
      </c>
      <c r="C39" s="108" t="s">
        <v>347</v>
      </c>
      <c r="D39" s="116">
        <v>42646</v>
      </c>
      <c r="E39" s="112">
        <v>12</v>
      </c>
      <c r="F39" s="105" t="s">
        <v>285</v>
      </c>
      <c r="G39" s="115" t="s">
        <v>276</v>
      </c>
      <c r="H39" s="111">
        <f>28000000+12000000</f>
        <v>40000000</v>
      </c>
      <c r="I39" s="111">
        <f t="shared" si="0"/>
        <v>40000000</v>
      </c>
      <c r="J39" s="112" t="s">
        <v>188</v>
      </c>
      <c r="K39" s="112" t="s">
        <v>173</v>
      </c>
      <c r="L39" s="93" t="s">
        <v>486</v>
      </c>
    </row>
    <row r="40" spans="2:12" s="114" customFormat="1" ht="56.25">
      <c r="B40" s="112">
        <v>15121520</v>
      </c>
      <c r="C40" s="106" t="s">
        <v>392</v>
      </c>
      <c r="D40" s="116">
        <v>42430</v>
      </c>
      <c r="E40" s="112">
        <v>12</v>
      </c>
      <c r="F40" s="115" t="s">
        <v>284</v>
      </c>
      <c r="G40" s="115" t="s">
        <v>276</v>
      </c>
      <c r="H40" s="111">
        <v>15988000</v>
      </c>
      <c r="I40" s="111">
        <f t="shared" si="0"/>
        <v>15988000</v>
      </c>
      <c r="J40" s="112" t="s">
        <v>188</v>
      </c>
      <c r="K40" s="112" t="s">
        <v>173</v>
      </c>
      <c r="L40" s="93" t="s">
        <v>487</v>
      </c>
    </row>
    <row r="41" spans="2:12" s="114" customFormat="1" ht="78.75">
      <c r="B41" s="115" t="s">
        <v>348</v>
      </c>
      <c r="C41" s="108" t="s">
        <v>349</v>
      </c>
      <c r="D41" s="116">
        <v>42447</v>
      </c>
      <c r="E41" s="112">
        <v>12</v>
      </c>
      <c r="F41" s="105" t="s">
        <v>286</v>
      </c>
      <c r="G41" s="115" t="s">
        <v>276</v>
      </c>
      <c r="H41" s="111">
        <v>60000000</v>
      </c>
      <c r="I41" s="111">
        <f>+H41</f>
        <v>60000000</v>
      </c>
      <c r="J41" s="112" t="s">
        <v>188</v>
      </c>
      <c r="K41" s="112" t="s">
        <v>173</v>
      </c>
      <c r="L41" s="93" t="s">
        <v>483</v>
      </c>
    </row>
    <row r="42" spans="2:12" s="114" customFormat="1" ht="45">
      <c r="B42" s="112">
        <v>47131800</v>
      </c>
      <c r="C42" s="108" t="s">
        <v>350</v>
      </c>
      <c r="D42" s="116">
        <v>42447</v>
      </c>
      <c r="E42" s="112">
        <v>9</v>
      </c>
      <c r="F42" s="105" t="s">
        <v>284</v>
      </c>
      <c r="G42" s="115" t="s">
        <v>276</v>
      </c>
      <c r="H42" s="111">
        <v>15991000</v>
      </c>
      <c r="I42" s="111">
        <f aca="true" t="shared" si="1" ref="I42:I48">+H42</f>
        <v>15991000</v>
      </c>
      <c r="J42" s="112" t="s">
        <v>188</v>
      </c>
      <c r="K42" s="112" t="s">
        <v>173</v>
      </c>
      <c r="L42" s="93" t="s">
        <v>483</v>
      </c>
    </row>
    <row r="43" spans="2:12" s="114" customFormat="1" ht="83.25" customHeight="1">
      <c r="B43" s="115" t="s">
        <v>351</v>
      </c>
      <c r="C43" s="108" t="s">
        <v>453</v>
      </c>
      <c r="D43" s="116">
        <v>42552</v>
      </c>
      <c r="E43" s="112">
        <v>11</v>
      </c>
      <c r="F43" s="105" t="s">
        <v>286</v>
      </c>
      <c r="G43" s="115" t="s">
        <v>276</v>
      </c>
      <c r="H43" s="111">
        <f>225000000-20000000-20700000</f>
        <v>184300000</v>
      </c>
      <c r="I43" s="111">
        <f t="shared" si="1"/>
        <v>184300000</v>
      </c>
      <c r="J43" s="112" t="s">
        <v>188</v>
      </c>
      <c r="K43" s="112" t="s">
        <v>173</v>
      </c>
      <c r="L43" s="93" t="s">
        <v>483</v>
      </c>
    </row>
    <row r="44" spans="2:12" s="114" customFormat="1" ht="45">
      <c r="B44" s="112">
        <v>80131502</v>
      </c>
      <c r="C44" s="108" t="s">
        <v>352</v>
      </c>
      <c r="D44" s="116">
        <v>42552</v>
      </c>
      <c r="E44" s="112">
        <v>4</v>
      </c>
      <c r="F44" s="105" t="s">
        <v>177</v>
      </c>
      <c r="G44" s="115" t="s">
        <v>276</v>
      </c>
      <c r="H44" s="111">
        <f>30000000-17033333-8516667</f>
        <v>4450000</v>
      </c>
      <c r="I44" s="111">
        <f t="shared" si="1"/>
        <v>4450000</v>
      </c>
      <c r="J44" s="112" t="s">
        <v>188</v>
      </c>
      <c r="K44" s="112" t="s">
        <v>173</v>
      </c>
      <c r="L44" s="93" t="s">
        <v>483</v>
      </c>
    </row>
    <row r="45" spans="2:12" s="114" customFormat="1" ht="45">
      <c r="B45" s="112">
        <v>83111801</v>
      </c>
      <c r="C45" s="108" t="s">
        <v>353</v>
      </c>
      <c r="D45" s="116">
        <v>42485</v>
      </c>
      <c r="E45" s="112">
        <v>12</v>
      </c>
      <c r="F45" s="105" t="s">
        <v>284</v>
      </c>
      <c r="G45" s="115" t="s">
        <v>276</v>
      </c>
      <c r="H45" s="111">
        <v>18600000</v>
      </c>
      <c r="I45" s="111">
        <f t="shared" si="1"/>
        <v>18600000</v>
      </c>
      <c r="J45" s="112" t="s">
        <v>188</v>
      </c>
      <c r="K45" s="112" t="s">
        <v>173</v>
      </c>
      <c r="L45" s="93" t="s">
        <v>483</v>
      </c>
    </row>
    <row r="46" spans="2:12" s="114" customFormat="1" ht="135">
      <c r="B46" s="112">
        <v>78102206</v>
      </c>
      <c r="C46" s="108" t="s">
        <v>354</v>
      </c>
      <c r="D46" s="116">
        <v>42409</v>
      </c>
      <c r="E46" s="112">
        <v>11</v>
      </c>
      <c r="F46" s="105" t="s">
        <v>279</v>
      </c>
      <c r="G46" s="115" t="s">
        <v>276</v>
      </c>
      <c r="H46" s="111">
        <f>63945000-3428241</f>
        <v>60516759</v>
      </c>
      <c r="I46" s="111">
        <f t="shared" si="1"/>
        <v>60516759</v>
      </c>
      <c r="J46" s="112" t="s">
        <v>188</v>
      </c>
      <c r="K46" s="112" t="s">
        <v>173</v>
      </c>
      <c r="L46" s="93" t="s">
        <v>483</v>
      </c>
    </row>
    <row r="47" spans="2:12" s="114" customFormat="1" ht="78.75">
      <c r="B47" s="105">
        <v>81111804</v>
      </c>
      <c r="C47" s="108" t="s">
        <v>289</v>
      </c>
      <c r="D47" s="116">
        <v>42408</v>
      </c>
      <c r="E47" s="112">
        <v>8</v>
      </c>
      <c r="F47" s="105" t="s">
        <v>177</v>
      </c>
      <c r="G47" s="115" t="s">
        <v>276</v>
      </c>
      <c r="H47" s="111">
        <v>161055000</v>
      </c>
      <c r="I47" s="111">
        <f t="shared" si="1"/>
        <v>161055000</v>
      </c>
      <c r="J47" s="112" t="s">
        <v>188</v>
      </c>
      <c r="K47" s="112" t="s">
        <v>173</v>
      </c>
      <c r="L47" s="93" t="s">
        <v>486</v>
      </c>
    </row>
    <row r="48" spans="2:12" s="114" customFormat="1" ht="56.25">
      <c r="B48" s="115" t="s">
        <v>355</v>
      </c>
      <c r="C48" s="108" t="s">
        <v>356</v>
      </c>
      <c r="D48" s="116">
        <v>42643</v>
      </c>
      <c r="E48" s="112">
        <v>12</v>
      </c>
      <c r="F48" s="105" t="s">
        <v>284</v>
      </c>
      <c r="G48" s="115" t="s">
        <v>276</v>
      </c>
      <c r="H48" s="111">
        <v>25000000</v>
      </c>
      <c r="I48" s="111">
        <f t="shared" si="1"/>
        <v>25000000</v>
      </c>
      <c r="J48" s="112" t="s">
        <v>188</v>
      </c>
      <c r="K48" s="112" t="s">
        <v>173</v>
      </c>
      <c r="L48" s="93" t="s">
        <v>486</v>
      </c>
    </row>
    <row r="49" spans="2:12" s="114" customFormat="1" ht="67.5">
      <c r="B49" s="112">
        <v>76111500</v>
      </c>
      <c r="C49" s="108" t="s">
        <v>453</v>
      </c>
      <c r="D49" s="116">
        <v>42552</v>
      </c>
      <c r="E49" s="112">
        <v>11</v>
      </c>
      <c r="F49" s="105" t="s">
        <v>286</v>
      </c>
      <c r="G49" s="115" t="s">
        <v>276</v>
      </c>
      <c r="H49" s="111">
        <f>87000000-25547160+20000000-10750303+12444565</f>
        <v>83147102</v>
      </c>
      <c r="I49" s="111">
        <f>+H49</f>
        <v>83147102</v>
      </c>
      <c r="J49" s="112" t="s">
        <v>188</v>
      </c>
      <c r="K49" s="112" t="s">
        <v>173</v>
      </c>
      <c r="L49" s="93" t="s">
        <v>483</v>
      </c>
    </row>
    <row r="50" spans="2:12" s="114" customFormat="1" ht="45">
      <c r="B50" s="112">
        <v>72153002</v>
      </c>
      <c r="C50" s="108" t="s">
        <v>357</v>
      </c>
      <c r="D50" s="116">
        <v>42440</v>
      </c>
      <c r="E50" s="112">
        <v>12</v>
      </c>
      <c r="F50" s="105" t="s">
        <v>284</v>
      </c>
      <c r="G50" s="115" t="s">
        <v>276</v>
      </c>
      <c r="H50" s="111">
        <v>10000000</v>
      </c>
      <c r="I50" s="111">
        <f aca="true" t="shared" si="2" ref="I50:I69">+H50</f>
        <v>10000000</v>
      </c>
      <c r="J50" s="112" t="s">
        <v>188</v>
      </c>
      <c r="K50" s="112" t="s">
        <v>173</v>
      </c>
      <c r="L50" s="93" t="s">
        <v>483</v>
      </c>
    </row>
    <row r="51" spans="2:12" s="114" customFormat="1" ht="45">
      <c r="B51" s="112">
        <v>70111500</v>
      </c>
      <c r="C51" s="108" t="s">
        <v>358</v>
      </c>
      <c r="D51" s="116">
        <v>42451</v>
      </c>
      <c r="E51" s="112">
        <v>12</v>
      </c>
      <c r="F51" s="115" t="s">
        <v>285</v>
      </c>
      <c r="G51" s="115" t="s">
        <v>276</v>
      </c>
      <c r="H51" s="111">
        <f>41250000-4600000</f>
        <v>36650000</v>
      </c>
      <c r="I51" s="111">
        <f t="shared" si="2"/>
        <v>36650000</v>
      </c>
      <c r="J51" s="112" t="s">
        <v>188</v>
      </c>
      <c r="K51" s="112" t="s">
        <v>173</v>
      </c>
      <c r="L51" s="93" t="s">
        <v>483</v>
      </c>
    </row>
    <row r="52" spans="2:12" s="114" customFormat="1" ht="101.25">
      <c r="B52" s="112">
        <v>92121504</v>
      </c>
      <c r="C52" s="108" t="s">
        <v>359</v>
      </c>
      <c r="D52" s="116">
        <v>42405</v>
      </c>
      <c r="E52" s="112">
        <v>12</v>
      </c>
      <c r="F52" s="105" t="s">
        <v>186</v>
      </c>
      <c r="G52" s="115" t="s">
        <v>276</v>
      </c>
      <c r="H52" s="111">
        <f>499462800-74700000</f>
        <v>424762800</v>
      </c>
      <c r="I52" s="111">
        <f t="shared" si="2"/>
        <v>424762800</v>
      </c>
      <c r="J52" s="112" t="s">
        <v>188</v>
      </c>
      <c r="K52" s="112" t="s">
        <v>173</v>
      </c>
      <c r="L52" s="93" t="s">
        <v>483</v>
      </c>
    </row>
    <row r="53" spans="2:12" s="114" customFormat="1" ht="45">
      <c r="B53" s="115" t="s">
        <v>360</v>
      </c>
      <c r="C53" s="108" t="s">
        <v>361</v>
      </c>
      <c r="D53" s="116">
        <v>42552</v>
      </c>
      <c r="E53" s="112">
        <v>12</v>
      </c>
      <c r="F53" s="105" t="s">
        <v>284</v>
      </c>
      <c r="G53" s="115" t="s">
        <v>276</v>
      </c>
      <c r="H53" s="111">
        <f>26000000-9596412-5000000</f>
        <v>11403588</v>
      </c>
      <c r="I53" s="111">
        <f t="shared" si="2"/>
        <v>11403588</v>
      </c>
      <c r="J53" s="112" t="s">
        <v>188</v>
      </c>
      <c r="K53" s="112" t="s">
        <v>173</v>
      </c>
      <c r="L53" s="93" t="s">
        <v>483</v>
      </c>
    </row>
    <row r="54" spans="2:12" s="114" customFormat="1" ht="56.25">
      <c r="B54" s="112">
        <v>73171500</v>
      </c>
      <c r="C54" s="108" t="s">
        <v>362</v>
      </c>
      <c r="D54" s="116">
        <v>42552</v>
      </c>
      <c r="E54" s="112">
        <v>12</v>
      </c>
      <c r="F54" s="105" t="s">
        <v>284</v>
      </c>
      <c r="G54" s="115" t="s">
        <v>276</v>
      </c>
      <c r="H54" s="111">
        <f>13650000-4600000+10000000+9596412</f>
        <v>28646412</v>
      </c>
      <c r="I54" s="111">
        <f t="shared" si="2"/>
        <v>28646412</v>
      </c>
      <c r="J54" s="112" t="s">
        <v>188</v>
      </c>
      <c r="K54" s="112" t="s">
        <v>173</v>
      </c>
      <c r="L54" s="93" t="s">
        <v>483</v>
      </c>
    </row>
    <row r="55" spans="2:12" s="114" customFormat="1" ht="67.5">
      <c r="B55" s="115" t="s">
        <v>363</v>
      </c>
      <c r="C55" s="108" t="s">
        <v>364</v>
      </c>
      <c r="D55" s="116">
        <v>42482</v>
      </c>
      <c r="E55" s="112">
        <v>12</v>
      </c>
      <c r="F55" s="105" t="s">
        <v>177</v>
      </c>
      <c r="G55" s="115" t="s">
        <v>276</v>
      </c>
      <c r="H55" s="111">
        <v>20000000</v>
      </c>
      <c r="I55" s="111">
        <f t="shared" si="2"/>
        <v>20000000</v>
      </c>
      <c r="J55" s="112" t="s">
        <v>188</v>
      </c>
      <c r="K55" s="112" t="s">
        <v>173</v>
      </c>
      <c r="L55" s="93" t="s">
        <v>483</v>
      </c>
    </row>
    <row r="56" spans="2:12" s="114" customFormat="1" ht="45">
      <c r="B56" s="115">
        <v>72101500</v>
      </c>
      <c r="C56" s="108" t="s">
        <v>365</v>
      </c>
      <c r="D56" s="116">
        <v>42583</v>
      </c>
      <c r="E56" s="112">
        <v>12</v>
      </c>
      <c r="F56" s="105" t="s">
        <v>177</v>
      </c>
      <c r="G56" s="115" t="s">
        <v>276</v>
      </c>
      <c r="H56" s="111">
        <v>15608200</v>
      </c>
      <c r="I56" s="111">
        <f t="shared" si="2"/>
        <v>15608200</v>
      </c>
      <c r="J56" s="112" t="s">
        <v>188</v>
      </c>
      <c r="K56" s="112" t="s">
        <v>173</v>
      </c>
      <c r="L56" s="93" t="s">
        <v>483</v>
      </c>
    </row>
    <row r="57" spans="2:12" s="114" customFormat="1" ht="45">
      <c r="B57" s="115" t="s">
        <v>363</v>
      </c>
      <c r="C57" s="108" t="s">
        <v>366</v>
      </c>
      <c r="D57" s="116">
        <v>42552</v>
      </c>
      <c r="E57" s="112">
        <v>12</v>
      </c>
      <c r="F57" s="105" t="s">
        <v>177</v>
      </c>
      <c r="G57" s="115" t="s">
        <v>276</v>
      </c>
      <c r="H57" s="111">
        <v>10000000</v>
      </c>
      <c r="I57" s="111">
        <f t="shared" si="2"/>
        <v>10000000</v>
      </c>
      <c r="J57" s="112" t="s">
        <v>188</v>
      </c>
      <c r="K57" s="112" t="s">
        <v>173</v>
      </c>
      <c r="L57" s="93" t="s">
        <v>483</v>
      </c>
    </row>
    <row r="58" spans="2:12" s="114" customFormat="1" ht="90">
      <c r="B58" s="112">
        <v>72153600</v>
      </c>
      <c r="C58" s="108" t="s">
        <v>367</v>
      </c>
      <c r="D58" s="116">
        <v>42522</v>
      </c>
      <c r="E58" s="112">
        <v>12</v>
      </c>
      <c r="F58" s="105" t="s">
        <v>284</v>
      </c>
      <c r="G58" s="115" t="s">
        <v>276</v>
      </c>
      <c r="H58" s="111">
        <v>16800000</v>
      </c>
      <c r="I58" s="111">
        <f t="shared" si="2"/>
        <v>16800000</v>
      </c>
      <c r="J58" s="112" t="s">
        <v>188</v>
      </c>
      <c r="K58" s="112" t="s">
        <v>173</v>
      </c>
      <c r="L58" s="93" t="s">
        <v>483</v>
      </c>
    </row>
    <row r="59" spans="2:12" s="114" customFormat="1" ht="90">
      <c r="B59" s="112">
        <v>72152100</v>
      </c>
      <c r="C59" s="108" t="s">
        <v>368</v>
      </c>
      <c r="D59" s="116">
        <v>42531</v>
      </c>
      <c r="E59" s="112">
        <v>12</v>
      </c>
      <c r="F59" s="105" t="s">
        <v>284</v>
      </c>
      <c r="G59" s="115" t="s">
        <v>276</v>
      </c>
      <c r="H59" s="111">
        <v>21000000</v>
      </c>
      <c r="I59" s="111">
        <f t="shared" si="2"/>
        <v>21000000</v>
      </c>
      <c r="J59" s="112" t="s">
        <v>188</v>
      </c>
      <c r="K59" s="112" t="s">
        <v>173</v>
      </c>
      <c r="L59" s="93" t="s">
        <v>483</v>
      </c>
    </row>
    <row r="60" spans="2:12" s="114" customFormat="1" ht="78.75">
      <c r="B60" s="112">
        <v>72152300</v>
      </c>
      <c r="C60" s="108" t="s">
        <v>369</v>
      </c>
      <c r="D60" s="116">
        <v>42522</v>
      </c>
      <c r="E60" s="112">
        <v>12</v>
      </c>
      <c r="F60" s="105" t="s">
        <v>284</v>
      </c>
      <c r="G60" s="115" t="s">
        <v>276</v>
      </c>
      <c r="H60" s="111">
        <v>16000000</v>
      </c>
      <c r="I60" s="111">
        <f t="shared" si="2"/>
        <v>16000000</v>
      </c>
      <c r="J60" s="112" t="s">
        <v>188</v>
      </c>
      <c r="K60" s="112" t="s">
        <v>173</v>
      </c>
      <c r="L60" s="93" t="s">
        <v>483</v>
      </c>
    </row>
    <row r="61" spans="2:12" s="114" customFormat="1" ht="78.75">
      <c r="B61" s="112">
        <v>72102900</v>
      </c>
      <c r="C61" s="108" t="s">
        <v>281</v>
      </c>
      <c r="D61" s="116">
        <v>42552</v>
      </c>
      <c r="E61" s="112">
        <v>10</v>
      </c>
      <c r="F61" s="105" t="s">
        <v>186</v>
      </c>
      <c r="G61" s="115" t="s">
        <v>276</v>
      </c>
      <c r="H61" s="111">
        <f>150000000-28863497-14431749-20000000-14431749-2876800-12444565-7012033-30133914</f>
        <v>19805693</v>
      </c>
      <c r="I61" s="111">
        <f t="shared" si="2"/>
        <v>19805693</v>
      </c>
      <c r="J61" s="112" t="s">
        <v>188</v>
      </c>
      <c r="K61" s="112" t="s">
        <v>173</v>
      </c>
      <c r="L61" s="93" t="s">
        <v>483</v>
      </c>
    </row>
    <row r="62" spans="2:12" s="114" customFormat="1" ht="90">
      <c r="B62" s="115" t="s">
        <v>370</v>
      </c>
      <c r="C62" s="108" t="s">
        <v>371</v>
      </c>
      <c r="D62" s="116">
        <v>42545</v>
      </c>
      <c r="E62" s="112">
        <v>12</v>
      </c>
      <c r="F62" s="105" t="s">
        <v>284</v>
      </c>
      <c r="G62" s="115" t="s">
        <v>276</v>
      </c>
      <c r="H62" s="111">
        <v>12600000</v>
      </c>
      <c r="I62" s="111">
        <f t="shared" si="2"/>
        <v>12600000</v>
      </c>
      <c r="J62" s="112" t="s">
        <v>188</v>
      </c>
      <c r="K62" s="112" t="s">
        <v>173</v>
      </c>
      <c r="L62" s="93" t="s">
        <v>483</v>
      </c>
    </row>
    <row r="63" spans="2:12" s="114" customFormat="1" ht="56.25">
      <c r="B63" s="112">
        <v>72151000</v>
      </c>
      <c r="C63" s="108" t="s">
        <v>372</v>
      </c>
      <c r="D63" s="116">
        <v>42552</v>
      </c>
      <c r="E63" s="112">
        <v>12</v>
      </c>
      <c r="F63" s="105" t="s">
        <v>284</v>
      </c>
      <c r="G63" s="115" t="s">
        <v>276</v>
      </c>
      <c r="H63" s="111">
        <f>28000000-14000000</f>
        <v>14000000</v>
      </c>
      <c r="I63" s="111">
        <f t="shared" si="2"/>
        <v>14000000</v>
      </c>
      <c r="J63" s="112" t="s">
        <v>188</v>
      </c>
      <c r="K63" s="112" t="s">
        <v>173</v>
      </c>
      <c r="L63" s="93" t="s">
        <v>483</v>
      </c>
    </row>
    <row r="64" spans="2:12" s="114" customFormat="1" ht="101.25">
      <c r="B64" s="112">
        <v>46171600</v>
      </c>
      <c r="C64" s="108" t="s">
        <v>439</v>
      </c>
      <c r="D64" s="116">
        <v>42444</v>
      </c>
      <c r="E64" s="112">
        <v>10</v>
      </c>
      <c r="F64" s="105" t="s">
        <v>285</v>
      </c>
      <c r="G64" s="115" t="s">
        <v>276</v>
      </c>
      <c r="H64" s="111">
        <v>60000000</v>
      </c>
      <c r="I64" s="111">
        <f t="shared" si="2"/>
        <v>60000000</v>
      </c>
      <c r="J64" s="112" t="s">
        <v>188</v>
      </c>
      <c r="K64" s="112" t="s">
        <v>173</v>
      </c>
      <c r="L64" s="93" t="s">
        <v>486</v>
      </c>
    </row>
    <row r="65" spans="2:12" s="114" customFormat="1" ht="157.5">
      <c r="B65" s="115" t="s">
        <v>444</v>
      </c>
      <c r="C65" s="108" t="s">
        <v>373</v>
      </c>
      <c r="D65" s="116">
        <v>42475</v>
      </c>
      <c r="E65" s="112">
        <v>10</v>
      </c>
      <c r="F65" s="105" t="s">
        <v>284</v>
      </c>
      <c r="G65" s="115" t="s">
        <v>276</v>
      </c>
      <c r="H65" s="111">
        <v>25729000</v>
      </c>
      <c r="I65" s="111">
        <f t="shared" si="2"/>
        <v>25729000</v>
      </c>
      <c r="J65" s="112" t="s">
        <v>188</v>
      </c>
      <c r="K65" s="112" t="s">
        <v>173</v>
      </c>
      <c r="L65" s="93" t="s">
        <v>483</v>
      </c>
    </row>
    <row r="66" spans="2:12" s="114" customFormat="1" ht="45">
      <c r="B66" s="115">
        <v>26111600</v>
      </c>
      <c r="C66" s="108" t="s">
        <v>374</v>
      </c>
      <c r="D66" s="116">
        <v>42552</v>
      </c>
      <c r="E66" s="112">
        <v>12</v>
      </c>
      <c r="F66" s="105" t="s">
        <v>284</v>
      </c>
      <c r="G66" s="115" t="s">
        <v>276</v>
      </c>
      <c r="H66" s="111">
        <v>9000000</v>
      </c>
      <c r="I66" s="111">
        <f t="shared" si="2"/>
        <v>9000000</v>
      </c>
      <c r="J66" s="112" t="s">
        <v>188</v>
      </c>
      <c r="K66" s="112" t="s">
        <v>173</v>
      </c>
      <c r="L66" s="93" t="s">
        <v>483</v>
      </c>
    </row>
    <row r="67" spans="2:12" s="114" customFormat="1" ht="45">
      <c r="B67" s="115" t="s">
        <v>375</v>
      </c>
      <c r="C67" s="108" t="s">
        <v>376</v>
      </c>
      <c r="D67" s="116">
        <v>42552</v>
      </c>
      <c r="E67" s="112">
        <v>12</v>
      </c>
      <c r="F67" s="105" t="s">
        <v>177</v>
      </c>
      <c r="G67" s="115" t="s">
        <v>276</v>
      </c>
      <c r="H67" s="111">
        <v>10000000</v>
      </c>
      <c r="I67" s="111">
        <f t="shared" si="2"/>
        <v>10000000</v>
      </c>
      <c r="J67" s="112" t="s">
        <v>188</v>
      </c>
      <c r="K67" s="112" t="s">
        <v>173</v>
      </c>
      <c r="L67" s="93" t="s">
        <v>483</v>
      </c>
    </row>
    <row r="68" spans="2:12" s="114" customFormat="1" ht="45">
      <c r="B68" s="112">
        <v>72101500</v>
      </c>
      <c r="C68" s="108" t="s">
        <v>377</v>
      </c>
      <c r="D68" s="116">
        <v>42552</v>
      </c>
      <c r="E68" s="112">
        <v>12</v>
      </c>
      <c r="F68" s="105" t="s">
        <v>177</v>
      </c>
      <c r="G68" s="115" t="s">
        <v>276</v>
      </c>
      <c r="H68" s="111">
        <v>10000000</v>
      </c>
      <c r="I68" s="111">
        <f t="shared" si="2"/>
        <v>10000000</v>
      </c>
      <c r="J68" s="112" t="s">
        <v>188</v>
      </c>
      <c r="K68" s="112" t="s">
        <v>173</v>
      </c>
      <c r="L68" s="93" t="s">
        <v>483</v>
      </c>
    </row>
    <row r="69" spans="2:12" s="114" customFormat="1" ht="45">
      <c r="B69" s="115">
        <v>72151000</v>
      </c>
      <c r="C69" s="108" t="s">
        <v>378</v>
      </c>
      <c r="D69" s="116">
        <v>42552</v>
      </c>
      <c r="E69" s="112">
        <v>12</v>
      </c>
      <c r="F69" s="105" t="s">
        <v>177</v>
      </c>
      <c r="G69" s="115" t="s">
        <v>276</v>
      </c>
      <c r="H69" s="111">
        <v>10000000</v>
      </c>
      <c r="I69" s="111">
        <f t="shared" si="2"/>
        <v>10000000</v>
      </c>
      <c r="J69" s="112" t="s">
        <v>188</v>
      </c>
      <c r="K69" s="112" t="s">
        <v>173</v>
      </c>
      <c r="L69" s="93" t="s">
        <v>483</v>
      </c>
    </row>
    <row r="70" spans="2:12" s="114" customFormat="1" ht="45">
      <c r="B70" s="115" t="s">
        <v>379</v>
      </c>
      <c r="C70" s="108" t="s">
        <v>380</v>
      </c>
      <c r="D70" s="116">
        <v>42583</v>
      </c>
      <c r="E70" s="112">
        <v>12</v>
      </c>
      <c r="F70" s="105" t="s">
        <v>186</v>
      </c>
      <c r="G70" s="115" t="s">
        <v>276</v>
      </c>
      <c r="H70" s="111">
        <f>2922000000</f>
        <v>2922000000</v>
      </c>
      <c r="I70" s="111">
        <f>+H70</f>
        <v>2922000000</v>
      </c>
      <c r="J70" s="112" t="s">
        <v>188</v>
      </c>
      <c r="K70" s="112" t="s">
        <v>173</v>
      </c>
      <c r="L70" s="93" t="s">
        <v>483</v>
      </c>
    </row>
    <row r="71" spans="2:12" s="114" customFormat="1" ht="45">
      <c r="B71" s="112">
        <v>86111604</v>
      </c>
      <c r="C71" s="108" t="s">
        <v>381</v>
      </c>
      <c r="D71" s="116">
        <v>42475</v>
      </c>
      <c r="E71" s="112">
        <v>5</v>
      </c>
      <c r="F71" s="115" t="s">
        <v>285</v>
      </c>
      <c r="G71" s="115" t="s">
        <v>276</v>
      </c>
      <c r="H71" s="111">
        <v>83000000</v>
      </c>
      <c r="I71" s="111">
        <f aca="true" t="shared" si="3" ref="I71:I84">+H71</f>
        <v>83000000</v>
      </c>
      <c r="J71" s="112" t="s">
        <v>188</v>
      </c>
      <c r="K71" s="112" t="s">
        <v>173</v>
      </c>
      <c r="L71" s="93" t="s">
        <v>484</v>
      </c>
    </row>
    <row r="72" spans="2:12" s="114" customFormat="1" ht="45">
      <c r="B72" s="112">
        <v>80111500</v>
      </c>
      <c r="C72" s="108" t="s">
        <v>382</v>
      </c>
      <c r="D72" s="116">
        <v>42475</v>
      </c>
      <c r="E72" s="112">
        <v>11</v>
      </c>
      <c r="F72" s="115" t="s">
        <v>186</v>
      </c>
      <c r="G72" s="115" t="s">
        <v>276</v>
      </c>
      <c r="H72" s="111">
        <v>640000000</v>
      </c>
      <c r="I72" s="111">
        <f t="shared" si="3"/>
        <v>640000000</v>
      </c>
      <c r="J72" s="112" t="s">
        <v>188</v>
      </c>
      <c r="K72" s="112" t="s">
        <v>173</v>
      </c>
      <c r="L72" s="93" t="s">
        <v>484</v>
      </c>
    </row>
    <row r="73" spans="2:12" s="114" customFormat="1" ht="45">
      <c r="B73" s="112">
        <v>49201500</v>
      </c>
      <c r="C73" s="108" t="s">
        <v>383</v>
      </c>
      <c r="D73" s="116">
        <v>42475</v>
      </c>
      <c r="E73" s="112">
        <v>4</v>
      </c>
      <c r="F73" s="105" t="s">
        <v>284</v>
      </c>
      <c r="G73" s="115" t="s">
        <v>276</v>
      </c>
      <c r="H73" s="111">
        <f>5750000-3500000</f>
        <v>2250000</v>
      </c>
      <c r="I73" s="111">
        <f t="shared" si="3"/>
        <v>2250000</v>
      </c>
      <c r="J73" s="112" t="s">
        <v>188</v>
      </c>
      <c r="K73" s="112" t="s">
        <v>173</v>
      </c>
      <c r="L73" s="93" t="s">
        <v>484</v>
      </c>
    </row>
    <row r="74" spans="2:12" s="114" customFormat="1" ht="45">
      <c r="B74" s="112">
        <v>46181900</v>
      </c>
      <c r="C74" s="108" t="s">
        <v>384</v>
      </c>
      <c r="D74" s="116">
        <v>42459</v>
      </c>
      <c r="E74" s="112">
        <v>6</v>
      </c>
      <c r="F74" s="105" t="s">
        <v>284</v>
      </c>
      <c r="G74" s="115" t="s">
        <v>276</v>
      </c>
      <c r="H74" s="111">
        <f>5000000+3500000</f>
        <v>8500000</v>
      </c>
      <c r="I74" s="111">
        <f t="shared" si="3"/>
        <v>8500000</v>
      </c>
      <c r="J74" s="112" t="s">
        <v>188</v>
      </c>
      <c r="K74" s="112" t="s">
        <v>173</v>
      </c>
      <c r="L74" s="93" t="s">
        <v>484</v>
      </c>
    </row>
    <row r="75" spans="2:12" s="114" customFormat="1" ht="45">
      <c r="B75" s="112">
        <v>51201600</v>
      </c>
      <c r="C75" s="108" t="s">
        <v>385</v>
      </c>
      <c r="D75" s="116">
        <v>42460</v>
      </c>
      <c r="E75" s="112">
        <v>9</v>
      </c>
      <c r="F75" s="105" t="s">
        <v>284</v>
      </c>
      <c r="G75" s="115" t="s">
        <v>276</v>
      </c>
      <c r="H75" s="111">
        <v>25000000</v>
      </c>
      <c r="I75" s="111">
        <f t="shared" si="3"/>
        <v>25000000</v>
      </c>
      <c r="J75" s="112" t="s">
        <v>188</v>
      </c>
      <c r="K75" s="112" t="s">
        <v>173</v>
      </c>
      <c r="L75" s="93" t="s">
        <v>484</v>
      </c>
    </row>
    <row r="76" spans="2:12" s="114" customFormat="1" ht="45">
      <c r="B76" s="112">
        <v>85122201</v>
      </c>
      <c r="C76" s="108" t="s">
        <v>386</v>
      </c>
      <c r="D76" s="116">
        <v>42521</v>
      </c>
      <c r="E76" s="112">
        <v>9</v>
      </c>
      <c r="F76" s="105" t="s">
        <v>285</v>
      </c>
      <c r="G76" s="115" t="s">
        <v>276</v>
      </c>
      <c r="H76" s="111">
        <f>93000000-10000000</f>
        <v>83000000</v>
      </c>
      <c r="I76" s="111">
        <f t="shared" si="3"/>
        <v>83000000</v>
      </c>
      <c r="J76" s="112" t="s">
        <v>188</v>
      </c>
      <c r="K76" s="112" t="s">
        <v>173</v>
      </c>
      <c r="L76" s="93" t="s">
        <v>484</v>
      </c>
    </row>
    <row r="77" spans="2:12" s="114" customFormat="1" ht="45">
      <c r="B77" s="112">
        <v>51201600</v>
      </c>
      <c r="C77" s="108" t="s">
        <v>387</v>
      </c>
      <c r="D77" s="116">
        <v>42460</v>
      </c>
      <c r="E77" s="112">
        <v>9</v>
      </c>
      <c r="F77" s="105" t="s">
        <v>284</v>
      </c>
      <c r="G77" s="115" t="s">
        <v>276</v>
      </c>
      <c r="H77" s="111">
        <v>20000000</v>
      </c>
      <c r="I77" s="111">
        <f t="shared" si="3"/>
        <v>20000000</v>
      </c>
      <c r="J77" s="112" t="s">
        <v>188</v>
      </c>
      <c r="K77" s="112" t="s">
        <v>173</v>
      </c>
      <c r="L77" s="93" t="s">
        <v>484</v>
      </c>
    </row>
    <row r="78" spans="2:12" s="114" customFormat="1" ht="45">
      <c r="B78" s="112">
        <v>85101500</v>
      </c>
      <c r="C78" s="108" t="s">
        <v>388</v>
      </c>
      <c r="D78" s="116">
        <v>42475</v>
      </c>
      <c r="E78" s="112">
        <v>8</v>
      </c>
      <c r="F78" s="105" t="s">
        <v>284</v>
      </c>
      <c r="G78" s="115" t="s">
        <v>276</v>
      </c>
      <c r="H78" s="111">
        <v>20000000</v>
      </c>
      <c r="I78" s="111">
        <f t="shared" si="3"/>
        <v>20000000</v>
      </c>
      <c r="J78" s="112" t="s">
        <v>188</v>
      </c>
      <c r="K78" s="112" t="s">
        <v>173</v>
      </c>
      <c r="L78" s="93" t="s">
        <v>484</v>
      </c>
    </row>
    <row r="79" spans="2:12" s="114" customFormat="1" ht="56.25">
      <c r="B79" s="112">
        <v>72102100</v>
      </c>
      <c r="C79" s="108" t="s">
        <v>389</v>
      </c>
      <c r="D79" s="116">
        <v>42521</v>
      </c>
      <c r="E79" s="112">
        <v>9</v>
      </c>
      <c r="F79" s="105" t="s">
        <v>284</v>
      </c>
      <c r="G79" s="115" t="s">
        <v>276</v>
      </c>
      <c r="H79" s="111">
        <f>15250000+10000000</f>
        <v>25250000</v>
      </c>
      <c r="I79" s="111">
        <f t="shared" si="3"/>
        <v>25250000</v>
      </c>
      <c r="J79" s="112" t="s">
        <v>188</v>
      </c>
      <c r="K79" s="112" t="s">
        <v>173</v>
      </c>
      <c r="L79" s="93" t="s">
        <v>484</v>
      </c>
    </row>
    <row r="80" spans="2:12" s="114" customFormat="1" ht="45">
      <c r="B80" s="115">
        <v>42172000</v>
      </c>
      <c r="C80" s="108" t="s">
        <v>390</v>
      </c>
      <c r="D80" s="116">
        <v>42459</v>
      </c>
      <c r="E80" s="112">
        <v>4</v>
      </c>
      <c r="F80" s="105" t="s">
        <v>284</v>
      </c>
      <c r="G80" s="115" t="s">
        <v>276</v>
      </c>
      <c r="H80" s="111">
        <v>7000000</v>
      </c>
      <c r="I80" s="111">
        <f t="shared" si="3"/>
        <v>7000000</v>
      </c>
      <c r="J80" s="112" t="s">
        <v>188</v>
      </c>
      <c r="K80" s="112" t="s">
        <v>173</v>
      </c>
      <c r="L80" s="93" t="s">
        <v>484</v>
      </c>
    </row>
    <row r="81" spans="2:12" s="114" customFormat="1" ht="56.25">
      <c r="B81" s="112">
        <v>78181505</v>
      </c>
      <c r="C81" s="108" t="s">
        <v>391</v>
      </c>
      <c r="D81" s="116">
        <v>42429</v>
      </c>
      <c r="E81" s="112">
        <v>12</v>
      </c>
      <c r="F81" s="115" t="s">
        <v>284</v>
      </c>
      <c r="G81" s="115" t="s">
        <v>276</v>
      </c>
      <c r="H81" s="111">
        <v>13900000</v>
      </c>
      <c r="I81" s="111">
        <f t="shared" si="3"/>
        <v>13900000</v>
      </c>
      <c r="J81" s="112" t="s">
        <v>188</v>
      </c>
      <c r="K81" s="112" t="s">
        <v>173</v>
      </c>
      <c r="L81" s="93" t="s">
        <v>487</v>
      </c>
    </row>
    <row r="82" spans="2:12" s="113" customFormat="1" ht="56.25">
      <c r="B82" s="115">
        <v>46181504</v>
      </c>
      <c r="C82" s="108" t="s">
        <v>450</v>
      </c>
      <c r="D82" s="116">
        <v>42552</v>
      </c>
      <c r="E82" s="112">
        <v>1</v>
      </c>
      <c r="F82" s="105" t="s">
        <v>284</v>
      </c>
      <c r="G82" s="115" t="s">
        <v>276</v>
      </c>
      <c r="H82" s="111">
        <v>20000000</v>
      </c>
      <c r="I82" s="111">
        <f t="shared" si="3"/>
        <v>20000000</v>
      </c>
      <c r="J82" s="112" t="s">
        <v>188</v>
      </c>
      <c r="K82" s="112" t="s">
        <v>173</v>
      </c>
      <c r="L82" s="93" t="s">
        <v>483</v>
      </c>
    </row>
    <row r="83" spans="2:12" s="123" customFormat="1" ht="67.5">
      <c r="B83" s="115">
        <v>72101501</v>
      </c>
      <c r="C83" s="108" t="s">
        <v>492</v>
      </c>
      <c r="D83" s="116">
        <v>42643</v>
      </c>
      <c r="E83" s="112">
        <v>2</v>
      </c>
      <c r="F83" s="105" t="s">
        <v>431</v>
      </c>
      <c r="G83" s="115" t="s">
        <v>276</v>
      </c>
      <c r="H83" s="122">
        <v>30133914</v>
      </c>
      <c r="I83" s="111">
        <f t="shared" si="3"/>
        <v>30133914</v>
      </c>
      <c r="J83" s="112" t="s">
        <v>188</v>
      </c>
      <c r="K83" s="112" t="s">
        <v>173</v>
      </c>
      <c r="L83" s="93" t="s">
        <v>483</v>
      </c>
    </row>
    <row r="84" spans="2:12" s="123" customFormat="1" ht="45">
      <c r="B84" s="115">
        <v>50161509</v>
      </c>
      <c r="C84" s="108" t="s">
        <v>494</v>
      </c>
      <c r="D84" s="116">
        <v>42673</v>
      </c>
      <c r="E84" s="112">
        <v>2</v>
      </c>
      <c r="F84" s="105" t="s">
        <v>431</v>
      </c>
      <c r="G84" s="115" t="s">
        <v>276</v>
      </c>
      <c r="H84" s="122">
        <v>20700000</v>
      </c>
      <c r="I84" s="111">
        <f t="shared" si="3"/>
        <v>20700000</v>
      </c>
      <c r="J84" s="112" t="s">
        <v>188</v>
      </c>
      <c r="K84" s="112" t="s">
        <v>173</v>
      </c>
      <c r="L84" s="93" t="s">
        <v>483</v>
      </c>
    </row>
    <row r="85" spans="2:12" s="92" customFormat="1" ht="54" customHeight="1">
      <c r="B85" s="105">
        <v>80111600</v>
      </c>
      <c r="C85" s="108" t="s">
        <v>15</v>
      </c>
      <c r="D85" s="110" t="s">
        <v>297</v>
      </c>
      <c r="E85" s="104">
        <v>12</v>
      </c>
      <c r="F85" s="105" t="s">
        <v>177</v>
      </c>
      <c r="G85" s="102" t="s">
        <v>276</v>
      </c>
      <c r="H85" s="109">
        <f>2706792000-1353396000+1345218827-45323000-1754075827</f>
        <v>899216000</v>
      </c>
      <c r="I85" s="77">
        <f aca="true" t="shared" si="4" ref="I85:I100">H85</f>
        <v>899216000</v>
      </c>
      <c r="J85" s="94" t="s">
        <v>188</v>
      </c>
      <c r="K85" s="94" t="s">
        <v>173</v>
      </c>
      <c r="L85" s="93" t="s">
        <v>485</v>
      </c>
    </row>
    <row r="86" spans="2:12" s="92" customFormat="1" ht="54" customHeight="1">
      <c r="B86" s="105" t="s">
        <v>326</v>
      </c>
      <c r="C86" s="108" t="s">
        <v>298</v>
      </c>
      <c r="D86" s="124">
        <v>42461</v>
      </c>
      <c r="E86" s="125">
        <v>9</v>
      </c>
      <c r="F86" s="105" t="s">
        <v>284</v>
      </c>
      <c r="G86" s="102" t="s">
        <v>276</v>
      </c>
      <c r="H86" s="109">
        <f>34100000-14100000-1202780+14100000-21482820</f>
        <v>11414400</v>
      </c>
      <c r="I86" s="77">
        <f t="shared" si="4"/>
        <v>11414400</v>
      </c>
      <c r="J86" s="94" t="s">
        <v>188</v>
      </c>
      <c r="K86" s="94" t="s">
        <v>173</v>
      </c>
      <c r="L86" s="93" t="s">
        <v>283</v>
      </c>
    </row>
    <row r="87" spans="2:12" s="63" customFormat="1" ht="54" customHeight="1">
      <c r="B87" s="105">
        <v>15101500</v>
      </c>
      <c r="C87" s="108" t="s">
        <v>299</v>
      </c>
      <c r="D87" s="110">
        <v>42506</v>
      </c>
      <c r="E87" s="104">
        <v>12</v>
      </c>
      <c r="F87" s="105" t="s">
        <v>286</v>
      </c>
      <c r="G87" s="102" t="s">
        <v>276</v>
      </c>
      <c r="H87" s="109">
        <f>900000000-200000000-53000000-7000000+200000000-55000000-145000000</f>
        <v>640000000</v>
      </c>
      <c r="I87" s="77">
        <f t="shared" si="4"/>
        <v>640000000</v>
      </c>
      <c r="J87" s="94" t="s">
        <v>188</v>
      </c>
      <c r="K87" s="94" t="s">
        <v>173</v>
      </c>
      <c r="L87" s="93" t="s">
        <v>487</v>
      </c>
    </row>
    <row r="88" spans="2:12" s="63" customFormat="1" ht="54" customHeight="1">
      <c r="B88" s="105">
        <v>72101509</v>
      </c>
      <c r="C88" s="108" t="s">
        <v>303</v>
      </c>
      <c r="D88" s="110">
        <v>42433</v>
      </c>
      <c r="E88" s="104">
        <v>12</v>
      </c>
      <c r="F88" s="105" t="s">
        <v>285</v>
      </c>
      <c r="G88" s="102" t="s">
        <v>276</v>
      </c>
      <c r="H88" s="109">
        <v>60000000</v>
      </c>
      <c r="I88" s="77">
        <f t="shared" si="4"/>
        <v>60000000</v>
      </c>
      <c r="J88" s="94" t="s">
        <v>188</v>
      </c>
      <c r="K88" s="94" t="s">
        <v>173</v>
      </c>
      <c r="L88" s="93" t="s">
        <v>487</v>
      </c>
    </row>
    <row r="89" spans="2:12" s="92" customFormat="1" ht="54" customHeight="1">
      <c r="B89" s="105" t="s">
        <v>324</v>
      </c>
      <c r="C89" s="108" t="s">
        <v>436</v>
      </c>
      <c r="D89" s="110">
        <v>42403</v>
      </c>
      <c r="E89" s="104">
        <v>12</v>
      </c>
      <c r="F89" s="105" t="s">
        <v>284</v>
      </c>
      <c r="G89" s="102" t="s">
        <v>276</v>
      </c>
      <c r="H89" s="109">
        <v>6600000</v>
      </c>
      <c r="I89" s="77">
        <f t="shared" si="4"/>
        <v>6600000</v>
      </c>
      <c r="J89" s="94" t="s">
        <v>188</v>
      </c>
      <c r="K89" s="94" t="s">
        <v>173</v>
      </c>
      <c r="L89" s="93" t="s">
        <v>487</v>
      </c>
    </row>
    <row r="90" spans="2:12" s="92" customFormat="1" ht="54" customHeight="1">
      <c r="B90" s="105">
        <v>90101600</v>
      </c>
      <c r="C90" s="108" t="s">
        <v>307</v>
      </c>
      <c r="D90" s="110">
        <v>42402</v>
      </c>
      <c r="E90" s="104">
        <v>12</v>
      </c>
      <c r="F90" s="105" t="s">
        <v>285</v>
      </c>
      <c r="G90" s="102" t="s">
        <v>276</v>
      </c>
      <c r="H90" s="109">
        <v>204000000</v>
      </c>
      <c r="I90" s="77">
        <f t="shared" si="4"/>
        <v>204000000</v>
      </c>
      <c r="J90" s="94" t="s">
        <v>188</v>
      </c>
      <c r="K90" s="94" t="s">
        <v>173</v>
      </c>
      <c r="L90" s="93" t="s">
        <v>487</v>
      </c>
    </row>
    <row r="91" spans="2:12" s="92" customFormat="1" ht="54" customHeight="1">
      <c r="B91" s="105">
        <v>50192700</v>
      </c>
      <c r="C91" s="108" t="s">
        <v>310</v>
      </c>
      <c r="D91" s="110">
        <v>42444</v>
      </c>
      <c r="E91" s="104">
        <v>8</v>
      </c>
      <c r="F91" s="105" t="s">
        <v>284</v>
      </c>
      <c r="G91" s="102" t="s">
        <v>276</v>
      </c>
      <c r="H91" s="109">
        <v>12000000</v>
      </c>
      <c r="I91" s="77">
        <f t="shared" si="4"/>
        <v>12000000</v>
      </c>
      <c r="J91" s="94" t="s">
        <v>188</v>
      </c>
      <c r="K91" s="94" t="s">
        <v>173</v>
      </c>
      <c r="L91" s="93" t="s">
        <v>487</v>
      </c>
    </row>
    <row r="92" spans="2:12" s="92" customFormat="1" ht="54" customHeight="1">
      <c r="B92" s="105">
        <v>10121801</v>
      </c>
      <c r="C92" s="108" t="s">
        <v>404</v>
      </c>
      <c r="D92" s="110">
        <v>42384</v>
      </c>
      <c r="E92" s="104">
        <v>6</v>
      </c>
      <c r="F92" s="105" t="s">
        <v>284</v>
      </c>
      <c r="G92" s="102" t="s">
        <v>276</v>
      </c>
      <c r="H92" s="109">
        <v>17514000</v>
      </c>
      <c r="I92" s="77">
        <f t="shared" si="4"/>
        <v>17514000</v>
      </c>
      <c r="J92" s="94" t="s">
        <v>188</v>
      </c>
      <c r="K92" s="94" t="s">
        <v>173</v>
      </c>
      <c r="L92" s="93" t="s">
        <v>487</v>
      </c>
    </row>
    <row r="93" spans="2:12" s="92" customFormat="1" ht="54" customHeight="1">
      <c r="B93" s="105" t="s">
        <v>328</v>
      </c>
      <c r="C93" s="108" t="s">
        <v>313</v>
      </c>
      <c r="D93" s="110">
        <v>42419</v>
      </c>
      <c r="E93" s="104">
        <v>5</v>
      </c>
      <c r="F93" s="105" t="s">
        <v>279</v>
      </c>
      <c r="G93" s="102" t="s">
        <v>276</v>
      </c>
      <c r="H93" s="109">
        <f>64000000-43348149-4130389</f>
        <v>16521462</v>
      </c>
      <c r="I93" s="77">
        <f t="shared" si="4"/>
        <v>16521462</v>
      </c>
      <c r="J93" s="94" t="s">
        <v>188</v>
      </c>
      <c r="K93" s="94" t="s">
        <v>173</v>
      </c>
      <c r="L93" s="93" t="s">
        <v>484</v>
      </c>
    </row>
    <row r="94" spans="2:12" s="92" customFormat="1" ht="54" customHeight="1">
      <c r="B94" s="101" t="s">
        <v>332</v>
      </c>
      <c r="C94" s="108" t="s">
        <v>282</v>
      </c>
      <c r="D94" s="110" t="s">
        <v>297</v>
      </c>
      <c r="E94" s="104">
        <v>12</v>
      </c>
      <c r="F94" s="105" t="s">
        <v>177</v>
      </c>
      <c r="G94" s="102" t="s">
        <v>276</v>
      </c>
      <c r="H94" s="109">
        <f>784800000-425600000</f>
        <v>359200000</v>
      </c>
      <c r="I94" s="77">
        <f t="shared" si="4"/>
        <v>359200000</v>
      </c>
      <c r="J94" s="94" t="s">
        <v>188</v>
      </c>
      <c r="K94" s="94" t="s">
        <v>173</v>
      </c>
      <c r="L94" s="93" t="s">
        <v>483</v>
      </c>
    </row>
    <row r="95" spans="2:12" s="92" customFormat="1" ht="54" customHeight="1">
      <c r="B95" s="105">
        <v>43232311</v>
      </c>
      <c r="C95" s="108" t="s">
        <v>287</v>
      </c>
      <c r="D95" s="110">
        <v>42552</v>
      </c>
      <c r="E95" s="104">
        <v>12</v>
      </c>
      <c r="F95" s="105" t="s">
        <v>452</v>
      </c>
      <c r="G95" s="102" t="s">
        <v>276</v>
      </c>
      <c r="H95" s="109">
        <f>90600000+4000000-1611328</f>
        <v>92988672</v>
      </c>
      <c r="I95" s="77">
        <f t="shared" si="4"/>
        <v>92988672</v>
      </c>
      <c r="J95" s="94" t="s">
        <v>188</v>
      </c>
      <c r="K95" s="94" t="s">
        <v>173</v>
      </c>
      <c r="L95" s="93" t="s">
        <v>486</v>
      </c>
    </row>
    <row r="96" spans="2:12" s="92" customFormat="1" ht="54" customHeight="1">
      <c r="B96" s="105">
        <v>81112100</v>
      </c>
      <c r="C96" s="108" t="s">
        <v>288</v>
      </c>
      <c r="D96" s="110">
        <v>42433</v>
      </c>
      <c r="E96" s="104">
        <v>9</v>
      </c>
      <c r="F96" s="105" t="s">
        <v>286</v>
      </c>
      <c r="G96" s="102" t="s">
        <v>276</v>
      </c>
      <c r="H96" s="109">
        <f>202380000-369950-1</f>
        <v>202010049</v>
      </c>
      <c r="I96" s="77">
        <f t="shared" si="4"/>
        <v>202010049</v>
      </c>
      <c r="J96" s="94" t="s">
        <v>188</v>
      </c>
      <c r="K96" s="94" t="s">
        <v>173</v>
      </c>
      <c r="L96" s="93" t="s">
        <v>486</v>
      </c>
    </row>
    <row r="97" spans="2:12" s="92" customFormat="1" ht="54" customHeight="1">
      <c r="B97" s="101">
        <v>80111600</v>
      </c>
      <c r="C97" s="108" t="s">
        <v>321</v>
      </c>
      <c r="D97" s="110" t="s">
        <v>297</v>
      </c>
      <c r="E97" s="104">
        <v>12</v>
      </c>
      <c r="F97" s="105" t="s">
        <v>177</v>
      </c>
      <c r="G97" s="102" t="s">
        <v>276</v>
      </c>
      <c r="H97" s="109">
        <f>300000000-32000000-172175000</f>
        <v>95825000</v>
      </c>
      <c r="I97" s="77">
        <f t="shared" si="4"/>
        <v>95825000</v>
      </c>
      <c r="J97" s="94" t="s">
        <v>188</v>
      </c>
      <c r="K97" s="94" t="s">
        <v>173</v>
      </c>
      <c r="L97" s="93" t="s">
        <v>486</v>
      </c>
    </row>
    <row r="98" spans="2:12" s="92" customFormat="1" ht="54" customHeight="1">
      <c r="B98" s="101" t="s">
        <v>332</v>
      </c>
      <c r="C98" s="108" t="s">
        <v>434</v>
      </c>
      <c r="D98" s="110" t="s">
        <v>435</v>
      </c>
      <c r="E98" s="104">
        <v>2</v>
      </c>
      <c r="F98" s="105" t="s">
        <v>177</v>
      </c>
      <c r="G98" s="102" t="s">
        <v>276</v>
      </c>
      <c r="H98" s="109">
        <f>123000000+32000000+45323000</f>
        <v>200323000</v>
      </c>
      <c r="I98" s="77">
        <f t="shared" si="4"/>
        <v>200323000</v>
      </c>
      <c r="J98" s="94" t="s">
        <v>188</v>
      </c>
      <c r="K98" s="94" t="s">
        <v>173</v>
      </c>
      <c r="L98" s="93" t="s">
        <v>486</v>
      </c>
    </row>
    <row r="99" spans="2:12" s="92" customFormat="1" ht="54" customHeight="1">
      <c r="B99" s="105">
        <v>95121646</v>
      </c>
      <c r="C99" s="108" t="s">
        <v>438</v>
      </c>
      <c r="D99" s="110">
        <v>42447</v>
      </c>
      <c r="E99" s="104">
        <v>2</v>
      </c>
      <c r="F99" s="105" t="s">
        <v>284</v>
      </c>
      <c r="G99" s="102" t="s">
        <v>276</v>
      </c>
      <c r="H99" s="109">
        <f>30929473-34812-19850712</f>
        <v>11043949</v>
      </c>
      <c r="I99" s="77">
        <f t="shared" si="4"/>
        <v>11043949</v>
      </c>
      <c r="J99" s="94" t="s">
        <v>188</v>
      </c>
      <c r="K99" s="94" t="s">
        <v>173</v>
      </c>
      <c r="L99" s="93" t="s">
        <v>483</v>
      </c>
    </row>
    <row r="100" spans="2:12" s="92" customFormat="1" ht="54" customHeight="1">
      <c r="B100" s="105">
        <v>80111600</v>
      </c>
      <c r="C100" s="108" t="s">
        <v>237</v>
      </c>
      <c r="D100" s="110" t="s">
        <v>297</v>
      </c>
      <c r="E100" s="104">
        <v>12</v>
      </c>
      <c r="F100" s="105" t="s">
        <v>177</v>
      </c>
      <c r="G100" s="102" t="s">
        <v>276</v>
      </c>
      <c r="H100" s="109">
        <f>4960076000-2480038000+2480038000-3067083500</f>
        <v>1892992500</v>
      </c>
      <c r="I100" s="77">
        <f t="shared" si="4"/>
        <v>1892992500</v>
      </c>
      <c r="J100" s="94" t="s">
        <v>188</v>
      </c>
      <c r="K100" s="94" t="s">
        <v>173</v>
      </c>
      <c r="L100" s="93" t="s">
        <v>485</v>
      </c>
    </row>
    <row r="101" spans="2:12" s="92" customFormat="1" ht="47.25" customHeight="1">
      <c r="B101" s="105">
        <v>80111600</v>
      </c>
      <c r="C101" s="108" t="s">
        <v>237</v>
      </c>
      <c r="D101" s="89" t="s">
        <v>454</v>
      </c>
      <c r="E101" s="95">
        <v>12</v>
      </c>
      <c r="F101" s="105" t="s">
        <v>177</v>
      </c>
      <c r="G101" s="102" t="s">
        <v>276</v>
      </c>
      <c r="H101" s="109">
        <f>3067083500-450000000</f>
        <v>2617083500</v>
      </c>
      <c r="I101" s="77">
        <f aca="true" t="shared" si="5" ref="I101:I120">H101</f>
        <v>2617083500</v>
      </c>
      <c r="J101" s="94" t="s">
        <v>188</v>
      </c>
      <c r="K101" s="94" t="s">
        <v>173</v>
      </c>
      <c r="L101" s="93" t="s">
        <v>485</v>
      </c>
    </row>
    <row r="102" spans="2:12" s="92" customFormat="1" ht="54" customHeight="1">
      <c r="B102" s="105">
        <v>84111600</v>
      </c>
      <c r="C102" s="108" t="s">
        <v>395</v>
      </c>
      <c r="D102" s="89">
        <v>42580</v>
      </c>
      <c r="E102" s="126">
        <v>4</v>
      </c>
      <c r="F102" s="105" t="s">
        <v>284</v>
      </c>
      <c r="G102" s="102" t="s">
        <v>276</v>
      </c>
      <c r="H102" s="109">
        <v>25000000</v>
      </c>
      <c r="I102" s="77">
        <f t="shared" si="5"/>
        <v>25000000</v>
      </c>
      <c r="J102" s="94" t="s">
        <v>188</v>
      </c>
      <c r="K102" s="94" t="s">
        <v>173</v>
      </c>
      <c r="L102" s="93" t="s">
        <v>486</v>
      </c>
    </row>
    <row r="103" spans="2:12" s="92" customFormat="1" ht="54" customHeight="1">
      <c r="B103" s="105">
        <v>25101700</v>
      </c>
      <c r="C103" s="108" t="s">
        <v>499</v>
      </c>
      <c r="D103" s="120">
        <v>42573</v>
      </c>
      <c r="E103" s="88">
        <v>11</v>
      </c>
      <c r="F103" s="105" t="s">
        <v>186</v>
      </c>
      <c r="G103" s="102" t="s">
        <v>276</v>
      </c>
      <c r="H103" s="107">
        <f>2600000000+1400000000+900000000+974240000+300000000+55000000+2025760000+4000000000+88329635+31000000+123192000-151963460-2800166667-15000000-53630955-491686</f>
        <v>9476268867</v>
      </c>
      <c r="I103" s="77">
        <f t="shared" si="5"/>
        <v>9476268867</v>
      </c>
      <c r="J103" s="94" t="s">
        <v>188</v>
      </c>
      <c r="K103" s="94" t="s">
        <v>173</v>
      </c>
      <c r="L103" s="93" t="s">
        <v>485</v>
      </c>
    </row>
    <row r="104" spans="2:12" s="92" customFormat="1" ht="54" customHeight="1">
      <c r="B104" s="105">
        <v>46181500</v>
      </c>
      <c r="C104" s="108" t="s">
        <v>291</v>
      </c>
      <c r="D104" s="127">
        <v>42556</v>
      </c>
      <c r="E104" s="125">
        <v>4</v>
      </c>
      <c r="F104" s="105" t="s">
        <v>186</v>
      </c>
      <c r="G104" s="102" t="s">
        <v>276</v>
      </c>
      <c r="H104" s="109">
        <f>2000000000-400000000-50000000+404000000</f>
        <v>1954000000</v>
      </c>
      <c r="I104" s="77">
        <f t="shared" si="5"/>
        <v>1954000000</v>
      </c>
      <c r="J104" s="94" t="s">
        <v>188</v>
      </c>
      <c r="K104" s="94" t="s">
        <v>173</v>
      </c>
      <c r="L104" s="93" t="s">
        <v>485</v>
      </c>
    </row>
    <row r="105" spans="2:12" s="92" customFormat="1" ht="54" customHeight="1">
      <c r="B105" s="105">
        <v>46182000</v>
      </c>
      <c r="C105" s="108" t="s">
        <v>292</v>
      </c>
      <c r="D105" s="127">
        <v>42556</v>
      </c>
      <c r="E105" s="125">
        <v>4</v>
      </c>
      <c r="F105" s="105" t="s">
        <v>186</v>
      </c>
      <c r="G105" s="102" t="s">
        <v>276</v>
      </c>
      <c r="H105" s="109">
        <f>2515760000+458000000</f>
        <v>2973760000</v>
      </c>
      <c r="I105" s="77">
        <f t="shared" si="5"/>
        <v>2973760000</v>
      </c>
      <c r="J105" s="94" t="s">
        <v>188</v>
      </c>
      <c r="K105" s="94" t="s">
        <v>173</v>
      </c>
      <c r="L105" s="93" t="s">
        <v>485</v>
      </c>
    </row>
    <row r="106" spans="2:12" s="92" customFormat="1" ht="54" customHeight="1">
      <c r="B106" s="105">
        <v>46181500</v>
      </c>
      <c r="C106" s="108" t="s">
        <v>293</v>
      </c>
      <c r="D106" s="127">
        <v>42556</v>
      </c>
      <c r="E106" s="128">
        <v>4</v>
      </c>
      <c r="F106" s="105" t="s">
        <v>186</v>
      </c>
      <c r="G106" s="102" t="s">
        <v>276</v>
      </c>
      <c r="H106" s="109">
        <v>150000000</v>
      </c>
      <c r="I106" s="77">
        <f t="shared" si="5"/>
        <v>150000000</v>
      </c>
      <c r="J106" s="94" t="s">
        <v>188</v>
      </c>
      <c r="K106" s="94" t="s">
        <v>173</v>
      </c>
      <c r="L106" s="93" t="s">
        <v>485</v>
      </c>
    </row>
    <row r="107" spans="2:12" s="92" customFormat="1" ht="54" customHeight="1">
      <c r="B107" s="101">
        <v>46181700</v>
      </c>
      <c r="C107" s="108" t="s">
        <v>294</v>
      </c>
      <c r="D107" s="127">
        <v>42556</v>
      </c>
      <c r="E107" s="128">
        <v>4</v>
      </c>
      <c r="F107" s="105" t="s">
        <v>186</v>
      </c>
      <c r="G107" s="102" t="s">
        <v>276</v>
      </c>
      <c r="H107" s="109">
        <v>36000000</v>
      </c>
      <c r="I107" s="77">
        <f t="shared" si="5"/>
        <v>36000000</v>
      </c>
      <c r="J107" s="94" t="s">
        <v>188</v>
      </c>
      <c r="K107" s="94" t="s">
        <v>173</v>
      </c>
      <c r="L107" s="93" t="s">
        <v>485</v>
      </c>
    </row>
    <row r="108" spans="2:12" s="92" customFormat="1" ht="54" customHeight="1">
      <c r="B108" s="101">
        <v>25101700</v>
      </c>
      <c r="C108" s="108" t="s">
        <v>295</v>
      </c>
      <c r="D108" s="127">
        <v>42552</v>
      </c>
      <c r="E108" s="104" t="s">
        <v>173</v>
      </c>
      <c r="F108" s="105" t="s">
        <v>173</v>
      </c>
      <c r="G108" s="102" t="s">
        <v>276</v>
      </c>
      <c r="H108" s="109">
        <v>2000000000</v>
      </c>
      <c r="I108" s="77">
        <f t="shared" si="5"/>
        <v>2000000000</v>
      </c>
      <c r="J108" s="94" t="s">
        <v>188</v>
      </c>
      <c r="K108" s="94" t="s">
        <v>173</v>
      </c>
      <c r="L108" s="93" t="s">
        <v>487</v>
      </c>
    </row>
    <row r="109" spans="2:12" s="92" customFormat="1" ht="54" customHeight="1">
      <c r="B109" s="101">
        <v>46182300</v>
      </c>
      <c r="C109" s="108" t="s">
        <v>296</v>
      </c>
      <c r="D109" s="127">
        <v>42556</v>
      </c>
      <c r="E109" s="126">
        <v>12</v>
      </c>
      <c r="F109" s="105" t="s">
        <v>279</v>
      </c>
      <c r="G109" s="102" t="s">
        <v>276</v>
      </c>
      <c r="H109" s="109">
        <f>100000000+66000000</f>
        <v>166000000</v>
      </c>
      <c r="I109" s="77">
        <f t="shared" si="5"/>
        <v>166000000</v>
      </c>
      <c r="J109" s="94" t="s">
        <v>188</v>
      </c>
      <c r="K109" s="94" t="s">
        <v>173</v>
      </c>
      <c r="L109" s="93" t="s">
        <v>485</v>
      </c>
    </row>
    <row r="110" spans="2:12" s="92" customFormat="1" ht="54" customHeight="1">
      <c r="B110" s="105">
        <v>80111600</v>
      </c>
      <c r="C110" s="108" t="s">
        <v>15</v>
      </c>
      <c r="D110" s="89" t="s">
        <v>454</v>
      </c>
      <c r="E110" s="126">
        <v>12</v>
      </c>
      <c r="F110" s="105" t="s">
        <v>177</v>
      </c>
      <c r="G110" s="102" t="s">
        <v>276</v>
      </c>
      <c r="H110" s="109">
        <v>1754075827</v>
      </c>
      <c r="I110" s="77">
        <f t="shared" si="5"/>
        <v>1754075827</v>
      </c>
      <c r="J110" s="94" t="s">
        <v>188</v>
      </c>
      <c r="K110" s="94" t="s">
        <v>173</v>
      </c>
      <c r="L110" s="93" t="s">
        <v>485</v>
      </c>
    </row>
    <row r="111" spans="2:12" s="63" customFormat="1" ht="54" customHeight="1">
      <c r="B111" s="105" t="s">
        <v>325</v>
      </c>
      <c r="C111" s="108" t="s">
        <v>474</v>
      </c>
      <c r="D111" s="120">
        <v>42552</v>
      </c>
      <c r="E111" s="125">
        <v>10</v>
      </c>
      <c r="F111" s="105" t="s">
        <v>285</v>
      </c>
      <c r="G111" s="102" t="s">
        <v>276</v>
      </c>
      <c r="H111" s="109">
        <f>200000000-20000000-10000000+11000000-6000000+20000000+3500000+30000000-227211</f>
        <v>228272789</v>
      </c>
      <c r="I111" s="77">
        <f t="shared" si="5"/>
        <v>228272789</v>
      </c>
      <c r="J111" s="94" t="s">
        <v>188</v>
      </c>
      <c r="K111" s="94" t="s">
        <v>173</v>
      </c>
      <c r="L111" s="93" t="s">
        <v>490</v>
      </c>
    </row>
    <row r="112" spans="2:12" s="63" customFormat="1" ht="54" customHeight="1">
      <c r="B112" s="112">
        <v>39121700</v>
      </c>
      <c r="C112" s="108" t="s">
        <v>459</v>
      </c>
      <c r="D112" s="120">
        <v>42582</v>
      </c>
      <c r="E112" s="126">
        <v>3</v>
      </c>
      <c r="F112" s="105" t="s">
        <v>284</v>
      </c>
      <c r="G112" s="102" t="s">
        <v>276</v>
      </c>
      <c r="H112" s="109">
        <f>25000000-1500000</f>
        <v>23500000</v>
      </c>
      <c r="I112" s="77">
        <f t="shared" si="5"/>
        <v>23500000</v>
      </c>
      <c r="J112" s="94" t="s">
        <v>188</v>
      </c>
      <c r="K112" s="94" t="s">
        <v>173</v>
      </c>
      <c r="L112" s="93" t="s">
        <v>283</v>
      </c>
    </row>
    <row r="113" spans="2:12" s="63" customFormat="1" ht="54" customHeight="1">
      <c r="B113" s="105">
        <v>78101604</v>
      </c>
      <c r="C113" s="108" t="s">
        <v>441</v>
      </c>
      <c r="D113" s="129">
        <v>42461</v>
      </c>
      <c r="E113" s="128">
        <v>10</v>
      </c>
      <c r="F113" s="105" t="s">
        <v>285</v>
      </c>
      <c r="G113" s="102" t="s">
        <v>276</v>
      </c>
      <c r="H113" s="109">
        <f>68000000+28420000-72000</f>
        <v>96348000</v>
      </c>
      <c r="I113" s="77">
        <f t="shared" si="5"/>
        <v>96348000</v>
      </c>
      <c r="J113" s="94" t="s">
        <v>188</v>
      </c>
      <c r="K113" s="94" t="s">
        <v>173</v>
      </c>
      <c r="L113" s="93" t="s">
        <v>283</v>
      </c>
    </row>
    <row r="114" spans="2:12" s="63" customFormat="1" ht="54" customHeight="1">
      <c r="B114" s="105">
        <v>25172503</v>
      </c>
      <c r="C114" s="108" t="s">
        <v>300</v>
      </c>
      <c r="D114" s="90">
        <v>42575</v>
      </c>
      <c r="E114" s="104">
        <v>12</v>
      </c>
      <c r="F114" s="105" t="s">
        <v>285</v>
      </c>
      <c r="G114" s="102" t="s">
        <v>276</v>
      </c>
      <c r="H114" s="109">
        <f>158000000-10000000</f>
        <v>148000000</v>
      </c>
      <c r="I114" s="77">
        <f t="shared" si="5"/>
        <v>148000000</v>
      </c>
      <c r="J114" s="94" t="s">
        <v>188</v>
      </c>
      <c r="K114" s="94" t="s">
        <v>173</v>
      </c>
      <c r="L114" s="93" t="s">
        <v>487</v>
      </c>
    </row>
    <row r="115" spans="2:12" s="63" customFormat="1" ht="54" customHeight="1">
      <c r="B115" s="105">
        <v>78181500</v>
      </c>
      <c r="C115" s="108" t="s">
        <v>301</v>
      </c>
      <c r="D115" s="89">
        <v>42468</v>
      </c>
      <c r="E115" s="104">
        <v>12</v>
      </c>
      <c r="F115" s="105" t="s">
        <v>186</v>
      </c>
      <c r="G115" s="102" t="s">
        <v>276</v>
      </c>
      <c r="H115" s="109">
        <f>2580000000-150000000-200000000</f>
        <v>2230000000</v>
      </c>
      <c r="I115" s="77">
        <f t="shared" si="5"/>
        <v>2230000000</v>
      </c>
      <c r="J115" s="94" t="s">
        <v>188</v>
      </c>
      <c r="K115" s="94" t="s">
        <v>173</v>
      </c>
      <c r="L115" s="93" t="s">
        <v>487</v>
      </c>
    </row>
    <row r="116" spans="2:12" s="63" customFormat="1" ht="54" customHeight="1">
      <c r="B116" s="105">
        <v>78181500</v>
      </c>
      <c r="C116" s="108" t="s">
        <v>302</v>
      </c>
      <c r="D116" s="91">
        <v>42559</v>
      </c>
      <c r="E116" s="104">
        <v>12</v>
      </c>
      <c r="F116" s="105" t="s">
        <v>177</v>
      </c>
      <c r="G116" s="102" t="s">
        <v>276</v>
      </c>
      <c r="H116" s="130">
        <v>100000000</v>
      </c>
      <c r="I116" s="77">
        <f t="shared" si="5"/>
        <v>100000000</v>
      </c>
      <c r="J116" s="94" t="s">
        <v>188</v>
      </c>
      <c r="K116" s="94" t="s">
        <v>173</v>
      </c>
      <c r="L116" s="93" t="s">
        <v>487</v>
      </c>
    </row>
    <row r="117" spans="2:12" s="63" customFormat="1" ht="54" customHeight="1">
      <c r="B117" s="105">
        <v>72101516</v>
      </c>
      <c r="C117" s="108" t="s">
        <v>437</v>
      </c>
      <c r="D117" s="91">
        <v>42559</v>
      </c>
      <c r="E117" s="104">
        <v>3</v>
      </c>
      <c r="F117" s="105" t="s">
        <v>284</v>
      </c>
      <c r="G117" s="102" t="s">
        <v>276</v>
      </c>
      <c r="H117" s="109">
        <f>70000000-40000000</f>
        <v>30000000</v>
      </c>
      <c r="I117" s="77">
        <f t="shared" si="5"/>
        <v>30000000</v>
      </c>
      <c r="J117" s="94" t="s">
        <v>188</v>
      </c>
      <c r="K117" s="94" t="s">
        <v>173</v>
      </c>
      <c r="L117" s="93" t="s">
        <v>487</v>
      </c>
    </row>
    <row r="118" spans="2:12" s="63" customFormat="1" ht="54" customHeight="1">
      <c r="B118" s="105">
        <v>72154501</v>
      </c>
      <c r="C118" s="108" t="s">
        <v>304</v>
      </c>
      <c r="D118" s="91">
        <v>42566</v>
      </c>
      <c r="E118" s="104">
        <v>3</v>
      </c>
      <c r="F118" s="105" t="s">
        <v>284</v>
      </c>
      <c r="G118" s="102" t="s">
        <v>276</v>
      </c>
      <c r="H118" s="109">
        <f>48000000-18000000</f>
        <v>30000000</v>
      </c>
      <c r="I118" s="77">
        <f t="shared" si="5"/>
        <v>30000000</v>
      </c>
      <c r="J118" s="94" t="s">
        <v>188</v>
      </c>
      <c r="K118" s="94" t="s">
        <v>173</v>
      </c>
      <c r="L118" s="93" t="s">
        <v>487</v>
      </c>
    </row>
    <row r="119" spans="2:14" s="92" customFormat="1" ht="54" customHeight="1">
      <c r="B119" s="105">
        <v>76111800</v>
      </c>
      <c r="C119" s="108" t="s">
        <v>305</v>
      </c>
      <c r="D119" s="91">
        <v>42559</v>
      </c>
      <c r="E119" s="104">
        <v>12</v>
      </c>
      <c r="F119" s="105" t="s">
        <v>284</v>
      </c>
      <c r="G119" s="102" t="s">
        <v>276</v>
      </c>
      <c r="H119" s="109">
        <v>11086000</v>
      </c>
      <c r="I119" s="77">
        <f t="shared" si="5"/>
        <v>11086000</v>
      </c>
      <c r="J119" s="94" t="s">
        <v>188</v>
      </c>
      <c r="K119" s="94" t="s">
        <v>173</v>
      </c>
      <c r="L119" s="93" t="s">
        <v>487</v>
      </c>
      <c r="M119" s="63"/>
      <c r="N119" s="63"/>
    </row>
    <row r="120" spans="2:14" s="92" customFormat="1" ht="54" customHeight="1">
      <c r="B120" s="105">
        <v>23241507</v>
      </c>
      <c r="C120" s="108" t="s">
        <v>455</v>
      </c>
      <c r="D120" s="91">
        <v>42559</v>
      </c>
      <c r="E120" s="104">
        <v>12</v>
      </c>
      <c r="F120" s="105" t="s">
        <v>186</v>
      </c>
      <c r="G120" s="102" t="s">
        <v>276</v>
      </c>
      <c r="H120" s="109">
        <f>300000000-50000000+50000000</f>
        <v>300000000</v>
      </c>
      <c r="I120" s="77">
        <f t="shared" si="5"/>
        <v>300000000</v>
      </c>
      <c r="J120" s="94" t="s">
        <v>188</v>
      </c>
      <c r="K120" s="94" t="s">
        <v>173</v>
      </c>
      <c r="L120" s="93" t="s">
        <v>487</v>
      </c>
      <c r="M120" s="63"/>
      <c r="N120" s="63"/>
    </row>
    <row r="121" spans="2:12" s="92" customFormat="1" ht="54" customHeight="1">
      <c r="B121" s="105">
        <v>72101509</v>
      </c>
      <c r="C121" s="108" t="s">
        <v>306</v>
      </c>
      <c r="D121" s="120">
        <v>42559</v>
      </c>
      <c r="E121" s="104">
        <v>8</v>
      </c>
      <c r="F121" s="105" t="s">
        <v>177</v>
      </c>
      <c r="G121" s="102" t="s">
        <v>276</v>
      </c>
      <c r="H121" s="109">
        <v>100800000</v>
      </c>
      <c r="I121" s="77">
        <f aca="true" t="shared" si="6" ref="I121:I155">H121</f>
        <v>100800000</v>
      </c>
      <c r="J121" s="94" t="s">
        <v>188</v>
      </c>
      <c r="K121" s="94" t="s">
        <v>173</v>
      </c>
      <c r="L121" s="93" t="s">
        <v>487</v>
      </c>
    </row>
    <row r="122" spans="2:12" s="92" customFormat="1" ht="54" customHeight="1">
      <c r="B122" s="131">
        <v>42172010</v>
      </c>
      <c r="C122" s="108" t="s">
        <v>308</v>
      </c>
      <c r="D122" s="127">
        <v>42552</v>
      </c>
      <c r="E122" s="104">
        <v>8</v>
      </c>
      <c r="F122" s="105" t="s">
        <v>285</v>
      </c>
      <c r="G122" s="102" t="s">
        <v>276</v>
      </c>
      <c r="H122" s="109">
        <v>70000000</v>
      </c>
      <c r="I122" s="77">
        <f t="shared" si="6"/>
        <v>70000000</v>
      </c>
      <c r="J122" s="94" t="s">
        <v>188</v>
      </c>
      <c r="K122" s="94" t="s">
        <v>173</v>
      </c>
      <c r="L122" s="93" t="s">
        <v>487</v>
      </c>
    </row>
    <row r="123" spans="2:12" s="92" customFormat="1" ht="54" customHeight="1">
      <c r="B123" s="105">
        <v>39121321</v>
      </c>
      <c r="C123" s="108" t="s">
        <v>309</v>
      </c>
      <c r="D123" s="129">
        <v>42559</v>
      </c>
      <c r="E123" s="104">
        <v>10</v>
      </c>
      <c r="F123" s="105" t="s">
        <v>285</v>
      </c>
      <c r="G123" s="102" t="s">
        <v>276</v>
      </c>
      <c r="H123" s="109">
        <v>80000000</v>
      </c>
      <c r="I123" s="77">
        <f t="shared" si="6"/>
        <v>80000000</v>
      </c>
      <c r="J123" s="94" t="s">
        <v>188</v>
      </c>
      <c r="K123" s="94" t="s">
        <v>173</v>
      </c>
      <c r="L123" s="93" t="s">
        <v>487</v>
      </c>
    </row>
    <row r="124" spans="2:12" s="92" customFormat="1" ht="54" customHeight="1">
      <c r="B124" s="105">
        <v>70122000</v>
      </c>
      <c r="C124" s="108" t="s">
        <v>311</v>
      </c>
      <c r="D124" s="90">
        <v>42552</v>
      </c>
      <c r="E124" s="104">
        <v>12</v>
      </c>
      <c r="F124" s="105" t="s">
        <v>177</v>
      </c>
      <c r="G124" s="102" t="s">
        <v>276</v>
      </c>
      <c r="H124" s="109">
        <f>48000000-24000000</f>
        <v>24000000</v>
      </c>
      <c r="I124" s="77">
        <f t="shared" si="6"/>
        <v>24000000</v>
      </c>
      <c r="J124" s="94" t="s">
        <v>188</v>
      </c>
      <c r="K124" s="94" t="s">
        <v>173</v>
      </c>
      <c r="L124" s="93" t="s">
        <v>485</v>
      </c>
    </row>
    <row r="125" spans="2:12" s="92" customFormat="1" ht="54" customHeight="1">
      <c r="B125" s="105" t="s">
        <v>327</v>
      </c>
      <c r="C125" s="108" t="s">
        <v>312</v>
      </c>
      <c r="D125" s="90" t="s">
        <v>454</v>
      </c>
      <c r="E125" s="104">
        <v>6</v>
      </c>
      <c r="F125" s="105" t="s">
        <v>173</v>
      </c>
      <c r="G125" s="102" t="s">
        <v>276</v>
      </c>
      <c r="H125" s="109">
        <f>738000000-238000000-12651851-14420000+238000000+59580000-40000000+46733287</f>
        <v>777241436</v>
      </c>
      <c r="I125" s="77">
        <f t="shared" si="6"/>
        <v>777241436</v>
      </c>
      <c r="J125" s="94" t="s">
        <v>188</v>
      </c>
      <c r="K125" s="94" t="s">
        <v>173</v>
      </c>
      <c r="L125" s="93" t="s">
        <v>484</v>
      </c>
    </row>
    <row r="126" spans="2:12" s="92" customFormat="1" ht="54" customHeight="1">
      <c r="B126" s="105" t="s">
        <v>329</v>
      </c>
      <c r="C126" s="108" t="s">
        <v>440</v>
      </c>
      <c r="D126" s="90">
        <v>42552</v>
      </c>
      <c r="E126" s="104">
        <v>2</v>
      </c>
      <c r="F126" s="105" t="s">
        <v>177</v>
      </c>
      <c r="G126" s="102" t="s">
        <v>276</v>
      </c>
      <c r="H126" s="109">
        <f>60000000+56000000-1362680</f>
        <v>114637320</v>
      </c>
      <c r="I126" s="77">
        <f t="shared" si="6"/>
        <v>114637320</v>
      </c>
      <c r="J126" s="94" t="s">
        <v>188</v>
      </c>
      <c r="K126" s="94" t="s">
        <v>173</v>
      </c>
      <c r="L126" s="93" t="s">
        <v>484</v>
      </c>
    </row>
    <row r="127" spans="2:12" s="92" customFormat="1" ht="54" customHeight="1">
      <c r="B127" s="105" t="s">
        <v>432</v>
      </c>
      <c r="C127" s="108" t="s">
        <v>314</v>
      </c>
      <c r="D127" s="90">
        <v>42552</v>
      </c>
      <c r="E127" s="104">
        <v>10</v>
      </c>
      <c r="F127" s="105" t="s">
        <v>285</v>
      </c>
      <c r="G127" s="102" t="s">
        <v>276</v>
      </c>
      <c r="H127" s="109">
        <f>80000000+40000000-5460785</f>
        <v>114539215</v>
      </c>
      <c r="I127" s="77">
        <f t="shared" si="6"/>
        <v>114539215</v>
      </c>
      <c r="J127" s="94" t="s">
        <v>188</v>
      </c>
      <c r="K127" s="94" t="s">
        <v>173</v>
      </c>
      <c r="L127" s="93" t="s">
        <v>484</v>
      </c>
    </row>
    <row r="128" spans="2:12" s="92" customFormat="1" ht="54" customHeight="1">
      <c r="B128" s="105" t="s">
        <v>443</v>
      </c>
      <c r="C128" s="108" t="s">
        <v>315</v>
      </c>
      <c r="D128" s="90">
        <v>42552</v>
      </c>
      <c r="E128" s="104">
        <v>6</v>
      </c>
      <c r="F128" s="105" t="s">
        <v>284</v>
      </c>
      <c r="G128" s="102" t="s">
        <v>276</v>
      </c>
      <c r="H128" s="109">
        <f>6000000+4000000-1649000</f>
        <v>8351000</v>
      </c>
      <c r="I128" s="77">
        <f t="shared" si="6"/>
        <v>8351000</v>
      </c>
      <c r="J128" s="94" t="s">
        <v>188</v>
      </c>
      <c r="K128" s="94" t="s">
        <v>173</v>
      </c>
      <c r="L128" s="93" t="s">
        <v>484</v>
      </c>
    </row>
    <row r="129" spans="2:12" s="92" customFormat="1" ht="54" customHeight="1">
      <c r="B129" s="101" t="s">
        <v>331</v>
      </c>
      <c r="C129" s="108" t="s">
        <v>242</v>
      </c>
      <c r="D129" s="90">
        <v>42552</v>
      </c>
      <c r="E129" s="104">
        <v>3</v>
      </c>
      <c r="F129" s="105" t="s">
        <v>279</v>
      </c>
      <c r="G129" s="102" t="s">
        <v>276</v>
      </c>
      <c r="H129" s="109">
        <f>709200000-30929473-287308800-10766450+480000000</f>
        <v>860195277</v>
      </c>
      <c r="I129" s="77">
        <f t="shared" si="6"/>
        <v>860195277</v>
      </c>
      <c r="J129" s="94" t="s">
        <v>188</v>
      </c>
      <c r="K129" s="94" t="s">
        <v>173</v>
      </c>
      <c r="L129" s="93" t="s">
        <v>483</v>
      </c>
    </row>
    <row r="130" spans="2:12" s="92" customFormat="1" ht="54" customHeight="1">
      <c r="B130" s="101" t="s">
        <v>332</v>
      </c>
      <c r="C130" s="108" t="s">
        <v>282</v>
      </c>
      <c r="D130" s="90" t="s">
        <v>454</v>
      </c>
      <c r="E130" s="104">
        <v>12</v>
      </c>
      <c r="F130" s="105" t="s">
        <v>177</v>
      </c>
      <c r="G130" s="102" t="s">
        <v>276</v>
      </c>
      <c r="H130" s="109">
        <v>425600000</v>
      </c>
      <c r="I130" s="77">
        <f t="shared" si="6"/>
        <v>425600000</v>
      </c>
      <c r="J130" s="94" t="s">
        <v>188</v>
      </c>
      <c r="K130" s="94" t="s">
        <v>173</v>
      </c>
      <c r="L130" s="93" t="s">
        <v>483</v>
      </c>
    </row>
    <row r="131" spans="2:12" s="92" customFormat="1" ht="54" customHeight="1">
      <c r="B131" s="101" t="s">
        <v>333</v>
      </c>
      <c r="C131" s="108" t="s">
        <v>281</v>
      </c>
      <c r="D131" s="90">
        <v>42566</v>
      </c>
      <c r="E131" s="104">
        <v>10</v>
      </c>
      <c r="F131" s="105" t="s">
        <v>186</v>
      </c>
      <c r="G131" s="102" t="s">
        <v>276</v>
      </c>
      <c r="H131" s="109">
        <v>500000000</v>
      </c>
      <c r="I131" s="77">
        <f t="shared" si="6"/>
        <v>500000000</v>
      </c>
      <c r="J131" s="94" t="s">
        <v>188</v>
      </c>
      <c r="K131" s="94" t="s">
        <v>173</v>
      </c>
      <c r="L131" s="93" t="s">
        <v>483</v>
      </c>
    </row>
    <row r="132" spans="2:12" s="92" customFormat="1" ht="54" customHeight="1">
      <c r="B132" s="105" t="s">
        <v>397</v>
      </c>
      <c r="C132" s="108" t="s">
        <v>316</v>
      </c>
      <c r="D132" s="90">
        <v>42552</v>
      </c>
      <c r="E132" s="104">
        <v>6</v>
      </c>
      <c r="F132" s="105" t="s">
        <v>285</v>
      </c>
      <c r="G132" s="102" t="s">
        <v>276</v>
      </c>
      <c r="H132" s="109">
        <f>150000000-150000000+150000000</f>
        <v>150000000</v>
      </c>
      <c r="I132" s="77">
        <f t="shared" si="6"/>
        <v>150000000</v>
      </c>
      <c r="J132" s="94" t="s">
        <v>188</v>
      </c>
      <c r="K132" s="94" t="s">
        <v>173</v>
      </c>
      <c r="L132" s="93" t="s">
        <v>486</v>
      </c>
    </row>
    <row r="133" spans="2:12" s="92" customFormat="1" ht="54" customHeight="1">
      <c r="B133" s="105">
        <v>81101500</v>
      </c>
      <c r="C133" s="108" t="s">
        <v>473</v>
      </c>
      <c r="D133" s="90">
        <v>42552</v>
      </c>
      <c r="E133" s="104">
        <v>8</v>
      </c>
      <c r="F133" s="105" t="s">
        <v>227</v>
      </c>
      <c r="G133" s="102" t="s">
        <v>276</v>
      </c>
      <c r="H133" s="77">
        <f>440000000-20000000-22837692</f>
        <v>397162308</v>
      </c>
      <c r="I133" s="77">
        <f t="shared" si="6"/>
        <v>397162308</v>
      </c>
      <c r="J133" s="94" t="s">
        <v>188</v>
      </c>
      <c r="K133" s="94" t="s">
        <v>173</v>
      </c>
      <c r="L133" s="93" t="s">
        <v>483</v>
      </c>
    </row>
    <row r="134" spans="2:12" s="92" customFormat="1" ht="54" customHeight="1">
      <c r="B134" s="105">
        <v>81101500</v>
      </c>
      <c r="C134" s="108" t="s">
        <v>473</v>
      </c>
      <c r="D134" s="90">
        <v>42552</v>
      </c>
      <c r="E134" s="104">
        <v>8</v>
      </c>
      <c r="F134" s="105" t="s">
        <v>227</v>
      </c>
      <c r="G134" s="102" t="s">
        <v>276</v>
      </c>
      <c r="H134" s="77">
        <f>20000000-2981130</f>
        <v>17018870</v>
      </c>
      <c r="I134" s="77">
        <f>H134</f>
        <v>17018870</v>
      </c>
      <c r="J134" s="94" t="s">
        <v>188</v>
      </c>
      <c r="K134" s="94" t="s">
        <v>173</v>
      </c>
      <c r="L134" s="93" t="s">
        <v>483</v>
      </c>
    </row>
    <row r="135" spans="2:12" s="92" customFormat="1" ht="54" customHeight="1">
      <c r="B135" s="105">
        <v>81101500</v>
      </c>
      <c r="C135" s="108" t="s">
        <v>456</v>
      </c>
      <c r="D135" s="90">
        <v>42552</v>
      </c>
      <c r="E135" s="104">
        <v>8</v>
      </c>
      <c r="F135" s="105" t="s">
        <v>227</v>
      </c>
      <c r="G135" s="102" t="s">
        <v>276</v>
      </c>
      <c r="H135" s="77">
        <f>11000000-86939</f>
        <v>10913061</v>
      </c>
      <c r="I135" s="77">
        <f>H135</f>
        <v>10913061</v>
      </c>
      <c r="J135" s="94" t="s">
        <v>188</v>
      </c>
      <c r="K135" s="94" t="s">
        <v>173</v>
      </c>
      <c r="L135" s="93" t="s">
        <v>483</v>
      </c>
    </row>
    <row r="136" spans="2:12" s="92" customFormat="1" ht="54" customHeight="1">
      <c r="B136" s="105">
        <v>81101500</v>
      </c>
      <c r="C136" s="108" t="s">
        <v>456</v>
      </c>
      <c r="D136" s="90">
        <v>42552</v>
      </c>
      <c r="E136" s="104">
        <v>8</v>
      </c>
      <c r="F136" s="105" t="s">
        <v>227</v>
      </c>
      <c r="G136" s="102" t="s">
        <v>276</v>
      </c>
      <c r="H136" s="77">
        <f>53000000+15000000-11000000</f>
        <v>57000000</v>
      </c>
      <c r="I136" s="77">
        <f t="shared" si="6"/>
        <v>57000000</v>
      </c>
      <c r="J136" s="94" t="s">
        <v>188</v>
      </c>
      <c r="K136" s="94" t="s">
        <v>173</v>
      </c>
      <c r="L136" s="93" t="s">
        <v>483</v>
      </c>
    </row>
    <row r="137" spans="2:12" s="92" customFormat="1" ht="54" customHeight="1">
      <c r="B137" s="105">
        <v>82101501</v>
      </c>
      <c r="C137" s="108" t="s">
        <v>463</v>
      </c>
      <c r="D137" s="129">
        <v>42552</v>
      </c>
      <c r="E137" s="104">
        <v>7</v>
      </c>
      <c r="F137" s="105" t="s">
        <v>177</v>
      </c>
      <c r="G137" s="102" t="s">
        <v>276</v>
      </c>
      <c r="H137" s="77">
        <f>25000000+25000000-7814280</f>
        <v>42185720</v>
      </c>
      <c r="I137" s="77">
        <f t="shared" si="6"/>
        <v>42185720</v>
      </c>
      <c r="J137" s="94" t="s">
        <v>188</v>
      </c>
      <c r="K137" s="94" t="s">
        <v>173</v>
      </c>
      <c r="L137" s="93" t="s">
        <v>490</v>
      </c>
    </row>
    <row r="138" spans="2:12" s="92" customFormat="1" ht="54" customHeight="1">
      <c r="B138" s="105">
        <v>78111500</v>
      </c>
      <c r="C138" s="108" t="s">
        <v>442</v>
      </c>
      <c r="D138" s="129">
        <v>42643</v>
      </c>
      <c r="E138" s="104">
        <v>5</v>
      </c>
      <c r="F138" s="105" t="s">
        <v>284</v>
      </c>
      <c r="G138" s="102" t="s">
        <v>276</v>
      </c>
      <c r="H138" s="77">
        <v>17000000</v>
      </c>
      <c r="I138" s="77">
        <f t="shared" si="6"/>
        <v>17000000</v>
      </c>
      <c r="J138" s="94" t="s">
        <v>188</v>
      </c>
      <c r="K138" s="94" t="s">
        <v>173</v>
      </c>
      <c r="L138" s="93" t="s">
        <v>484</v>
      </c>
    </row>
    <row r="139" spans="2:12" s="92" customFormat="1" ht="54" customHeight="1">
      <c r="B139" s="105" t="s">
        <v>446</v>
      </c>
      <c r="C139" s="108" t="s">
        <v>445</v>
      </c>
      <c r="D139" s="129">
        <v>42552</v>
      </c>
      <c r="E139" s="104">
        <v>4</v>
      </c>
      <c r="F139" s="105" t="s">
        <v>285</v>
      </c>
      <c r="G139" s="102" t="s">
        <v>276</v>
      </c>
      <c r="H139" s="77">
        <v>150000000</v>
      </c>
      <c r="I139" s="77">
        <f t="shared" si="6"/>
        <v>150000000</v>
      </c>
      <c r="J139" s="94" t="s">
        <v>188</v>
      </c>
      <c r="K139" s="94" t="s">
        <v>173</v>
      </c>
      <c r="L139" s="93" t="s">
        <v>485</v>
      </c>
    </row>
    <row r="140" spans="2:12" s="92" customFormat="1" ht="54" customHeight="1">
      <c r="B140" s="105" t="s">
        <v>325</v>
      </c>
      <c r="C140" s="108" t="s">
        <v>464</v>
      </c>
      <c r="D140" s="129">
        <v>42552</v>
      </c>
      <c r="E140" s="104">
        <v>10</v>
      </c>
      <c r="F140" s="105" t="s">
        <v>284</v>
      </c>
      <c r="G140" s="102" t="s">
        <v>276</v>
      </c>
      <c r="H140" s="77">
        <f>6000000+3000000-32794-159099+491686</f>
        <v>9299793</v>
      </c>
      <c r="I140" s="77">
        <f t="shared" si="6"/>
        <v>9299793</v>
      </c>
      <c r="J140" s="94" t="s">
        <v>188</v>
      </c>
      <c r="K140" s="94" t="s">
        <v>173</v>
      </c>
      <c r="L140" s="93" t="s">
        <v>490</v>
      </c>
    </row>
    <row r="141" spans="2:12" s="92" customFormat="1" ht="61.5" customHeight="1">
      <c r="B141" s="105">
        <v>15101500</v>
      </c>
      <c r="C141" s="108" t="s">
        <v>447</v>
      </c>
      <c r="D141" s="129">
        <v>42575</v>
      </c>
      <c r="E141" s="104">
        <v>12</v>
      </c>
      <c r="F141" s="105" t="s">
        <v>284</v>
      </c>
      <c r="G141" s="102" t="s">
        <v>276</v>
      </c>
      <c r="H141" s="77">
        <v>7000000</v>
      </c>
      <c r="I141" s="77">
        <f t="shared" si="6"/>
        <v>7000000</v>
      </c>
      <c r="J141" s="94" t="s">
        <v>188</v>
      </c>
      <c r="K141" s="94" t="s">
        <v>173</v>
      </c>
      <c r="L141" s="93" t="s">
        <v>487</v>
      </c>
    </row>
    <row r="142" spans="2:12" s="92" customFormat="1" ht="54" customHeight="1">
      <c r="B142" s="105">
        <v>47111500</v>
      </c>
      <c r="C142" s="108" t="s">
        <v>448</v>
      </c>
      <c r="D142" s="129">
        <v>42552</v>
      </c>
      <c r="E142" s="104">
        <v>4</v>
      </c>
      <c r="F142" s="105" t="s">
        <v>285</v>
      </c>
      <c r="G142" s="102" t="s">
        <v>276</v>
      </c>
      <c r="H142" s="77">
        <f>287308800-11308800</f>
        <v>276000000</v>
      </c>
      <c r="I142" s="77">
        <f t="shared" si="6"/>
        <v>276000000</v>
      </c>
      <c r="J142" s="94" t="s">
        <v>188</v>
      </c>
      <c r="K142" s="94" t="s">
        <v>173</v>
      </c>
      <c r="L142" s="93" t="s">
        <v>483</v>
      </c>
    </row>
    <row r="143" spans="2:12" s="92" customFormat="1" ht="54" customHeight="1">
      <c r="B143" s="105" t="s">
        <v>449</v>
      </c>
      <c r="C143" s="108" t="s">
        <v>457</v>
      </c>
      <c r="D143" s="90">
        <v>42559</v>
      </c>
      <c r="E143" s="104">
        <v>1</v>
      </c>
      <c r="F143" s="105" t="s">
        <v>458</v>
      </c>
      <c r="G143" s="102" t="s">
        <v>276</v>
      </c>
      <c r="H143" s="77">
        <f>10766450+20000000-10863053</f>
        <v>19903397</v>
      </c>
      <c r="I143" s="77">
        <f t="shared" si="6"/>
        <v>19903397</v>
      </c>
      <c r="J143" s="94" t="s">
        <v>188</v>
      </c>
      <c r="K143" s="94" t="s">
        <v>173</v>
      </c>
      <c r="L143" s="93" t="s">
        <v>483</v>
      </c>
    </row>
    <row r="144" spans="2:12" s="92" customFormat="1" ht="54" customHeight="1">
      <c r="B144" s="101">
        <v>81101500</v>
      </c>
      <c r="C144" s="108" t="s">
        <v>465</v>
      </c>
      <c r="D144" s="90">
        <v>42580</v>
      </c>
      <c r="E144" s="104">
        <v>5</v>
      </c>
      <c r="F144" s="105" t="s">
        <v>285</v>
      </c>
      <c r="G144" s="102" t="s">
        <v>276</v>
      </c>
      <c r="H144" s="77">
        <f>40000000-137654</f>
        <v>39862346</v>
      </c>
      <c r="I144" s="77">
        <f t="shared" si="6"/>
        <v>39862346</v>
      </c>
      <c r="J144" s="94" t="s">
        <v>188</v>
      </c>
      <c r="K144" s="94" t="s">
        <v>173</v>
      </c>
      <c r="L144" s="93" t="s">
        <v>283</v>
      </c>
    </row>
    <row r="145" spans="2:12" s="92" customFormat="1" ht="54" customHeight="1">
      <c r="B145" s="105" t="s">
        <v>489</v>
      </c>
      <c r="C145" s="108" t="s">
        <v>476</v>
      </c>
      <c r="D145" s="90">
        <v>42674</v>
      </c>
      <c r="E145" s="104">
        <v>6</v>
      </c>
      <c r="F145" s="105" t="s">
        <v>284</v>
      </c>
      <c r="G145" s="102" t="s">
        <v>276</v>
      </c>
      <c r="H145" s="109">
        <v>8000000</v>
      </c>
      <c r="I145" s="77">
        <f t="shared" si="6"/>
        <v>8000000</v>
      </c>
      <c r="J145" s="94" t="s">
        <v>188</v>
      </c>
      <c r="K145" s="94" t="s">
        <v>173</v>
      </c>
      <c r="L145" s="93" t="s">
        <v>487</v>
      </c>
    </row>
    <row r="146" spans="2:12" s="92" customFormat="1" ht="54" customHeight="1">
      <c r="B146" s="105" t="s">
        <v>491</v>
      </c>
      <c r="C146" s="108" t="s">
        <v>477</v>
      </c>
      <c r="D146" s="90">
        <v>42674</v>
      </c>
      <c r="E146" s="104">
        <v>6</v>
      </c>
      <c r="F146" s="105" t="s">
        <v>284</v>
      </c>
      <c r="G146" s="102" t="s">
        <v>276</v>
      </c>
      <c r="H146" s="77">
        <v>6000000</v>
      </c>
      <c r="I146" s="77">
        <f t="shared" si="6"/>
        <v>6000000</v>
      </c>
      <c r="J146" s="94" t="s">
        <v>188</v>
      </c>
      <c r="K146" s="94" t="s">
        <v>173</v>
      </c>
      <c r="L146" s="93" t="s">
        <v>487</v>
      </c>
    </row>
    <row r="147" spans="2:12" s="92" customFormat="1" ht="54" customHeight="1">
      <c r="B147" s="105" t="s">
        <v>481</v>
      </c>
      <c r="C147" s="108" t="s">
        <v>475</v>
      </c>
      <c r="D147" s="90">
        <v>42643</v>
      </c>
      <c r="E147" s="104">
        <v>2</v>
      </c>
      <c r="F147" s="105" t="s">
        <v>285</v>
      </c>
      <c r="G147" s="102" t="s">
        <v>276</v>
      </c>
      <c r="H147" s="77">
        <v>165791500</v>
      </c>
      <c r="I147" s="77">
        <f t="shared" si="6"/>
        <v>165791500</v>
      </c>
      <c r="J147" s="94" t="s">
        <v>188</v>
      </c>
      <c r="K147" s="94" t="s">
        <v>173</v>
      </c>
      <c r="L147" s="93" t="s">
        <v>483</v>
      </c>
    </row>
    <row r="148" spans="2:12" s="92" customFormat="1" ht="54" customHeight="1">
      <c r="B148" s="105">
        <v>42141800</v>
      </c>
      <c r="C148" s="108" t="s">
        <v>480</v>
      </c>
      <c r="D148" s="90">
        <v>42643</v>
      </c>
      <c r="E148" s="104">
        <v>2</v>
      </c>
      <c r="F148" s="105" t="s">
        <v>177</v>
      </c>
      <c r="G148" s="102" t="s">
        <v>276</v>
      </c>
      <c r="H148" s="77">
        <f>180000000+53630955</f>
        <v>233630955</v>
      </c>
      <c r="I148" s="77">
        <f t="shared" si="6"/>
        <v>233630955</v>
      </c>
      <c r="J148" s="94" t="s">
        <v>188</v>
      </c>
      <c r="K148" s="94" t="s">
        <v>173</v>
      </c>
      <c r="L148" s="93" t="s">
        <v>483</v>
      </c>
    </row>
    <row r="149" spans="2:12" s="92" customFormat="1" ht="54" customHeight="1">
      <c r="B149" s="105" t="s">
        <v>330</v>
      </c>
      <c r="C149" s="108" t="s">
        <v>478</v>
      </c>
      <c r="D149" s="90">
        <v>42643</v>
      </c>
      <c r="E149" s="104">
        <v>5</v>
      </c>
      <c r="F149" s="105" t="s">
        <v>285</v>
      </c>
      <c r="G149" s="102" t="s">
        <v>276</v>
      </c>
      <c r="H149" s="77">
        <v>250000000</v>
      </c>
      <c r="I149" s="77">
        <f t="shared" si="6"/>
        <v>250000000</v>
      </c>
      <c r="J149" s="94" t="s">
        <v>188</v>
      </c>
      <c r="K149" s="94" t="s">
        <v>173</v>
      </c>
      <c r="L149" s="93" t="s">
        <v>483</v>
      </c>
    </row>
    <row r="150" spans="2:12" s="92" customFormat="1" ht="54" customHeight="1">
      <c r="B150" s="105" t="s">
        <v>488</v>
      </c>
      <c r="C150" s="108" t="s">
        <v>482</v>
      </c>
      <c r="D150" s="90">
        <v>42643</v>
      </c>
      <c r="E150" s="104">
        <v>3</v>
      </c>
      <c r="F150" s="105" t="s">
        <v>285</v>
      </c>
      <c r="G150" s="102" t="s">
        <v>276</v>
      </c>
      <c r="H150" s="77">
        <v>180000000</v>
      </c>
      <c r="I150" s="77">
        <f t="shared" si="6"/>
        <v>180000000</v>
      </c>
      <c r="J150" s="94" t="s">
        <v>188</v>
      </c>
      <c r="K150" s="94" t="s">
        <v>173</v>
      </c>
      <c r="L150" s="93" t="s">
        <v>483</v>
      </c>
    </row>
    <row r="151" spans="2:12" s="92" customFormat="1" ht="54" customHeight="1">
      <c r="B151" s="105" t="s">
        <v>334</v>
      </c>
      <c r="C151" s="108" t="s">
        <v>479</v>
      </c>
      <c r="D151" s="90">
        <v>42643</v>
      </c>
      <c r="E151" s="104">
        <v>2</v>
      </c>
      <c r="F151" s="105" t="s">
        <v>284</v>
      </c>
      <c r="G151" s="102" t="s">
        <v>276</v>
      </c>
      <c r="H151" s="77">
        <v>30000000</v>
      </c>
      <c r="I151" s="77">
        <f t="shared" si="6"/>
        <v>30000000</v>
      </c>
      <c r="J151" s="94" t="s">
        <v>188</v>
      </c>
      <c r="K151" s="94" t="s">
        <v>173</v>
      </c>
      <c r="L151" s="93" t="s">
        <v>483</v>
      </c>
    </row>
    <row r="152" spans="2:12" s="92" customFormat="1" ht="54" customHeight="1">
      <c r="B152" s="105" t="s">
        <v>330</v>
      </c>
      <c r="C152" s="108" t="s">
        <v>495</v>
      </c>
      <c r="D152" s="90">
        <v>42668</v>
      </c>
      <c r="E152" s="104">
        <v>4</v>
      </c>
      <c r="F152" s="105" t="s">
        <v>285</v>
      </c>
      <c r="G152" s="102" t="s">
        <v>276</v>
      </c>
      <c r="H152" s="77">
        <v>308861850</v>
      </c>
      <c r="I152" s="77">
        <f t="shared" si="6"/>
        <v>308861850</v>
      </c>
      <c r="J152" s="94" t="s">
        <v>188</v>
      </c>
      <c r="K152" s="94" t="s">
        <v>173</v>
      </c>
      <c r="L152" s="93" t="s">
        <v>483</v>
      </c>
    </row>
    <row r="153" spans="2:12" s="92" customFormat="1" ht="54" customHeight="1">
      <c r="B153" s="105">
        <v>25101700</v>
      </c>
      <c r="C153" s="108" t="s">
        <v>496</v>
      </c>
      <c r="D153" s="120">
        <v>42671</v>
      </c>
      <c r="E153" s="88">
        <v>12</v>
      </c>
      <c r="F153" s="105" t="s">
        <v>186</v>
      </c>
      <c r="G153" s="102" t="s">
        <v>276</v>
      </c>
      <c r="H153" s="109">
        <v>2800166667</v>
      </c>
      <c r="I153" s="77">
        <f t="shared" si="6"/>
        <v>2800166667</v>
      </c>
      <c r="J153" s="94" t="s">
        <v>188</v>
      </c>
      <c r="K153" s="94" t="s">
        <v>173</v>
      </c>
      <c r="L153" s="93" t="s">
        <v>485</v>
      </c>
    </row>
    <row r="154" spans="2:12" s="92" customFormat="1" ht="54" customHeight="1">
      <c r="B154" s="105">
        <v>10121801</v>
      </c>
      <c r="C154" s="108" t="s">
        <v>404</v>
      </c>
      <c r="D154" s="133">
        <v>42683</v>
      </c>
      <c r="E154" s="134">
        <v>3</v>
      </c>
      <c r="F154" s="105" t="s">
        <v>284</v>
      </c>
      <c r="G154" s="102" t="s">
        <v>276</v>
      </c>
      <c r="H154" s="107">
        <v>15000000</v>
      </c>
      <c r="I154" s="135">
        <f t="shared" si="6"/>
        <v>15000000</v>
      </c>
      <c r="J154" s="94" t="s">
        <v>188</v>
      </c>
      <c r="K154" s="94" t="s">
        <v>173</v>
      </c>
      <c r="L154" s="93" t="s">
        <v>487</v>
      </c>
    </row>
    <row r="155" spans="2:12" s="92" customFormat="1" ht="54" customHeight="1">
      <c r="B155" s="105" t="s">
        <v>396</v>
      </c>
      <c r="C155" s="108" t="s">
        <v>461</v>
      </c>
      <c r="D155" s="90">
        <v>42552</v>
      </c>
      <c r="E155" s="104">
        <v>3</v>
      </c>
      <c r="F155" s="105" t="s">
        <v>284</v>
      </c>
      <c r="G155" s="102" t="s">
        <v>276</v>
      </c>
      <c r="H155" s="109">
        <f>24000000-11000000</f>
        <v>13000000</v>
      </c>
      <c r="I155" s="77">
        <f t="shared" si="6"/>
        <v>13000000</v>
      </c>
      <c r="J155" s="94" t="s">
        <v>188</v>
      </c>
      <c r="K155" s="94" t="s">
        <v>173</v>
      </c>
      <c r="L155" s="93" t="s">
        <v>486</v>
      </c>
    </row>
    <row r="156" spans="2:12" s="92" customFormat="1" ht="54" customHeight="1">
      <c r="B156" s="105" t="s">
        <v>393</v>
      </c>
      <c r="C156" s="108" t="s">
        <v>289</v>
      </c>
      <c r="D156" s="91">
        <v>42590</v>
      </c>
      <c r="E156" s="104">
        <v>4</v>
      </c>
      <c r="F156" s="105" t="s">
        <v>177</v>
      </c>
      <c r="G156" s="102" t="s">
        <v>276</v>
      </c>
      <c r="H156" s="109">
        <f>85008000-2343715-36948769</f>
        <v>45715516</v>
      </c>
      <c r="I156" s="77">
        <f aca="true" t="shared" si="7" ref="I156:I167">H156</f>
        <v>45715516</v>
      </c>
      <c r="J156" s="94" t="s">
        <v>188</v>
      </c>
      <c r="K156" s="94" t="s">
        <v>173</v>
      </c>
      <c r="L156" s="93" t="s">
        <v>486</v>
      </c>
    </row>
    <row r="157" spans="2:12" s="92" customFormat="1" ht="54" customHeight="1">
      <c r="B157" s="105" t="s">
        <v>394</v>
      </c>
      <c r="C157" s="71" t="s">
        <v>498</v>
      </c>
      <c r="D157" s="90">
        <v>42552</v>
      </c>
      <c r="E157" s="104">
        <v>12</v>
      </c>
      <c r="F157" s="105" t="s">
        <v>285</v>
      </c>
      <c r="G157" s="102" t="s">
        <v>276</v>
      </c>
      <c r="H157" s="109">
        <f>69600000-48743</f>
        <v>69551257</v>
      </c>
      <c r="I157" s="77">
        <f t="shared" si="7"/>
        <v>69551257</v>
      </c>
      <c r="J157" s="94" t="s">
        <v>188</v>
      </c>
      <c r="K157" s="94" t="s">
        <v>173</v>
      </c>
      <c r="L157" s="93" t="s">
        <v>486</v>
      </c>
    </row>
    <row r="158" spans="2:12" s="92" customFormat="1" ht="54" customHeight="1">
      <c r="B158" s="105">
        <v>81161706</v>
      </c>
      <c r="C158" s="108" t="s">
        <v>317</v>
      </c>
      <c r="D158" s="90">
        <v>42563</v>
      </c>
      <c r="E158" s="104">
        <v>12</v>
      </c>
      <c r="F158" s="105" t="s">
        <v>177</v>
      </c>
      <c r="G158" s="102" t="s">
        <v>276</v>
      </c>
      <c r="H158" s="109">
        <f>80004000-80004000+80004000-4087772</f>
        <v>75916228</v>
      </c>
      <c r="I158" s="77">
        <f t="shared" si="7"/>
        <v>75916228</v>
      </c>
      <c r="J158" s="94" t="s">
        <v>188</v>
      </c>
      <c r="K158" s="94" t="s">
        <v>173</v>
      </c>
      <c r="L158" s="93" t="s">
        <v>486</v>
      </c>
    </row>
    <row r="159" spans="2:12" s="92" customFormat="1" ht="54" customHeight="1">
      <c r="B159" s="110" t="s">
        <v>398</v>
      </c>
      <c r="C159" s="108" t="s">
        <v>318</v>
      </c>
      <c r="D159" s="90">
        <v>42643</v>
      </c>
      <c r="E159" s="104">
        <v>7</v>
      </c>
      <c r="F159" s="105" t="s">
        <v>284</v>
      </c>
      <c r="G159" s="102" t="s">
        <v>276</v>
      </c>
      <c r="H159" s="109">
        <f>45600000-17388671</f>
        <v>28211329</v>
      </c>
      <c r="I159" s="77">
        <f t="shared" si="7"/>
        <v>28211329</v>
      </c>
      <c r="J159" s="94" t="s">
        <v>188</v>
      </c>
      <c r="K159" s="94" t="s">
        <v>173</v>
      </c>
      <c r="L159" s="93" t="s">
        <v>486</v>
      </c>
    </row>
    <row r="160" spans="2:12" s="92" customFormat="1" ht="51" customHeight="1">
      <c r="B160" s="80" t="s">
        <v>399</v>
      </c>
      <c r="C160" s="108" t="s">
        <v>319</v>
      </c>
      <c r="D160" s="90">
        <v>42575</v>
      </c>
      <c r="E160" s="104">
        <v>3</v>
      </c>
      <c r="F160" s="105" t="s">
        <v>285</v>
      </c>
      <c r="G160" s="102" t="s">
        <v>276</v>
      </c>
      <c r="H160" s="109">
        <v>205000000</v>
      </c>
      <c r="I160" s="77">
        <f t="shared" si="7"/>
        <v>205000000</v>
      </c>
      <c r="J160" s="94" t="s">
        <v>188</v>
      </c>
      <c r="K160" s="94" t="s">
        <v>173</v>
      </c>
      <c r="L160" s="93" t="s">
        <v>486</v>
      </c>
    </row>
    <row r="161" spans="2:12" s="92" customFormat="1" ht="43.5" customHeight="1">
      <c r="B161" s="103" t="s">
        <v>400</v>
      </c>
      <c r="C161" s="108" t="s">
        <v>320</v>
      </c>
      <c r="D161" s="89">
        <v>42575</v>
      </c>
      <c r="E161" s="104">
        <v>3</v>
      </c>
      <c r="F161" s="105" t="s">
        <v>279</v>
      </c>
      <c r="G161" s="102" t="s">
        <v>276</v>
      </c>
      <c r="H161" s="109">
        <v>228808000</v>
      </c>
      <c r="I161" s="77">
        <f t="shared" si="7"/>
        <v>228808000</v>
      </c>
      <c r="J161" s="94" t="s">
        <v>188</v>
      </c>
      <c r="K161" s="94" t="s">
        <v>173</v>
      </c>
      <c r="L161" s="93" t="s">
        <v>486</v>
      </c>
    </row>
    <row r="162" spans="2:12" s="92" customFormat="1" ht="59.25" customHeight="1">
      <c r="B162" s="105" t="s">
        <v>402</v>
      </c>
      <c r="C162" s="108" t="s">
        <v>460</v>
      </c>
      <c r="D162" s="89">
        <v>42575</v>
      </c>
      <c r="E162" s="104">
        <v>5</v>
      </c>
      <c r="F162" s="105" t="s">
        <v>285</v>
      </c>
      <c r="G162" s="102" t="s">
        <v>276</v>
      </c>
      <c r="H162" s="109">
        <f>150000000-150000000+150000000</f>
        <v>150000000</v>
      </c>
      <c r="I162" s="77">
        <f t="shared" si="7"/>
        <v>150000000</v>
      </c>
      <c r="J162" s="94" t="s">
        <v>188</v>
      </c>
      <c r="K162" s="94" t="s">
        <v>173</v>
      </c>
      <c r="L162" s="93" t="s">
        <v>486</v>
      </c>
    </row>
    <row r="163" spans="2:12" s="92" customFormat="1" ht="67.5" customHeight="1">
      <c r="B163" s="101">
        <v>80111600</v>
      </c>
      <c r="C163" s="132" t="s">
        <v>321</v>
      </c>
      <c r="D163" s="89" t="s">
        <v>454</v>
      </c>
      <c r="E163" s="104">
        <v>12</v>
      </c>
      <c r="F163" s="105" t="s">
        <v>177</v>
      </c>
      <c r="G163" s="102" t="s">
        <v>276</v>
      </c>
      <c r="H163" s="109">
        <v>172175000</v>
      </c>
      <c r="I163" s="77">
        <f t="shared" si="7"/>
        <v>172175000</v>
      </c>
      <c r="J163" s="94" t="s">
        <v>188</v>
      </c>
      <c r="K163" s="94" t="s">
        <v>173</v>
      </c>
      <c r="L163" s="93" t="s">
        <v>486</v>
      </c>
    </row>
    <row r="164" spans="2:12" s="92" customFormat="1" ht="51.75" customHeight="1">
      <c r="B164" s="105" t="s">
        <v>403</v>
      </c>
      <c r="C164" s="108" t="s">
        <v>322</v>
      </c>
      <c r="D164" s="90">
        <v>42552</v>
      </c>
      <c r="E164" s="104">
        <v>6</v>
      </c>
      <c r="F164" s="105" t="s">
        <v>285</v>
      </c>
      <c r="G164" s="102" t="s">
        <v>276</v>
      </c>
      <c r="H164" s="109">
        <v>155000000</v>
      </c>
      <c r="I164" s="77">
        <f t="shared" si="7"/>
        <v>155000000</v>
      </c>
      <c r="J164" s="94" t="s">
        <v>188</v>
      </c>
      <c r="K164" s="94" t="s">
        <v>173</v>
      </c>
      <c r="L164" s="93" t="s">
        <v>486</v>
      </c>
    </row>
    <row r="165" spans="2:12" s="92" customFormat="1" ht="71.25" customHeight="1">
      <c r="B165" s="101">
        <v>80111600</v>
      </c>
      <c r="C165" s="108" t="s">
        <v>434</v>
      </c>
      <c r="D165" s="90" t="s">
        <v>454</v>
      </c>
      <c r="E165" s="104">
        <v>2</v>
      </c>
      <c r="F165" s="105" t="s">
        <v>177</v>
      </c>
      <c r="G165" s="102" t="s">
        <v>276</v>
      </c>
      <c r="H165" s="109">
        <f>450000000-99462783</f>
        <v>350537217</v>
      </c>
      <c r="I165" s="77">
        <f t="shared" si="7"/>
        <v>350537217</v>
      </c>
      <c r="J165" s="94" t="s">
        <v>188</v>
      </c>
      <c r="K165" s="94" t="s">
        <v>173</v>
      </c>
      <c r="L165" s="93" t="s">
        <v>486</v>
      </c>
    </row>
    <row r="166" spans="2:12" s="92" customFormat="1" ht="54" customHeight="1">
      <c r="B166" s="101" t="s">
        <v>466</v>
      </c>
      <c r="C166" s="108" t="s">
        <v>462</v>
      </c>
      <c r="D166" s="110">
        <v>42557</v>
      </c>
      <c r="E166" s="104">
        <v>3</v>
      </c>
      <c r="F166" s="105" t="s">
        <v>285</v>
      </c>
      <c r="G166" s="102" t="s">
        <v>276</v>
      </c>
      <c r="H166" s="109">
        <f>274000000-11013475</f>
        <v>262986525</v>
      </c>
      <c r="I166" s="77">
        <f t="shared" si="7"/>
        <v>262986525</v>
      </c>
      <c r="J166" s="94" t="s">
        <v>188</v>
      </c>
      <c r="K166" s="94" t="s">
        <v>173</v>
      </c>
      <c r="L166" s="93" t="s">
        <v>486</v>
      </c>
    </row>
    <row r="167" spans="2:12" s="92" customFormat="1" ht="54" customHeight="1">
      <c r="B167" s="101">
        <v>81112100</v>
      </c>
      <c r="C167" s="108" t="s">
        <v>497</v>
      </c>
      <c r="D167" s="110">
        <v>42678</v>
      </c>
      <c r="E167" s="136">
        <v>1</v>
      </c>
      <c r="F167" s="137" t="s">
        <v>286</v>
      </c>
      <c r="G167" s="102" t="s">
        <v>276</v>
      </c>
      <c r="H167" s="107">
        <v>52050016</v>
      </c>
      <c r="I167" s="135">
        <f t="shared" si="7"/>
        <v>52050016</v>
      </c>
      <c r="J167" s="94" t="s">
        <v>188</v>
      </c>
      <c r="K167" s="94" t="s">
        <v>173</v>
      </c>
      <c r="L167" s="93" t="s">
        <v>486</v>
      </c>
    </row>
    <row r="168" spans="1:12" s="65" customFormat="1" ht="15">
      <c r="A168" s="92"/>
      <c r="B168" s="30"/>
      <c r="C168" s="68"/>
      <c r="D168" s="32"/>
      <c r="E168" s="22"/>
      <c r="F168" s="30"/>
      <c r="G168" s="30"/>
      <c r="H168" s="31"/>
      <c r="I168" s="31"/>
      <c r="J168" s="33"/>
      <c r="K168" s="33"/>
      <c r="L168" s="34"/>
    </row>
    <row r="169" spans="1:12" s="23" customFormat="1" ht="15">
      <c r="A169" s="92"/>
      <c r="B169" s="41" t="s">
        <v>278</v>
      </c>
      <c r="C169" s="57"/>
      <c r="D169" s="36"/>
      <c r="E169" s="37"/>
      <c r="F169" s="30"/>
      <c r="G169" s="30"/>
      <c r="H169" s="31"/>
      <c r="I169" s="31"/>
      <c r="J169" s="33"/>
      <c r="K169" s="33"/>
      <c r="L169" s="34"/>
    </row>
    <row r="170" spans="1:12" s="23" customFormat="1" ht="22.5">
      <c r="A170" s="92"/>
      <c r="B170" s="29" t="s">
        <v>243</v>
      </c>
      <c r="C170" s="59" t="s">
        <v>277</v>
      </c>
      <c r="D170" s="29" t="s">
        <v>251</v>
      </c>
      <c r="F170" s="30"/>
      <c r="G170" s="30"/>
      <c r="H170" s="31"/>
      <c r="I170" s="31"/>
      <c r="J170" s="33"/>
      <c r="K170" s="33"/>
      <c r="L170" s="34"/>
    </row>
    <row r="171" spans="1:12" s="23" customFormat="1" ht="33.75" customHeight="1">
      <c r="A171" s="92"/>
      <c r="B171" s="70" t="s">
        <v>405</v>
      </c>
      <c r="C171" s="72">
        <v>46181500</v>
      </c>
      <c r="D171" s="93" t="s">
        <v>485</v>
      </c>
      <c r="F171" s="30"/>
      <c r="G171" s="30"/>
      <c r="H171" s="81"/>
      <c r="I171" s="31"/>
      <c r="J171" s="33"/>
      <c r="K171" s="33"/>
      <c r="L171" s="34"/>
    </row>
    <row r="172" spans="1:12" s="23" customFormat="1" ht="33.75" customHeight="1">
      <c r="A172" s="92"/>
      <c r="B172" s="71" t="s">
        <v>406</v>
      </c>
      <c r="C172" s="72">
        <v>46181700</v>
      </c>
      <c r="D172" s="93" t="s">
        <v>485</v>
      </c>
      <c r="F172" s="117"/>
      <c r="G172" s="30"/>
      <c r="H172" s="31"/>
      <c r="I172" s="31"/>
      <c r="J172" s="33"/>
      <c r="K172" s="33"/>
      <c r="L172" s="34"/>
    </row>
    <row r="173" spans="1:12" s="23" customFormat="1" ht="33.75" customHeight="1">
      <c r="A173" s="92"/>
      <c r="B173" s="70" t="s">
        <v>407</v>
      </c>
      <c r="C173" s="72">
        <v>25101700</v>
      </c>
      <c r="D173" s="93" t="s">
        <v>485</v>
      </c>
      <c r="F173" s="30"/>
      <c r="G173" s="30"/>
      <c r="H173" s="31"/>
      <c r="I173" s="31"/>
      <c r="J173" s="33"/>
      <c r="K173" s="33"/>
      <c r="L173" s="34"/>
    </row>
    <row r="174" spans="1:12" s="23" customFormat="1" ht="33.75" customHeight="1">
      <c r="A174" s="92"/>
      <c r="B174" s="70" t="s">
        <v>408</v>
      </c>
      <c r="C174" s="72">
        <v>25101700</v>
      </c>
      <c r="D174" s="93" t="s">
        <v>485</v>
      </c>
      <c r="F174" s="30"/>
      <c r="G174" s="30"/>
      <c r="H174" s="31"/>
      <c r="I174" s="31"/>
      <c r="J174" s="33"/>
      <c r="K174" s="33"/>
      <c r="L174" s="34"/>
    </row>
    <row r="175" spans="1:12" s="23" customFormat="1" ht="33.75" customHeight="1">
      <c r="A175" s="92"/>
      <c r="B175" s="70" t="s">
        <v>409</v>
      </c>
      <c r="C175" s="72">
        <v>25101700</v>
      </c>
      <c r="D175" s="93" t="s">
        <v>485</v>
      </c>
      <c r="F175" s="30"/>
      <c r="G175" s="30"/>
      <c r="H175" s="31"/>
      <c r="I175" s="31"/>
      <c r="J175" s="33"/>
      <c r="K175" s="33"/>
      <c r="L175" s="34"/>
    </row>
    <row r="176" spans="1:12" s="23" customFormat="1" ht="33.75" customHeight="1">
      <c r="A176" s="92"/>
      <c r="B176" s="70" t="s">
        <v>410</v>
      </c>
      <c r="C176" s="72">
        <v>46161700</v>
      </c>
      <c r="D176" s="93" t="s">
        <v>485</v>
      </c>
      <c r="F176" s="30"/>
      <c r="G176" s="30"/>
      <c r="H176" s="31"/>
      <c r="I176" s="31"/>
      <c r="J176" s="33"/>
      <c r="K176" s="33"/>
      <c r="L176" s="34"/>
    </row>
    <row r="177" spans="1:12" s="23" customFormat="1" ht="33.75" customHeight="1">
      <c r="A177" s="92"/>
      <c r="B177" s="71" t="s">
        <v>411</v>
      </c>
      <c r="C177" s="72">
        <v>46161700</v>
      </c>
      <c r="D177" s="93" t="s">
        <v>485</v>
      </c>
      <c r="F177" s="30"/>
      <c r="G177" s="30"/>
      <c r="H177" s="31"/>
      <c r="I177" s="31"/>
      <c r="J177" s="33"/>
      <c r="K177" s="33"/>
      <c r="L177" s="34"/>
    </row>
    <row r="178" spans="1:12" s="23" customFormat="1" ht="33.75" customHeight="1">
      <c r="A178" s="92"/>
      <c r="B178" s="70" t="s">
        <v>412</v>
      </c>
      <c r="C178" s="72">
        <v>25111600</v>
      </c>
      <c r="D178" s="93" t="s">
        <v>485</v>
      </c>
      <c r="F178" s="30"/>
      <c r="G178" s="30"/>
      <c r="H178" s="31"/>
      <c r="I178" s="31"/>
      <c r="J178" s="33"/>
      <c r="K178" s="33"/>
      <c r="L178" s="34"/>
    </row>
    <row r="179" spans="1:12" s="23" customFormat="1" ht="33.75" customHeight="1">
      <c r="A179" s="92"/>
      <c r="B179" s="70" t="s">
        <v>413</v>
      </c>
      <c r="C179" s="73">
        <v>46181509</v>
      </c>
      <c r="D179" s="69" t="s">
        <v>283</v>
      </c>
      <c r="F179" s="30"/>
      <c r="G179" s="30"/>
      <c r="H179" s="31"/>
      <c r="I179" s="31"/>
      <c r="J179" s="33"/>
      <c r="K179" s="33"/>
      <c r="L179" s="34"/>
    </row>
    <row r="180" spans="1:12" s="23" customFormat="1" ht="33.75" customHeight="1">
      <c r="A180" s="92"/>
      <c r="B180" s="70" t="s">
        <v>414</v>
      </c>
      <c r="C180" s="73">
        <v>46191510</v>
      </c>
      <c r="D180" s="69" t="s">
        <v>283</v>
      </c>
      <c r="F180" s="30"/>
      <c r="G180" s="30"/>
      <c r="H180" s="31"/>
      <c r="I180" s="31"/>
      <c r="J180" s="33"/>
      <c r="K180" s="33"/>
      <c r="L180" s="34"/>
    </row>
    <row r="181" spans="1:12" s="23" customFormat="1" ht="33.75" customHeight="1">
      <c r="A181" s="92"/>
      <c r="B181" s="70" t="s">
        <v>415</v>
      </c>
      <c r="C181" s="73">
        <v>73181303</v>
      </c>
      <c r="D181" s="69" t="s">
        <v>283</v>
      </c>
      <c r="F181" s="30"/>
      <c r="G181" s="30"/>
      <c r="H181" s="31"/>
      <c r="I181" s="31"/>
      <c r="J181" s="33"/>
      <c r="K181" s="33"/>
      <c r="L181" s="34"/>
    </row>
    <row r="182" spans="1:12" s="23" customFormat="1" ht="33.75" customHeight="1">
      <c r="A182" s="92"/>
      <c r="B182" s="70" t="s">
        <v>416</v>
      </c>
      <c r="C182" s="73">
        <v>71123005</v>
      </c>
      <c r="D182" s="69" t="s">
        <v>283</v>
      </c>
      <c r="F182" s="30"/>
      <c r="G182" s="30"/>
      <c r="H182" s="31"/>
      <c r="I182" s="31"/>
      <c r="J182" s="33"/>
      <c r="K182" s="33"/>
      <c r="L182" s="34"/>
    </row>
    <row r="183" spans="1:12" s="23" customFormat="1" ht="33.75" customHeight="1">
      <c r="A183" s="92"/>
      <c r="B183" s="70" t="s">
        <v>417</v>
      </c>
      <c r="C183" s="73">
        <v>43232402</v>
      </c>
      <c r="D183" s="69" t="s">
        <v>283</v>
      </c>
      <c r="F183" s="30"/>
      <c r="G183" s="30"/>
      <c r="H183" s="31"/>
      <c r="I183" s="31"/>
      <c r="J183" s="33"/>
      <c r="K183" s="33"/>
      <c r="L183" s="34"/>
    </row>
    <row r="184" spans="1:12" s="23" customFormat="1" ht="33.75" customHeight="1">
      <c r="A184" s="92"/>
      <c r="B184" s="70" t="s">
        <v>418</v>
      </c>
      <c r="C184" s="74">
        <v>81101500</v>
      </c>
      <c r="D184" s="93" t="s">
        <v>483</v>
      </c>
      <c r="F184" s="30"/>
      <c r="G184" s="30"/>
      <c r="H184" s="31"/>
      <c r="I184" s="31"/>
      <c r="J184" s="33"/>
      <c r="K184" s="33"/>
      <c r="L184" s="34"/>
    </row>
    <row r="185" spans="1:12" s="23" customFormat="1" ht="33.75" customHeight="1">
      <c r="A185" s="92"/>
      <c r="B185" s="70" t="s">
        <v>419</v>
      </c>
      <c r="C185" s="75" t="s">
        <v>428</v>
      </c>
      <c r="D185" s="93" t="s">
        <v>483</v>
      </c>
      <c r="F185" s="30"/>
      <c r="G185" s="30"/>
      <c r="H185" s="31"/>
      <c r="I185" s="31"/>
      <c r="J185" s="33"/>
      <c r="K185" s="33"/>
      <c r="L185" s="34"/>
    </row>
    <row r="186" spans="1:12" s="23" customFormat="1" ht="33.75" customHeight="1">
      <c r="A186" s="92"/>
      <c r="B186" s="70" t="s">
        <v>420</v>
      </c>
      <c r="C186" s="80" t="s">
        <v>399</v>
      </c>
      <c r="D186" s="93" t="s">
        <v>486</v>
      </c>
      <c r="F186" s="32"/>
      <c r="G186" s="30"/>
      <c r="H186" s="31"/>
      <c r="I186" s="31"/>
      <c r="J186" s="33"/>
      <c r="K186" s="33"/>
      <c r="L186" s="34"/>
    </row>
    <row r="187" spans="1:12" s="23" customFormat="1" ht="33.75" customHeight="1">
      <c r="A187" s="92"/>
      <c r="B187" s="70" t="s">
        <v>421</v>
      </c>
      <c r="C187" s="80" t="s">
        <v>399</v>
      </c>
      <c r="D187" s="93" t="s">
        <v>486</v>
      </c>
      <c r="F187" s="32"/>
      <c r="G187" s="30"/>
      <c r="H187" s="31"/>
      <c r="I187" s="31"/>
      <c r="J187" s="33"/>
      <c r="K187" s="33"/>
      <c r="L187" s="34"/>
    </row>
    <row r="188" spans="1:12" s="23" customFormat="1" ht="33.75" customHeight="1">
      <c r="A188" s="92"/>
      <c r="B188" s="70" t="s">
        <v>422</v>
      </c>
      <c r="C188" s="76" t="s">
        <v>433</v>
      </c>
      <c r="D188" s="93" t="s">
        <v>486</v>
      </c>
      <c r="F188" s="32"/>
      <c r="G188" s="30"/>
      <c r="H188" s="31"/>
      <c r="I188" s="31"/>
      <c r="J188" s="33"/>
      <c r="K188" s="33"/>
      <c r="L188" s="34"/>
    </row>
    <row r="189" spans="1:12" s="23" customFormat="1" ht="33.75" customHeight="1">
      <c r="A189" s="92"/>
      <c r="B189" s="70" t="s">
        <v>423</v>
      </c>
      <c r="C189" s="78" t="s">
        <v>397</v>
      </c>
      <c r="D189" s="93" t="s">
        <v>486</v>
      </c>
      <c r="F189" s="32"/>
      <c r="G189" s="30"/>
      <c r="H189" s="31"/>
      <c r="I189" s="31"/>
      <c r="J189" s="33"/>
      <c r="K189" s="33"/>
      <c r="L189" s="34"/>
    </row>
    <row r="190" spans="1:12" s="23" customFormat="1" ht="33.75" customHeight="1">
      <c r="A190" s="92"/>
      <c r="B190" s="70" t="s">
        <v>424</v>
      </c>
      <c r="C190" s="79" t="s">
        <v>401</v>
      </c>
      <c r="D190" s="93" t="s">
        <v>486</v>
      </c>
      <c r="F190" s="32"/>
      <c r="G190" s="30"/>
      <c r="H190" s="31"/>
      <c r="I190" s="31"/>
      <c r="J190" s="33"/>
      <c r="K190" s="33"/>
      <c r="L190" s="34"/>
    </row>
    <row r="191" spans="1:12" s="23" customFormat="1" ht="33.75" customHeight="1">
      <c r="A191" s="92"/>
      <c r="B191" s="70" t="s">
        <v>425</v>
      </c>
      <c r="C191" s="78">
        <v>39121000</v>
      </c>
      <c r="D191" s="93" t="s">
        <v>486</v>
      </c>
      <c r="F191" s="32"/>
      <c r="G191" s="30"/>
      <c r="H191" s="31"/>
      <c r="I191" s="31"/>
      <c r="J191" s="33"/>
      <c r="K191" s="33"/>
      <c r="L191" s="34"/>
    </row>
    <row r="192" spans="1:12" s="23" customFormat="1" ht="33.75" customHeight="1">
      <c r="A192" s="92"/>
      <c r="B192" s="70" t="s">
        <v>426</v>
      </c>
      <c r="C192" s="78" t="s">
        <v>429</v>
      </c>
      <c r="D192" s="93" t="s">
        <v>486</v>
      </c>
      <c r="F192" s="32"/>
      <c r="G192" s="30"/>
      <c r="H192" s="31"/>
      <c r="I192" s="31"/>
      <c r="J192" s="33"/>
      <c r="K192" s="33"/>
      <c r="L192" s="34"/>
    </row>
    <row r="193" spans="1:12" s="23" customFormat="1" ht="33.75" customHeight="1">
      <c r="A193" s="92"/>
      <c r="B193" s="70" t="s">
        <v>427</v>
      </c>
      <c r="C193" s="78" t="s">
        <v>430</v>
      </c>
      <c r="D193" s="93" t="s">
        <v>486</v>
      </c>
      <c r="F193" s="32"/>
      <c r="G193" s="30"/>
      <c r="H193" s="31"/>
      <c r="I193" s="31"/>
      <c r="J193" s="33"/>
      <c r="K193" s="33"/>
      <c r="L193" s="34"/>
    </row>
    <row r="194" spans="1:12" s="23" customFormat="1" ht="15">
      <c r="A194" s="92"/>
      <c r="B194" s="32"/>
      <c r="C194" s="60"/>
      <c r="D194" s="32"/>
      <c r="E194" s="22"/>
      <c r="F194" s="30"/>
      <c r="G194" s="30"/>
      <c r="H194" s="31"/>
      <c r="I194" s="31"/>
      <c r="J194" s="33"/>
      <c r="K194" s="33"/>
      <c r="L194" s="34"/>
    </row>
  </sheetData>
  <sheetProtection/>
  <protectedRanges>
    <protectedRange sqref="C125" name="Rango1_2"/>
    <protectedRange sqref="C126" name="Rango1_5_1"/>
    <protectedRange sqref="C109:C110" name="Rango1_2_1"/>
    <protectedRange sqref="C113:C119" name="Rango1_1_2_1"/>
    <protectedRange sqref="C120" name="Rango1_3_1"/>
    <protectedRange sqref="C132:C140" name="Rango1_8_7_1"/>
    <protectedRange sqref="C102 C153 C104:C108" name="Rango1_7_1"/>
    <protectedRange sqref="C127" name="Rango1_5_5"/>
    <protectedRange sqref="B171" name="Rango1_7_2"/>
    <protectedRange sqref="B172" name="Rango1_7_4"/>
    <protectedRange sqref="B173" name="Rango1_7_5"/>
    <protectedRange sqref="B174" name="Rango1_7_6"/>
    <protectedRange sqref="B175:B177" name="Rango1_7_7"/>
    <protectedRange sqref="B178" name="Rango1_7_9"/>
    <protectedRange sqref="B179" name="Rango1_2_1_1"/>
    <protectedRange sqref="B180" name="Rango1_2_1_2"/>
    <protectedRange sqref="B181:B182" name="Rango1_2_1_3"/>
    <protectedRange sqref="B183" name="Rango1_2_1_4"/>
    <protectedRange sqref="B186:B187" name="Rango1_8_7_2"/>
    <protectedRange sqref="B188:B189" name="Rango1_8_7_3"/>
    <protectedRange sqref="B190:B191" name="Rango1_8_7_4"/>
    <protectedRange sqref="B192" name="Rango1_8_8_1"/>
    <protectedRange sqref="C162" name="Rango1_8_7_1_7_1"/>
    <protectedRange sqref="C85:C86" name="Rango1_2_1_5"/>
    <protectedRange sqref="C87" name="Rango1_1_1_1_1"/>
    <protectedRange sqref="C88:C89" name="Rango1_1_2_1_1"/>
    <protectedRange sqref="C90" name="Rango1_3_1_1"/>
    <protectedRange sqref="C95:C96" name="Rango1_8_7_1_1"/>
    <protectedRange sqref="C99" name="Rango1_8_7_1_2_1"/>
    <protectedRange sqref="C154" name="Rango1_7_1_3"/>
    <protectedRange sqref="C103" name="Rango1_7_1_1"/>
  </protectedRanges>
  <conditionalFormatting sqref="C108">
    <cfRule type="cellIs" priority="36" dxfId="0" operator="equal">
      <formula>"si($D$4=""REDUCCIÓN DEL RIESGO"")"</formula>
    </cfRule>
  </conditionalFormatting>
  <dataValidations count="1">
    <dataValidation allowBlank="1" showInputMessage="1" showErrorMessage="1" promptTitle="Objeto" prompt="Escriba aquí de forma exacta el objeto de la forma como quedará en la solicitud de viabilidad y en el proceso de selección" sqref="C59:C63 C53:C57 C30 C28 C74:C77 C68:C69 C79:C81"/>
  </dataValidations>
  <hyperlinks>
    <hyperlink ref="C9" r:id="rId1" display="www.bomberosbogota.gov.co/‎"/>
  </hyperlinks>
  <printOptions horizontalCentered="1"/>
  <pageMargins left="0" right="0" top="0.9055118110236221" bottom="0.3937007874015748" header="0" footer="0"/>
  <pageSetup fitToHeight="0" fitToWidth="1" horizontalDpi="600" verticalDpi="600" orientation="portrait" scale="72" r:id="rId3"/>
  <headerFooter>
    <oddHeader>&amp;C&amp;"Arial,Negrita"&amp;8&amp;G&amp;"Tahoma,Negrita"&amp;10PLAN ANUAL DE ADQUSICIONES DE INVERSIÓN  -  VIGENCIA 2016</oddHeader>
    <oddFooter>&amp;L&amp;"Arial,Normal"&amp;8Página &amp;P de &amp;N&amp;C&amp;"Arial,Normal"&amp;8Calle 20 N° 68A - 06 PBX 3822500 www.bomberosbogota.gov.coLínea de emergencia 123&amp;R&amp;"Tahoma,Normal"&amp;7FOR-PGE-2-01 V401/01/2014&amp;F</oddFooter>
  </headerFooter>
  <ignoredErrors>
    <ignoredError sqref="B31" numberStoredAsText="1"/>
  </ignoredErrors>
  <legacyDrawingHF r:id="rId2"/>
</worksheet>
</file>

<file path=xl/worksheets/sheet2.xml><?xml version="1.0" encoding="utf-8"?>
<worksheet xmlns="http://schemas.openxmlformats.org/spreadsheetml/2006/main" xmlns:r="http://schemas.openxmlformats.org/officeDocument/2006/relationships">
  <dimension ref="A1:G16"/>
  <sheetViews>
    <sheetView zoomScalePageLayoutView="0" workbookViewId="0" topLeftCell="A4">
      <selection activeCell="F2" sqref="F2:F15"/>
    </sheetView>
  </sheetViews>
  <sheetFormatPr defaultColWidth="11.421875" defaultRowHeight="15"/>
  <cols>
    <col min="1" max="1" width="11.57421875" style="19" bestFit="1" customWidth="1"/>
    <col min="2" max="2" width="16.57421875" style="18" customWidth="1"/>
    <col min="3" max="4" width="38.57421875" style="18" customWidth="1"/>
    <col min="5" max="5" width="10.140625" style="18" customWidth="1"/>
    <col min="6" max="6" width="11.28125" style="18" customWidth="1"/>
    <col min="7" max="7" width="13.7109375" style="18" customWidth="1"/>
    <col min="8" max="16384" width="11.421875" style="18" customWidth="1"/>
  </cols>
  <sheetData>
    <row r="1" spans="1:7" ht="38.25" customHeight="1">
      <c r="A1" s="12" t="s">
        <v>149</v>
      </c>
      <c r="B1" s="12" t="s">
        <v>154</v>
      </c>
      <c r="C1" s="12" t="s">
        <v>155</v>
      </c>
      <c r="D1" s="13" t="s">
        <v>3</v>
      </c>
      <c r="E1" s="12" t="s">
        <v>156</v>
      </c>
      <c r="F1" s="14" t="s">
        <v>157</v>
      </c>
      <c r="G1" s="13" t="s">
        <v>153</v>
      </c>
    </row>
    <row r="2" spans="1:7" ht="36.75" customHeight="1">
      <c r="A2" s="16">
        <v>412</v>
      </c>
      <c r="B2" s="4" t="s">
        <v>158</v>
      </c>
      <c r="C2" s="4" t="s">
        <v>159</v>
      </c>
      <c r="D2" s="15" t="s">
        <v>5</v>
      </c>
      <c r="E2" s="16">
        <v>1</v>
      </c>
      <c r="F2" s="16"/>
      <c r="G2" s="4"/>
    </row>
    <row r="3" spans="1:7" ht="36.75" customHeight="1">
      <c r="A3" s="16">
        <v>412</v>
      </c>
      <c r="B3" s="4" t="s">
        <v>158</v>
      </c>
      <c r="C3" s="4" t="s">
        <v>160</v>
      </c>
      <c r="D3" s="15" t="s">
        <v>6</v>
      </c>
      <c r="E3" s="16">
        <v>1</v>
      </c>
      <c r="F3" s="16"/>
      <c r="G3" s="4"/>
    </row>
    <row r="4" spans="1:7" ht="36.75" customHeight="1">
      <c r="A4" s="16">
        <v>412</v>
      </c>
      <c r="B4" s="4" t="s">
        <v>161</v>
      </c>
      <c r="C4" s="4" t="s">
        <v>162</v>
      </c>
      <c r="D4" s="15" t="s">
        <v>7</v>
      </c>
      <c r="E4" s="16">
        <v>1</v>
      </c>
      <c r="F4" s="16"/>
      <c r="G4" s="4"/>
    </row>
    <row r="5" spans="1:7" ht="36.75" customHeight="1">
      <c r="A5" s="16">
        <v>412</v>
      </c>
      <c r="B5" s="4" t="s">
        <v>161</v>
      </c>
      <c r="C5" s="4" t="s">
        <v>162</v>
      </c>
      <c r="D5" s="15" t="s">
        <v>8</v>
      </c>
      <c r="E5" s="16">
        <v>1</v>
      </c>
      <c r="F5" s="16"/>
      <c r="G5" s="4"/>
    </row>
    <row r="6" spans="1:7" ht="36.75" customHeight="1">
      <c r="A6" s="16">
        <v>412</v>
      </c>
      <c r="B6" s="4" t="s">
        <v>161</v>
      </c>
      <c r="C6" s="4" t="s">
        <v>162</v>
      </c>
      <c r="D6" s="15" t="s">
        <v>25</v>
      </c>
      <c r="E6" s="16">
        <v>1</v>
      </c>
      <c r="F6" s="16"/>
      <c r="G6" s="4"/>
    </row>
    <row r="7" spans="1:7" ht="36.75" customHeight="1">
      <c r="A7" s="16">
        <v>412</v>
      </c>
      <c r="B7" s="4" t="s">
        <v>161</v>
      </c>
      <c r="C7" s="4" t="s">
        <v>162</v>
      </c>
      <c r="D7" s="15" t="s">
        <v>163</v>
      </c>
      <c r="E7" s="16">
        <v>1</v>
      </c>
      <c r="F7" s="16"/>
      <c r="G7" s="4"/>
    </row>
    <row r="8" spans="1:7" ht="36.75" customHeight="1">
      <c r="A8" s="16">
        <v>412</v>
      </c>
      <c r="B8" s="4" t="s">
        <v>161</v>
      </c>
      <c r="C8" s="4" t="s">
        <v>164</v>
      </c>
      <c r="D8" s="15" t="s">
        <v>10</v>
      </c>
      <c r="E8" s="16">
        <v>1</v>
      </c>
      <c r="F8" s="16"/>
      <c r="G8" s="4"/>
    </row>
    <row r="9" spans="1:7" ht="36.75" customHeight="1">
      <c r="A9" s="16">
        <v>412</v>
      </c>
      <c r="B9" s="4" t="s">
        <v>161</v>
      </c>
      <c r="C9" s="4" t="s">
        <v>170</v>
      </c>
      <c r="D9" s="15" t="s">
        <v>11</v>
      </c>
      <c r="E9" s="16">
        <v>1</v>
      </c>
      <c r="F9" s="16"/>
      <c r="G9" s="4"/>
    </row>
    <row r="10" spans="1:7" ht="36.75" customHeight="1">
      <c r="A10" s="16">
        <v>412</v>
      </c>
      <c r="B10" s="4" t="s">
        <v>165</v>
      </c>
      <c r="C10" s="4" t="s">
        <v>166</v>
      </c>
      <c r="D10" s="15" t="s">
        <v>12</v>
      </c>
      <c r="E10" s="16">
        <v>1</v>
      </c>
      <c r="F10" s="16"/>
      <c r="G10" s="4"/>
    </row>
    <row r="11" spans="1:7" ht="36.75" customHeight="1">
      <c r="A11" s="16">
        <v>412</v>
      </c>
      <c r="B11" s="4" t="s">
        <v>167</v>
      </c>
      <c r="C11" s="4" t="s">
        <v>171</v>
      </c>
      <c r="D11" s="15" t="s">
        <v>13</v>
      </c>
      <c r="E11" s="16">
        <v>1</v>
      </c>
      <c r="F11" s="16"/>
      <c r="G11" s="4"/>
    </row>
    <row r="12" spans="1:7" ht="36.75" customHeight="1">
      <c r="A12" s="16">
        <v>412</v>
      </c>
      <c r="B12" s="4" t="s">
        <v>167</v>
      </c>
      <c r="C12" s="4" t="s">
        <v>168</v>
      </c>
      <c r="D12" s="15" t="s">
        <v>14</v>
      </c>
      <c r="E12" s="16">
        <v>1</v>
      </c>
      <c r="F12" s="16"/>
      <c r="G12" s="4"/>
    </row>
    <row r="13" spans="1:7" ht="36.75" customHeight="1">
      <c r="A13" s="16">
        <v>412</v>
      </c>
      <c r="B13" s="4" t="s">
        <v>167</v>
      </c>
      <c r="C13" s="4" t="s">
        <v>168</v>
      </c>
      <c r="D13" s="15" t="s">
        <v>169</v>
      </c>
      <c r="E13" s="16">
        <v>1</v>
      </c>
      <c r="F13" s="16"/>
      <c r="G13" s="4"/>
    </row>
    <row r="14" spans="1:7" ht="36.75" customHeight="1">
      <c r="A14" s="16">
        <v>908</v>
      </c>
      <c r="B14" s="4" t="s">
        <v>167</v>
      </c>
      <c r="C14" s="4" t="s">
        <v>168</v>
      </c>
      <c r="D14" s="17" t="s">
        <v>119</v>
      </c>
      <c r="E14" s="16">
        <v>1</v>
      </c>
      <c r="F14" s="21"/>
      <c r="G14" s="4"/>
    </row>
    <row r="15" spans="1:7" ht="36.75" customHeight="1">
      <c r="A15" s="16">
        <v>908</v>
      </c>
      <c r="B15" s="4" t="s">
        <v>167</v>
      </c>
      <c r="C15" s="4" t="s">
        <v>168</v>
      </c>
      <c r="D15" s="17" t="s">
        <v>132</v>
      </c>
      <c r="E15" s="16">
        <v>1</v>
      </c>
      <c r="F15" s="16"/>
      <c r="G15" s="4"/>
    </row>
    <row r="16" ht="15">
      <c r="G16" s="20">
        <f>SUM(G2:G15)</f>
        <v>0</v>
      </c>
    </row>
  </sheetData>
  <sheetProtection/>
  <autoFilter ref="A1:G16"/>
  <printOptions horizontalCentered="1" verticalCentered="1"/>
  <pageMargins left="0" right="0" top="0" bottom="0" header="0" footer="0"/>
  <pageSetup horizontalDpi="600" verticalDpi="600" orientation="landscape" scale="95" r:id="rId1"/>
  <headerFooter>
    <oddHeader>&amp;C&amp;"Tahoma,Negrita"&amp;9ANTEPROYECTO DE PRESUPUESTO DE INVERSIÓN POAI 2013</oddHeader>
    <oddFooter>&amp;L&amp;"Tahoma,Normal"&amp;8Preparado por: Adriana Moreno Roncancio&amp;R&amp;"Tahoma,Normal"&amp;8 14-Nov-2012</oddFooter>
  </headerFooter>
</worksheet>
</file>

<file path=xl/worksheets/sheet3.xml><?xml version="1.0" encoding="utf-8"?>
<worksheet xmlns="http://schemas.openxmlformats.org/spreadsheetml/2006/main" xmlns:r="http://schemas.openxmlformats.org/officeDocument/2006/relationships">
  <dimension ref="A3:I30"/>
  <sheetViews>
    <sheetView zoomScalePageLayoutView="0" workbookViewId="0" topLeftCell="A1">
      <selection activeCell="B16" sqref="B16"/>
    </sheetView>
  </sheetViews>
  <sheetFormatPr defaultColWidth="11.421875" defaultRowHeight="15"/>
  <cols>
    <col min="1" max="1" width="26.7109375" style="0" bestFit="1" customWidth="1"/>
    <col min="2" max="2" width="36.28125" style="0" customWidth="1"/>
    <col min="3" max="3" width="18.7109375" style="0" customWidth="1"/>
    <col min="4" max="4" width="28.7109375" style="0" customWidth="1"/>
    <col min="6" max="6" width="23.28125" style="0" bestFit="1" customWidth="1"/>
    <col min="7" max="7" width="45.421875" style="0" bestFit="1" customWidth="1"/>
    <col min="8" max="8" width="32.421875" style="0" customWidth="1"/>
    <col min="9" max="9" width="40.7109375" style="0" customWidth="1"/>
  </cols>
  <sheetData>
    <row r="3" spans="1:9" ht="15">
      <c r="A3" s="24" t="s">
        <v>1</v>
      </c>
      <c r="B3" s="25" t="s">
        <v>152</v>
      </c>
      <c r="C3" s="25" t="s">
        <v>192</v>
      </c>
      <c r="D3" s="25" t="s">
        <v>226</v>
      </c>
      <c r="E3" s="25" t="s">
        <v>187</v>
      </c>
      <c r="F3" s="25" t="s">
        <v>2</v>
      </c>
      <c r="G3" s="25" t="s">
        <v>185</v>
      </c>
      <c r="H3" s="25" t="s">
        <v>239</v>
      </c>
      <c r="I3" s="25" t="s">
        <v>240</v>
      </c>
    </row>
    <row r="4" spans="1:9" ht="15">
      <c r="A4" s="26" t="s">
        <v>190</v>
      </c>
      <c r="B4" s="26" t="s">
        <v>198</v>
      </c>
      <c r="C4" s="26" t="s">
        <v>183</v>
      </c>
      <c r="D4" s="26" t="s">
        <v>186</v>
      </c>
      <c r="E4" s="26" t="s">
        <v>225</v>
      </c>
      <c r="F4" s="26" t="s">
        <v>17</v>
      </c>
      <c r="G4" s="26" t="s">
        <v>230</v>
      </c>
      <c r="H4" s="26" t="s">
        <v>232</v>
      </c>
      <c r="I4" s="26" t="s">
        <v>130</v>
      </c>
    </row>
    <row r="5" spans="1:9" ht="15">
      <c r="A5" s="26" t="s">
        <v>191</v>
      </c>
      <c r="B5" s="26" t="s">
        <v>199</v>
      </c>
      <c r="C5" s="26" t="s">
        <v>181</v>
      </c>
      <c r="D5" s="26" t="s">
        <v>227</v>
      </c>
      <c r="E5" s="26" t="s">
        <v>188</v>
      </c>
      <c r="F5" s="26" t="s">
        <v>18</v>
      </c>
      <c r="G5" s="26" t="s">
        <v>231</v>
      </c>
      <c r="H5" s="26" t="s">
        <v>233</v>
      </c>
      <c r="I5" s="27" t="s">
        <v>238</v>
      </c>
    </row>
    <row r="6" spans="1:9" ht="15">
      <c r="A6" s="26" t="s">
        <v>175</v>
      </c>
      <c r="B6" s="26" t="s">
        <v>200</v>
      </c>
      <c r="C6" s="26" t="s">
        <v>193</v>
      </c>
      <c r="D6" s="26" t="s">
        <v>229</v>
      </c>
      <c r="E6" s="26" t="s">
        <v>189</v>
      </c>
      <c r="F6" s="26" t="s">
        <v>19</v>
      </c>
      <c r="H6" s="26" t="s">
        <v>128</v>
      </c>
      <c r="I6" s="27" t="s">
        <v>238</v>
      </c>
    </row>
    <row r="7" spans="1:9" ht="15">
      <c r="A7" s="26" t="s">
        <v>184</v>
      </c>
      <c r="B7" s="26" t="s">
        <v>201</v>
      </c>
      <c r="C7" s="26" t="s">
        <v>194</v>
      </c>
      <c r="D7" s="26" t="s">
        <v>228</v>
      </c>
      <c r="H7" s="26" t="s">
        <v>131</v>
      </c>
      <c r="I7" s="28" t="s">
        <v>238</v>
      </c>
    </row>
    <row r="8" spans="1:9" ht="15">
      <c r="A8" s="26" t="s">
        <v>4</v>
      </c>
      <c r="B8" s="26" t="s">
        <v>202</v>
      </c>
      <c r="C8" s="26" t="s">
        <v>195</v>
      </c>
      <c r="D8" s="26" t="s">
        <v>177</v>
      </c>
      <c r="H8" s="26" t="s">
        <v>234</v>
      </c>
      <c r="I8" s="28" t="s">
        <v>238</v>
      </c>
    </row>
    <row r="9" spans="1:9" ht="15">
      <c r="A9" s="26" t="s">
        <v>180</v>
      </c>
      <c r="B9" s="26" t="s">
        <v>203</v>
      </c>
      <c r="C9" s="26" t="s">
        <v>196</v>
      </c>
      <c r="D9" s="26" t="s">
        <v>179</v>
      </c>
      <c r="H9" s="26" t="s">
        <v>236</v>
      </c>
      <c r="I9" s="28" t="s">
        <v>238</v>
      </c>
    </row>
    <row r="10" spans="1:9" ht="15">
      <c r="A10" s="26" t="s">
        <v>172</v>
      </c>
      <c r="B10" s="26" t="s">
        <v>204</v>
      </c>
      <c r="C10" s="26" t="s">
        <v>197</v>
      </c>
      <c r="D10" s="26" t="s">
        <v>173</v>
      </c>
      <c r="H10" s="26" t="s">
        <v>130</v>
      </c>
      <c r="I10" s="28" t="s">
        <v>238</v>
      </c>
    </row>
    <row r="11" spans="1:4" ht="15">
      <c r="A11" s="26" t="s">
        <v>178</v>
      </c>
      <c r="B11" s="26" t="s">
        <v>205</v>
      </c>
      <c r="C11" s="26" t="s">
        <v>176</v>
      </c>
      <c r="D11" s="26" t="s">
        <v>241</v>
      </c>
    </row>
    <row r="12" spans="1:3" ht="15">
      <c r="A12" s="26" t="s">
        <v>182</v>
      </c>
      <c r="B12" s="26" t="s">
        <v>206</v>
      </c>
      <c r="C12" s="26" t="s">
        <v>174</v>
      </c>
    </row>
    <row r="13" spans="1:3" ht="15">
      <c r="A13" s="26" t="s">
        <v>235</v>
      </c>
      <c r="B13" s="26" t="s">
        <v>207</v>
      </c>
      <c r="C13" s="26" t="s">
        <v>173</v>
      </c>
    </row>
    <row r="14" ht="15">
      <c r="B14" s="26" t="s">
        <v>208</v>
      </c>
    </row>
    <row r="15" ht="15">
      <c r="B15" s="26" t="s">
        <v>209</v>
      </c>
    </row>
    <row r="16" ht="15">
      <c r="B16" s="26" t="s">
        <v>210</v>
      </c>
    </row>
    <row r="17" ht="15">
      <c r="B17" s="26" t="s">
        <v>211</v>
      </c>
    </row>
    <row r="18" ht="15">
      <c r="B18" s="26" t="s">
        <v>212</v>
      </c>
    </row>
    <row r="19" ht="15">
      <c r="B19" s="26" t="s">
        <v>213</v>
      </c>
    </row>
    <row r="20" ht="15">
      <c r="B20" s="26" t="s">
        <v>214</v>
      </c>
    </row>
    <row r="21" ht="15">
      <c r="B21" s="26" t="s">
        <v>215</v>
      </c>
    </row>
    <row r="22" ht="15">
      <c r="B22" s="26" t="s">
        <v>216</v>
      </c>
    </row>
    <row r="23" ht="15">
      <c r="B23" s="26" t="s">
        <v>217</v>
      </c>
    </row>
    <row r="24" ht="15">
      <c r="B24" s="26" t="s">
        <v>218</v>
      </c>
    </row>
    <row r="25" ht="15">
      <c r="B25" s="26" t="s">
        <v>219</v>
      </c>
    </row>
    <row r="26" ht="15">
      <c r="B26" s="26" t="s">
        <v>220</v>
      </c>
    </row>
    <row r="27" ht="15">
      <c r="B27" s="26" t="s">
        <v>221</v>
      </c>
    </row>
    <row r="28" ht="15">
      <c r="B28" s="26" t="s">
        <v>222</v>
      </c>
    </row>
    <row r="29" ht="15">
      <c r="B29" s="26" t="s">
        <v>223</v>
      </c>
    </row>
    <row r="30" ht="15">
      <c r="B30" s="26" t="s">
        <v>224</v>
      </c>
    </row>
  </sheetData>
  <sheetProtection sheet="1" objects="1" scenarios="1"/>
  <dataValidations count="1">
    <dataValidation allowBlank="1" showInputMessage="1" showErrorMessage="1" promptTitle="Proyecto de Inversión" prompt="Celda que no puede ser modificada por trazabilidad de la información" sqref="G4:G5"/>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07"/>
  <sheetViews>
    <sheetView zoomScalePageLayoutView="0" workbookViewId="0" topLeftCell="A1">
      <selection activeCell="H13" sqref="H13"/>
    </sheetView>
  </sheetViews>
  <sheetFormatPr defaultColWidth="11.421875" defaultRowHeight="15"/>
  <cols>
    <col min="1" max="5" width="12.140625" style="3" customWidth="1"/>
    <col min="6" max="7" width="22.8515625" style="3" customWidth="1"/>
    <col min="8" max="8" width="55.57421875" style="3" customWidth="1"/>
    <col min="9" max="9" width="13.7109375" style="5" bestFit="1" customWidth="1"/>
    <col min="10" max="16384" width="11.421875" style="3" customWidth="1"/>
  </cols>
  <sheetData>
    <row r="1" spans="1:9" ht="21">
      <c r="A1" s="6" t="s">
        <v>137</v>
      </c>
      <c r="B1" s="6" t="s">
        <v>138</v>
      </c>
      <c r="C1" s="6" t="s">
        <v>139</v>
      </c>
      <c r="D1" s="6" t="s">
        <v>148</v>
      </c>
      <c r="E1" s="6" t="s">
        <v>149</v>
      </c>
      <c r="F1" s="6" t="s">
        <v>0</v>
      </c>
      <c r="G1" s="6" t="s">
        <v>3</v>
      </c>
      <c r="H1" s="6" t="s">
        <v>150</v>
      </c>
      <c r="I1" s="7" t="s">
        <v>151</v>
      </c>
    </row>
    <row r="2" spans="1:9" ht="10.5">
      <c r="A2" s="139" t="s">
        <v>140</v>
      </c>
      <c r="B2" s="139" t="s">
        <v>141</v>
      </c>
      <c r="C2" s="139" t="s">
        <v>142</v>
      </c>
      <c r="D2" s="139" t="s">
        <v>143</v>
      </c>
      <c r="E2" s="139" t="s">
        <v>121</v>
      </c>
      <c r="F2" s="138" t="s">
        <v>136</v>
      </c>
      <c r="G2" s="138" t="s">
        <v>5</v>
      </c>
      <c r="H2" s="8" t="s">
        <v>93</v>
      </c>
      <c r="I2" s="9"/>
    </row>
    <row r="3" spans="1:9" ht="10.5">
      <c r="A3" s="139"/>
      <c r="B3" s="139"/>
      <c r="C3" s="139"/>
      <c r="D3" s="139"/>
      <c r="E3" s="139"/>
      <c r="F3" s="138"/>
      <c r="G3" s="138"/>
      <c r="H3" s="8" t="s">
        <v>91</v>
      </c>
      <c r="I3" s="9"/>
    </row>
    <row r="4" spans="1:9" ht="10.5">
      <c r="A4" s="139"/>
      <c r="B4" s="139"/>
      <c r="C4" s="139"/>
      <c r="D4" s="139"/>
      <c r="E4" s="139"/>
      <c r="F4" s="138"/>
      <c r="G4" s="138"/>
      <c r="H4" s="8" t="s">
        <v>94</v>
      </c>
      <c r="I4" s="9"/>
    </row>
    <row r="5" spans="1:9" ht="10.5">
      <c r="A5" s="139"/>
      <c r="B5" s="139"/>
      <c r="C5" s="139"/>
      <c r="D5" s="139"/>
      <c r="E5" s="139"/>
      <c r="F5" s="138"/>
      <c r="G5" s="138"/>
      <c r="H5" s="8" t="s">
        <v>92</v>
      </c>
      <c r="I5" s="9"/>
    </row>
    <row r="6" spans="1:9" ht="21">
      <c r="A6" s="139"/>
      <c r="B6" s="139"/>
      <c r="C6" s="139"/>
      <c r="D6" s="139"/>
      <c r="E6" s="139"/>
      <c r="F6" s="138" t="s">
        <v>135</v>
      </c>
      <c r="G6" s="138" t="s">
        <v>5</v>
      </c>
      <c r="H6" s="8" t="s">
        <v>107</v>
      </c>
      <c r="I6" s="9"/>
    </row>
    <row r="7" spans="1:9" ht="21">
      <c r="A7" s="139"/>
      <c r="B7" s="139"/>
      <c r="C7" s="139"/>
      <c r="D7" s="139"/>
      <c r="E7" s="139"/>
      <c r="F7" s="138"/>
      <c r="G7" s="138"/>
      <c r="H7" s="8" t="s">
        <v>108</v>
      </c>
      <c r="I7" s="9"/>
    </row>
    <row r="8" spans="1:9" ht="21">
      <c r="A8" s="139"/>
      <c r="B8" s="139"/>
      <c r="C8" s="139"/>
      <c r="D8" s="139"/>
      <c r="E8" s="139"/>
      <c r="F8" s="138"/>
      <c r="G8" s="138"/>
      <c r="H8" s="8" t="s">
        <v>106</v>
      </c>
      <c r="I8" s="9"/>
    </row>
    <row r="9" spans="1:9" ht="21">
      <c r="A9" s="139"/>
      <c r="B9" s="139"/>
      <c r="C9" s="139"/>
      <c r="D9" s="139"/>
      <c r="E9" s="139"/>
      <c r="F9" s="138"/>
      <c r="G9" s="138"/>
      <c r="H9" s="8" t="s">
        <v>95</v>
      </c>
      <c r="I9" s="9"/>
    </row>
    <row r="10" spans="1:9" ht="21">
      <c r="A10" s="139"/>
      <c r="B10" s="139"/>
      <c r="C10" s="139"/>
      <c r="D10" s="139"/>
      <c r="E10" s="139"/>
      <c r="F10" s="138"/>
      <c r="G10" s="138"/>
      <c r="H10" s="8" t="s">
        <v>97</v>
      </c>
      <c r="I10" s="9"/>
    </row>
    <row r="11" spans="1:9" ht="10.5">
      <c r="A11" s="139"/>
      <c r="B11" s="139"/>
      <c r="C11" s="139"/>
      <c r="D11" s="139"/>
      <c r="E11" s="139"/>
      <c r="F11" s="138"/>
      <c r="G11" s="138"/>
      <c r="H11" s="8" t="s">
        <v>96</v>
      </c>
      <c r="I11" s="9"/>
    </row>
    <row r="12" spans="1:9" ht="10.5">
      <c r="A12" s="139"/>
      <c r="B12" s="139"/>
      <c r="C12" s="139"/>
      <c r="D12" s="139"/>
      <c r="E12" s="139"/>
      <c r="F12" s="138"/>
      <c r="G12" s="138"/>
      <c r="H12" s="8" t="s">
        <v>98</v>
      </c>
      <c r="I12" s="9"/>
    </row>
    <row r="13" spans="1:9" ht="10.5">
      <c r="A13" s="139"/>
      <c r="B13" s="139"/>
      <c r="C13" s="139"/>
      <c r="D13" s="139"/>
      <c r="E13" s="139"/>
      <c r="F13" s="138" t="s">
        <v>127</v>
      </c>
      <c r="G13" s="138" t="s">
        <v>6</v>
      </c>
      <c r="H13" s="8" t="s">
        <v>68</v>
      </c>
      <c r="I13" s="9"/>
    </row>
    <row r="14" spans="1:9" ht="21">
      <c r="A14" s="139"/>
      <c r="B14" s="139"/>
      <c r="C14" s="139"/>
      <c r="D14" s="139"/>
      <c r="E14" s="139"/>
      <c r="F14" s="138"/>
      <c r="G14" s="138"/>
      <c r="H14" s="8" t="s">
        <v>103</v>
      </c>
      <c r="I14" s="9"/>
    </row>
    <row r="15" spans="1:9" ht="21">
      <c r="A15" s="139"/>
      <c r="B15" s="139"/>
      <c r="C15" s="139"/>
      <c r="D15" s="139"/>
      <c r="E15" s="139"/>
      <c r="F15" s="138"/>
      <c r="G15" s="138"/>
      <c r="H15" s="8" t="s">
        <v>99</v>
      </c>
      <c r="I15" s="9"/>
    </row>
    <row r="16" spans="1:9" ht="42">
      <c r="A16" s="139"/>
      <c r="B16" s="139"/>
      <c r="C16" s="139"/>
      <c r="D16" s="139"/>
      <c r="E16" s="139"/>
      <c r="F16" s="138"/>
      <c r="G16" s="138"/>
      <c r="H16" s="8" t="s">
        <v>105</v>
      </c>
      <c r="I16" s="9"/>
    </row>
    <row r="17" spans="1:9" ht="10.5">
      <c r="A17" s="139"/>
      <c r="B17" s="139"/>
      <c r="C17" s="139"/>
      <c r="D17" s="139"/>
      <c r="E17" s="139"/>
      <c r="F17" s="138"/>
      <c r="G17" s="138"/>
      <c r="H17" s="8" t="s">
        <v>100</v>
      </c>
      <c r="I17" s="9"/>
    </row>
    <row r="18" spans="1:9" ht="10.5">
      <c r="A18" s="139"/>
      <c r="B18" s="139"/>
      <c r="C18" s="139"/>
      <c r="D18" s="139"/>
      <c r="E18" s="139"/>
      <c r="F18" s="138"/>
      <c r="G18" s="138"/>
      <c r="H18" s="8" t="s">
        <v>102</v>
      </c>
      <c r="I18" s="9"/>
    </row>
    <row r="19" spans="1:9" ht="21">
      <c r="A19" s="139"/>
      <c r="B19" s="139"/>
      <c r="C19" s="139"/>
      <c r="D19" s="139"/>
      <c r="E19" s="139"/>
      <c r="F19" s="138"/>
      <c r="G19" s="138"/>
      <c r="H19" s="8" t="s">
        <v>104</v>
      </c>
      <c r="I19" s="9"/>
    </row>
    <row r="20" spans="1:9" ht="10.5">
      <c r="A20" s="139"/>
      <c r="B20" s="139"/>
      <c r="C20" s="139"/>
      <c r="D20" s="139"/>
      <c r="E20" s="139"/>
      <c r="F20" s="138"/>
      <c r="G20" s="138"/>
      <c r="H20" s="8" t="s">
        <v>101</v>
      </c>
      <c r="I20" s="9"/>
    </row>
    <row r="21" spans="1:9" ht="10.5">
      <c r="A21" s="139"/>
      <c r="B21" s="139"/>
      <c r="C21" s="139"/>
      <c r="D21" s="139"/>
      <c r="E21" s="139"/>
      <c r="F21" s="138"/>
      <c r="G21" s="138"/>
      <c r="H21" s="8" t="s">
        <v>109</v>
      </c>
      <c r="I21" s="9"/>
    </row>
    <row r="22" spans="1:9" ht="10.5">
      <c r="A22" s="139"/>
      <c r="B22" s="139"/>
      <c r="C22" s="139"/>
      <c r="D22" s="139"/>
      <c r="E22" s="139"/>
      <c r="F22" s="138"/>
      <c r="G22" s="138"/>
      <c r="H22" s="8" t="s">
        <v>29</v>
      </c>
      <c r="I22" s="9"/>
    </row>
    <row r="23" spans="1:9" ht="10.5">
      <c r="A23" s="139"/>
      <c r="B23" s="139"/>
      <c r="C23" s="139"/>
      <c r="D23" s="139"/>
      <c r="E23" s="139"/>
      <c r="F23" s="138"/>
      <c r="G23" s="138"/>
      <c r="H23" s="8" t="s">
        <v>33</v>
      </c>
      <c r="I23" s="9"/>
    </row>
    <row r="24" spans="1:9" ht="10.5">
      <c r="A24" s="139"/>
      <c r="B24" s="139"/>
      <c r="C24" s="139"/>
      <c r="D24" s="139"/>
      <c r="E24" s="139"/>
      <c r="F24" s="138"/>
      <c r="G24" s="138"/>
      <c r="H24" s="8" t="s">
        <v>87</v>
      </c>
      <c r="I24" s="9"/>
    </row>
    <row r="25" spans="1:9" ht="10.5">
      <c r="A25" s="139"/>
      <c r="B25" s="139"/>
      <c r="C25" s="139"/>
      <c r="D25" s="139"/>
      <c r="E25" s="139"/>
      <c r="F25" s="138"/>
      <c r="G25" s="138"/>
      <c r="H25" s="8" t="s">
        <v>110</v>
      </c>
      <c r="I25" s="9"/>
    </row>
    <row r="26" spans="1:9" ht="10.5">
      <c r="A26" s="139"/>
      <c r="B26" s="139"/>
      <c r="C26" s="139"/>
      <c r="D26" s="139"/>
      <c r="E26" s="139"/>
      <c r="F26" s="138"/>
      <c r="G26" s="138"/>
      <c r="H26" s="8" t="s">
        <v>86</v>
      </c>
      <c r="I26" s="9"/>
    </row>
    <row r="27" spans="1:9" ht="10.5">
      <c r="A27" s="139"/>
      <c r="B27" s="139"/>
      <c r="C27" s="139"/>
      <c r="D27" s="139"/>
      <c r="E27" s="139"/>
      <c r="F27" s="138"/>
      <c r="G27" s="138"/>
      <c r="H27" s="8" t="s">
        <v>85</v>
      </c>
      <c r="I27" s="9"/>
    </row>
    <row r="28" spans="1:9" ht="31.5">
      <c r="A28" s="139"/>
      <c r="B28" s="139"/>
      <c r="C28" s="139"/>
      <c r="D28" s="139"/>
      <c r="E28" s="139"/>
      <c r="F28" s="138"/>
      <c r="G28" s="138"/>
      <c r="H28" s="8" t="s">
        <v>88</v>
      </c>
      <c r="I28" s="9"/>
    </row>
    <row r="29" spans="1:9" ht="10.5">
      <c r="A29" s="139"/>
      <c r="B29" s="139"/>
      <c r="C29" s="139"/>
      <c r="D29" s="139"/>
      <c r="E29" s="139"/>
      <c r="F29" s="138"/>
      <c r="G29" s="138"/>
      <c r="H29" s="8" t="s">
        <v>111</v>
      </c>
      <c r="I29" s="9"/>
    </row>
    <row r="30" spans="1:9" ht="10.5">
      <c r="A30" s="139"/>
      <c r="B30" s="139"/>
      <c r="C30" s="139"/>
      <c r="D30" s="139"/>
      <c r="E30" s="139"/>
      <c r="F30" s="138"/>
      <c r="G30" s="138"/>
      <c r="H30" s="8" t="s">
        <v>32</v>
      </c>
      <c r="I30" s="9"/>
    </row>
    <row r="31" spans="1:9" ht="21">
      <c r="A31" s="139"/>
      <c r="B31" s="139"/>
      <c r="C31" s="139"/>
      <c r="D31" s="139"/>
      <c r="E31" s="139"/>
      <c r="F31" s="138" t="s">
        <v>128</v>
      </c>
      <c r="G31" s="138" t="s">
        <v>7</v>
      </c>
      <c r="H31" s="8" t="s">
        <v>46</v>
      </c>
      <c r="I31" s="9"/>
    </row>
    <row r="32" spans="1:9" ht="10.5">
      <c r="A32" s="139"/>
      <c r="B32" s="139"/>
      <c r="C32" s="139"/>
      <c r="D32" s="139"/>
      <c r="E32" s="139"/>
      <c r="F32" s="138"/>
      <c r="G32" s="138"/>
      <c r="H32" s="8" t="s">
        <v>67</v>
      </c>
      <c r="I32" s="9"/>
    </row>
    <row r="33" spans="1:9" ht="10.5">
      <c r="A33" s="139"/>
      <c r="B33" s="139"/>
      <c r="C33" s="139"/>
      <c r="D33" s="139"/>
      <c r="E33" s="139"/>
      <c r="F33" s="138"/>
      <c r="G33" s="138"/>
      <c r="H33" s="8" t="s">
        <v>66</v>
      </c>
      <c r="I33" s="9"/>
    </row>
    <row r="34" spans="1:9" ht="21">
      <c r="A34" s="139"/>
      <c r="B34" s="139"/>
      <c r="C34" s="139"/>
      <c r="D34" s="139"/>
      <c r="E34" s="139"/>
      <c r="F34" s="138"/>
      <c r="G34" s="138"/>
      <c r="H34" s="8" t="s">
        <v>123</v>
      </c>
      <c r="I34" s="9"/>
    </row>
    <row r="35" spans="1:9" ht="10.5">
      <c r="A35" s="139"/>
      <c r="B35" s="139"/>
      <c r="C35" s="139"/>
      <c r="D35" s="139"/>
      <c r="E35" s="139"/>
      <c r="F35" s="138"/>
      <c r="G35" s="138"/>
      <c r="H35" s="8" t="s">
        <v>59</v>
      </c>
      <c r="I35" s="9"/>
    </row>
    <row r="36" spans="1:9" ht="10.5">
      <c r="A36" s="139"/>
      <c r="B36" s="139"/>
      <c r="C36" s="139"/>
      <c r="D36" s="139"/>
      <c r="E36" s="139"/>
      <c r="F36" s="138"/>
      <c r="G36" s="138"/>
      <c r="H36" s="8" t="s">
        <v>61</v>
      </c>
      <c r="I36" s="9"/>
    </row>
    <row r="37" spans="1:9" ht="10.5">
      <c r="A37" s="139"/>
      <c r="B37" s="139"/>
      <c r="C37" s="139"/>
      <c r="D37" s="139"/>
      <c r="E37" s="139"/>
      <c r="F37" s="138"/>
      <c r="G37" s="138"/>
      <c r="H37" s="8" t="s">
        <v>60</v>
      </c>
      <c r="I37" s="9"/>
    </row>
    <row r="38" spans="1:9" ht="10.5">
      <c r="A38" s="139"/>
      <c r="B38" s="139"/>
      <c r="C38" s="139"/>
      <c r="D38" s="139"/>
      <c r="E38" s="139"/>
      <c r="F38" s="138"/>
      <c r="G38" s="138"/>
      <c r="H38" s="8" t="s">
        <v>72</v>
      </c>
      <c r="I38" s="9"/>
    </row>
    <row r="39" spans="1:9" ht="21">
      <c r="A39" s="139"/>
      <c r="B39" s="139"/>
      <c r="C39" s="139"/>
      <c r="D39" s="139"/>
      <c r="E39" s="139"/>
      <c r="F39" s="138"/>
      <c r="G39" s="138"/>
      <c r="H39" s="8" t="s">
        <v>69</v>
      </c>
      <c r="I39" s="9"/>
    </row>
    <row r="40" spans="1:9" ht="10.5">
      <c r="A40" s="139"/>
      <c r="B40" s="139"/>
      <c r="C40" s="139"/>
      <c r="D40" s="139"/>
      <c r="E40" s="139"/>
      <c r="F40" s="138"/>
      <c r="G40" s="138"/>
      <c r="H40" s="8" t="s">
        <v>63</v>
      </c>
      <c r="I40" s="9"/>
    </row>
    <row r="41" spans="1:9" ht="10.5">
      <c r="A41" s="139"/>
      <c r="B41" s="139"/>
      <c r="C41" s="139"/>
      <c r="D41" s="139"/>
      <c r="E41" s="139"/>
      <c r="F41" s="138"/>
      <c r="G41" s="138"/>
      <c r="H41" s="8" t="s">
        <v>62</v>
      </c>
      <c r="I41" s="9"/>
    </row>
    <row r="42" spans="1:9" ht="31.5">
      <c r="A42" s="139"/>
      <c r="B42" s="139"/>
      <c r="C42" s="139"/>
      <c r="D42" s="139"/>
      <c r="E42" s="139"/>
      <c r="F42" s="138"/>
      <c r="G42" s="138"/>
      <c r="H42" s="8" t="s">
        <v>122</v>
      </c>
      <c r="I42" s="9"/>
    </row>
    <row r="43" spans="1:9" ht="10.5">
      <c r="A43" s="139"/>
      <c r="B43" s="139"/>
      <c r="C43" s="139"/>
      <c r="D43" s="139"/>
      <c r="E43" s="139"/>
      <c r="F43" s="138"/>
      <c r="G43" s="138"/>
      <c r="H43" s="8" t="s">
        <v>64</v>
      </c>
      <c r="I43" s="9"/>
    </row>
    <row r="44" spans="1:9" ht="10.5">
      <c r="A44" s="139"/>
      <c r="B44" s="139"/>
      <c r="C44" s="139"/>
      <c r="D44" s="139"/>
      <c r="E44" s="139"/>
      <c r="F44" s="138"/>
      <c r="G44" s="138"/>
      <c r="H44" s="8" t="s">
        <v>65</v>
      </c>
      <c r="I44" s="9"/>
    </row>
    <row r="45" spans="1:9" ht="157.5">
      <c r="A45" s="139"/>
      <c r="B45" s="139"/>
      <c r="C45" s="139"/>
      <c r="D45" s="139"/>
      <c r="E45" s="139"/>
      <c r="F45" s="138"/>
      <c r="G45" s="138"/>
      <c r="H45" s="8" t="s">
        <v>124</v>
      </c>
      <c r="I45" s="9"/>
    </row>
    <row r="46" spans="1:9" ht="10.5">
      <c r="A46" s="139"/>
      <c r="B46" s="139"/>
      <c r="C46" s="139"/>
      <c r="D46" s="139"/>
      <c r="E46" s="139"/>
      <c r="F46" s="138"/>
      <c r="G46" s="138"/>
      <c r="H46" s="8" t="s">
        <v>73</v>
      </c>
      <c r="I46" s="9"/>
    </row>
    <row r="47" spans="1:9" ht="21">
      <c r="A47" s="139"/>
      <c r="B47" s="139"/>
      <c r="C47" s="139"/>
      <c r="D47" s="139"/>
      <c r="E47" s="139"/>
      <c r="F47" s="138"/>
      <c r="G47" s="138"/>
      <c r="H47" s="8" t="s">
        <v>70</v>
      </c>
      <c r="I47" s="9"/>
    </row>
    <row r="48" spans="1:9" ht="10.5">
      <c r="A48" s="139"/>
      <c r="B48" s="139"/>
      <c r="C48" s="139"/>
      <c r="D48" s="139"/>
      <c r="E48" s="139"/>
      <c r="F48" s="138"/>
      <c r="G48" s="138"/>
      <c r="H48" s="8" t="s">
        <v>71</v>
      </c>
      <c r="I48" s="9"/>
    </row>
    <row r="49" spans="1:9" ht="31.5">
      <c r="A49" s="139"/>
      <c r="B49" s="139"/>
      <c r="C49" s="139"/>
      <c r="D49" s="139"/>
      <c r="E49" s="139"/>
      <c r="F49" s="138"/>
      <c r="G49" s="10" t="s">
        <v>25</v>
      </c>
      <c r="H49" s="8" t="s">
        <v>28</v>
      </c>
      <c r="I49" s="9"/>
    </row>
    <row r="50" spans="1:9" ht="21">
      <c r="A50" s="139"/>
      <c r="B50" s="139"/>
      <c r="C50" s="139"/>
      <c r="D50" s="139"/>
      <c r="E50" s="139"/>
      <c r="F50" s="138"/>
      <c r="G50" s="10" t="s">
        <v>134</v>
      </c>
      <c r="H50" s="8" t="s">
        <v>78</v>
      </c>
      <c r="I50" s="9"/>
    </row>
    <row r="51" spans="1:9" ht="21">
      <c r="A51" s="139"/>
      <c r="B51" s="139"/>
      <c r="C51" s="139"/>
      <c r="D51" s="139"/>
      <c r="E51" s="139"/>
      <c r="F51" s="138" t="s">
        <v>129</v>
      </c>
      <c r="G51" s="138" t="s">
        <v>13</v>
      </c>
      <c r="H51" s="8" t="s">
        <v>84</v>
      </c>
      <c r="I51" s="9"/>
    </row>
    <row r="52" spans="1:9" ht="10.5">
      <c r="A52" s="139"/>
      <c r="B52" s="139"/>
      <c r="C52" s="139"/>
      <c r="D52" s="139"/>
      <c r="E52" s="139"/>
      <c r="F52" s="138"/>
      <c r="G52" s="138"/>
      <c r="H52" s="8" t="s">
        <v>54</v>
      </c>
      <c r="I52" s="9"/>
    </row>
    <row r="53" spans="1:9" ht="21">
      <c r="A53" s="139"/>
      <c r="B53" s="139"/>
      <c r="C53" s="139"/>
      <c r="D53" s="139"/>
      <c r="E53" s="139"/>
      <c r="F53" s="138"/>
      <c r="G53" s="138"/>
      <c r="H53" s="8" t="s">
        <v>83</v>
      </c>
      <c r="I53" s="9"/>
    </row>
    <row r="54" spans="1:9" ht="10.5">
      <c r="A54" s="139"/>
      <c r="B54" s="139"/>
      <c r="C54" s="139"/>
      <c r="D54" s="139"/>
      <c r="E54" s="139"/>
      <c r="F54" s="138"/>
      <c r="G54" s="138"/>
      <c r="H54" s="8" t="s">
        <v>55</v>
      </c>
      <c r="I54" s="9"/>
    </row>
    <row r="55" spans="1:9" ht="21">
      <c r="A55" s="139"/>
      <c r="B55" s="139"/>
      <c r="C55" s="139"/>
      <c r="D55" s="139"/>
      <c r="E55" s="139"/>
      <c r="F55" s="138"/>
      <c r="G55" s="138"/>
      <c r="H55" s="8" t="s">
        <v>126</v>
      </c>
      <c r="I55" s="9"/>
    </row>
    <row r="56" spans="1:9" ht="10.5">
      <c r="A56" s="139"/>
      <c r="B56" s="139"/>
      <c r="C56" s="139"/>
      <c r="D56" s="139"/>
      <c r="E56" s="139"/>
      <c r="F56" s="138"/>
      <c r="G56" s="138"/>
      <c r="H56" s="8" t="s">
        <v>82</v>
      </c>
      <c r="I56" s="9"/>
    </row>
    <row r="57" spans="1:9" ht="42">
      <c r="A57" s="139"/>
      <c r="B57" s="139"/>
      <c r="C57" s="139"/>
      <c r="D57" s="139"/>
      <c r="E57" s="139"/>
      <c r="F57" s="138"/>
      <c r="G57" s="138"/>
      <c r="H57" s="8" t="s">
        <v>57</v>
      </c>
      <c r="I57" s="9"/>
    </row>
    <row r="58" spans="1:9" ht="31.5">
      <c r="A58" s="139"/>
      <c r="B58" s="139"/>
      <c r="C58" s="139"/>
      <c r="D58" s="139"/>
      <c r="E58" s="139"/>
      <c r="F58" s="138"/>
      <c r="G58" s="138"/>
      <c r="H58" s="8" t="s">
        <v>56</v>
      </c>
      <c r="I58" s="9"/>
    </row>
    <row r="59" spans="1:9" ht="31.5">
      <c r="A59" s="139"/>
      <c r="B59" s="139"/>
      <c r="C59" s="139"/>
      <c r="D59" s="139"/>
      <c r="E59" s="139"/>
      <c r="F59" s="138" t="s">
        <v>131</v>
      </c>
      <c r="G59" s="138" t="s">
        <v>12</v>
      </c>
      <c r="H59" s="8" t="s">
        <v>40</v>
      </c>
      <c r="I59" s="9"/>
    </row>
    <row r="60" spans="1:9" ht="21">
      <c r="A60" s="139"/>
      <c r="B60" s="139"/>
      <c r="C60" s="139"/>
      <c r="D60" s="139"/>
      <c r="E60" s="139"/>
      <c r="F60" s="138"/>
      <c r="G60" s="138"/>
      <c r="H60" s="8" t="s">
        <v>125</v>
      </c>
      <c r="I60" s="9"/>
    </row>
    <row r="61" spans="1:9" ht="31.5">
      <c r="A61" s="139"/>
      <c r="B61" s="139"/>
      <c r="C61" s="139"/>
      <c r="D61" s="139"/>
      <c r="E61" s="139"/>
      <c r="F61" s="138"/>
      <c r="G61" s="138"/>
      <c r="H61" s="8" t="s">
        <v>118</v>
      </c>
      <c r="I61" s="9"/>
    </row>
    <row r="62" spans="1:9" ht="42">
      <c r="A62" s="139"/>
      <c r="B62" s="139"/>
      <c r="C62" s="139"/>
      <c r="D62" s="139"/>
      <c r="E62" s="139"/>
      <c r="F62" s="138"/>
      <c r="G62" s="138"/>
      <c r="H62" s="8" t="s">
        <v>58</v>
      </c>
      <c r="I62" s="9"/>
    </row>
    <row r="63" spans="1:9" ht="21">
      <c r="A63" s="139"/>
      <c r="B63" s="139"/>
      <c r="C63" s="139"/>
      <c r="D63" s="139"/>
      <c r="E63" s="139"/>
      <c r="F63" s="138"/>
      <c r="G63" s="138"/>
      <c r="H63" s="8" t="s">
        <v>117</v>
      </c>
      <c r="I63" s="9"/>
    </row>
    <row r="64" spans="1:9" ht="31.5">
      <c r="A64" s="139"/>
      <c r="B64" s="139"/>
      <c r="C64" s="139"/>
      <c r="D64" s="139"/>
      <c r="E64" s="139"/>
      <c r="F64" s="138"/>
      <c r="G64" s="138" t="s">
        <v>10</v>
      </c>
      <c r="H64" s="8" t="s">
        <v>133</v>
      </c>
      <c r="I64" s="9"/>
    </row>
    <row r="65" spans="1:9" ht="10.5">
      <c r="A65" s="139"/>
      <c r="B65" s="139"/>
      <c r="C65" s="139"/>
      <c r="D65" s="139"/>
      <c r="E65" s="139"/>
      <c r="F65" s="138"/>
      <c r="G65" s="138"/>
      <c r="H65" s="8" t="s">
        <v>39</v>
      </c>
      <c r="I65" s="9"/>
    </row>
    <row r="66" spans="1:9" ht="21">
      <c r="A66" s="139"/>
      <c r="B66" s="139"/>
      <c r="C66" s="139"/>
      <c r="D66" s="139"/>
      <c r="E66" s="139"/>
      <c r="F66" s="138"/>
      <c r="G66" s="138"/>
      <c r="H66" s="8" t="s">
        <v>37</v>
      </c>
      <c r="I66" s="9"/>
    </row>
    <row r="67" spans="1:9" ht="31.5">
      <c r="A67" s="139"/>
      <c r="B67" s="139"/>
      <c r="C67" s="139"/>
      <c r="D67" s="139"/>
      <c r="E67" s="139"/>
      <c r="F67" s="138"/>
      <c r="G67" s="138"/>
      <c r="H67" s="8" t="s">
        <v>30</v>
      </c>
      <c r="I67" s="9"/>
    </row>
    <row r="68" spans="1:9" ht="10.5">
      <c r="A68" s="139"/>
      <c r="B68" s="139"/>
      <c r="C68" s="139"/>
      <c r="D68" s="139"/>
      <c r="E68" s="139"/>
      <c r="F68" s="138"/>
      <c r="G68" s="138"/>
      <c r="H68" s="8" t="s">
        <v>16</v>
      </c>
      <c r="I68" s="9"/>
    </row>
    <row r="69" spans="1:9" ht="10.5">
      <c r="A69" s="139"/>
      <c r="B69" s="139"/>
      <c r="C69" s="139"/>
      <c r="D69" s="139"/>
      <c r="E69" s="139"/>
      <c r="F69" s="138"/>
      <c r="G69" s="138"/>
      <c r="H69" s="8" t="s">
        <v>90</v>
      </c>
      <c r="I69" s="9"/>
    </row>
    <row r="70" spans="1:9" ht="21">
      <c r="A70" s="139"/>
      <c r="B70" s="139"/>
      <c r="C70" s="139"/>
      <c r="D70" s="139"/>
      <c r="E70" s="139"/>
      <c r="F70" s="138"/>
      <c r="G70" s="138"/>
      <c r="H70" s="8" t="s">
        <v>42</v>
      </c>
      <c r="I70" s="9"/>
    </row>
    <row r="71" spans="1:9" ht="10.5">
      <c r="A71" s="139"/>
      <c r="B71" s="139"/>
      <c r="C71" s="139"/>
      <c r="D71" s="139"/>
      <c r="E71" s="139"/>
      <c r="F71" s="138"/>
      <c r="G71" s="138" t="s">
        <v>14</v>
      </c>
      <c r="H71" s="8" t="s">
        <v>116</v>
      </c>
      <c r="I71" s="9"/>
    </row>
    <row r="72" spans="1:9" ht="21">
      <c r="A72" s="139"/>
      <c r="B72" s="139"/>
      <c r="C72" s="139"/>
      <c r="D72" s="139"/>
      <c r="E72" s="139"/>
      <c r="F72" s="138"/>
      <c r="G72" s="138"/>
      <c r="H72" s="8" t="s">
        <v>21</v>
      </c>
      <c r="I72" s="9"/>
    </row>
    <row r="73" spans="1:9" ht="21">
      <c r="A73" s="139"/>
      <c r="B73" s="139"/>
      <c r="C73" s="139"/>
      <c r="D73" s="139"/>
      <c r="E73" s="139"/>
      <c r="F73" s="138"/>
      <c r="G73" s="138"/>
      <c r="H73" s="8" t="s">
        <v>38</v>
      </c>
      <c r="I73" s="9"/>
    </row>
    <row r="74" spans="1:9" ht="21">
      <c r="A74" s="139"/>
      <c r="B74" s="139"/>
      <c r="C74" s="139"/>
      <c r="D74" s="139"/>
      <c r="E74" s="139"/>
      <c r="F74" s="138"/>
      <c r="G74" s="138"/>
      <c r="H74" s="8" t="s">
        <v>23</v>
      </c>
      <c r="I74" s="9"/>
    </row>
    <row r="75" spans="1:9" ht="10.5">
      <c r="A75" s="139"/>
      <c r="B75" s="139"/>
      <c r="C75" s="139"/>
      <c r="D75" s="139"/>
      <c r="E75" s="139"/>
      <c r="F75" s="138"/>
      <c r="G75" s="138"/>
      <c r="H75" s="8" t="s">
        <v>22</v>
      </c>
      <c r="I75" s="9"/>
    </row>
    <row r="76" spans="1:9" ht="21">
      <c r="A76" s="139"/>
      <c r="B76" s="139"/>
      <c r="C76" s="139"/>
      <c r="D76" s="139"/>
      <c r="E76" s="139"/>
      <c r="F76" s="138"/>
      <c r="G76" s="138"/>
      <c r="H76" s="8" t="s">
        <v>31</v>
      </c>
      <c r="I76" s="9"/>
    </row>
    <row r="77" spans="1:9" ht="21">
      <c r="A77" s="139"/>
      <c r="B77" s="139"/>
      <c r="C77" s="139"/>
      <c r="D77" s="139"/>
      <c r="E77" s="139"/>
      <c r="F77" s="138"/>
      <c r="G77" s="138"/>
      <c r="H77" s="8" t="s">
        <v>52</v>
      </c>
      <c r="I77" s="9"/>
    </row>
    <row r="78" spans="1:9" ht="10.5">
      <c r="A78" s="139"/>
      <c r="B78" s="139"/>
      <c r="C78" s="139"/>
      <c r="D78" s="139"/>
      <c r="E78" s="139"/>
      <c r="F78" s="138"/>
      <c r="G78" s="138"/>
      <c r="H78" s="8" t="s">
        <v>74</v>
      </c>
      <c r="I78" s="9"/>
    </row>
    <row r="79" spans="1:9" ht="10.5">
      <c r="A79" s="139"/>
      <c r="B79" s="139"/>
      <c r="C79" s="139"/>
      <c r="D79" s="139"/>
      <c r="E79" s="139"/>
      <c r="F79" s="138"/>
      <c r="G79" s="138"/>
      <c r="H79" s="8" t="s">
        <v>51</v>
      </c>
      <c r="I79" s="9"/>
    </row>
    <row r="80" spans="1:9" ht="21">
      <c r="A80" s="139"/>
      <c r="B80" s="139"/>
      <c r="C80" s="139"/>
      <c r="D80" s="139"/>
      <c r="E80" s="139"/>
      <c r="F80" s="138"/>
      <c r="G80" s="138"/>
      <c r="H80" s="8" t="s">
        <v>26</v>
      </c>
      <c r="I80" s="9"/>
    </row>
    <row r="81" spans="1:9" ht="10.5">
      <c r="A81" s="139"/>
      <c r="B81" s="139"/>
      <c r="C81" s="139"/>
      <c r="D81" s="139"/>
      <c r="E81" s="139"/>
      <c r="F81" s="138"/>
      <c r="G81" s="138"/>
      <c r="H81" s="8" t="s">
        <v>115</v>
      </c>
      <c r="I81" s="9"/>
    </row>
    <row r="82" spans="1:9" ht="10.5">
      <c r="A82" s="139"/>
      <c r="B82" s="139"/>
      <c r="C82" s="139"/>
      <c r="D82" s="139"/>
      <c r="E82" s="139"/>
      <c r="F82" s="138"/>
      <c r="G82" s="138"/>
      <c r="H82" s="8" t="s">
        <v>53</v>
      </c>
      <c r="I82" s="9"/>
    </row>
    <row r="83" spans="1:9" ht="10.5">
      <c r="A83" s="139"/>
      <c r="B83" s="139"/>
      <c r="C83" s="139"/>
      <c r="D83" s="139"/>
      <c r="E83" s="139"/>
      <c r="F83" s="138"/>
      <c r="G83" s="138"/>
      <c r="H83" s="8" t="s">
        <v>75</v>
      </c>
      <c r="I83" s="9"/>
    </row>
    <row r="84" spans="1:9" ht="10.5">
      <c r="A84" s="139"/>
      <c r="B84" s="139"/>
      <c r="C84" s="139"/>
      <c r="D84" s="139"/>
      <c r="E84" s="139"/>
      <c r="F84" s="138"/>
      <c r="G84" s="138"/>
      <c r="H84" s="8" t="s">
        <v>76</v>
      </c>
      <c r="I84" s="9"/>
    </row>
    <row r="85" spans="1:9" ht="21">
      <c r="A85" s="139"/>
      <c r="B85" s="139"/>
      <c r="C85" s="139"/>
      <c r="D85" s="139"/>
      <c r="E85" s="139"/>
      <c r="F85" s="138"/>
      <c r="G85" s="138"/>
      <c r="H85" s="8" t="s">
        <v>43</v>
      </c>
      <c r="I85" s="9"/>
    </row>
    <row r="86" spans="1:9" ht="42">
      <c r="A86" s="139"/>
      <c r="B86" s="139"/>
      <c r="C86" s="139"/>
      <c r="D86" s="139"/>
      <c r="E86" s="139"/>
      <c r="F86" s="138"/>
      <c r="G86" s="10" t="s">
        <v>11</v>
      </c>
      <c r="H86" s="8" t="s">
        <v>20</v>
      </c>
      <c r="I86" s="9"/>
    </row>
    <row r="87" spans="1:9" ht="10.5">
      <c r="A87" s="139"/>
      <c r="B87" s="139"/>
      <c r="C87" s="139"/>
      <c r="D87" s="139"/>
      <c r="E87" s="139"/>
      <c r="F87" s="138"/>
      <c r="G87" s="138" t="s">
        <v>8</v>
      </c>
      <c r="H87" s="8" t="s">
        <v>77</v>
      </c>
      <c r="I87" s="9"/>
    </row>
    <row r="88" spans="1:9" ht="10.5">
      <c r="A88" s="139"/>
      <c r="B88" s="139"/>
      <c r="C88" s="139"/>
      <c r="D88" s="139"/>
      <c r="E88" s="139"/>
      <c r="F88" s="138"/>
      <c r="G88" s="138"/>
      <c r="H88" s="8" t="s">
        <v>79</v>
      </c>
      <c r="I88" s="9"/>
    </row>
    <row r="89" spans="1:9" ht="21">
      <c r="A89" s="139"/>
      <c r="B89" s="139"/>
      <c r="C89" s="139"/>
      <c r="D89" s="139"/>
      <c r="E89" s="139"/>
      <c r="F89" s="138"/>
      <c r="G89" s="138"/>
      <c r="H89" s="8" t="s">
        <v>24</v>
      </c>
      <c r="I89" s="9"/>
    </row>
    <row r="90" spans="1:9" ht="21">
      <c r="A90" s="139"/>
      <c r="B90" s="139"/>
      <c r="C90" s="139"/>
      <c r="D90" s="139"/>
      <c r="E90" s="139"/>
      <c r="F90" s="138"/>
      <c r="G90" s="138"/>
      <c r="H90" s="8" t="s">
        <v>36</v>
      </c>
      <c r="I90" s="9"/>
    </row>
    <row r="91" spans="1:9" ht="31.5">
      <c r="A91" s="139"/>
      <c r="B91" s="139"/>
      <c r="C91" s="139"/>
      <c r="D91" s="139"/>
      <c r="E91" s="139"/>
      <c r="F91" s="138"/>
      <c r="G91" s="138"/>
      <c r="H91" s="8" t="s">
        <v>50</v>
      </c>
      <c r="I91" s="9"/>
    </row>
    <row r="92" spans="1:9" ht="31.5">
      <c r="A92" s="139"/>
      <c r="B92" s="139"/>
      <c r="C92" s="139"/>
      <c r="D92" s="139"/>
      <c r="E92" s="139"/>
      <c r="F92" s="138"/>
      <c r="G92" s="138"/>
      <c r="H92" s="8" t="s">
        <v>34</v>
      </c>
      <c r="I92" s="9"/>
    </row>
    <row r="93" spans="1:9" ht="10.5">
      <c r="A93" s="139"/>
      <c r="B93" s="139"/>
      <c r="C93" s="139"/>
      <c r="D93" s="139"/>
      <c r="E93" s="139"/>
      <c r="F93" s="138"/>
      <c r="G93" s="138"/>
      <c r="H93" s="8" t="s">
        <v>80</v>
      </c>
      <c r="I93" s="9"/>
    </row>
    <row r="94" spans="1:9" ht="73.5">
      <c r="A94" s="139"/>
      <c r="B94" s="139"/>
      <c r="C94" s="139"/>
      <c r="D94" s="139"/>
      <c r="E94" s="139"/>
      <c r="F94" s="138"/>
      <c r="G94" s="138"/>
      <c r="H94" s="8" t="s">
        <v>35</v>
      </c>
      <c r="I94" s="9"/>
    </row>
    <row r="95" spans="1:9" ht="10.5">
      <c r="A95" s="139"/>
      <c r="B95" s="139"/>
      <c r="C95" s="139"/>
      <c r="D95" s="139"/>
      <c r="E95" s="139"/>
      <c r="F95" s="138"/>
      <c r="G95" s="138"/>
      <c r="H95" s="8" t="s">
        <v>48</v>
      </c>
      <c r="I95" s="9"/>
    </row>
    <row r="96" spans="1:9" ht="52.5">
      <c r="A96" s="139"/>
      <c r="B96" s="139"/>
      <c r="C96" s="139"/>
      <c r="D96" s="139"/>
      <c r="E96" s="139"/>
      <c r="F96" s="138"/>
      <c r="G96" s="10" t="s">
        <v>9</v>
      </c>
      <c r="H96" s="8" t="s">
        <v>81</v>
      </c>
      <c r="I96" s="9"/>
    </row>
    <row r="97" spans="1:9" ht="42">
      <c r="A97" s="139" t="s">
        <v>144</v>
      </c>
      <c r="B97" s="139" t="s">
        <v>145</v>
      </c>
      <c r="C97" s="139" t="s">
        <v>146</v>
      </c>
      <c r="D97" s="139" t="s">
        <v>147</v>
      </c>
      <c r="E97" s="139" t="s">
        <v>120</v>
      </c>
      <c r="F97" s="138" t="s">
        <v>130</v>
      </c>
      <c r="G97" s="10" t="s">
        <v>119</v>
      </c>
      <c r="H97" s="8" t="s">
        <v>15</v>
      </c>
      <c r="I97" s="9"/>
    </row>
    <row r="98" spans="1:9" ht="10.5">
      <c r="A98" s="139"/>
      <c r="B98" s="139"/>
      <c r="C98" s="139"/>
      <c r="D98" s="139"/>
      <c r="E98" s="139"/>
      <c r="F98" s="138"/>
      <c r="G98" s="138" t="s">
        <v>132</v>
      </c>
      <c r="H98" s="8" t="s">
        <v>44</v>
      </c>
      <c r="I98" s="9"/>
    </row>
    <row r="99" spans="1:9" ht="31.5">
      <c r="A99" s="139"/>
      <c r="B99" s="139"/>
      <c r="C99" s="139"/>
      <c r="D99" s="139"/>
      <c r="E99" s="139"/>
      <c r="F99" s="138"/>
      <c r="G99" s="138"/>
      <c r="H99" s="8" t="s">
        <v>41</v>
      </c>
      <c r="I99" s="9"/>
    </row>
    <row r="100" spans="1:9" ht="10.5">
      <c r="A100" s="139"/>
      <c r="B100" s="139"/>
      <c r="C100" s="139"/>
      <c r="D100" s="139"/>
      <c r="E100" s="139"/>
      <c r="F100" s="138"/>
      <c r="G100" s="138"/>
      <c r="H100" s="8" t="s">
        <v>45</v>
      </c>
      <c r="I100" s="9"/>
    </row>
    <row r="101" spans="1:9" ht="10.5">
      <c r="A101" s="139"/>
      <c r="B101" s="139"/>
      <c r="C101" s="139"/>
      <c r="D101" s="139"/>
      <c r="E101" s="139"/>
      <c r="F101" s="138"/>
      <c r="G101" s="138"/>
      <c r="H101" s="8" t="s">
        <v>113</v>
      </c>
      <c r="I101" s="9"/>
    </row>
    <row r="102" spans="1:9" ht="10.5">
      <c r="A102" s="139"/>
      <c r="B102" s="139"/>
      <c r="C102" s="139"/>
      <c r="D102" s="139"/>
      <c r="E102" s="139"/>
      <c r="F102" s="138"/>
      <c r="G102" s="138"/>
      <c r="H102" s="8" t="s">
        <v>114</v>
      </c>
      <c r="I102" s="9"/>
    </row>
    <row r="103" spans="1:9" ht="10.5">
      <c r="A103" s="139"/>
      <c r="B103" s="139"/>
      <c r="C103" s="139"/>
      <c r="D103" s="139"/>
      <c r="E103" s="139"/>
      <c r="F103" s="138"/>
      <c r="G103" s="138"/>
      <c r="H103" s="8" t="s">
        <v>89</v>
      </c>
      <c r="I103" s="9"/>
    </row>
    <row r="104" spans="1:9" ht="10.5">
      <c r="A104" s="139"/>
      <c r="B104" s="139"/>
      <c r="C104" s="139"/>
      <c r="D104" s="139"/>
      <c r="E104" s="139"/>
      <c r="F104" s="138"/>
      <c r="G104" s="138"/>
      <c r="H104" s="8" t="s">
        <v>112</v>
      </c>
      <c r="I104" s="9"/>
    </row>
    <row r="105" spans="1:9" ht="10.5">
      <c r="A105" s="139"/>
      <c r="B105" s="139"/>
      <c r="C105" s="139"/>
      <c r="D105" s="139"/>
      <c r="E105" s="139"/>
      <c r="F105" s="138"/>
      <c r="G105" s="138"/>
      <c r="H105" s="8" t="s">
        <v>47</v>
      </c>
      <c r="I105" s="9"/>
    </row>
    <row r="106" spans="1:9" ht="10.5">
      <c r="A106" s="139"/>
      <c r="B106" s="139"/>
      <c r="C106" s="139"/>
      <c r="D106" s="139"/>
      <c r="E106" s="139"/>
      <c r="F106" s="138"/>
      <c r="G106" s="138"/>
      <c r="H106" s="8" t="s">
        <v>49</v>
      </c>
      <c r="I106" s="9"/>
    </row>
    <row r="107" spans="1:9" ht="10.5">
      <c r="A107" s="6" t="s">
        <v>27</v>
      </c>
      <c r="B107" s="6"/>
      <c r="C107" s="6"/>
      <c r="D107" s="6"/>
      <c r="E107" s="6"/>
      <c r="F107" s="6"/>
      <c r="G107" s="6"/>
      <c r="H107" s="6"/>
      <c r="I107" s="11">
        <f>SUM(I2:I106)</f>
        <v>0</v>
      </c>
    </row>
  </sheetData>
  <sheetProtection/>
  <mergeCells count="27">
    <mergeCell ref="F31:F50"/>
    <mergeCell ref="G31:G48"/>
    <mergeCell ref="A2:A96"/>
    <mergeCell ref="B2:B96"/>
    <mergeCell ref="C2:C96"/>
    <mergeCell ref="D2:D96"/>
    <mergeCell ref="E2:E96"/>
    <mergeCell ref="F2:F5"/>
    <mergeCell ref="F51:F58"/>
    <mergeCell ref="G2:G5"/>
    <mergeCell ref="F6:F12"/>
    <mergeCell ref="G6:G12"/>
    <mergeCell ref="F13:F30"/>
    <mergeCell ref="G13:G30"/>
    <mergeCell ref="G51:G58"/>
    <mergeCell ref="F59:F96"/>
    <mergeCell ref="G59:G63"/>
    <mergeCell ref="G64:G70"/>
    <mergeCell ref="G71:G85"/>
    <mergeCell ref="G87:G95"/>
    <mergeCell ref="G98:G106"/>
    <mergeCell ref="F97:F106"/>
    <mergeCell ref="A97:A106"/>
    <mergeCell ref="B97:B106"/>
    <mergeCell ref="C97:C106"/>
    <mergeCell ref="D97:D106"/>
    <mergeCell ref="E97:E106"/>
  </mergeCells>
  <printOptions horizontalCentered="1"/>
  <pageMargins left="0" right="0" top="0" bottom="0" header="0" footer="0"/>
  <pageSetup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UAECOB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METOVAR</dc:creator>
  <cp:keywords/>
  <dc:description/>
  <cp:lastModifiedBy>Ivonne Maritza Masmela Cumbe</cp:lastModifiedBy>
  <cp:lastPrinted>2016-09-05T13:48:07Z</cp:lastPrinted>
  <dcterms:created xsi:type="dcterms:W3CDTF">2009-10-08T13:21:11Z</dcterms:created>
  <dcterms:modified xsi:type="dcterms:W3CDTF">2016-11-10T21:52:02Z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