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4.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hart5.xml" ContentType="application/vnd.openxmlformats-officedocument.drawingml.chart+xml"/>
  <Override PartName="/xl/charts/chart6.xml" ContentType="application/vnd.openxmlformats-officedocument.drawingml.chart+xml"/>
  <Override PartName="/xl/charts/colors50.xml" ContentType="application/vnd.ms-office.chartcolorstyle+xml"/>
  <Override PartName="/xl/charts/style50.xml" ContentType="application/vnd.ms-office.chartstyle+xml"/>
  <Override PartName="/xl/charts/colors60.xml" ContentType="application/vnd.ms-office.chartcolorstyle+xml"/>
  <Override PartName="/xl/charts/style60.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camacho\Desktop\OAP - PLAN\"/>
    </mc:Choice>
  </mc:AlternateContent>
  <bookViews>
    <workbookView xWindow="0" yWindow="0" windowWidth="28800" windowHeight="10230"/>
  </bookViews>
  <sheets>
    <sheet name="Resultados" sheetId="4" r:id="rId1"/>
    <sheet name="Indicadores 4to-2019 UAECOB" sheetId="1" r:id="rId2"/>
    <sheet name="Tablas 4to tri" sheetId="6" r:id="rId3"/>
    <sheet name="tablas" sheetId="3" state="hidden" r:id="rId4"/>
    <sheet name="Indicadores eliminados" sheetId="5" state="hidden" r:id="rId5"/>
    <sheet name="Indi. eliminados" sheetId="2" state="hidden" r:id="rId6"/>
  </sheets>
  <definedNames>
    <definedName name="_xlnm._FilterDatabase" localSheetId="1" hidden="1">'Indicadores 4to-2019 UAECOB'!$A$7:$EC$63</definedName>
    <definedName name="_xlchart.0" hidden="1">'Tablas 4to tri'!$A$44:$A$48</definedName>
    <definedName name="_xlchart.1" hidden="1">'Tablas 4to tri'!$B$43</definedName>
    <definedName name="_xlchart.2" hidden="1">'Tablas 4to tri'!$B$44:$B$48</definedName>
    <definedName name="_xlchart.3" hidden="1">'Tablas 4to tri'!$A$35:$A$39</definedName>
    <definedName name="_xlchart.4" hidden="1">'Tablas 4to tri'!$B$35:$B$39</definedName>
    <definedName name="_xlchart.5" hidden="1">'Tablas 4to tri'!$C$35:$C$39</definedName>
    <definedName name="SegmentaciónDeDatos_Clasificación__Estratégico___De_Gestión">#N/A</definedName>
    <definedName name="SegmentaciónDeDatos_Dependencia1">#N/A</definedName>
    <definedName name="SegmentaciónDeDatos_Periodicidad">#N/A</definedName>
  </definedNames>
  <calcPr calcId="152511"/>
  <pivotCaches>
    <pivotCache cacheId="0" r:id="rId7"/>
    <pivotCache cacheId="1" r:id="rId8"/>
    <pivotCache cacheId="2" r:id="rId9"/>
  </pivotCaches>
  <extLst>
    <ext xmlns:x14="http://schemas.microsoft.com/office/spreadsheetml/2009/9/main" uri="{BBE1A952-AA13-448e-AADC-164F8A28A991}">
      <x14:slicerCaches>
        <x14:slicerCache r:id="rId10"/>
        <x14:slicerCache r:id="rId11"/>
        <x14:slicerCache r:id="rId12"/>
      </x14:slicerCaches>
    </ext>
    <ext xmlns:x14="http://schemas.microsoft.com/office/spreadsheetml/2009/9/main" uri="{79F54976-1DA5-4618-B147-4CDE4B953A38}">
      <x14:workbookPr/>
    </ext>
  </extLst>
</workbook>
</file>

<file path=xl/calcChain.xml><?xml version="1.0" encoding="utf-8"?>
<calcChain xmlns="http://schemas.openxmlformats.org/spreadsheetml/2006/main">
  <c r="DV59" i="1" l="1"/>
  <c r="DV8" i="1"/>
  <c r="DV9" i="1"/>
  <c r="DV10" i="1"/>
  <c r="DV11" i="1"/>
  <c r="DV12" i="1"/>
  <c r="DV13" i="1"/>
  <c r="DV14" i="1"/>
  <c r="DV15" i="1"/>
  <c r="DV16" i="1"/>
  <c r="DV17" i="1"/>
  <c r="DV18" i="1"/>
  <c r="DV19" i="1"/>
  <c r="DV20" i="1"/>
  <c r="DV21" i="1"/>
  <c r="DV22" i="1"/>
  <c r="DV23" i="1"/>
  <c r="DV24" i="1"/>
  <c r="DV25" i="1"/>
  <c r="DV26" i="1"/>
  <c r="DV27" i="1"/>
  <c r="DV28" i="1"/>
  <c r="DV29" i="1"/>
  <c r="DV30" i="1"/>
  <c r="DV31" i="1"/>
  <c r="DV32" i="1"/>
  <c r="DV33" i="1"/>
  <c r="DV34" i="1"/>
  <c r="DV35" i="1"/>
  <c r="DV36" i="1"/>
  <c r="DV37" i="1"/>
  <c r="DV38" i="1"/>
  <c r="DV39" i="1"/>
  <c r="DV40" i="1"/>
  <c r="DV41" i="1"/>
  <c r="DV42" i="1"/>
  <c r="DV43" i="1"/>
  <c r="DV44" i="1"/>
  <c r="DV45" i="1"/>
  <c r="DV46" i="1"/>
  <c r="DV47" i="1"/>
  <c r="DV48" i="1"/>
  <c r="DV49" i="1"/>
  <c r="DV50" i="1"/>
  <c r="DV51" i="1"/>
  <c r="DV52" i="1"/>
  <c r="DV53" i="1"/>
  <c r="DV54" i="1"/>
  <c r="DV55" i="1"/>
  <c r="DV56" i="1"/>
  <c r="DV57" i="1"/>
  <c r="DV60" i="1"/>
  <c r="DV61" i="1"/>
  <c r="DV62" i="1"/>
  <c r="AS16" i="1" l="1"/>
  <c r="AS15" i="1" l="1"/>
  <c r="AT16" i="1" l="1"/>
  <c r="AT15" i="1"/>
  <c r="AZ14" i="1"/>
  <c r="AZ15" i="1"/>
  <c r="AZ16" i="1"/>
  <c r="AZ17" i="1"/>
  <c r="AT14" i="1"/>
  <c r="AT12" i="1" l="1"/>
  <c r="AL12" i="1"/>
  <c r="AD12" i="1"/>
  <c r="AP62" i="1" l="1"/>
  <c r="AP61" i="1"/>
  <c r="AQ58" i="1"/>
  <c r="AL60" i="1"/>
  <c r="AH62" i="1"/>
  <c r="AH61" i="1"/>
  <c r="AI58" i="1"/>
  <c r="AA58" i="1"/>
  <c r="CU14" i="1" l="1"/>
  <c r="CU15" i="1"/>
  <c r="CU16" i="1"/>
  <c r="CU17" i="1"/>
  <c r="AT52" i="1" l="1"/>
  <c r="AT51" i="1"/>
  <c r="AT50" i="1"/>
  <c r="AT49" i="1"/>
  <c r="AT48" i="1"/>
  <c r="AT46" i="1"/>
  <c r="AT45" i="1"/>
  <c r="AT40" i="1"/>
  <c r="AT37" i="1"/>
  <c r="AT36" i="1"/>
  <c r="AS47" i="1"/>
  <c r="AD51" i="1"/>
  <c r="AD50" i="1"/>
  <c r="AD48" i="1"/>
  <c r="AD8" i="1"/>
  <c r="AD9" i="1"/>
  <c r="AD10" i="1"/>
  <c r="AD11"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9" i="1"/>
  <c r="AD52" i="1"/>
  <c r="AD53" i="1"/>
  <c r="AD54" i="1"/>
  <c r="AD55" i="1"/>
  <c r="AD56" i="1"/>
  <c r="AD57" i="1"/>
  <c r="AD58" i="1"/>
  <c r="AD59" i="1"/>
  <c r="AD60" i="1"/>
  <c r="AD61" i="1"/>
  <c r="AD62" i="1"/>
  <c r="AS10" i="1" l="1"/>
  <c r="AT10" i="1"/>
  <c r="AZ8" i="1" l="1"/>
  <c r="AZ9" i="1"/>
  <c r="AZ10" i="1"/>
  <c r="AZ11" i="1"/>
  <c r="AZ12" i="1"/>
  <c r="AZ13"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T8" i="1"/>
  <c r="AT9" i="1"/>
  <c r="AT11" i="1"/>
  <c r="AT13" i="1"/>
  <c r="AT17" i="1"/>
  <c r="AT18" i="1"/>
  <c r="AT19" i="1"/>
  <c r="AT20" i="1"/>
  <c r="AT21" i="1"/>
  <c r="AT22" i="1"/>
  <c r="AT23" i="1"/>
  <c r="AT24" i="1"/>
  <c r="AT25" i="1"/>
  <c r="AT26" i="1"/>
  <c r="AT27" i="1"/>
  <c r="AT28" i="1"/>
  <c r="AT29" i="1"/>
  <c r="AT30" i="1"/>
  <c r="AT31" i="1"/>
  <c r="AT32" i="1"/>
  <c r="AT33" i="1"/>
  <c r="AT34" i="1"/>
  <c r="AT35" i="1"/>
  <c r="AT38" i="1"/>
  <c r="AT39" i="1"/>
  <c r="AT41" i="1"/>
  <c r="AT42" i="1"/>
  <c r="AT43" i="1"/>
  <c r="AT44" i="1"/>
  <c r="AT47" i="1"/>
  <c r="AT53" i="1"/>
  <c r="AT54" i="1"/>
  <c r="AT55" i="1"/>
  <c r="AT56" i="1"/>
  <c r="AT57" i="1"/>
  <c r="AT58" i="1"/>
  <c r="AT59" i="1"/>
  <c r="AT60" i="1"/>
  <c r="AT61" i="1"/>
  <c r="AT62" i="1"/>
  <c r="AL34" i="1"/>
  <c r="AL35" i="1"/>
  <c r="AL8" i="1"/>
  <c r="AL9" i="1"/>
  <c r="AL10" i="1"/>
  <c r="AL11" i="1"/>
  <c r="AL13" i="1"/>
  <c r="AL14" i="1"/>
  <c r="AL15" i="1"/>
  <c r="AL16" i="1"/>
  <c r="AL17" i="1"/>
  <c r="AL18" i="1"/>
  <c r="AL19" i="1"/>
  <c r="AL20" i="1"/>
  <c r="AL21" i="1"/>
  <c r="AL22" i="1"/>
  <c r="AL23" i="1"/>
  <c r="AL24" i="1"/>
  <c r="AL25" i="1"/>
  <c r="AL26" i="1"/>
  <c r="AL27" i="1"/>
  <c r="AL28" i="1"/>
  <c r="AL29" i="1"/>
  <c r="AL30" i="1"/>
  <c r="AL31" i="1"/>
  <c r="AL32" i="1"/>
  <c r="AL33" i="1"/>
  <c r="AL36" i="1"/>
  <c r="AL37" i="1"/>
  <c r="AL38" i="1"/>
  <c r="AL39" i="1"/>
  <c r="AL40" i="1"/>
  <c r="AL41" i="1"/>
  <c r="AL42" i="1"/>
  <c r="AL43" i="1"/>
  <c r="AL44" i="1"/>
  <c r="AL45" i="1"/>
  <c r="AL46" i="1"/>
  <c r="AL47" i="1"/>
  <c r="AL48" i="1"/>
  <c r="AL49" i="1"/>
  <c r="AL50" i="1"/>
  <c r="AL51" i="1"/>
  <c r="AL52" i="1"/>
  <c r="AL53" i="1"/>
  <c r="AL54" i="1"/>
  <c r="AL55" i="1"/>
  <c r="AL56" i="1"/>
  <c r="AL57" i="1"/>
  <c r="AL58" i="1"/>
  <c r="AL59" i="1"/>
  <c r="AL61" i="1"/>
  <c r="AL62" i="1"/>
  <c r="AS9" i="1" l="1"/>
  <c r="AS11" i="1"/>
  <c r="AS12" i="1"/>
  <c r="AS13" i="1"/>
  <c r="AS14" i="1"/>
  <c r="AS17" i="1"/>
  <c r="AS18" i="1"/>
  <c r="AS19" i="1"/>
  <c r="AS20" i="1"/>
  <c r="AS21" i="1"/>
  <c r="AS22" i="1"/>
  <c r="AS23" i="1"/>
  <c r="AS24" i="1"/>
  <c r="AS25" i="1"/>
  <c r="AS26" i="1"/>
  <c r="AS27" i="1"/>
  <c r="AS28" i="1"/>
  <c r="AS29" i="1"/>
  <c r="AS30" i="1"/>
  <c r="AS31" i="1"/>
  <c r="AS32" i="1"/>
  <c r="AS33" i="1"/>
  <c r="AS35" i="1"/>
  <c r="AS36" i="1"/>
  <c r="AS37" i="1"/>
  <c r="AS38" i="1"/>
  <c r="AS40" i="1"/>
  <c r="AS42" i="1"/>
  <c r="AS43" i="1"/>
  <c r="AS44" i="1"/>
  <c r="AS45" i="1"/>
  <c r="AS46" i="1"/>
  <c r="AS48" i="1"/>
  <c r="AS49" i="1"/>
  <c r="AS50" i="1"/>
  <c r="AS51" i="1"/>
  <c r="AS52" i="1"/>
  <c r="AS53" i="1"/>
  <c r="AS54" i="1"/>
  <c r="AS55" i="1"/>
  <c r="AS56" i="1"/>
  <c r="AS57" i="1"/>
  <c r="AS58" i="1"/>
  <c r="AS59" i="1"/>
  <c r="AS60" i="1"/>
  <c r="AS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BA60" i="1" s="1"/>
  <c r="BI60" i="1" s="1"/>
  <c r="BQ60" i="1" s="1"/>
  <c r="AK61" i="1"/>
  <c r="BQ61" i="1" s="1"/>
  <c r="AK62" i="1"/>
  <c r="AK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2" i="1"/>
  <c r="AC8" i="1"/>
  <c r="EC9" i="1"/>
  <c r="EC10" i="1"/>
  <c r="EC12" i="1"/>
  <c r="EC13" i="1"/>
  <c r="EC14" i="1"/>
  <c r="EC15" i="1"/>
  <c r="EC16" i="1"/>
  <c r="EC18" i="1"/>
  <c r="EC19" i="1"/>
  <c r="EC20" i="1"/>
  <c r="EC22" i="1"/>
  <c r="EC23" i="1"/>
  <c r="EC24" i="1"/>
  <c r="EC25" i="1"/>
  <c r="EC26" i="1"/>
  <c r="EC27" i="1"/>
  <c r="EC28" i="1"/>
  <c r="EC31" i="1"/>
  <c r="EC32" i="1"/>
  <c r="EC34" i="1"/>
  <c r="EC35" i="1"/>
  <c r="EC36" i="1"/>
  <c r="EC38" i="1"/>
  <c r="EC39" i="1"/>
  <c r="EC40" i="1"/>
  <c r="EC41" i="1"/>
  <c r="EC42" i="1"/>
  <c r="EC43" i="1"/>
  <c r="EC44" i="1"/>
  <c r="EC45" i="1"/>
  <c r="EC46" i="1"/>
  <c r="EC47" i="1"/>
  <c r="EC48" i="1"/>
  <c r="EC50" i="1"/>
  <c r="EC51" i="1"/>
  <c r="EC53" i="1"/>
  <c r="EC54" i="1"/>
  <c r="EC55" i="1"/>
  <c r="EC56" i="1"/>
  <c r="EC57" i="1"/>
  <c r="EC58" i="1"/>
  <c r="EC59" i="1"/>
  <c r="EC60" i="1"/>
  <c r="EC61" i="1"/>
  <c r="EC62" i="1"/>
  <c r="EC8" i="1"/>
  <c r="DF9" i="1"/>
  <c r="DN9" i="1"/>
  <c r="DF10" i="1"/>
  <c r="DN10" i="1"/>
  <c r="DF11" i="1"/>
  <c r="DN11" i="1"/>
  <c r="DF12" i="1"/>
  <c r="DN12" i="1"/>
  <c r="DF13" i="1"/>
  <c r="DN13" i="1"/>
  <c r="DF14" i="1"/>
  <c r="DN14" i="1"/>
  <c r="DF15" i="1"/>
  <c r="DN15" i="1"/>
  <c r="DF16" i="1"/>
  <c r="DN16" i="1"/>
  <c r="DF17" i="1"/>
  <c r="DN17" i="1"/>
  <c r="DF18" i="1"/>
  <c r="DN18" i="1"/>
  <c r="DF19" i="1"/>
  <c r="DN19" i="1"/>
  <c r="DF20" i="1"/>
  <c r="DN20" i="1"/>
  <c r="DF21" i="1"/>
  <c r="DN21" i="1"/>
  <c r="DF22" i="1"/>
  <c r="DN22" i="1"/>
  <c r="DF23" i="1"/>
  <c r="DN23" i="1"/>
  <c r="DF24" i="1"/>
  <c r="DN24" i="1"/>
  <c r="DF25" i="1"/>
  <c r="DN25" i="1"/>
  <c r="DF26" i="1"/>
  <c r="DN26" i="1"/>
  <c r="DF27" i="1"/>
  <c r="DN27" i="1"/>
  <c r="DF28" i="1"/>
  <c r="DN28" i="1"/>
  <c r="DF29" i="1"/>
  <c r="DN29" i="1"/>
  <c r="DF30" i="1"/>
  <c r="DN30" i="1"/>
  <c r="DF31" i="1"/>
  <c r="DN31" i="1"/>
  <c r="DF32" i="1"/>
  <c r="DN32" i="1"/>
  <c r="DF33" i="1"/>
  <c r="DN33" i="1"/>
  <c r="DF34" i="1"/>
  <c r="DN34" i="1"/>
  <c r="DF35" i="1"/>
  <c r="DN35" i="1"/>
  <c r="DF36" i="1"/>
  <c r="DN36" i="1"/>
  <c r="DF37" i="1"/>
  <c r="DN37" i="1"/>
  <c r="DF38" i="1"/>
  <c r="DN38" i="1"/>
  <c r="DF39" i="1"/>
  <c r="DN39" i="1"/>
  <c r="DF40" i="1"/>
  <c r="DN40" i="1"/>
  <c r="DF41" i="1"/>
  <c r="DN41" i="1"/>
  <c r="DF42" i="1"/>
  <c r="DN42" i="1"/>
  <c r="DF43" i="1"/>
  <c r="DN43" i="1"/>
  <c r="DF44" i="1"/>
  <c r="DN44" i="1"/>
  <c r="DF45" i="1"/>
  <c r="DN45" i="1"/>
  <c r="DF46" i="1"/>
  <c r="DN46" i="1"/>
  <c r="DF47" i="1"/>
  <c r="DN47" i="1"/>
  <c r="DF48" i="1"/>
  <c r="DN48" i="1"/>
  <c r="DF49" i="1"/>
  <c r="DN49" i="1"/>
  <c r="DF50" i="1"/>
  <c r="DN50" i="1"/>
  <c r="DF51" i="1"/>
  <c r="DN51" i="1"/>
  <c r="DF52" i="1"/>
  <c r="DN52" i="1"/>
  <c r="DF53" i="1"/>
  <c r="DN53" i="1"/>
  <c r="DF54" i="1"/>
  <c r="DN54" i="1"/>
  <c r="DF55" i="1"/>
  <c r="DN55" i="1"/>
  <c r="DF56" i="1"/>
  <c r="DN56" i="1"/>
  <c r="DF57" i="1"/>
  <c r="DN57" i="1"/>
  <c r="DF58" i="1"/>
  <c r="DN58" i="1"/>
  <c r="DF59" i="1"/>
  <c r="DN59" i="1"/>
  <c r="DF60" i="1"/>
  <c r="DN60" i="1"/>
  <c r="DF61" i="1"/>
  <c r="DN61" i="1"/>
  <c r="DF62" i="1"/>
  <c r="DN62" i="1"/>
  <c r="DF8" i="1"/>
  <c r="DN8" i="1"/>
  <c r="DW9" i="1"/>
  <c r="DW10" i="1"/>
  <c r="DW11" i="1"/>
  <c r="DW12" i="1"/>
  <c r="DW13" i="1"/>
  <c r="DW14" i="1"/>
  <c r="DW15" i="1"/>
  <c r="DW16" i="1"/>
  <c r="DW17" i="1"/>
  <c r="DW18" i="1"/>
  <c r="DW19" i="1"/>
  <c r="DW20" i="1"/>
  <c r="DW21" i="1"/>
  <c r="DW22" i="1"/>
  <c r="DW23" i="1"/>
  <c r="DW24" i="1"/>
  <c r="DW25" i="1"/>
  <c r="DW26" i="1"/>
  <c r="DW27" i="1"/>
  <c r="DW28" i="1"/>
  <c r="DW29" i="1"/>
  <c r="DW30" i="1"/>
  <c r="DW31" i="1"/>
  <c r="DW32" i="1"/>
  <c r="DW33" i="1"/>
  <c r="DW34" i="1"/>
  <c r="DW35" i="1"/>
  <c r="DW36" i="1"/>
  <c r="DW37" i="1"/>
  <c r="DW38" i="1"/>
  <c r="DW39" i="1"/>
  <c r="DW40" i="1"/>
  <c r="DW41" i="1"/>
  <c r="DW42" i="1"/>
  <c r="DW43" i="1"/>
  <c r="DW44" i="1"/>
  <c r="DW45" i="1"/>
  <c r="DW46" i="1"/>
  <c r="DW47" i="1"/>
  <c r="DW48" i="1"/>
  <c r="DW49" i="1"/>
  <c r="DW50" i="1"/>
  <c r="DW51" i="1"/>
  <c r="DW52" i="1"/>
  <c r="DW53" i="1"/>
  <c r="DW54" i="1"/>
  <c r="DW55" i="1"/>
  <c r="DW56" i="1"/>
  <c r="DW57" i="1"/>
  <c r="DW58" i="1"/>
  <c r="DW59" i="1"/>
  <c r="DW60" i="1"/>
  <c r="DW61" i="1"/>
  <c r="DW62" i="1"/>
  <c r="DW8" i="1"/>
  <c r="DS62" i="1"/>
  <c r="DS61" i="1"/>
  <c r="DS60" i="1"/>
  <c r="DS59" i="1"/>
  <c r="DS58" i="1"/>
  <c r="DS57" i="1"/>
  <c r="DS56" i="1"/>
  <c r="DS55" i="1"/>
  <c r="DS54" i="1"/>
  <c r="DS53" i="1"/>
  <c r="DS52" i="1"/>
  <c r="DS51" i="1"/>
  <c r="DS50" i="1"/>
  <c r="DS49" i="1"/>
  <c r="DS48" i="1"/>
  <c r="DS47" i="1"/>
  <c r="DS46" i="1"/>
  <c r="DS45" i="1"/>
  <c r="DS44" i="1"/>
  <c r="DS43" i="1"/>
  <c r="DS42" i="1"/>
  <c r="DS41" i="1"/>
  <c r="DS40" i="1"/>
  <c r="DS39" i="1"/>
  <c r="DS38" i="1"/>
  <c r="DS37" i="1"/>
  <c r="DS36" i="1"/>
  <c r="DS35" i="1"/>
  <c r="DS34" i="1"/>
  <c r="DS33" i="1"/>
  <c r="DS32" i="1"/>
  <c r="DS31" i="1"/>
  <c r="DS30" i="1"/>
  <c r="DS29" i="1"/>
  <c r="DS28" i="1"/>
  <c r="DS27" i="1"/>
  <c r="DS26" i="1"/>
  <c r="DS25" i="1"/>
  <c r="DS24" i="1"/>
  <c r="DS23" i="1"/>
  <c r="DS22" i="1"/>
  <c r="DS21" i="1"/>
  <c r="DS20" i="1"/>
  <c r="DS19" i="1"/>
  <c r="DS18" i="1"/>
  <c r="DS17" i="1"/>
  <c r="DS16" i="1"/>
  <c r="DS15" i="1"/>
  <c r="DS14" i="1"/>
  <c r="DS13" i="1"/>
  <c r="DS12" i="1"/>
  <c r="DS11" i="1"/>
  <c r="DS10" i="1"/>
  <c r="DS9" i="1"/>
  <c r="DS8" i="1"/>
  <c r="DO9" i="1"/>
  <c r="DO10" i="1"/>
  <c r="DO11" i="1"/>
  <c r="DO12" i="1"/>
  <c r="DO13" i="1"/>
  <c r="DO14" i="1"/>
  <c r="DO15" i="1"/>
  <c r="DO16" i="1"/>
  <c r="DO17" i="1"/>
  <c r="DO18" i="1"/>
  <c r="DO19" i="1"/>
  <c r="DO20" i="1"/>
  <c r="DO21" i="1"/>
  <c r="DO22" i="1"/>
  <c r="DO23" i="1"/>
  <c r="DO24" i="1"/>
  <c r="DO25" i="1"/>
  <c r="DO26" i="1"/>
  <c r="DO27" i="1"/>
  <c r="DO28" i="1"/>
  <c r="DO29" i="1"/>
  <c r="DO30" i="1"/>
  <c r="DO31" i="1"/>
  <c r="DO32" i="1"/>
  <c r="DO33" i="1"/>
  <c r="DO34" i="1"/>
  <c r="DO35" i="1"/>
  <c r="DO36" i="1"/>
  <c r="DO37" i="1"/>
  <c r="DO38" i="1"/>
  <c r="DO39" i="1"/>
  <c r="DO40" i="1"/>
  <c r="DO41" i="1"/>
  <c r="DO42" i="1"/>
  <c r="DO43" i="1"/>
  <c r="DO44" i="1"/>
  <c r="DO45" i="1"/>
  <c r="DO46" i="1"/>
  <c r="DO47" i="1"/>
  <c r="DO48" i="1"/>
  <c r="DO49" i="1"/>
  <c r="DO50" i="1"/>
  <c r="DO51" i="1"/>
  <c r="DO52" i="1"/>
  <c r="DO53" i="1"/>
  <c r="DO54" i="1"/>
  <c r="DO55" i="1"/>
  <c r="DO56" i="1"/>
  <c r="DO57" i="1"/>
  <c r="DO58" i="1"/>
  <c r="DO59" i="1"/>
  <c r="DO60" i="1"/>
  <c r="DO61" i="1"/>
  <c r="DO62" i="1"/>
  <c r="DO8" i="1"/>
  <c r="DK62" i="1"/>
  <c r="DK61" i="1"/>
  <c r="DK60" i="1"/>
  <c r="DK59" i="1"/>
  <c r="DK58" i="1"/>
  <c r="DK57" i="1"/>
  <c r="DK56" i="1"/>
  <c r="DK55" i="1"/>
  <c r="DK54" i="1"/>
  <c r="DK53" i="1"/>
  <c r="DK52" i="1"/>
  <c r="DK51" i="1"/>
  <c r="DK50" i="1"/>
  <c r="DK49" i="1"/>
  <c r="DK48" i="1"/>
  <c r="DK47" i="1"/>
  <c r="DK46" i="1"/>
  <c r="DK45" i="1"/>
  <c r="DK44" i="1"/>
  <c r="DK43" i="1"/>
  <c r="DK42" i="1"/>
  <c r="DK41" i="1"/>
  <c r="DK40" i="1"/>
  <c r="DK39" i="1"/>
  <c r="DK38" i="1"/>
  <c r="DK37" i="1"/>
  <c r="DK36" i="1"/>
  <c r="DK35" i="1"/>
  <c r="DK34" i="1"/>
  <c r="DK33" i="1"/>
  <c r="DK32" i="1"/>
  <c r="DK31" i="1"/>
  <c r="DK30" i="1"/>
  <c r="DK29" i="1"/>
  <c r="DK28" i="1"/>
  <c r="DK27" i="1"/>
  <c r="DK26" i="1"/>
  <c r="DK25" i="1"/>
  <c r="DK24" i="1"/>
  <c r="DK23" i="1"/>
  <c r="DK22" i="1"/>
  <c r="DK21" i="1"/>
  <c r="DK20" i="1"/>
  <c r="DK19" i="1"/>
  <c r="DK18" i="1"/>
  <c r="DK17" i="1"/>
  <c r="DK16" i="1"/>
  <c r="DK15" i="1"/>
  <c r="DK14" i="1"/>
  <c r="DK13" i="1"/>
  <c r="DK12" i="1"/>
  <c r="DK11" i="1"/>
  <c r="DK10" i="1"/>
  <c r="DK9" i="1"/>
  <c r="DK8" i="1"/>
  <c r="DG9" i="1"/>
  <c r="DG10" i="1"/>
  <c r="DG11" i="1"/>
  <c r="DG12" i="1"/>
  <c r="DG13" i="1"/>
  <c r="DG14" i="1"/>
  <c r="DG15" i="1"/>
  <c r="DG16" i="1"/>
  <c r="DG17" i="1"/>
  <c r="DG18" i="1"/>
  <c r="DG19" i="1"/>
  <c r="DG20" i="1"/>
  <c r="DG21" i="1"/>
  <c r="DG22" i="1"/>
  <c r="DG23" i="1"/>
  <c r="DG24" i="1"/>
  <c r="DG25" i="1"/>
  <c r="DG26" i="1"/>
  <c r="DG27" i="1"/>
  <c r="DG28" i="1"/>
  <c r="DG29" i="1"/>
  <c r="DG30" i="1"/>
  <c r="DG31" i="1"/>
  <c r="DG32" i="1"/>
  <c r="DG33" i="1"/>
  <c r="DG34" i="1"/>
  <c r="DG35" i="1"/>
  <c r="DG36" i="1"/>
  <c r="DG37" i="1"/>
  <c r="DG38" i="1"/>
  <c r="DG39" i="1"/>
  <c r="DG40" i="1"/>
  <c r="DG41" i="1"/>
  <c r="DG42" i="1"/>
  <c r="DG43" i="1"/>
  <c r="DG44" i="1"/>
  <c r="DG45" i="1"/>
  <c r="DG46" i="1"/>
  <c r="DG47" i="1"/>
  <c r="DG48" i="1"/>
  <c r="DG49" i="1"/>
  <c r="DG50" i="1"/>
  <c r="DG51" i="1"/>
  <c r="DG52" i="1"/>
  <c r="DG53" i="1"/>
  <c r="DG54" i="1"/>
  <c r="DG55" i="1"/>
  <c r="DG56" i="1"/>
  <c r="DG57" i="1"/>
  <c r="DG58" i="1"/>
  <c r="DG59" i="1"/>
  <c r="DG60" i="1"/>
  <c r="DG61" i="1"/>
  <c r="DG62" i="1"/>
  <c r="DG8" i="1"/>
  <c r="DC62" i="1"/>
  <c r="DC61" i="1"/>
  <c r="DC60" i="1"/>
  <c r="DC59" i="1"/>
  <c r="DC58" i="1"/>
  <c r="DC57" i="1"/>
  <c r="DC56" i="1"/>
  <c r="DC55" i="1"/>
  <c r="DC54" i="1"/>
  <c r="DC53" i="1"/>
  <c r="DC52" i="1"/>
  <c r="DC51" i="1"/>
  <c r="DC50" i="1"/>
  <c r="DC49" i="1"/>
  <c r="DC48" i="1"/>
  <c r="DC47" i="1"/>
  <c r="DC46" i="1"/>
  <c r="DC45" i="1"/>
  <c r="DC44" i="1"/>
  <c r="DC43" i="1"/>
  <c r="DC42" i="1"/>
  <c r="DC41" i="1"/>
  <c r="DC40" i="1"/>
  <c r="DC39" i="1"/>
  <c r="DC38" i="1"/>
  <c r="DC37" i="1"/>
  <c r="DC36" i="1"/>
  <c r="DC35" i="1"/>
  <c r="DC34" i="1"/>
  <c r="DC33" i="1"/>
  <c r="DC32" i="1"/>
  <c r="DC31" i="1"/>
  <c r="DC30" i="1"/>
  <c r="DC29" i="1"/>
  <c r="DC28" i="1"/>
  <c r="DC27" i="1"/>
  <c r="DC26" i="1"/>
  <c r="DC25" i="1"/>
  <c r="DC24" i="1"/>
  <c r="DC23" i="1"/>
  <c r="DC22" i="1"/>
  <c r="DC21" i="1"/>
  <c r="DC20" i="1"/>
  <c r="DC19" i="1"/>
  <c r="DC18" i="1"/>
  <c r="DC17" i="1"/>
  <c r="DC16" i="1"/>
  <c r="DC15" i="1"/>
  <c r="DC14" i="1"/>
  <c r="DC13" i="1"/>
  <c r="DC12" i="1"/>
  <c r="DC11" i="1"/>
  <c r="DC10" i="1"/>
  <c r="DC9" i="1"/>
  <c r="DC8" i="1"/>
  <c r="DB9" i="1"/>
  <c r="DB10" i="1"/>
  <c r="DB11" i="1"/>
  <c r="DB12" i="1"/>
  <c r="DB13" i="1"/>
  <c r="DB14" i="1"/>
  <c r="DB15" i="1"/>
  <c r="DB16" i="1"/>
  <c r="DB17" i="1"/>
  <c r="DB18" i="1"/>
  <c r="DB19" i="1"/>
  <c r="DB20" i="1"/>
  <c r="DB21" i="1"/>
  <c r="DB22" i="1"/>
  <c r="DB23" i="1"/>
  <c r="DB24" i="1"/>
  <c r="DB25" i="1"/>
  <c r="DB26" i="1"/>
  <c r="DB27" i="1"/>
  <c r="DB28" i="1"/>
  <c r="DB29" i="1"/>
  <c r="DB30" i="1"/>
  <c r="DB31" i="1"/>
  <c r="DB32" i="1"/>
  <c r="DB35" i="1"/>
  <c r="DB37" i="1"/>
  <c r="DB38" i="1"/>
  <c r="DB39" i="1"/>
  <c r="DB40" i="1"/>
  <c r="DB41" i="1"/>
  <c r="DB42" i="1"/>
  <c r="DB43" i="1"/>
  <c r="DB44" i="1"/>
  <c r="DB45" i="1"/>
  <c r="DB47" i="1"/>
  <c r="DB48" i="1"/>
  <c r="DB51" i="1"/>
  <c r="DB52" i="1"/>
  <c r="DB53" i="1"/>
  <c r="DB54" i="1"/>
  <c r="DB55" i="1"/>
  <c r="DB56" i="1"/>
  <c r="DB57" i="1"/>
  <c r="DB58" i="1"/>
  <c r="DB59" i="1"/>
  <c r="DB60" i="1"/>
  <c r="DB61" i="1"/>
  <c r="DB62" i="1"/>
  <c r="DB8" i="1"/>
  <c r="CE9" i="1"/>
  <c r="CM9" i="1"/>
  <c r="CU9" i="1"/>
  <c r="CE10" i="1"/>
  <c r="CM10" i="1"/>
  <c r="CU10" i="1"/>
  <c r="CE11" i="1"/>
  <c r="CM11" i="1"/>
  <c r="CU11" i="1"/>
  <c r="CE12" i="1"/>
  <c r="CM12" i="1"/>
  <c r="CU12" i="1"/>
  <c r="CE13" i="1"/>
  <c r="CM13" i="1"/>
  <c r="CU13" i="1"/>
  <c r="CE14" i="1"/>
  <c r="CM14" i="1"/>
  <c r="CE15" i="1"/>
  <c r="CM15" i="1"/>
  <c r="CE16" i="1"/>
  <c r="CM16" i="1"/>
  <c r="CE17" i="1"/>
  <c r="CM17" i="1"/>
  <c r="CE18" i="1"/>
  <c r="CM18" i="1"/>
  <c r="CU18" i="1"/>
  <c r="CE19" i="1"/>
  <c r="CM19" i="1"/>
  <c r="CU19" i="1"/>
  <c r="CE20" i="1"/>
  <c r="CM20" i="1"/>
  <c r="CU20" i="1"/>
  <c r="CE21" i="1"/>
  <c r="CM21" i="1"/>
  <c r="CU21" i="1"/>
  <c r="CE22" i="1"/>
  <c r="CM22" i="1"/>
  <c r="CU22" i="1"/>
  <c r="CE23" i="1"/>
  <c r="CM23" i="1"/>
  <c r="CU23" i="1"/>
  <c r="CE24" i="1"/>
  <c r="CM24" i="1"/>
  <c r="CU24" i="1"/>
  <c r="CE25" i="1"/>
  <c r="CM25" i="1"/>
  <c r="CU25" i="1"/>
  <c r="CE26" i="1"/>
  <c r="CM26" i="1"/>
  <c r="CU26" i="1"/>
  <c r="CE27" i="1"/>
  <c r="CM27" i="1"/>
  <c r="CU27" i="1"/>
  <c r="CE28" i="1"/>
  <c r="CM28" i="1"/>
  <c r="CU28" i="1"/>
  <c r="CE29" i="1"/>
  <c r="CM29" i="1"/>
  <c r="CU29" i="1"/>
  <c r="CE30" i="1"/>
  <c r="CM30" i="1"/>
  <c r="CU30" i="1"/>
  <c r="CE31" i="1"/>
  <c r="CM31" i="1"/>
  <c r="CU31" i="1"/>
  <c r="CE32" i="1"/>
  <c r="CM32" i="1"/>
  <c r="CU32" i="1"/>
  <c r="CE33" i="1"/>
  <c r="CM33" i="1"/>
  <c r="CU33" i="1"/>
  <c r="CE34" i="1"/>
  <c r="CM34" i="1"/>
  <c r="CU34" i="1"/>
  <c r="CE35" i="1"/>
  <c r="CM35" i="1"/>
  <c r="CU35" i="1"/>
  <c r="CE36" i="1"/>
  <c r="CM36" i="1"/>
  <c r="CU36" i="1"/>
  <c r="CE37" i="1"/>
  <c r="CM37" i="1"/>
  <c r="CU37" i="1"/>
  <c r="CE38" i="1"/>
  <c r="CM38" i="1"/>
  <c r="CU38" i="1"/>
  <c r="CE39" i="1"/>
  <c r="CM39" i="1"/>
  <c r="CU39" i="1"/>
  <c r="CE40" i="1"/>
  <c r="CM40" i="1"/>
  <c r="CU40" i="1"/>
  <c r="CE41" i="1"/>
  <c r="CM41" i="1"/>
  <c r="CU41" i="1"/>
  <c r="CE42" i="1"/>
  <c r="CM42" i="1"/>
  <c r="CU42" i="1"/>
  <c r="CE43" i="1"/>
  <c r="CM43" i="1"/>
  <c r="CU43" i="1"/>
  <c r="CE44" i="1"/>
  <c r="CM44" i="1"/>
  <c r="CU44" i="1"/>
  <c r="CE45" i="1"/>
  <c r="CM45" i="1"/>
  <c r="CU45" i="1"/>
  <c r="CE46" i="1"/>
  <c r="CM46" i="1"/>
  <c r="CU46" i="1"/>
  <c r="CE47" i="1"/>
  <c r="CM47" i="1"/>
  <c r="CU47" i="1"/>
  <c r="CE48" i="1"/>
  <c r="CM48" i="1"/>
  <c r="CU48" i="1"/>
  <c r="CE49" i="1"/>
  <c r="CM49" i="1"/>
  <c r="CU49" i="1"/>
  <c r="CE50" i="1"/>
  <c r="CM50" i="1"/>
  <c r="CU50" i="1"/>
  <c r="CE51" i="1"/>
  <c r="CM51" i="1"/>
  <c r="CU51" i="1"/>
  <c r="CE52" i="1"/>
  <c r="CM52" i="1"/>
  <c r="CU52" i="1"/>
  <c r="CE53" i="1"/>
  <c r="CM53" i="1"/>
  <c r="CU53" i="1"/>
  <c r="CE54" i="1"/>
  <c r="CM54" i="1"/>
  <c r="CU54" i="1"/>
  <c r="CE55" i="1"/>
  <c r="CM55" i="1"/>
  <c r="CU55" i="1"/>
  <c r="CE56" i="1"/>
  <c r="CM56" i="1"/>
  <c r="CU56" i="1"/>
  <c r="CE57" i="1"/>
  <c r="CM57" i="1"/>
  <c r="CU57" i="1"/>
  <c r="CE58" i="1"/>
  <c r="CM58" i="1"/>
  <c r="CU58" i="1"/>
  <c r="CE59" i="1"/>
  <c r="CM59" i="1"/>
  <c r="CU59" i="1"/>
  <c r="CE60" i="1"/>
  <c r="CM60" i="1"/>
  <c r="CU60" i="1"/>
  <c r="CE61" i="1"/>
  <c r="CM61" i="1"/>
  <c r="CU61" i="1"/>
  <c r="CE62" i="1"/>
  <c r="CM62" i="1"/>
  <c r="CU62" i="1"/>
  <c r="CE8" i="1"/>
  <c r="CM8" i="1"/>
  <c r="CU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V42" i="1"/>
  <c r="CV43" i="1"/>
  <c r="CV44" i="1"/>
  <c r="CV45" i="1"/>
  <c r="CV46" i="1"/>
  <c r="CV47" i="1"/>
  <c r="CV48" i="1"/>
  <c r="CV49" i="1"/>
  <c r="CV50" i="1"/>
  <c r="CV51" i="1"/>
  <c r="CV52" i="1"/>
  <c r="CV53" i="1"/>
  <c r="CV54" i="1"/>
  <c r="CV55" i="1"/>
  <c r="CV56" i="1"/>
  <c r="CV57" i="1"/>
  <c r="CV58" i="1"/>
  <c r="CV59" i="1"/>
  <c r="CV60" i="1"/>
  <c r="CV61" i="1"/>
  <c r="CV62" i="1"/>
  <c r="CV8" i="1"/>
  <c r="CR31" i="1"/>
  <c r="CR30" i="1"/>
  <c r="CR29" i="1"/>
  <c r="CR28" i="1"/>
  <c r="CR27" i="1"/>
  <c r="CR26" i="1"/>
  <c r="CR25" i="1"/>
  <c r="CR24" i="1"/>
  <c r="CR23" i="1"/>
  <c r="CN9" i="1"/>
  <c r="CN10" i="1"/>
  <c r="CN11" i="1"/>
  <c r="CN12" i="1"/>
  <c r="CN13" i="1"/>
  <c r="CN14" i="1"/>
  <c r="CN15" i="1"/>
  <c r="CN16" i="1"/>
  <c r="CN17" i="1"/>
  <c r="CN18" i="1"/>
  <c r="CN19" i="1"/>
  <c r="CN20" i="1"/>
  <c r="CN21" i="1"/>
  <c r="CN22" i="1"/>
  <c r="CN23" i="1"/>
  <c r="CN24" i="1"/>
  <c r="CN25" i="1"/>
  <c r="CN26" i="1"/>
  <c r="CN27" i="1"/>
  <c r="CN28" i="1"/>
  <c r="CN29" i="1"/>
  <c r="CN30" i="1"/>
  <c r="CN31" i="1"/>
  <c r="CN32" i="1"/>
  <c r="CN33" i="1"/>
  <c r="CN34" i="1"/>
  <c r="CN35" i="1"/>
  <c r="CN36" i="1"/>
  <c r="CN37" i="1"/>
  <c r="CN38" i="1"/>
  <c r="CN39" i="1"/>
  <c r="CN40" i="1"/>
  <c r="CN41" i="1"/>
  <c r="CN42" i="1"/>
  <c r="CN43" i="1"/>
  <c r="CN44" i="1"/>
  <c r="CN45" i="1"/>
  <c r="CN46" i="1"/>
  <c r="CN47" i="1"/>
  <c r="CN48" i="1"/>
  <c r="CN49" i="1"/>
  <c r="CN50" i="1"/>
  <c r="CN51" i="1"/>
  <c r="CN52" i="1"/>
  <c r="CN53" i="1"/>
  <c r="CN54" i="1"/>
  <c r="CN55" i="1"/>
  <c r="CN56" i="1"/>
  <c r="CN57" i="1"/>
  <c r="CN58" i="1"/>
  <c r="CN59" i="1"/>
  <c r="CN60" i="1"/>
  <c r="CN61" i="1"/>
  <c r="CN62" i="1"/>
  <c r="CN8" i="1"/>
  <c r="CJ31" i="1"/>
  <c r="CJ28" i="1"/>
  <c r="CJ27" i="1"/>
  <c r="CJ26" i="1"/>
  <c r="CJ25" i="1"/>
  <c r="CJ24" i="1"/>
  <c r="CJ23"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CF41" i="1"/>
  <c r="CF42" i="1"/>
  <c r="CF43" i="1"/>
  <c r="CF44" i="1"/>
  <c r="CF45" i="1"/>
  <c r="CF46" i="1"/>
  <c r="CF47" i="1"/>
  <c r="CF48" i="1"/>
  <c r="CF49" i="1"/>
  <c r="CF50" i="1"/>
  <c r="CF51" i="1"/>
  <c r="CF52" i="1"/>
  <c r="CF53" i="1"/>
  <c r="CF54" i="1"/>
  <c r="CF55" i="1"/>
  <c r="CF56" i="1"/>
  <c r="CF57" i="1"/>
  <c r="CF58" i="1"/>
  <c r="CF59" i="1"/>
  <c r="CF60" i="1"/>
  <c r="CF61" i="1"/>
  <c r="CF62" i="1"/>
  <c r="CF8" i="1"/>
  <c r="CB31" i="1"/>
  <c r="CB28" i="1"/>
  <c r="CB27" i="1"/>
  <c r="CB26" i="1"/>
  <c r="CB25" i="1"/>
  <c r="CB24" i="1"/>
  <c r="CB23" i="1"/>
  <c r="CA10" i="1"/>
  <c r="CA11" i="1"/>
  <c r="CA12" i="1"/>
  <c r="CA13" i="1"/>
  <c r="CA14" i="1"/>
  <c r="CA15" i="1"/>
  <c r="CA16" i="1"/>
  <c r="CA18" i="1"/>
  <c r="CA19" i="1"/>
  <c r="CA20" i="1"/>
  <c r="CA21" i="1"/>
  <c r="CA22" i="1"/>
  <c r="CA23" i="1"/>
  <c r="CA24" i="1"/>
  <c r="CA26" i="1"/>
  <c r="CA27" i="1"/>
  <c r="CA28" i="1"/>
  <c r="CA31" i="1"/>
  <c r="CA32" i="1"/>
  <c r="CA33" i="1"/>
  <c r="CA34" i="1"/>
  <c r="CA35" i="1"/>
  <c r="CA36" i="1"/>
  <c r="CA38" i="1"/>
  <c r="CA39" i="1"/>
  <c r="CA40" i="1"/>
  <c r="CA41" i="1"/>
  <c r="CA42" i="1"/>
  <c r="CA43" i="1"/>
  <c r="CA44" i="1"/>
  <c r="CA45" i="1"/>
  <c r="CA46" i="1"/>
  <c r="CA47" i="1"/>
  <c r="CA48" i="1"/>
  <c r="CA50" i="1"/>
  <c r="CA51" i="1"/>
  <c r="CA53" i="1"/>
  <c r="CA54" i="1"/>
  <c r="CA55" i="1"/>
  <c r="CA56" i="1"/>
  <c r="CA57" i="1"/>
  <c r="CA58" i="1"/>
  <c r="CA59" i="1"/>
  <c r="CA61" i="1"/>
  <c r="CA62" i="1"/>
  <c r="CA8" i="1"/>
  <c r="BD9" i="1"/>
  <c r="BL9" i="1"/>
  <c r="BT9" i="1"/>
  <c r="BD10" i="1"/>
  <c r="BL10" i="1"/>
  <c r="BT10" i="1"/>
  <c r="BD11" i="1"/>
  <c r="BL11" i="1"/>
  <c r="BT11" i="1"/>
  <c r="BD12" i="1"/>
  <c r="BL12" i="1"/>
  <c r="BT12" i="1"/>
  <c r="BD13" i="1"/>
  <c r="BL13" i="1"/>
  <c r="BT13" i="1"/>
  <c r="BD14" i="1"/>
  <c r="BL14" i="1"/>
  <c r="BD15" i="1"/>
  <c r="BL15" i="1"/>
  <c r="BD16" i="1"/>
  <c r="BL16" i="1"/>
  <c r="BD17" i="1"/>
  <c r="BL17" i="1"/>
  <c r="BT17" i="1"/>
  <c r="BD18" i="1"/>
  <c r="BL18" i="1"/>
  <c r="BT18" i="1"/>
  <c r="BD19" i="1"/>
  <c r="BL19" i="1"/>
  <c r="BT19" i="1"/>
  <c r="BD20" i="1"/>
  <c r="BL20" i="1"/>
  <c r="BT20" i="1"/>
  <c r="BD21" i="1"/>
  <c r="BL21" i="1"/>
  <c r="BT21" i="1"/>
  <c r="BD22" i="1"/>
  <c r="BL22" i="1"/>
  <c r="BT22" i="1"/>
  <c r="BD23" i="1"/>
  <c r="BL23" i="1"/>
  <c r="BT23" i="1"/>
  <c r="BD24" i="1"/>
  <c r="BL24" i="1"/>
  <c r="BT24" i="1"/>
  <c r="BD25" i="1"/>
  <c r="BL25" i="1"/>
  <c r="BT25" i="1"/>
  <c r="BD26" i="1"/>
  <c r="BL26" i="1"/>
  <c r="BT26" i="1"/>
  <c r="BD27" i="1"/>
  <c r="BL27" i="1"/>
  <c r="BT27" i="1"/>
  <c r="BD28" i="1"/>
  <c r="BL28" i="1"/>
  <c r="BT28" i="1"/>
  <c r="BD29" i="1"/>
  <c r="BL29" i="1"/>
  <c r="BT29" i="1"/>
  <c r="BD30" i="1"/>
  <c r="BL30" i="1"/>
  <c r="BT30" i="1"/>
  <c r="BD31" i="1"/>
  <c r="BL31" i="1"/>
  <c r="BT31" i="1"/>
  <c r="BD32" i="1"/>
  <c r="BL32" i="1"/>
  <c r="BT32" i="1"/>
  <c r="BD33" i="1"/>
  <c r="BL33" i="1"/>
  <c r="BT33" i="1"/>
  <c r="BD34" i="1"/>
  <c r="BL34" i="1"/>
  <c r="BT34" i="1"/>
  <c r="BD35" i="1"/>
  <c r="BL35" i="1"/>
  <c r="BT35" i="1"/>
  <c r="BD36" i="1"/>
  <c r="BL36" i="1"/>
  <c r="BT36" i="1"/>
  <c r="BD37" i="1"/>
  <c r="BL37" i="1"/>
  <c r="BT37" i="1"/>
  <c r="BD38" i="1"/>
  <c r="BL38" i="1"/>
  <c r="BT38" i="1"/>
  <c r="BD39" i="1"/>
  <c r="BL39" i="1"/>
  <c r="BT39" i="1"/>
  <c r="BD40" i="1"/>
  <c r="BL40" i="1"/>
  <c r="BT40" i="1"/>
  <c r="BD41" i="1"/>
  <c r="BL41" i="1"/>
  <c r="BT41" i="1"/>
  <c r="BD42" i="1"/>
  <c r="BL42" i="1"/>
  <c r="BT42" i="1"/>
  <c r="BD43" i="1"/>
  <c r="BL43" i="1"/>
  <c r="BT43" i="1"/>
  <c r="BD44" i="1"/>
  <c r="BL44" i="1"/>
  <c r="BT44" i="1"/>
  <c r="BD45" i="1"/>
  <c r="BL45" i="1"/>
  <c r="BT45" i="1"/>
  <c r="BD46" i="1"/>
  <c r="BL46" i="1"/>
  <c r="BT46" i="1"/>
  <c r="BD47" i="1"/>
  <c r="BL47" i="1"/>
  <c r="BT47" i="1"/>
  <c r="BD48" i="1"/>
  <c r="BL48" i="1"/>
  <c r="BT48" i="1"/>
  <c r="BD49" i="1"/>
  <c r="BL49" i="1"/>
  <c r="BT49" i="1"/>
  <c r="BD50" i="1"/>
  <c r="BL50" i="1"/>
  <c r="BT50" i="1"/>
  <c r="BD51" i="1"/>
  <c r="BL51" i="1"/>
  <c r="BT51" i="1"/>
  <c r="BD52" i="1"/>
  <c r="BL52" i="1"/>
  <c r="BT52" i="1"/>
  <c r="BD53" i="1"/>
  <c r="BL53" i="1"/>
  <c r="BT53" i="1"/>
  <c r="BD54" i="1"/>
  <c r="BL54" i="1"/>
  <c r="BT54" i="1"/>
  <c r="BD55" i="1"/>
  <c r="BL55" i="1"/>
  <c r="BT55" i="1"/>
  <c r="BD56" i="1"/>
  <c r="BL56" i="1"/>
  <c r="BT56" i="1"/>
  <c r="BD57" i="1"/>
  <c r="BL57" i="1"/>
  <c r="BT57" i="1"/>
  <c r="BD58" i="1"/>
  <c r="BL58" i="1"/>
  <c r="BT58" i="1"/>
  <c r="BD59" i="1"/>
  <c r="BL59" i="1"/>
  <c r="BT59" i="1"/>
  <c r="BD60" i="1"/>
  <c r="BL60" i="1"/>
  <c r="BT60" i="1"/>
  <c r="BD61" i="1"/>
  <c r="BL61" i="1"/>
  <c r="BT61" i="1"/>
  <c r="BD62" i="1"/>
  <c r="BL62" i="1"/>
  <c r="BT62" i="1"/>
  <c r="BD8" i="1"/>
  <c r="BL8" i="1"/>
  <c r="BT8" i="1"/>
  <c r="BU9" i="1"/>
  <c r="BU10" i="1"/>
  <c r="BU11" i="1"/>
  <c r="BU12" i="1"/>
  <c r="BU13" i="1"/>
  <c r="BU14" i="1"/>
  <c r="BU15" i="1"/>
  <c r="BU16" i="1"/>
  <c r="BU17" i="1"/>
  <c r="BU18" i="1"/>
  <c r="BU19" i="1"/>
  <c r="BU20" i="1"/>
  <c r="BU21" i="1"/>
  <c r="BU22" i="1"/>
  <c r="BU23" i="1"/>
  <c r="BU24" i="1"/>
  <c r="BU25" i="1"/>
  <c r="BU26" i="1"/>
  <c r="BU27" i="1"/>
  <c r="BU28" i="1"/>
  <c r="BU29" i="1"/>
  <c r="BU30" i="1"/>
  <c r="BU31" i="1"/>
  <c r="BU32" i="1"/>
  <c r="BU33" i="1"/>
  <c r="BU34" i="1"/>
  <c r="BU35" i="1"/>
  <c r="BU36" i="1"/>
  <c r="BU37" i="1"/>
  <c r="BU38" i="1"/>
  <c r="BU39" i="1"/>
  <c r="BU40" i="1"/>
  <c r="BU41" i="1"/>
  <c r="BU42" i="1"/>
  <c r="BU43" i="1"/>
  <c r="BU44" i="1"/>
  <c r="BU45" i="1"/>
  <c r="BU46" i="1"/>
  <c r="BU47" i="1"/>
  <c r="BU48" i="1"/>
  <c r="BU49" i="1"/>
  <c r="BU50" i="1"/>
  <c r="BU51" i="1"/>
  <c r="BU52" i="1"/>
  <c r="BU53" i="1"/>
  <c r="BU54" i="1"/>
  <c r="BU55" i="1"/>
  <c r="BU56" i="1"/>
  <c r="BU57" i="1"/>
  <c r="BU58" i="1"/>
  <c r="BU59" i="1"/>
  <c r="BU60" i="1"/>
  <c r="BU61" i="1"/>
  <c r="BU62" i="1"/>
  <c r="BU8" i="1"/>
  <c r="BA59" i="1"/>
  <c r="BI59" i="1" s="1"/>
  <c r="BQ59" i="1" s="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8" i="1"/>
  <c r="DC2" i="5"/>
  <c r="CT2" i="5"/>
  <c r="CV2" i="5"/>
  <c r="DB2" i="5"/>
  <c r="CB2" i="5"/>
  <c r="BU2" i="5"/>
  <c r="CA2" i="5" s="1"/>
  <c r="AP2" i="5"/>
  <c r="AH2" i="5"/>
  <c r="Z2" i="5"/>
  <c r="J56" i="3"/>
  <c r="BA61" i="1" l="1"/>
  <c r="BI61" i="1"/>
  <c r="AX31" i="1"/>
  <c r="AY31" i="1" s="1"/>
  <c r="AX27" i="1"/>
  <c r="AY27" i="1" s="1"/>
  <c r="AX23" i="1"/>
  <c r="AY23" i="1" s="1"/>
  <c r="AX19" i="1"/>
  <c r="AY19" i="1" s="1"/>
  <c r="AX15" i="1"/>
  <c r="AY15" i="1" s="1"/>
  <c r="AX11" i="1"/>
  <c r="AY11" i="1" s="1"/>
  <c r="AX59" i="1"/>
  <c r="AY59" i="1" s="1"/>
  <c r="AX55" i="1"/>
  <c r="AY55" i="1" s="1"/>
  <c r="AX51" i="1"/>
  <c r="AY51" i="1" s="1"/>
  <c r="AX47" i="1"/>
  <c r="AY47" i="1" s="1"/>
  <c r="AX43" i="1"/>
  <c r="AY43" i="1" s="1"/>
  <c r="AX39" i="1"/>
  <c r="AY39" i="1" s="1"/>
  <c r="AX35" i="1"/>
  <c r="AY35" i="1" s="1"/>
  <c r="BY43" i="1"/>
  <c r="BZ43" i="1" s="1"/>
  <c r="BY39" i="1"/>
  <c r="BZ39" i="1" s="1"/>
  <c r="BY35" i="1"/>
  <c r="BZ35" i="1" s="1"/>
  <c r="BY27" i="1"/>
  <c r="BZ27" i="1" s="1"/>
  <c r="BY23" i="1"/>
  <c r="BZ23" i="1" s="1"/>
  <c r="BY19" i="1"/>
  <c r="BZ19" i="1" s="1"/>
  <c r="CZ11" i="1"/>
  <c r="DA11" i="1" s="1"/>
  <c r="BY56" i="1"/>
  <c r="BZ56" i="1" s="1"/>
  <c r="EA18" i="1"/>
  <c r="EB18" i="1" s="1"/>
  <c r="EA20" i="1"/>
  <c r="EB20" i="1" s="1"/>
  <c r="BY8" i="1"/>
  <c r="BZ8" i="1" s="1"/>
  <c r="CZ38" i="1"/>
  <c r="DA38" i="1" s="1"/>
  <c r="CZ30" i="1"/>
  <c r="DA30" i="1" s="1"/>
  <c r="CZ26" i="1"/>
  <c r="DA26" i="1" s="1"/>
  <c r="CZ14" i="1"/>
  <c r="DA14" i="1" s="1"/>
  <c r="EA36" i="1"/>
  <c r="EB36" i="1" s="1"/>
  <c r="EA17" i="1"/>
  <c r="EB17" i="1" s="1"/>
  <c r="AX50" i="1"/>
  <c r="AY50" i="1" s="1"/>
  <c r="CZ54" i="1"/>
  <c r="DA54" i="1" s="1"/>
  <c r="BY59" i="1"/>
  <c r="BZ59" i="1" s="1"/>
  <c r="BY41" i="1"/>
  <c r="BZ41" i="1" s="1"/>
  <c r="BY40" i="1"/>
  <c r="BZ40" i="1" s="1"/>
  <c r="CZ46" i="1"/>
  <c r="DA46" i="1" s="1"/>
  <c r="EA59" i="1"/>
  <c r="EB59" i="1" s="1"/>
  <c r="EA52" i="1"/>
  <c r="EB52" i="1" s="1"/>
  <c r="EA43" i="1"/>
  <c r="EB43" i="1" s="1"/>
  <c r="EA40" i="1"/>
  <c r="EB40" i="1" s="1"/>
  <c r="CZ47" i="1"/>
  <c r="DA47" i="1" s="1"/>
  <c r="EA60" i="1"/>
  <c r="EB60" i="1" s="1"/>
  <c r="BY18" i="1"/>
  <c r="BZ18" i="1" s="1"/>
  <c r="BY13" i="1"/>
  <c r="BZ13" i="1" s="1"/>
  <c r="CZ62" i="1"/>
  <c r="DA62" i="1" s="1"/>
  <c r="CZ58" i="1"/>
  <c r="DA58" i="1" s="1"/>
  <c r="CZ22" i="1"/>
  <c r="DA22" i="1" s="1"/>
  <c r="EA33" i="1"/>
  <c r="EB33" i="1" s="1"/>
  <c r="EA16" i="1"/>
  <c r="EB16" i="1" s="1"/>
  <c r="BY50" i="1"/>
  <c r="BZ50" i="1" s="1"/>
  <c r="BY47" i="1"/>
  <c r="BZ47" i="1" s="1"/>
  <c r="BY25" i="1"/>
  <c r="BZ25" i="1" s="1"/>
  <c r="BY24" i="1"/>
  <c r="BZ24" i="1" s="1"/>
  <c r="CZ50" i="1"/>
  <c r="DA50" i="1" s="1"/>
  <c r="CZ39" i="1"/>
  <c r="DA39" i="1" s="1"/>
  <c r="CZ19" i="1"/>
  <c r="DA19" i="1" s="1"/>
  <c r="CZ18" i="1"/>
  <c r="DA18" i="1" s="1"/>
  <c r="EA48" i="1"/>
  <c r="EB48" i="1" s="1"/>
  <c r="EA44" i="1"/>
  <c r="EB44" i="1" s="1"/>
  <c r="EA27" i="1"/>
  <c r="EB27" i="1" s="1"/>
  <c r="EA24" i="1"/>
  <c r="EB24" i="1" s="1"/>
  <c r="BY55" i="1"/>
  <c r="BZ55" i="1" s="1"/>
  <c r="BY51" i="1"/>
  <c r="BZ51" i="1" s="1"/>
  <c r="BY34" i="1"/>
  <c r="BZ34" i="1" s="1"/>
  <c r="BY31" i="1"/>
  <c r="BZ31" i="1" s="1"/>
  <c r="BY12" i="1"/>
  <c r="BZ12" i="1" s="1"/>
  <c r="BY9" i="1"/>
  <c r="BZ9" i="1" s="1"/>
  <c r="CZ8" i="1"/>
  <c r="DA8" i="1" s="1"/>
  <c r="CZ42" i="1"/>
  <c r="DA42" i="1" s="1"/>
  <c r="CZ31" i="1"/>
  <c r="DA31" i="1" s="1"/>
  <c r="CZ10" i="1"/>
  <c r="DA10" i="1" s="1"/>
  <c r="EA50" i="1"/>
  <c r="EB50" i="1" s="1"/>
  <c r="EA49" i="1"/>
  <c r="EB49" i="1" s="1"/>
  <c r="EA32" i="1"/>
  <c r="EB32" i="1" s="1"/>
  <c r="EA28" i="1"/>
  <c r="EB28" i="1" s="1"/>
  <c r="EA11" i="1"/>
  <c r="EB11" i="1" s="1"/>
  <c r="EA9" i="1"/>
  <c r="EB9" i="1" s="1"/>
  <c r="AX60" i="1"/>
  <c r="AY60" i="1" s="1"/>
  <c r="AX56" i="1"/>
  <c r="AY56" i="1" s="1"/>
  <c r="AX52" i="1"/>
  <c r="AY52" i="1" s="1"/>
  <c r="AX48" i="1"/>
  <c r="AY48" i="1" s="1"/>
  <c r="AX44" i="1"/>
  <c r="AY44" i="1" s="1"/>
  <c r="AX40" i="1"/>
  <c r="AY40" i="1" s="1"/>
  <c r="AX36" i="1"/>
  <c r="AY36" i="1" s="1"/>
  <c r="AX32" i="1"/>
  <c r="AY32" i="1" s="1"/>
  <c r="AX28" i="1"/>
  <c r="AY28" i="1" s="1"/>
  <c r="AX24" i="1"/>
  <c r="AY24" i="1" s="1"/>
  <c r="AX20" i="1"/>
  <c r="AY20" i="1" s="1"/>
  <c r="AX16" i="1"/>
  <c r="AY16" i="1" s="1"/>
  <c r="AX12" i="1"/>
  <c r="AY12" i="1" s="1"/>
  <c r="AX62" i="1"/>
  <c r="AY62" i="1" s="1"/>
  <c r="AX58" i="1"/>
  <c r="AY58" i="1" s="1"/>
  <c r="AX54" i="1"/>
  <c r="AY54" i="1" s="1"/>
  <c r="AX46" i="1"/>
  <c r="AY46" i="1" s="1"/>
  <c r="AX42" i="1"/>
  <c r="AY42" i="1" s="1"/>
  <c r="AX38" i="1"/>
  <c r="AY38" i="1" s="1"/>
  <c r="AX34" i="1"/>
  <c r="AY34" i="1" s="1"/>
  <c r="AX30" i="1"/>
  <c r="AY30" i="1" s="1"/>
  <c r="AX26" i="1"/>
  <c r="AY26" i="1" s="1"/>
  <c r="AX22" i="1"/>
  <c r="AY22" i="1" s="1"/>
  <c r="AX18" i="1"/>
  <c r="AY18" i="1" s="1"/>
  <c r="AX14" i="1"/>
  <c r="AY14" i="1" s="1"/>
  <c r="AX10" i="1"/>
  <c r="AY10" i="1" s="1"/>
  <c r="BY57" i="1"/>
  <c r="BZ57" i="1" s="1"/>
  <c r="BY16" i="1"/>
  <c r="BZ16" i="1" s="1"/>
  <c r="BY14" i="1"/>
  <c r="BZ14" i="1" s="1"/>
  <c r="CZ55" i="1"/>
  <c r="DA55" i="1" s="1"/>
  <c r="CZ34" i="1"/>
  <c r="DA34" i="1" s="1"/>
  <c r="CZ23" i="1"/>
  <c r="DA23" i="1" s="1"/>
  <c r="CZ16" i="1"/>
  <c r="DA16" i="1" s="1"/>
  <c r="EA56" i="1"/>
  <c r="EB56" i="1" s="1"/>
  <c r="EA34" i="1"/>
  <c r="EB34" i="1" s="1"/>
  <c r="EA12" i="1"/>
  <c r="EB12" i="1" s="1"/>
  <c r="BY62" i="1"/>
  <c r="BZ62" i="1" s="1"/>
  <c r="BY52" i="1"/>
  <c r="BZ52" i="1" s="1"/>
  <c r="BY37" i="1"/>
  <c r="BZ37" i="1" s="1"/>
  <c r="BY30" i="1"/>
  <c r="BZ30" i="1" s="1"/>
  <c r="BY20" i="1"/>
  <c r="BZ20" i="1" s="1"/>
  <c r="CZ60" i="1"/>
  <c r="DA60" i="1" s="1"/>
  <c r="CZ57" i="1"/>
  <c r="DA57" i="1" s="1"/>
  <c r="CZ52" i="1"/>
  <c r="DA52" i="1" s="1"/>
  <c r="CZ49" i="1"/>
  <c r="DA49" i="1" s="1"/>
  <c r="CZ44" i="1"/>
  <c r="DA44" i="1" s="1"/>
  <c r="CZ41" i="1"/>
  <c r="DA41" i="1" s="1"/>
  <c r="CZ36" i="1"/>
  <c r="DA36" i="1" s="1"/>
  <c r="CZ33" i="1"/>
  <c r="DA33" i="1" s="1"/>
  <c r="CZ28" i="1"/>
  <c r="DA28" i="1" s="1"/>
  <c r="CZ25" i="1"/>
  <c r="DA25" i="1" s="1"/>
  <c r="CZ17" i="1"/>
  <c r="DA17" i="1" s="1"/>
  <c r="CZ9" i="1"/>
  <c r="DA9" i="1" s="1"/>
  <c r="EA55" i="1"/>
  <c r="EB55" i="1" s="1"/>
  <c r="EA46" i="1"/>
  <c r="EB46" i="1" s="1"/>
  <c r="EA39" i="1"/>
  <c r="EB39" i="1" s="1"/>
  <c r="EA30" i="1"/>
  <c r="EB30" i="1" s="1"/>
  <c r="EA23" i="1"/>
  <c r="EB23" i="1" s="1"/>
  <c r="EA14" i="1"/>
  <c r="EB14" i="1" s="1"/>
  <c r="BY36" i="1"/>
  <c r="BZ36" i="1" s="1"/>
  <c r="BY21" i="1"/>
  <c r="BZ21" i="1" s="1"/>
  <c r="BA62" i="1"/>
  <c r="BY58" i="1"/>
  <c r="BZ58" i="1" s="1"/>
  <c r="BY49" i="1"/>
  <c r="BZ49" i="1" s="1"/>
  <c r="BY48" i="1"/>
  <c r="BZ48" i="1" s="1"/>
  <c r="BY42" i="1"/>
  <c r="BZ42" i="1" s="1"/>
  <c r="BY33" i="1"/>
  <c r="BZ33" i="1" s="1"/>
  <c r="BY32" i="1"/>
  <c r="BZ32" i="1" s="1"/>
  <c r="BY26" i="1"/>
  <c r="BZ26" i="1" s="1"/>
  <c r="BY17" i="1"/>
  <c r="BZ17" i="1" s="1"/>
  <c r="BY15" i="1"/>
  <c r="BZ15" i="1" s="1"/>
  <c r="CZ20" i="1"/>
  <c r="DA20" i="1" s="1"/>
  <c r="CZ15" i="1"/>
  <c r="DA15" i="1" s="1"/>
  <c r="CZ12" i="1"/>
  <c r="DA12" i="1" s="1"/>
  <c r="EA51" i="1"/>
  <c r="EB51" i="1" s="1"/>
  <c r="EA42" i="1"/>
  <c r="EB42" i="1" s="1"/>
  <c r="EA41" i="1"/>
  <c r="EB41" i="1" s="1"/>
  <c r="EA35" i="1"/>
  <c r="EB35" i="1" s="1"/>
  <c r="EA26" i="1"/>
  <c r="EB26" i="1" s="1"/>
  <c r="EA25" i="1"/>
  <c r="EB25" i="1" s="1"/>
  <c r="EA19" i="1"/>
  <c r="EB19" i="1" s="1"/>
  <c r="EA10" i="1"/>
  <c r="EB10" i="1" s="1"/>
  <c r="BY53" i="1"/>
  <c r="BZ53" i="1" s="1"/>
  <c r="BY46" i="1"/>
  <c r="BZ46" i="1" s="1"/>
  <c r="BI62" i="1"/>
  <c r="BQ62" i="1"/>
  <c r="BY61" i="1"/>
  <c r="BZ61" i="1" s="1"/>
  <c r="BY60" i="1"/>
  <c r="BZ60" i="1" s="1"/>
  <c r="BY54" i="1"/>
  <c r="BZ54" i="1" s="1"/>
  <c r="BY45" i="1"/>
  <c r="BZ45" i="1" s="1"/>
  <c r="BY44" i="1"/>
  <c r="BZ44" i="1" s="1"/>
  <c r="BY38" i="1"/>
  <c r="BZ38" i="1" s="1"/>
  <c r="BY29" i="1"/>
  <c r="BZ29" i="1" s="1"/>
  <c r="BY28" i="1"/>
  <c r="BZ28" i="1" s="1"/>
  <c r="BY22" i="1"/>
  <c r="BZ22" i="1" s="1"/>
  <c r="CZ61" i="1"/>
  <c r="DA61" i="1" s="1"/>
  <c r="CZ59" i="1"/>
  <c r="DA59" i="1" s="1"/>
  <c r="CZ56" i="1"/>
  <c r="DA56" i="1" s="1"/>
  <c r="CZ53" i="1"/>
  <c r="DA53" i="1" s="1"/>
  <c r="CZ51" i="1"/>
  <c r="DA51" i="1" s="1"/>
  <c r="CZ48" i="1"/>
  <c r="DA48" i="1" s="1"/>
  <c r="CZ45" i="1"/>
  <c r="DA45" i="1" s="1"/>
  <c r="CZ43" i="1"/>
  <c r="DA43" i="1" s="1"/>
  <c r="CZ40" i="1"/>
  <c r="DA40" i="1" s="1"/>
  <c r="CZ37" i="1"/>
  <c r="DA37" i="1" s="1"/>
  <c r="CZ35" i="1"/>
  <c r="DA35" i="1" s="1"/>
  <c r="CZ32" i="1"/>
  <c r="DA32" i="1" s="1"/>
  <c r="CZ29" i="1"/>
  <c r="DA29" i="1" s="1"/>
  <c r="CZ27" i="1"/>
  <c r="DA27" i="1" s="1"/>
  <c r="CZ24" i="1"/>
  <c r="DA24" i="1" s="1"/>
  <c r="CZ21" i="1"/>
  <c r="DA21" i="1" s="1"/>
  <c r="CZ13" i="1"/>
  <c r="DA13" i="1" s="1"/>
  <c r="EA8" i="1"/>
  <c r="EB8" i="1" s="1"/>
  <c r="EA54" i="1"/>
  <c r="EB54" i="1" s="1"/>
  <c r="EA47" i="1"/>
  <c r="EB47" i="1" s="1"/>
  <c r="EA38" i="1"/>
  <c r="EB38" i="1" s="1"/>
  <c r="EA31" i="1"/>
  <c r="EB31" i="1" s="1"/>
  <c r="EA22" i="1"/>
  <c r="EB22" i="1" s="1"/>
  <c r="EA15" i="1"/>
  <c r="EB15" i="1" s="1"/>
  <c r="AX61" i="1"/>
  <c r="AY61" i="1" s="1"/>
  <c r="AX57" i="1"/>
  <c r="AY57" i="1" s="1"/>
  <c r="AX53" i="1"/>
  <c r="AY53" i="1" s="1"/>
  <c r="AX49" i="1"/>
  <c r="AY49" i="1" s="1"/>
  <c r="AX45" i="1"/>
  <c r="AY45" i="1" s="1"/>
  <c r="AX41" i="1"/>
  <c r="AY41" i="1" s="1"/>
  <c r="AX37" i="1"/>
  <c r="AY37" i="1" s="1"/>
  <c r="AX33" i="1"/>
  <c r="AY33" i="1" s="1"/>
  <c r="AX29" i="1"/>
  <c r="AY29" i="1" s="1"/>
  <c r="AX25" i="1"/>
  <c r="AY25" i="1" s="1"/>
  <c r="AX21" i="1"/>
  <c r="AY21" i="1" s="1"/>
  <c r="AX17" i="1"/>
  <c r="AY17" i="1" s="1"/>
  <c r="AX13" i="1"/>
  <c r="AY13" i="1" s="1"/>
  <c r="AX9" i="1"/>
  <c r="AY9" i="1" s="1"/>
  <c r="AX8" i="1"/>
  <c r="AY8" i="1" s="1"/>
  <c r="BY10" i="1"/>
  <c r="BZ10" i="1" s="1"/>
  <c r="EA61" i="1"/>
  <c r="EB61" i="1" s="1"/>
  <c r="EA58" i="1"/>
  <c r="EB58" i="1" s="1"/>
  <c r="EA53" i="1"/>
  <c r="EB53" i="1" s="1"/>
  <c r="EA45" i="1"/>
  <c r="EB45" i="1" s="1"/>
  <c r="EA37" i="1"/>
  <c r="EB37" i="1" s="1"/>
  <c r="EA29" i="1"/>
  <c r="EB29" i="1" s="1"/>
  <c r="EA21" i="1"/>
  <c r="EB21" i="1" s="1"/>
  <c r="EA13" i="1"/>
  <c r="EB13" i="1" s="1"/>
  <c r="BY11" i="1"/>
  <c r="BZ11" i="1" s="1"/>
  <c r="EA62" i="1"/>
  <c r="EB62" i="1" s="1"/>
  <c r="EB57" i="1"/>
</calcChain>
</file>

<file path=xl/comments1.xml><?xml version="1.0" encoding="utf-8"?>
<comments xmlns="http://schemas.openxmlformats.org/spreadsheetml/2006/main">
  <authors>
    <author>Soporte</author>
    <author>Jennifer Daniela Campos Rozo</author>
    <author>Edgar Andrés Ortiz Vivas</author>
  </authors>
  <commentList>
    <comment ref="AZ7" authorId="0" shapeId="0">
      <text>
        <r>
          <rPr>
            <sz val="9"/>
            <color indexed="81"/>
            <rFont val="Tahoma"/>
            <family val="2"/>
          </rPr>
          <t xml:space="preserve">Incluye la evaluación del desempeño mensual y bimetsral
</t>
        </r>
      </text>
    </comment>
    <comment ref="CA7" authorId="0" shapeId="0">
      <text>
        <r>
          <rPr>
            <sz val="9"/>
            <color indexed="81"/>
            <rFont val="Tahoma"/>
            <family val="2"/>
          </rPr>
          <t xml:space="preserve">Incluye la evaluación del desempeño mensual y bimetsral
</t>
        </r>
      </text>
    </comment>
    <comment ref="DB7" authorId="0" shapeId="0">
      <text>
        <r>
          <rPr>
            <sz val="9"/>
            <color indexed="81"/>
            <rFont val="Tahoma"/>
            <family val="2"/>
          </rPr>
          <t xml:space="preserve">Incluye la evaluación del desempeño mensual y bimetsral
</t>
        </r>
      </text>
    </comment>
    <comment ref="EC7" authorId="0" shapeId="0">
      <text>
        <r>
          <rPr>
            <sz val="9"/>
            <color indexed="81"/>
            <rFont val="Tahoma"/>
            <family val="2"/>
          </rPr>
          <t xml:space="preserve">Incluye la evaluación del desempeño mensual y bimetsral
</t>
        </r>
      </text>
    </comment>
    <comment ref="AV11" authorId="1" shapeId="0">
      <text>
        <r>
          <rPr>
            <b/>
            <sz val="9"/>
            <color indexed="81"/>
            <rFont val="Tahoma"/>
            <charset val="1"/>
          </rPr>
          <t>Jennifer Daniela Campos Rozo:</t>
        </r>
        <r>
          <rPr>
            <sz val="9"/>
            <color indexed="81"/>
            <rFont val="Tahoma"/>
            <charset val="1"/>
          </rPr>
          <t xml:space="preserve">
se debe formular un plan de mojoramiento para que los riesgos no se sigan materializando
</t>
        </r>
      </text>
    </comment>
    <comment ref="J21" authorId="2" shapeId="0">
      <text>
        <r>
          <rPr>
            <b/>
            <sz val="9"/>
            <color indexed="81"/>
            <rFont val="Tahoma"/>
            <family val="2"/>
          </rPr>
          <t>Dias calendario</t>
        </r>
        <r>
          <rPr>
            <sz val="9"/>
            <color indexed="81"/>
            <rFont val="Tahoma"/>
            <family val="2"/>
          </rPr>
          <t xml:space="preserve">
</t>
        </r>
      </text>
    </comment>
    <comment ref="J34" authorId="2" shapeId="0">
      <text>
        <r>
          <rPr>
            <b/>
            <sz val="9"/>
            <color indexed="81"/>
            <rFont val="Tahoma"/>
            <family val="2"/>
          </rPr>
          <t>&lt;=8:30 minutos</t>
        </r>
      </text>
    </comment>
    <comment ref="Y36" authorId="0" shapeId="0">
      <text>
        <r>
          <rPr>
            <b/>
            <sz val="9"/>
            <color indexed="81"/>
            <rFont val="Tahoma"/>
            <family val="2"/>
          </rPr>
          <t xml:space="preserve">citar textualmente los usuarios que utilizan el indicador.. No aplica para toda la entidad
</t>
        </r>
        <r>
          <rPr>
            <sz val="9"/>
            <color indexed="81"/>
            <rFont val="Tahoma"/>
            <family val="2"/>
          </rPr>
          <t xml:space="preserve">
</t>
        </r>
      </text>
    </comment>
    <comment ref="F37" authorId="2" shapeId="0">
      <text>
        <r>
          <rPr>
            <b/>
            <sz val="9"/>
            <color indexed="81"/>
            <rFont val="Tahoma"/>
            <family val="2"/>
          </rPr>
          <t>Modificado, solicitud 2018IE5706 11/04/2018</t>
        </r>
        <r>
          <rPr>
            <sz val="9"/>
            <color indexed="81"/>
            <rFont val="Tahoma"/>
            <family val="2"/>
          </rPr>
          <t xml:space="preserve">
</t>
        </r>
      </text>
    </comment>
    <comment ref="F38" authorId="2" shapeId="0">
      <text>
        <r>
          <rPr>
            <b/>
            <sz val="9"/>
            <color indexed="81"/>
            <rFont val="Tahoma"/>
            <family val="2"/>
          </rPr>
          <t>Modificado, solicitud 2018IE5706 11/04/2018</t>
        </r>
        <r>
          <rPr>
            <sz val="9"/>
            <color indexed="81"/>
            <rFont val="Tahoma"/>
            <family val="2"/>
          </rPr>
          <t xml:space="preserve">
</t>
        </r>
      </text>
    </comment>
    <comment ref="T42" authorId="0" shapeId="0">
      <text>
        <r>
          <rPr>
            <b/>
            <sz val="9"/>
            <color indexed="81"/>
            <rFont val="Tahoma"/>
            <family val="2"/>
          </rPr>
          <t>la calificación de BUENO Debe incluir un rango y cual es la concordancia con la referencia de 13 procesos al mes?</t>
        </r>
        <r>
          <rPr>
            <sz val="9"/>
            <color indexed="81"/>
            <rFont val="Tahoma"/>
            <family val="2"/>
          </rPr>
          <t xml:space="preserve">
</t>
        </r>
      </text>
    </comment>
    <comment ref="J54" authorId="2" shapeId="0">
      <text>
        <r>
          <rPr>
            <b/>
            <sz val="9"/>
            <color indexed="81"/>
            <rFont val="Tahoma"/>
            <family val="2"/>
          </rPr>
          <t>dias</t>
        </r>
        <r>
          <rPr>
            <sz val="9"/>
            <color indexed="81"/>
            <rFont val="Tahoma"/>
            <family val="2"/>
          </rPr>
          <t xml:space="preserve">
</t>
        </r>
      </text>
    </comment>
  </commentList>
</comments>
</file>

<file path=xl/comments2.xml><?xml version="1.0" encoding="utf-8"?>
<comments xmlns="http://schemas.openxmlformats.org/spreadsheetml/2006/main">
  <authors>
    <author>Soporte</author>
  </authors>
  <commentList>
    <comment ref="F3" authorId="0" shapeId="0">
      <text>
        <r>
          <rPr>
            <sz val="9"/>
            <color indexed="81"/>
            <rFont val="Tahoma"/>
            <family val="2"/>
          </rPr>
          <t xml:space="preserve">Se elimina de acuerdo a solicitud 2018IE5706 del 11/04/2018
</t>
        </r>
      </text>
    </comment>
  </commentList>
</comments>
</file>

<file path=xl/sharedStrings.xml><?xml version="1.0" encoding="utf-8"?>
<sst xmlns="http://schemas.openxmlformats.org/spreadsheetml/2006/main" count="2929" uniqueCount="1162">
  <si>
    <t>INFORMACIÓN BASICA DEL INDICADOR</t>
  </si>
  <si>
    <t>DESEMPEÑO</t>
  </si>
  <si>
    <t>No.</t>
  </si>
  <si>
    <t>Objetivo Estratégico</t>
  </si>
  <si>
    <t>Proceso</t>
  </si>
  <si>
    <t>Dependencia</t>
  </si>
  <si>
    <t>Clasificación (Estratégico / De Gestión)</t>
  </si>
  <si>
    <t>Nombre del indicador</t>
  </si>
  <si>
    <t>Objetivo del indicador</t>
  </si>
  <si>
    <t>Periodicidad</t>
  </si>
  <si>
    <t>Recursos</t>
  </si>
  <si>
    <t>Puntos de lectura</t>
  </si>
  <si>
    <t>Tipo de indicador</t>
  </si>
  <si>
    <t>Formula</t>
  </si>
  <si>
    <t>Escala de medición</t>
  </si>
  <si>
    <t>Fuente de datos</t>
  </si>
  <si>
    <t>Frecuencia de recolección datos</t>
  </si>
  <si>
    <t>Frecuencia de análisis de los datos</t>
  </si>
  <si>
    <t>MALO</t>
  </si>
  <si>
    <t>REGULAR</t>
  </si>
  <si>
    <t>BUENO</t>
  </si>
  <si>
    <t>EXCELENTE</t>
  </si>
  <si>
    <t>Proceso que suministran información y datos al indicador</t>
  </si>
  <si>
    <t>Responsable Calcular indicador</t>
  </si>
  <si>
    <t>Responsable de Analizar indicador</t>
  </si>
  <si>
    <t>Usuarios que utilizan la información (indicador)</t>
  </si>
  <si>
    <t>4. Fortalecer la capacidad de gestión y desarrollo institucional e interinstitucional, para consolidar la modernización de la UAECOB y llevarla a la excelencia</t>
  </si>
  <si>
    <t>Gestión de las Comunicaciones Internas y Externas</t>
  </si>
  <si>
    <t>1. Dirección</t>
  </si>
  <si>
    <t>De gestión</t>
  </si>
  <si>
    <t>Gestión Piezas de comunicaciones interna y Externa realizadas</t>
  </si>
  <si>
    <t>Evaluar la capacidad operativa del área de comunicaciones y prensa, frente al diseño y divulgación de piezas comunicativas</t>
  </si>
  <si>
    <t>Trimestral</t>
  </si>
  <si>
    <t>Personal y Tecnológico (Computador)</t>
  </si>
  <si>
    <t>Final de cada proceso</t>
  </si>
  <si>
    <t>Eficacia</t>
  </si>
  <si>
    <t>(Piezas de comunicación internas y externas realizadas / Piezas de comunicación programadas)*100</t>
  </si>
  <si>
    <t>Porcentaje</t>
  </si>
  <si>
    <t>Consolidado de piezas de comunicación realizadas</t>
  </si>
  <si>
    <t>Mensual</t>
  </si>
  <si>
    <t>&lt;70%</t>
  </si>
  <si>
    <t>≥70% y ≤90%</t>
  </si>
  <si>
    <t>&gt;90%</t>
  </si>
  <si>
    <t>(=100%)</t>
  </si>
  <si>
    <t>Oficina de Comunicaciones y Prensa</t>
  </si>
  <si>
    <t>Encargado de gestionar las piezas de comunicación</t>
  </si>
  <si>
    <t>Líder Oficina de Comunicaciones y Prensa</t>
  </si>
  <si>
    <t>Todas las Dependencias
Ciudadano</t>
  </si>
  <si>
    <t>Evaluación Independiente</t>
  </si>
  <si>
    <t>2. Oficina de Control Interno</t>
  </si>
  <si>
    <t>Fortalecimiento de la Cultura del Autocontrol, autorregulación y autogestión</t>
  </si>
  <si>
    <t>Generar en los servidores una actitud de hacer bien las cosas en condiciones de justicia, calidad, oportunidad, participación y transparencia</t>
  </si>
  <si>
    <t>semestral</t>
  </si>
  <si>
    <t xml:space="preserve">Humanos, físicos y Tecnológicos </t>
  </si>
  <si>
    <t>Final de cada actividad, el indicador se calcula sobre las actividades finalizadas</t>
  </si>
  <si>
    <t>Número de Actividades de fomento de control Realizadas/Número de Actividades de fomento de control Programadas)*100</t>
  </si>
  <si>
    <t>Actas de capacitación 
plegables, correos electrónicos tip´s o actividades realizadas.</t>
  </si>
  <si>
    <t>&lt;=50%</t>
  </si>
  <si>
    <t>&gt;50%</t>
  </si>
  <si>
    <t>&gt;=90%</t>
  </si>
  <si>
    <t>Evaluación y mejora continua</t>
  </si>
  <si>
    <t>Profesional 219 grado 20</t>
  </si>
  <si>
    <t>Jefe de la Oficina de Control Interno</t>
  </si>
  <si>
    <t>Alta Dirección
Oficina Asesora de Planeación
Jefe de la Oficina de Control Interno
Profesionales de la Oficina de Control Interno</t>
  </si>
  <si>
    <t>Eficiencia en la ejecución del Plan Anual de auditorias</t>
  </si>
  <si>
    <t>Controlar el cumplimiento del cronograma de las actividades a desarrollar en la vigencia</t>
  </si>
  <si>
    <t>Eficiencia</t>
  </si>
  <si>
    <t>(Número de actividades terminadas en los tiempos programados en el período/Número de actividades a terminar programadas en el período) *100</t>
  </si>
  <si>
    <t>Actas, reportes electrónicos e informes que reposan el archivo de la Oficina,  producto de las diferentes tareas realizadas</t>
  </si>
  <si>
    <t>Secretaría General de la Alcaldía Mayor
Alta Dirección
Oficina Asesora de Planeación
Jefe de la Oficina de Control Interno
Profesionales de la Oficina de Control Interno</t>
  </si>
  <si>
    <t>3. Oficina Asesora de Planeación</t>
  </si>
  <si>
    <t>Estratégico</t>
  </si>
  <si>
    <t>Riesgos Materializados</t>
  </si>
  <si>
    <t xml:space="preserve">Identificar los riesgos que se materializan, debido al incumplimiento de los controles por parte de las responsables </t>
  </si>
  <si>
    <t>Semestral</t>
  </si>
  <si>
    <t>Seguimiento durante el proceso a los controles para mitigar la materialización de los riesgos</t>
  </si>
  <si>
    <t xml:space="preserve">(Número de riesgos materializados / Número total de riesgos del periodo anterior)*100 </t>
  </si>
  <si>
    <t>Matriz de seguimiento a los Riesgos la UAECOB</t>
  </si>
  <si>
    <t>&gt;20%</t>
  </si>
  <si>
    <t>&gt;15% y  &lt;=20%</t>
  </si>
  <si>
    <t>&lt;=15%</t>
  </si>
  <si>
    <t>&lt;=10%</t>
  </si>
  <si>
    <t>Área de Mejora Continua de la OAP</t>
  </si>
  <si>
    <t>Responsables Dependencias de la UAECOB</t>
  </si>
  <si>
    <t>Cumplimiento en la atención de incidentes reportados a la mesa de ayuda.</t>
  </si>
  <si>
    <t>Final del proceso de atención a incidentes</t>
  </si>
  <si>
    <t>Diaria</t>
  </si>
  <si>
    <t>&lt; 75%</t>
  </si>
  <si>
    <t>(&gt;= 75% y &lt; 85%)</t>
  </si>
  <si>
    <t>(&gt;= 85% y &lt; 100%)</t>
  </si>
  <si>
    <t>(= 100%)</t>
  </si>
  <si>
    <t>Mesa de ayuda, Área de tecnología OAP</t>
  </si>
  <si>
    <t>Mariano Garrido</t>
  </si>
  <si>
    <t>Oficina Asesora de Planeación</t>
  </si>
  <si>
    <t>Disponibilidad de servidores -Infraestructura-</t>
  </si>
  <si>
    <t xml:space="preserve">Final del proceso </t>
  </si>
  <si>
    <t>(Tiempo total de disponibilidad de servidores / Tiempo total de operación) *100</t>
  </si>
  <si>
    <t>Herramientas servidores e informes mensuales de incidentes</t>
  </si>
  <si>
    <t>Semanal</t>
  </si>
  <si>
    <t>Oficina de infraestructura</t>
  </si>
  <si>
    <t>Disponibilidad de canales de acceso a internet</t>
  </si>
  <si>
    <t>Cumplimiento en la atención a requerimientos de software de la Entidad</t>
  </si>
  <si>
    <t>Final del proceso</t>
  </si>
  <si>
    <t>Gestión Estratégica</t>
  </si>
  <si>
    <t>Cumplimiento de los productos del Plan de acción Institucional</t>
  </si>
  <si>
    <t>Verificar el cumplimiento ponderado de las metas de los productos programados en el plan de acción Institucional</t>
  </si>
  <si>
    <t xml:space="preserve">*Personal
*Físicos
*Tecnológicos </t>
  </si>
  <si>
    <t>Al finalizar del cierre trimestral con el reporte por parte de las Dependencias.</t>
  </si>
  <si>
    <t>Formato de Reporte y seguimiento trimestral al Plan de acción Institucional.</t>
  </si>
  <si>
    <t xml:space="preserve">Monitoreo mensual </t>
  </si>
  <si>
    <t>(&gt; 50% y &lt;90%)</t>
  </si>
  <si>
    <t>(&gt;= 90% y &lt;100%)</t>
  </si>
  <si>
    <t>Grupo de Gestión Estratégica</t>
  </si>
  <si>
    <t>Responsable Seguimiento al Plan de Acción Institucional</t>
  </si>
  <si>
    <t>Todas las Dependencias de la Entidad.</t>
  </si>
  <si>
    <t>Avance acumulado en la gestión de las actividades del Plan de Acción Institucional.</t>
  </si>
  <si>
    <t>Verificar el cumplimiento ponderado de todas las actividades que hacen parte del plan de acción Institucional.</t>
  </si>
  <si>
    <t>Avance en la gestión de las actividades del Plan de Acción Institucional en el periodo evaluado.</t>
  </si>
  <si>
    <t>verificar que actividades debieron cumplirse en el periodo evaluado</t>
  </si>
  <si>
    <t>Seguimiento a la ejecución presupuestal de los Proyectos de Inversión vigencia actual de la UAECOB.</t>
  </si>
  <si>
    <t>Realizar el seguimiento a los compromisos de las Dependencias responsables de la ejecución presupuestal de los proyectos de inversión.</t>
  </si>
  <si>
    <t>Durante el proceso en el marco de los comités de contratación y /o Directivos se le realiza seguimiento y control a la ejecución de los Proyectos de inversión</t>
  </si>
  <si>
    <t>(Porcentaje comprometido del presupuesto de inversión asignado/ Porcentaje programado del presupuesto de inversión en el periodo)*100</t>
  </si>
  <si>
    <t>*Predis (Presupuesto Distrital SDH)
*Matriz base Plan de Contratación</t>
  </si>
  <si>
    <t>(&gt;= 70% y &lt;85%)</t>
  </si>
  <si>
    <t>(&gt;= 85% y &lt;=95%)</t>
  </si>
  <si>
    <t>Responsables seguimiento Predis y Presupuesto de Inversión.</t>
  </si>
  <si>
    <t>Todas las Dependencias de la Entidad. (En el marco del comité Directivo)</t>
  </si>
  <si>
    <t>De Gestión</t>
  </si>
  <si>
    <t>Oportunidad en la expedición de viabilidades</t>
  </si>
  <si>
    <t>Controlar el tiempo de expedición de las viabilidades solicitadas</t>
  </si>
  <si>
    <t>Al finalizar</t>
  </si>
  <si>
    <t>(Número de viabilidades expedidas en un término no mayor  a 2 días hábiles  / Número de viabilidades solicitadas en el periodo)*100</t>
  </si>
  <si>
    <t>matriz de control de viabilidades</t>
  </si>
  <si>
    <t>Responsables seguimiento Predis y Presupuesto.</t>
  </si>
  <si>
    <t>Responsables seguimiento Presupuesto</t>
  </si>
  <si>
    <t>Oficina de Planeación</t>
  </si>
  <si>
    <t>Gestión de Asuntos Jurídicos</t>
  </si>
  <si>
    <t>4. Oficina Asesora Jurídica</t>
  </si>
  <si>
    <t>Asistencia Conciliaciones Prejudiciales y Judiciales</t>
  </si>
  <si>
    <t>Cuantificar la gestión de la Oficina Asesora Jurídica en el cumplimiento de la asistencia a las audiencias de conciliación prejudicial y Judicial, conforme a las citaciones que se entreguen en la UAECOBB</t>
  </si>
  <si>
    <t>*Personal y tecnológicos</t>
  </si>
  <si>
    <t>(Asistencia a audiencias conciliación Prejudicial + Asistencia a audiencias conciliación Judicial) / (Citaciones para audiencia de conciliación Prejudicial radicadas en la UAECOB + Notificaciones para audiencia de conciliación judicial)*100</t>
  </si>
  <si>
    <t>Telegramas de citación y Autos recibidos en la UAECOBB</t>
  </si>
  <si>
    <t>≥71% y ≤80%</t>
  </si>
  <si>
    <t>&gt;81%</t>
  </si>
  <si>
    <t>Oficina Asesora Jurídica</t>
  </si>
  <si>
    <t xml:space="preserve">Responsable del seguimiento de las asistencia a las audiencias de conciliación prejudicial y Judicial, </t>
  </si>
  <si>
    <t>Todas las Dependencias de la Entidad</t>
  </si>
  <si>
    <t>Estudio de solicitudes de conciliación</t>
  </si>
  <si>
    <t>Cuantificar la gestión de la Oficina Asesora Jurídica en el cumplimiento del análisis  de las solicitudes de  conciliación que se radiquen en la UAECOB, mediante las fichas técnicas respectivas.</t>
  </si>
  <si>
    <t>(Número de fichas técnicas de conciliación analizadas en comité) / (Número de solicitudes de conciliación)*100</t>
  </si>
  <si>
    <t>Solicitudes de conciliación radicadas en la entidad</t>
  </si>
  <si>
    <t>&lt;90%</t>
  </si>
  <si>
    <t>≥90% y &lt;99%</t>
  </si>
  <si>
    <t>(=99%)</t>
  </si>
  <si>
    <t>Responsable de Conciliaciones</t>
  </si>
  <si>
    <t>Aprobación de Estudios Previos</t>
  </si>
  <si>
    <t xml:space="preserve">Evaluar el Porcentaje de estudios previos asesorados jurídicamente por los abogados del área de contratación </t>
  </si>
  <si>
    <t>EFICIENCIA</t>
  </si>
  <si>
    <t>(Número de Estudios Previos asesorados / Número de estudios previos radicados en la OAJ) * 100</t>
  </si>
  <si>
    <t>Libro de Radicación OAJ
Documento Estudios Previos</t>
  </si>
  <si>
    <t>&gt;90 y ≤95%</t>
  </si>
  <si>
    <t>&gt;95%</t>
  </si>
  <si>
    <t>Abogados Área de Contratación</t>
  </si>
  <si>
    <t>Promedio expedición minutas Prestación de servicios</t>
  </si>
  <si>
    <t>Determinar la oportunidad en la elaboración de la minutas de prestación de servicios luego del cumplimiento de los requisitos exigidos</t>
  </si>
  <si>
    <t>Bimestral</t>
  </si>
  <si>
    <t>(Promedio (Fecha de entrega de la minuta para firma de Dirección - Fecha de radicación para elaboración de Minuta))</t>
  </si>
  <si>
    <t>Libro de Radicación OAJ
Libro de Radicación en Dirección</t>
  </si>
  <si>
    <t>&gt;6</t>
  </si>
  <si>
    <t>&gt;4 y ≤6 días</t>
  </si>
  <si>
    <t>≤4</t>
  </si>
  <si>
    <t>≤3</t>
  </si>
  <si>
    <t>Oportunidad de respuesta a  Derechos de Petición</t>
  </si>
  <si>
    <t>Evaluar la oportunidad de respuesta a Derechos de Petición de competencia de la OAJ</t>
  </si>
  <si>
    <t>(Número de Derechos de petición respondidos oportunamente por la OAJ / Total de derechos de petición con vencimiento en el periodo de competencia de la OAJ)*100</t>
  </si>
  <si>
    <t>&lt;100%</t>
  </si>
  <si>
    <t>No Aplica</t>
  </si>
  <si>
    <t>3. Consolidar la Gestión del Conocimiento a través del modelo de Gestión del Riesgo y sus líneas de acción</t>
  </si>
  <si>
    <t>Conocimiento del Riesgo</t>
  </si>
  <si>
    <t>5. Subdirección de Gestión del Riesgo</t>
  </si>
  <si>
    <t>Oportunidad en emisión de constancias de la investigaciones de incendios</t>
  </si>
  <si>
    <t>Hacer seguimiento al tiempo promedio de respuesta de constancias desde su solicitud</t>
  </si>
  <si>
    <t>mensual</t>
  </si>
  <si>
    <t>humanos, físicos y tecnológicos.</t>
  </si>
  <si>
    <t>Final de cada periodo, después de hacer cierre de semestre</t>
  </si>
  <si>
    <t>(Constancias respondidas oportunamente / Total de constancias respondidas en el periodo)*100</t>
  </si>
  <si>
    <t xml:space="preserve">Base de datos e informe s de Gestión Mensual </t>
  </si>
  <si>
    <t>&lt;= 90%</t>
  </si>
  <si>
    <t>(&gt; 91% y &lt; 98%)</t>
  </si>
  <si>
    <t>&gt;=100%</t>
  </si>
  <si>
    <t>Equipo de Investigación de Incendios</t>
  </si>
  <si>
    <t>Determinación de causas de investigación de incendios</t>
  </si>
  <si>
    <t>Determinar la efectividad en la determinación de las causas de  los incendios</t>
  </si>
  <si>
    <t>(Número de investigaciones donde se determinaron causas / Investigaciones atendidas en el periodo)*100</t>
  </si>
  <si>
    <t>Personas que aprueban el curso de brigadas contra incendio clase I</t>
  </si>
  <si>
    <t>Medir la cantidad de personas que aprueban el curso de brigadas contra incendio clase I</t>
  </si>
  <si>
    <t>eficiencia</t>
  </si>
  <si>
    <t>(Número de personas que aprobaron la capacitación a brigadas contra incendios clase I) / (Número de personas que cursaron la capacitación a brigadas contra incendios clase I) * 100</t>
  </si>
  <si>
    <t>Base de datos de capacitación a brigadas contra incendio clase I</t>
  </si>
  <si>
    <t>&lt;= 75%</t>
  </si>
  <si>
    <t>(&gt; 76% y &lt; 78%)</t>
  </si>
  <si>
    <t>(=79%)</t>
  </si>
  <si>
    <t>&gt;=80%</t>
  </si>
  <si>
    <t>Reducción del Riesgo</t>
  </si>
  <si>
    <t>Personal de Reducción del riesgo</t>
  </si>
  <si>
    <t>2. Generar corresponsabilidad del riesgo mediante la prevención, mitigación, transferencia y preparación con la comunidad ante el riesgo de incendios, incidentes con materiales peligrosos y rescates en general</t>
  </si>
  <si>
    <t>Nivel de efectividad de sensibilización de la comunidad en auto revisión de establecimientos</t>
  </si>
  <si>
    <t>Evaluar el nivel de interiorización en las personas que asistieron a la sensibilización e auto revisión de establecimientos</t>
  </si>
  <si>
    <t>Final de cada periodo, después de hacer cierre de mes</t>
  </si>
  <si>
    <t>(Número conceptos ratificados en auto revisiones a establecimientos visitados/ total establecimientos de riesgo bajo con seguimiento en el periodo) * 100</t>
  </si>
  <si>
    <t>Informe mensual del personal operativo de la subdirección de gestión del Riesgo</t>
  </si>
  <si>
    <t>&lt;= 80%</t>
  </si>
  <si>
    <t>(&gt; 81% y &lt; 83%)</t>
  </si>
  <si>
    <t>(=84%)</t>
  </si>
  <si>
    <t>&gt;=85%</t>
  </si>
  <si>
    <t>Eventos masivos de alta complejidad  asistidos por la UAECOB,  que garantizan las condiciones mínimas de seguridad a la ciudadanía.</t>
  </si>
  <si>
    <t>Identificar el grado porcentual de cumplimiento de asistencia de la UAECOB a los eventos masivos de alta complejidad que tengan concepto favorable.</t>
  </si>
  <si>
    <t xml:space="preserve">(Número  de eventos de alta complejidad asistidas / Total de solicitudes de eventos alta complejidad en el periodo)*100 </t>
  </si>
  <si>
    <t>Base de datos aglomeraciones alta complejidad</t>
  </si>
  <si>
    <t>Personal de Conocimiento del Riesgo</t>
  </si>
  <si>
    <t>Revisiones técnicas de riesgo moderado y alto realizadas oportunamente</t>
  </si>
  <si>
    <t>Evaluar la oportunidad en la realización de revisiones técnicas de riesgo moderado y alto.</t>
  </si>
  <si>
    <t>(Número de revisiones técnicas de riesgo moderado y alto realizadas oportunamente según el periodo de medición)/ Total de revisiones técnicas  de riesgo moderado y alto radicadas en el periodo anterior)*100</t>
  </si>
  <si>
    <t>Revisiones de riesgo moderado y alto realizadas oportunamente</t>
  </si>
  <si>
    <t>Nivel de cumplimiento de las acciones asignadas a la  UAECOB en el Plan de Acción de la Comisión Distrital Prevención y Mitigación de Incendios Forestales</t>
  </si>
  <si>
    <t>Evidenciar el nivel de cumplimiento de las actividades asignadas a la UAECOB en el marco de la Comisión Distrital Prevención y Mitigación de Incendios Forestales.</t>
  </si>
  <si>
    <t>(Nº de actividades desarrolladas en el plan de acción /  Nº de actividades asignadas a la UAECOB en el plan de acción )*100</t>
  </si>
  <si>
    <t>TRD - CARPETA 500-53.26 - INFORMES DE LA UAECOB EN EL PLAN DE ACCION DELA COMISION DISTRITAL DE INCENDIOS FORESTALES</t>
  </si>
  <si>
    <t>Asesoría y acompañamiento a ejercicios de entrenamiento (simulaciones y Simulacros)</t>
  </si>
  <si>
    <t>Realizar seguimiento a los ejercicios de entrenamiento que se soliciten a la Subdirección de Gestión del Riesgo</t>
  </si>
  <si>
    <t>(Numero de asesoría y/o acompañamientos a simulacros y simulaciones realizados)/(Numero total de solicitudes radicadas en el periodo)* 100</t>
  </si>
  <si>
    <t>TRD - CARPETA 500-93 SIMULACROS Y SIMULACIONES</t>
  </si>
  <si>
    <t xml:space="preserve">Oportunidad de gestión en la capacitación comunitaria.   </t>
  </si>
  <si>
    <t xml:space="preserve">Medir el nivel de gestión de la Subdirección de Gestión del Riesgo frente a los requerimientos de capacitación comunitaria. </t>
  </si>
  <si>
    <t>(Número de capacitación comunitaria tramitada) / (Numero total de solicitudes en el periodo) * 100</t>
  </si>
  <si>
    <t>Base de datos de Capacitación comunitaria.</t>
  </si>
  <si>
    <t>Gestión Integral de Incendios</t>
  </si>
  <si>
    <t>6. Subdirección Operativa</t>
  </si>
  <si>
    <t>Actualización de procedimientos para la atención de incendios de la UAECOB.</t>
  </si>
  <si>
    <t>Actualizar los procedimientos asociados al proceso de Atención de Incendios desactualizados con mas de 2,5 años.</t>
  </si>
  <si>
    <t>Tecnológicos,
Físicos, 
Operativos,
Asesorías de planeación</t>
  </si>
  <si>
    <t>Finalizada la actualización de los procedimientos objeto de medición</t>
  </si>
  <si>
    <t>(# procedimientos de incendios actualizados/# procedimientos de incendios con mas de 2,5 años de vigencia)</t>
  </si>
  <si>
    <t>Procedimientos publicados en ruta de la calidad</t>
  </si>
  <si>
    <t>trimestral</t>
  </si>
  <si>
    <t xml:space="preserve"> &lt;=55%</t>
  </si>
  <si>
    <t>56%-75%</t>
  </si>
  <si>
    <t>76%-85%</t>
  </si>
  <si>
    <t>86%-100%</t>
  </si>
  <si>
    <t>Líderes funcionales de los grupos especiales y las 17 Estaciones, áreas de la UAECOB en la que desempeñan funciones el personal operativo</t>
  </si>
  <si>
    <t>Profesional del Sistema Integrado de Gestión de la Subdirección Operativa</t>
  </si>
  <si>
    <t>Profesional Sub.Operativa</t>
  </si>
  <si>
    <t>Subdirector Operativo y las 17 estaciones.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</si>
  <si>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</si>
  <si>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Disponibilidad de personal</t>
  </si>
  <si>
    <t>Contar con la disponibilidad de personal permanente garantizando el funcionamiento.</t>
  </si>
  <si>
    <t>Tecnológicos,
Físicos, 
Personal</t>
  </si>
  <si>
    <t>* Aplicativo de control de disponibilidad.
*Análisis mensual y
*Análisis anual.</t>
  </si>
  <si>
    <t>cantidad personal operativo reportado como disponible en el turno o sección/cantidad personal asignado en el turno o sección</t>
  </si>
  <si>
    <t>*Estaciones y 
*Central de radio</t>
  </si>
  <si>
    <t>Diario  y mensual</t>
  </si>
  <si>
    <t>45%-54%</t>
  </si>
  <si>
    <t>55%-64%</t>
  </si>
  <si>
    <t xml:space="preserve">&gt;=65% </t>
  </si>
  <si>
    <t>17 Estaciones, áreas de la UAECOB en la que desempeñan funciones el personal operativo</t>
  </si>
  <si>
    <t>Profesional Sub.Operativa (Disponibilidad de personal)</t>
  </si>
  <si>
    <t>Tiempo de respuesta servicios IMER</t>
  </si>
  <si>
    <t>Buscar estrategias que permitan mejorar el tiempo de respuesta durante el año 2018  de acuerdo con  el  Indicador PMR - Meta Plan (tiempo estimado 2018 ≤ 8:30 minutos.)</t>
  </si>
  <si>
    <t>Registro PROCAD Base de datos única información de incidentes de la CCC.</t>
  </si>
  <si>
    <t xml:space="preserve">Promedio tiempos de respuesta  de servicios IMER  </t>
  </si>
  <si>
    <t>Tiempo (minutos)</t>
  </si>
  <si>
    <t>*Registro PROCAD Base de datos única información de incidentes de la CCC.</t>
  </si>
  <si>
    <t>Permanente</t>
  </si>
  <si>
    <t xml:space="preserve"> &gt; 9:10</t>
  </si>
  <si>
    <t>(&gt; 8:35 y &lt; 9:09)</t>
  </si>
  <si>
    <t>(=8:34)</t>
  </si>
  <si>
    <t>&lt;8:30:00</t>
  </si>
  <si>
    <t>17 Estaciones en las que se desarrollan actividades misionales.
Profesional Apoyo Manejo de Información - Sub. Operativa.</t>
  </si>
  <si>
    <t>Profesional Apoyo Manejo de Información - Sub. Operativa.</t>
  </si>
  <si>
    <t>Estadística de atención  de emergencias, incidentes y/o eventos por estación, localidad y fuera del Distrito Capital que fueron atendidos por la UAECOB.</t>
  </si>
  <si>
    <t>Establecer la frecuencia, tipo y cantidad de servicios atendidos por la UAECOB que sirvan de insumos para la toma de decisiones</t>
  </si>
  <si>
    <t>Base de datos única información de incidentes de la CCC.</t>
  </si>
  <si>
    <t>Tipo de emergencia  según lo requerido / Total de emergencias atendidos por la UAECOB.</t>
  </si>
  <si>
    <t xml:space="preserve"> &lt;=50%</t>
  </si>
  <si>
    <t>51%-60%</t>
  </si>
  <si>
    <t>61%-85%</t>
  </si>
  <si>
    <t>Gestión Integrada</t>
  </si>
  <si>
    <t>7. Subdirección de Gestión Corporativa</t>
  </si>
  <si>
    <t>Cumplimiento de las acciones de los subsistemas</t>
  </si>
  <si>
    <t xml:space="preserve"> =80 Y &lt;95</t>
  </si>
  <si>
    <t>Subsistemas del SIG  que cuenten con indicadores</t>
  </si>
  <si>
    <t>Coordinación SIG</t>
  </si>
  <si>
    <t>Directivos, Oficina Asesora de Planeación, coordinadores y referentes del SIG</t>
  </si>
  <si>
    <t>Gestión Asuntos Jurídicos</t>
  </si>
  <si>
    <t>medir el cumplimiento de la eficacia de los trabajadores de la Oficina de control interno disciplinarios.</t>
  </si>
  <si>
    <t>El indicador se calcula sobre los procesos impulsados</t>
  </si>
  <si>
    <t>libro de registro de procesos aperturados.
Tabla de Excel donde resume la gestión de los procesos</t>
  </si>
  <si>
    <t>&lt;50%</t>
  </si>
  <si>
    <t>Oficina de Control Interno</t>
  </si>
  <si>
    <t>Asistente Administrativa OCDI</t>
  </si>
  <si>
    <t>Coordinador OCDI</t>
  </si>
  <si>
    <t>Directivos</t>
  </si>
  <si>
    <t>cumplimiento del programa de capacitación de CID en las estaciones de la UAECOB</t>
  </si>
  <si>
    <t>Prevenir y capacitar a los funcionarios de la UAECOB en los diferentes aspectos disciplinarios</t>
  </si>
  <si>
    <t xml:space="preserve">Seguimiento al cronograma de capacitación </t>
  </si>
  <si>
    <t>(Número de estaciones capacitadas en temas de prevención / total de las estaciones *100</t>
  </si>
  <si>
    <t>Actas de asistencia y desarrollo de la metodología planificada.
Responsables de las capacitaciones.</t>
  </si>
  <si>
    <t>&gt;51 y &lt; 81</t>
  </si>
  <si>
    <t xml:space="preserve"> =80 Y &lt;100</t>
  </si>
  <si>
    <t>Tiempo de respuesta para decisión de quejas.</t>
  </si>
  <si>
    <t>oportunidad en los tiempos de respuesta</t>
  </si>
  <si>
    <t>Inicio, durante y final del proceso que respuesta</t>
  </si>
  <si>
    <t>Actas de reparto y libro apertura de procesos.</t>
  </si>
  <si>
    <t>Gestión de PQRS</t>
  </si>
  <si>
    <t>Medición del nivel de satisfacción general del ciudadano en los puntos de atención de la UAECOB.</t>
  </si>
  <si>
    <t>Medir el nivel de satisfacción en cuanto a tiempo de respuesta, claridad de la información y trato digno. En el punto principal y red CADE</t>
  </si>
  <si>
    <t>Personal
Físicos(Papelería, Espacio adecuado)
Tecnológicos (encuestas Tabuladas en Excel)</t>
  </si>
  <si>
    <t>Final del ejercicio de atención se mide la satisfacción del ciudadano</t>
  </si>
  <si>
    <t>(% del promedio  de calificación positiva de la encuesta.)</t>
  </si>
  <si>
    <t>Encuestas físicas diligenciadas por la ciudadanía</t>
  </si>
  <si>
    <t>&lt;=75%</t>
  </si>
  <si>
    <t>(&gt;= 76% y &lt; 85%)</t>
  </si>
  <si>
    <t xml:space="preserve"> =85% Y &lt;95%</t>
  </si>
  <si>
    <t>&gt;=95 %</t>
  </si>
  <si>
    <t>Servicio al Ciudadano Procedimiento Satisfacción Ciudadana</t>
  </si>
  <si>
    <t xml:space="preserve">Apoyo a la coordinación y 
Coordinador del Área 
</t>
  </si>
  <si>
    <t>Directivos
Coordinadores 
(Entes de Control Veeduría Distrital y Secretaría general)</t>
  </si>
  <si>
    <t>Oportunidad de las respuestas de los PQRS ingresados a la entidad, y serados en el aplicativo SDQS</t>
  </si>
  <si>
    <t xml:space="preserve">Medir la oportunidad de respuesta al ciudadano, de acuerdo a los tiempos de Ley </t>
  </si>
  <si>
    <t>Sistema Distrital de Quejas y Soluciones y recurso humano</t>
  </si>
  <si>
    <t>Se hace seguimiento durante el proceso de la respuesta de las PQRS</t>
  </si>
  <si>
    <t>Numero de PQRS - SDQS contestadas en los términos de Ley/ Sobre las  PQRS recibidas para la gestión*100</t>
  </si>
  <si>
    <t xml:space="preserve">Sistemas SDQS Reporte de Gestión </t>
  </si>
  <si>
    <t xml:space="preserve">Mensual </t>
  </si>
  <si>
    <t>&lt;=80%</t>
  </si>
  <si>
    <t>(&gt;= 81% y &lt; 89%)</t>
  </si>
  <si>
    <t xml:space="preserve"> =89% Y &lt;95%</t>
  </si>
  <si>
    <t>Servicio al Ciudadano Procedimiento Satisfacción Ciudadana PQRS</t>
  </si>
  <si>
    <t xml:space="preserve">Satisfacción ciudadana, frente a la respuesta de fondo </t>
  </si>
  <si>
    <t xml:space="preserve">Medir la satisfacción ciudadana, frente a la respuesta generada </t>
  </si>
  <si>
    <t xml:space="preserve">Recursos tecnológicos, humanos Sistema distrital de Quejas y Soluciones </t>
  </si>
  <si>
    <t>Final del ejercicio en la respuesta generada</t>
  </si>
  <si>
    <t>Encuesta realizada vía telefónicamente por el área a la ciudadanía</t>
  </si>
  <si>
    <t>(&gt;=76% y &lt; 85%)</t>
  </si>
  <si>
    <t xml:space="preserve"> =85% Y &lt;90%</t>
  </si>
  <si>
    <t>&gt;=90 %</t>
  </si>
  <si>
    <t>Servicio al Ciudadano Procedimiento Peticiones, Quejas y Reclamos (PQRS)</t>
  </si>
  <si>
    <t>Gestión Administrativa</t>
  </si>
  <si>
    <t xml:space="preserve">Reducción en el Consumo de agua </t>
  </si>
  <si>
    <t>&lt;1%</t>
  </si>
  <si>
    <t>Gestión Ambiental</t>
  </si>
  <si>
    <t>Profesional de Gestión Ambiental</t>
  </si>
  <si>
    <t>Coordinación de Gestión Ambiental</t>
  </si>
  <si>
    <t>Profesional de Gestión Ambienta, Coordinación de Gestión Ambiental, Control Interno, Oficina Asesora de Planeación, Entes de Control, Gestión Administrativa</t>
  </si>
  <si>
    <t>Reducción en el Consumo de energía</t>
  </si>
  <si>
    <t xml:space="preserve">Reducción en el Consumo de gas </t>
  </si>
  <si>
    <t>Gestión Financiera</t>
  </si>
  <si>
    <t>Cuentas rechazadas por el área financiera</t>
  </si>
  <si>
    <t>verificar el cumplimiento de los requisitos para la presentación y tramite de las cuentas de cobro de la UAECOB</t>
  </si>
  <si>
    <t>Personal de área
Herramientas Informáticas</t>
  </si>
  <si>
    <t>Final del ejercicio cuando se revisa y se tramita las cuentas de cobro</t>
  </si>
  <si>
    <t>(Cuentas rechazadas / Cuentas radicadas)*100</t>
  </si>
  <si>
    <t>Financiera, lista de chequeo y se registra en Excel para tramite de devolución</t>
  </si>
  <si>
    <t>&gt; 4%</t>
  </si>
  <si>
    <t>&gt;1% y &lt; 4%</t>
  </si>
  <si>
    <t>Pagos</t>
  </si>
  <si>
    <t>Profesional Especializado Financiera</t>
  </si>
  <si>
    <t>Dirección y Subdirección Gestión Corporativa, SIG</t>
  </si>
  <si>
    <t>Pagos de cuentas de cobro rechazados por la tesorería distrital</t>
  </si>
  <si>
    <t>Revisar y mantener actualizado los datos y estado de las cuentas bancarias minimizar el rechazo de los pagos.</t>
  </si>
  <si>
    <t>(Cuentas rechazadas de pago por la Tesorería Distrital / Cuentas radicadas)*100</t>
  </si>
  <si>
    <t>Reporte de las cuentas no pagadas por la tesorería Distrital</t>
  </si>
  <si>
    <t>Tesorería Distrital, Dirección y Subdirección Gestión Corporativa, SIG</t>
  </si>
  <si>
    <t>Giros realizados</t>
  </si>
  <si>
    <t>Medir la ejecución real de la entidad (Para mostrar la relación con lo ejecutado y mostrar avance significativo)</t>
  </si>
  <si>
    <t>Personal de área
Herramientas Informáticas, registros</t>
  </si>
  <si>
    <t>Seguimiento mensual de acuerdo a lo ejecutado
Depende del nivel de ejecución es proporcional al nivel de los giros.</t>
  </si>
  <si>
    <t>(Giros realizados a la fecha / Presupuesto comprometido)*100</t>
  </si>
  <si>
    <t>Ejecución presupuestal del periodo</t>
  </si>
  <si>
    <t>Ejecución Presupuestal</t>
  </si>
  <si>
    <t>SHD, Dirección, Subdirección Gestión Corporativa, Oficina Asesora Planeación y SIG</t>
  </si>
  <si>
    <t>Reservas giradas</t>
  </si>
  <si>
    <t>Que pasivos exigibles (cuentas susceptibles de pago posteriormente)  que Voy a generar</t>
  </si>
  <si>
    <t>Seguimiento mensual de acuerdo a lo ejecutado</t>
  </si>
  <si>
    <t>(Reservas giradas a la fecha / reservas presupuestadas del año anterior)*100</t>
  </si>
  <si>
    <t>Disponibilidades presupuestales por comprometer</t>
  </si>
  <si>
    <t>Medir el nivel de disponibidades presupuestales sin comprometer</t>
  </si>
  <si>
    <t>(CDP pendientes por comprometer/ Total de disponibilidades solicitadas)</t>
  </si>
  <si>
    <t xml:space="preserve"> &gt; 39% y &lt; =26%</t>
  </si>
  <si>
    <t>Dirección, Subdirección Gestión Corporativa, Oficina Asesora Jurídica y SIG</t>
  </si>
  <si>
    <t>Nivel de Ejecución presupuestal</t>
  </si>
  <si>
    <t>Cumplimiento de la ejecución presupuestal asignado a la UAECOB.</t>
  </si>
  <si>
    <t xml:space="preserve">(Presupuesto comprometido/Presupuesto asignado*100) </t>
  </si>
  <si>
    <t>Transferencias primarias documentales</t>
  </si>
  <si>
    <t>Cumplir con la transferencia primaria al archivo central de acuerdo al tiempo de retención de la documentación de la UAECOB</t>
  </si>
  <si>
    <t>Anual</t>
  </si>
  <si>
    <t>Personal y tecnológicos</t>
  </si>
  <si>
    <t>Por Demanda</t>
  </si>
  <si>
    <t>final de cada año</t>
  </si>
  <si>
    <t>(Número de Transferencias realizadas / Número Transferencias programadas)*100</t>
  </si>
  <si>
    <t>Archivos de gestión de cada Área</t>
  </si>
  <si>
    <t>Anual (trimestre posterior a la recolección)</t>
  </si>
  <si>
    <t xml:space="preserve"> &lt; = 50%</t>
  </si>
  <si>
    <t>&gt; 50% y &lt; =80%</t>
  </si>
  <si>
    <t>&gt;81% y &lt; 100%</t>
  </si>
  <si>
    <t>Gestión Documental</t>
  </si>
  <si>
    <t>Técnico de Gestión Documental</t>
  </si>
  <si>
    <t>Coordinador de Gestión Documental</t>
  </si>
  <si>
    <t>Oficina Asesora de Planeación, Sistema Integrado de Gestión y Dirección</t>
  </si>
  <si>
    <t>Gestión de Infraestructura</t>
  </si>
  <si>
    <t>Solicitudes de mantenimiento de locativas atendidas</t>
  </si>
  <si>
    <t>Evaluar el nivel de atención frente a las necesidades locativas.</t>
  </si>
  <si>
    <t>Físicos y humanos del Área de infraestructura</t>
  </si>
  <si>
    <t>Cortes mensuales durante el año, evaluando solicitudes atendidas y pendientes.</t>
  </si>
  <si>
    <t>(Mantenimiento de locativas atendidas/ Necesidades identificadas)*100</t>
  </si>
  <si>
    <t>Las solicitudes que nos hacen a través del correo y la información  reportada tiene como fundamento las actas de obra, la programación y priorización de la inversión, además de la atención de urgencias.</t>
  </si>
  <si>
    <t>&gt; 80</t>
  </si>
  <si>
    <t>Área de Infraestructura</t>
  </si>
  <si>
    <t>Apoyo de Infraestructura</t>
  </si>
  <si>
    <t>Coordinador de Infraestructura</t>
  </si>
  <si>
    <t xml:space="preserve">Subdirección de Gestión Corporativa, Oficina Asesora de Planeación </t>
  </si>
  <si>
    <t>oportunidad de correspondencia externa por parte de la mensajería contratada</t>
  </si>
  <si>
    <t>Realizar seguimiento a los documentos que se envían por correspondencia externa que son entregados de manera oportuna por la mensajería contratada</t>
  </si>
  <si>
    <t>Personal y tecnológico</t>
  </si>
  <si>
    <t>Se recolecta la información diariamente, cuando se entrega la correspondencia externa</t>
  </si>
  <si>
    <t>Número de documentos entregados por los mensajeros de manera externa en el periodo/número total de documentos relacionados en la planilla de correspondencia en el periodo*100</t>
  </si>
  <si>
    <t>Planilla de comunicaciones oficiales enviadas</t>
  </si>
  <si>
    <t>&gt;50 y &lt;80%</t>
  </si>
  <si>
    <t>Área Administrativa</t>
  </si>
  <si>
    <t>Auxiliar Administrativo</t>
  </si>
  <si>
    <t>Coordinador Área Administrativa</t>
  </si>
  <si>
    <t>Todas las Áreas de la UAE Cuerpo Oficial de Bomberos</t>
  </si>
  <si>
    <t>Servidores retirados con inventario a cargo</t>
  </si>
  <si>
    <t>Humanos y tecnológicos</t>
  </si>
  <si>
    <t>Sistema PCT</t>
  </si>
  <si>
    <t>Gestión Integral de Vehículos y Equipos</t>
  </si>
  <si>
    <t>8. Subdirección Logística</t>
  </si>
  <si>
    <t>Disponibilidad del parque automotor de primera respuesta para la atención de incidentes y emergencias en la ciudad.</t>
  </si>
  <si>
    <t>Verificar mensualmente la Disponibilidad del parque automotor de *primera respuesta  para la atención de incidentes y emergencias en la ciudad.</t>
  </si>
  <si>
    <t>Durante el proceso y monitoreo de la disponibilidad de vehículos.</t>
  </si>
  <si>
    <t>Base de datos (Control líder del Parque automotor)</t>
  </si>
  <si>
    <t>Monitoreo Diario</t>
  </si>
  <si>
    <t>PARQUE AUTOMOTOR</t>
  </si>
  <si>
    <t>LIDER DEL PARQUE AUTOMOTOR</t>
  </si>
  <si>
    <t>LIDER DEL PARQUE AUTOMOTOR
SUBDIRECTOR LOGISTICA</t>
  </si>
  <si>
    <t>SUBDIRECCION LOGISTICA
DIRECCION
SUBDIRECCION OPERATIVA
PLANEACION</t>
  </si>
  <si>
    <t>Tiempo de respuesta en la ejecución de mantenimientos correctivos frecuentes en taller a los vehículos de la UAECOB.</t>
  </si>
  <si>
    <t>Identificar el tiempo promedio para atención de actividades de mantenimiento correctivo frecuente con el fin de proyectar la programación de mantenimientos para la disponibilidad de vehículos.</t>
  </si>
  <si>
    <t>*Personal Residente en el taller.
*Físicos
*Tecnológicos
*Económicos</t>
  </si>
  <si>
    <t>Durante el proceso, de acuerdo a los reportes diarios del residente del taller.</t>
  </si>
  <si>
    <t>Tiempo (Días)</t>
  </si>
  <si>
    <t>Informe diario enviado por el residente del taller  y base de datos del líder parque automotor.</t>
  </si>
  <si>
    <t>Disponibilidad del Equipo menor (mayor frecuencia y/o rotación) para la atención de incidentes y emergencias en la ciudad.</t>
  </si>
  <si>
    <t>Verificar mensualmente la Disponibilidad del Equipo menor (mayor frecuencia de utilización) para la atención de incidentes y emergencias en la ciudad.</t>
  </si>
  <si>
    <t xml:space="preserve">*Personal (Técnicos administrativos y uniformados)
*Físicos
*Tecnológicos </t>
  </si>
  <si>
    <t>Durante el proceso y monitoreo de la disponibilidad de Equipo menor (mayor frecuencia y/o rotación).</t>
  </si>
  <si>
    <t>Base de datos</t>
  </si>
  <si>
    <t>Monitoreo Semanal</t>
  </si>
  <si>
    <t>EQUIPO MENOR</t>
  </si>
  <si>
    <t>LIDER EQUIPO MENOR</t>
  </si>
  <si>
    <t>LIDER DE EQUIPO MENOR 
SUBDIRECTOR LOGISTICA</t>
  </si>
  <si>
    <t xml:space="preserve">SUBDIRECCION LOGISTICA
DIRECCION
PLANEACION
SUBDIRECCION OPERATIVA
</t>
  </si>
  <si>
    <t>Tiempo de respuesta para la realización de mantenimientos correctivos del equipo menor (mayor frecuencia y/o rotación) de la UAECOB.</t>
  </si>
  <si>
    <t>Monitoreo mensual</t>
  </si>
  <si>
    <t>Gestión Logística en Emergencias</t>
  </si>
  <si>
    <t>Contratos de suministros en Ejecución (de Consumo y Controlados) de la Subdirección Logística</t>
  </si>
  <si>
    <t>SUBDIRECTOR LOGISTICO</t>
  </si>
  <si>
    <t>Evaluar el nivel de Eficiencia de disponibilidad de logística para la atención de emergencias según activaciones realizadas por personal operativo</t>
  </si>
  <si>
    <t>Nivel de eficiencia de las activaciones a Logística en Emergencias, incidentes, eventos y suministros</t>
  </si>
  <si>
    <t>Durante el proceso y monitoreo de la disponibilidad de activaciones requeridas.</t>
  </si>
  <si>
    <t>(Total de emergencias apoyadas por el área logística en emergencias)/ (Total de solicitudes de apoyo logístico a las emergencias hechas a través de la central de radio)*100</t>
  </si>
  <si>
    <t xml:space="preserve">Reporte por Personal Uniformados B3 Logística
La información se obtiene del reporte de Central de Radio y las bitácoras de los equipos operativos a cargo de la atención de logística en emergencias y eventos
</t>
  </si>
  <si>
    <t>LOGISTICA PARA SUMINISTROS EN EMERGENCIA</t>
  </si>
  <si>
    <t>PERSONAL UNIFORMADO B3</t>
  </si>
  <si>
    <t>Gestión del Talento Humano</t>
  </si>
  <si>
    <t>9. Subdirección de Gestión Humana</t>
  </si>
  <si>
    <t>Cumplimiento del programa de Bienestar</t>
  </si>
  <si>
    <t>Hacer seguimiento a la ejecución de las actividades de bienestar establecidas</t>
  </si>
  <si>
    <t>El indicador se calcula en el desarrollo de las actividades en el año</t>
  </si>
  <si>
    <t>(Actividades de Bienestar Desarrolladas/Actividades de Bienestar Establecidas para el periodo) *100%</t>
  </si>
  <si>
    <t>área de Bienestar- actividades de bienestar realizadas</t>
  </si>
  <si>
    <t>&gt;= 75% y &lt;85%</t>
  </si>
  <si>
    <t>&gt;= 85% &lt;= 95%</t>
  </si>
  <si>
    <t>SGH- BIENESTAR</t>
  </si>
  <si>
    <t>Profesional Universitario área de Bienestar</t>
  </si>
  <si>
    <t>Subdirección de Gestión Humana, Alta Dirección, Entidades de Control (contraloría)</t>
  </si>
  <si>
    <t>Participación en el programa de Bienestar</t>
  </si>
  <si>
    <t>(Número de servidores públicos que participan programas B.S / Total de funcionarios programados B.S.) *100</t>
  </si>
  <si>
    <t>&lt; 70%</t>
  </si>
  <si>
    <t>&gt;= 70% y &lt;80%</t>
  </si>
  <si>
    <t>&gt;= 80% &lt;= 95%</t>
  </si>
  <si>
    <t>Evaluación a la capacitación impartida</t>
  </si>
  <si>
    <t>Hacer seguimiento a la efectividad de la capacitación</t>
  </si>
  <si>
    <t>Al final de cada proceso de capacitación</t>
  </si>
  <si>
    <t>Efectividad</t>
  </si>
  <si>
    <t>(Número de calificaciones satisfactorias y sobresalientes / Total de participantes )*100%</t>
  </si>
  <si>
    <t>Consolidado resultados de evaluaciones</t>
  </si>
  <si>
    <t>&lt; 80%</t>
  </si>
  <si>
    <t>≥ 80% y &lt;85%</t>
  </si>
  <si>
    <t>&gt;= 85% ≤ 95%</t>
  </si>
  <si>
    <t>SGH- ACADEMIA</t>
  </si>
  <si>
    <t>Profesional Contratista área de ACADEMIA</t>
  </si>
  <si>
    <t>SGH, SOP, Alta Dirección.</t>
  </si>
  <si>
    <t>Cumplimiento en las Actividades Programadas de capacitación</t>
  </si>
  <si>
    <t>Hacer seguimiento al cumplimiento del Plan de Capacitación</t>
  </si>
  <si>
    <t>(Número de capacitaciones ejecutadas / Número de Capacitaciones programadas en el periodo)*100</t>
  </si>
  <si>
    <t>Base de datos e ADAMDEMIA de cursos de capacitación realizados</t>
  </si>
  <si>
    <t>&gt;= 85% ≤95%</t>
  </si>
  <si>
    <t>Tasa de Accidentalidad</t>
  </si>
  <si>
    <t>Hacer seguimiento a la frecuencia de accidentes incapacitantes</t>
  </si>
  <si>
    <t>AL final de cada periodo</t>
  </si>
  <si>
    <t>(Número de accidentes incapacitantes / Total de funcionarios)*100</t>
  </si>
  <si>
    <t>Los datos se obtienen de la bases de datos de accidentes de trabajo de la UAECOB, la cual se verifica periódicamente con la información enviada por ARL POSITIVA</t>
  </si>
  <si>
    <t>&gt;7%</t>
  </si>
  <si>
    <t>≥5% y ≤7%</t>
  </si>
  <si>
    <t xml:space="preserve">≥ 3,5% y ≤5% </t>
  </si>
  <si>
    <t>&lt; 3,5%</t>
  </si>
  <si>
    <t>SGH- SYST</t>
  </si>
  <si>
    <t>SGH- Profesional Especializado SYST</t>
  </si>
  <si>
    <t>Índice de Ausentismo por enfermedad común</t>
  </si>
  <si>
    <t>Conocer la cantidad de horas hombres perdidas por enfermedad común respecto a las HHT en el período</t>
  </si>
  <si>
    <t>(HH perdidos por EC en el periodo / Número H.H. Trabajadas en el periodo)*100</t>
  </si>
  <si>
    <t>Los datos se obtienen de la bases de datos de ausentismo de la UAECOB</t>
  </si>
  <si>
    <t xml:space="preserve">≥ 4% y ≤5% </t>
  </si>
  <si>
    <t>&lt; 4%</t>
  </si>
  <si>
    <t>RESPONSABLES - INDICADOR</t>
  </si>
  <si>
    <t>Meta</t>
  </si>
  <si>
    <t>META (per.)</t>
  </si>
  <si>
    <t>Valor numerador</t>
  </si>
  <si>
    <t>Valor denominador</t>
  </si>
  <si>
    <t xml:space="preserve">RESULTADO </t>
  </si>
  <si>
    <t>TENDENCIA
(&gt;=) (&lt;=)</t>
  </si>
  <si>
    <t>ANALISIS Y OBSERVACIONES</t>
  </si>
  <si>
    <t>Acción 
Planteada</t>
  </si>
  <si>
    <t>ENERO</t>
  </si>
  <si>
    <t>FEBRERO</t>
  </si>
  <si>
    <t>MARZO</t>
  </si>
  <si>
    <t>Autos impulsados por abogados</t>
  </si>
  <si>
    <t>Número de procesos impulsados/Número de abogados</t>
  </si>
  <si>
    <t>Numero</t>
  </si>
  <si>
    <t>&lt;=7</t>
  </si>
  <si>
    <t>&gt;8 - &lt;11</t>
  </si>
  <si>
    <t>(=)11 y &lt;13</t>
  </si>
  <si>
    <t>(=)13</t>
  </si>
  <si>
    <t>&gt;15</t>
  </si>
  <si>
    <t>&lt;=15 y &gt;=13</t>
  </si>
  <si>
    <t>&lt;=12 y &gt;=11</t>
  </si>
  <si>
    <t>&lt;=10</t>
  </si>
  <si>
    <t>&lt;</t>
  </si>
  <si>
    <t>No aplica</t>
  </si>
  <si>
    <t>La meta del 56% corresponde a lo programado para el primer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</si>
  <si>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Reunión de seguimiento con los responsables del presupuesto.</t>
  </si>
  <si>
    <t>Corresponde al avance ponderado de los productos del Plan de Acción en referencia al avance de las metas establecidas.</t>
  </si>
  <si>
    <t>Corresponde al avance ponderado de todas las actividades del Plan de Acción.</t>
  </si>
  <si>
    <t>Corresponde al avance ponderado de las actividades a cumplir en el periodo del Plan de Acción.</t>
  </si>
  <si>
    <t>Excelente</t>
  </si>
  <si>
    <t>Para la vigencia se realizaron  14 investigaciones debido a las activaciones realizadasen la cuales se determinaron las causas a todas</t>
  </si>
  <si>
    <t>N/A</t>
  </si>
  <si>
    <t>En el mes marzo no se presentó devolución por escrito por parte del área, teniendo en cuenta que las correciones solicitadas por correo no fue tramitada en su momento.</t>
  </si>
  <si>
    <t>&gt;80%</t>
  </si>
  <si>
    <t>Se daran las recomendaciones a los maquinistas desde el taller del cuidado y manejo  del vehiculo.</t>
  </si>
  <si>
    <t>15 DIAS</t>
  </si>
  <si>
    <t>RESULTADO 1er TRIMESTRE</t>
  </si>
  <si>
    <t>DESEMPEÑO FINAL 1erTRIMESTRE</t>
  </si>
  <si>
    <t>PROMEDIO MENSUAL 1er TRIMESTRE</t>
  </si>
  <si>
    <t>Etiquetas de fila</t>
  </si>
  <si>
    <t>Total general</t>
  </si>
  <si>
    <t>Cuenta de DESEMPEÑO FINAL 1erTRIMESTRE</t>
  </si>
  <si>
    <t>Etiquetas de columna</t>
  </si>
  <si>
    <t>INDICADORES</t>
  </si>
  <si>
    <t>&lt;=60%</t>
  </si>
  <si>
    <t>(&gt; 60% y &lt;=80%)</t>
  </si>
  <si>
    <t>(&gt;80% y &lt;100%)</t>
  </si>
  <si>
    <t>Objetivos Estrategicos</t>
  </si>
  <si>
    <t>RESULTADO</t>
  </si>
  <si>
    <t>ABRIL</t>
  </si>
  <si>
    <t>MAYO</t>
  </si>
  <si>
    <t>JUNIO</t>
  </si>
  <si>
    <t>Para la vigencia se realizaron  15 investigaciones debido a las activaciones realizadasen la cuales se determinaron las causas a todas</t>
  </si>
  <si>
    <t xml:space="preserve">MALO </t>
  </si>
  <si>
    <t>La meta del 87% corresponde a lo programado acumulado  para el segundo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</si>
  <si>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PROMEDIO MENSUAL 2do TRIMESTRE</t>
  </si>
  <si>
    <t>RESULTADO 2do TRIMESTRE</t>
  </si>
  <si>
    <t>DESEMPEÑO FINAL 2do TRIMESTRE</t>
  </si>
  <si>
    <t>Cuenta de DESEMPEÑO FINAL 2do TRIMESTRE</t>
  </si>
  <si>
    <t>META 2DO TRIMESTRE</t>
  </si>
  <si>
    <t>JULIO</t>
  </si>
  <si>
    <t>AGOSTO</t>
  </si>
  <si>
    <t>SEPTIEMEBRE</t>
  </si>
  <si>
    <t>se informa a  la subdireccion de gestion corporativa sobre los contratos que finalizan, para dar prioridad sobre estos y agilizar nuevamente la contratacion.</t>
  </si>
  <si>
    <t>La contratacion de personal que se encarga de la atencion de solicitudes locativas baja al 80%, por tal motivo se da prioridad a solicitudes de mayor urgencia.</t>
  </si>
  <si>
    <t>Se da atencion  a emergencias prioritarias, por tal motivo se atienden las solicitudes mas urgentes con el personal que aun cuenta con contrato.</t>
  </si>
  <si>
    <t>PROMEDIO MENSUAL 3er TRIMESTRE</t>
  </si>
  <si>
    <t>RESULTADO 3er TRIMESTRE</t>
  </si>
  <si>
    <t>DESEMPEÑO FINAL 3er TRIMESTRE</t>
  </si>
  <si>
    <t>Durante el trimestre se impartieron 23 procesos de capacitación y entrenamiento con una participación de  465 servidores públicos de la UAECOB.</t>
  </si>
  <si>
    <t>META (per.)2</t>
  </si>
  <si>
    <t>Valor numerador3</t>
  </si>
  <si>
    <t>Valor denominador4</t>
  </si>
  <si>
    <t>RESULTADO 5</t>
  </si>
  <si>
    <t>TENDENCIA
(&gt;=) (&lt;=)6</t>
  </si>
  <si>
    <t>DESEMPEÑO7</t>
  </si>
  <si>
    <t>ANALISIS Y OBSERVACIONES8</t>
  </si>
  <si>
    <t>Acción 
Planteada9</t>
  </si>
  <si>
    <t>META (per.)10</t>
  </si>
  <si>
    <t>Valor numerador11</t>
  </si>
  <si>
    <t>Valor denominador12</t>
  </si>
  <si>
    <t>RESULTADO 13</t>
  </si>
  <si>
    <t>TENDENCIA
(&gt;=) (&lt;=)14</t>
  </si>
  <si>
    <t>DESEMPEÑO15</t>
  </si>
  <si>
    <t>ANALISIS Y OBSERVACIONES16</t>
  </si>
  <si>
    <t>Acción 
Planteada17</t>
  </si>
  <si>
    <t>META (per.)18</t>
  </si>
  <si>
    <t>Valor numerador19</t>
  </si>
  <si>
    <t>Valor denominador20</t>
  </si>
  <si>
    <t>RESULTADO 21</t>
  </si>
  <si>
    <t>TENDENCIA
(&gt;=) (&lt;=)22</t>
  </si>
  <si>
    <t>DESEMPEÑO23</t>
  </si>
  <si>
    <t>ANALISIS Y OBSERVACIONES24</t>
  </si>
  <si>
    <t>Acción 
Planteada25</t>
  </si>
  <si>
    <t>META (per.)26</t>
  </si>
  <si>
    <t>Valor numerador27</t>
  </si>
  <si>
    <t>Valor denominador28</t>
  </si>
  <si>
    <t>RESULTADO 29</t>
  </si>
  <si>
    <t>TENDENCIA
(&gt;=) (&lt;=)30</t>
  </si>
  <si>
    <t>DESEMPEÑO31</t>
  </si>
  <si>
    <t>ANALISIS Y OBSERVACIONES32</t>
  </si>
  <si>
    <t>Acción 
Planteada33</t>
  </si>
  <si>
    <t>META (per.)34</t>
  </si>
  <si>
    <t>Valor numerador35</t>
  </si>
  <si>
    <t>Valor denominador36</t>
  </si>
  <si>
    <t>RESULTADO 37</t>
  </si>
  <si>
    <t>TENDENCIA
(&gt;=) (&lt;=)38</t>
  </si>
  <si>
    <t>DESEMPEÑO39</t>
  </si>
  <si>
    <t>ANALISIS Y OBSERVACIONES40</t>
  </si>
  <si>
    <t>Acción 
Planteada41</t>
  </si>
  <si>
    <t>META (per.)42</t>
  </si>
  <si>
    <t>Valor numerador43</t>
  </si>
  <si>
    <t>Valor denominador44</t>
  </si>
  <si>
    <t>RESULTADO 45</t>
  </si>
  <si>
    <t>TENDENCIA
(&gt;=) (&lt;=)46</t>
  </si>
  <si>
    <t>DESEMPEÑO47</t>
  </si>
  <si>
    <t>ANALISIS Y OBSERVACIONES48</t>
  </si>
  <si>
    <t>Acción 
Planteada49</t>
  </si>
  <si>
    <t>META (per.)50</t>
  </si>
  <si>
    <t>Valor numerador51</t>
  </si>
  <si>
    <t>Valor denominador52</t>
  </si>
  <si>
    <t>RESULTADO 53</t>
  </si>
  <si>
    <t>TENDENCIA
(&gt;=) (&lt;=)54</t>
  </si>
  <si>
    <t>DESEMPEÑO55</t>
  </si>
  <si>
    <t>ANALISIS Y OBSERVACIONES56</t>
  </si>
  <si>
    <t>Acción 
Planteada57</t>
  </si>
  <si>
    <t>META (per.)58</t>
  </si>
  <si>
    <t>Valor numerador59</t>
  </si>
  <si>
    <t>Valor denominador60</t>
  </si>
  <si>
    <t>RESULTADO 61</t>
  </si>
  <si>
    <t>TENDENCIA
(&gt;=) (&lt;=)62</t>
  </si>
  <si>
    <t>DESEMPEÑO63</t>
  </si>
  <si>
    <t>ANALISIS Y OBSERVACIONES64</t>
  </si>
  <si>
    <t>Acción 
Planteada65</t>
  </si>
  <si>
    <t>OBJETIVOS ESTRATEGICOS</t>
  </si>
  <si>
    <t>DEPENDENCIA</t>
  </si>
  <si>
    <t>OCTUBRE</t>
  </si>
  <si>
    <t>NOVIEMBRE</t>
  </si>
  <si>
    <t>DICIEMBRE</t>
  </si>
  <si>
    <t>PROMEDIO MENSUAL 4to TRIMESTRE</t>
  </si>
  <si>
    <t>RESULTADO 4to TRIMESTRE</t>
  </si>
  <si>
    <t>DESEMPEÑO FINAL 4to TRIMESTRE</t>
  </si>
  <si>
    <t>META (per.)3</t>
  </si>
  <si>
    <t>Valor numerador4</t>
  </si>
  <si>
    <t>Valor denominador5</t>
  </si>
  <si>
    <t>RESULTADO 6</t>
  </si>
  <si>
    <t>TENDENCIA
(&gt;=) (&lt;=)7</t>
  </si>
  <si>
    <t>DESEMPEÑO8</t>
  </si>
  <si>
    <t>ANALISIS Y OBSERVACIONES9</t>
  </si>
  <si>
    <t>Acción 
Planteada10</t>
  </si>
  <si>
    <t>META (per.)211</t>
  </si>
  <si>
    <t>Valor numerador312</t>
  </si>
  <si>
    <t>Valor denominador413</t>
  </si>
  <si>
    <t>RESULTADO 514</t>
  </si>
  <si>
    <t>TENDENCIA
(&gt;=) (&lt;=)615</t>
  </si>
  <si>
    <t>DESEMPEÑO716</t>
  </si>
  <si>
    <t>ANALISIS Y OBSERVACIONES817</t>
  </si>
  <si>
    <t>Acción 
Planteada918</t>
  </si>
  <si>
    <t>META (per.)1019</t>
  </si>
  <si>
    <t>Valor numerador1120</t>
  </si>
  <si>
    <t>Valor denominador1221</t>
  </si>
  <si>
    <t>RESULTADO 1322</t>
  </si>
  <si>
    <t>TENDENCIA
(&gt;=) (&lt;=)1423</t>
  </si>
  <si>
    <t>DESEMPEÑO1524</t>
  </si>
  <si>
    <t>ANALISIS Y OBSERVACIONES1625</t>
  </si>
  <si>
    <t>Acción 
Planteada1726</t>
  </si>
  <si>
    <t>Cuenta de DESEMPEÑO FINAL 4to TRIMESTRE</t>
  </si>
  <si>
    <t>Meta (4to trimestre)</t>
  </si>
  <si>
    <t>RESULTADO 4to TRIM</t>
  </si>
  <si>
    <t>DESEMPEÑO 4to TRIM</t>
  </si>
  <si>
    <t>Medir el cumplimiento en la atención de incidentes reportados a la mesa de ayuda mediante el aplicativo de reporte de incidentes tecnologicos</t>
  </si>
  <si>
    <t>*Reportes Aplicativo del reporte de incidencias tecnologicas.
*Personal Mesa de Ayuda</t>
  </si>
  <si>
    <t>(Casos cerrados y/o solucionados/ No. de casos reportados)*100</t>
  </si>
  <si>
    <t>Aplicativo de reporte de incidentes de tecnologia</t>
  </si>
  <si>
    <t>Andrés Veloza Garibello /Alvaro Andres Diaz Caicedo</t>
  </si>
  <si>
    <t>Medir la disponibilidad de los aplicativos misionales y funcionales de la entidad</t>
  </si>
  <si>
    <t>*Reportes de la disponibilidad de los aplicativos misionales y funcionales de la entidad(logs, etc.)
*Informes mensuales de incidentes</t>
  </si>
  <si>
    <t>PROMEDIO (Avance ponderado de los productos de los planes de acción por Dependencia que hacen parte del Plan de Acción Institucional.</t>
  </si>
  <si>
    <t>PROMEDIO (Avance ponderado de las actividades de los planes de acción por Dependencia que hacen parte del Plan de Acción Institucional.</t>
  </si>
  <si>
    <t>PROMEDIO (Avance ponderado de las actividades del periodo evaluado de los planes de acción por Dependencia que hacen parte del Plan de Acción Institucional.</t>
  </si>
  <si>
    <t xml:space="preserve">Radicado Coris de Derechos de Petición
</t>
  </si>
  <si>
    <t>&lt;=45%</t>
  </si>
  <si>
    <t>Eficacia acciones SIG-MIPG</t>
  </si>
  <si>
    <t>Medir la eficacia de las acciones plantedas para el SIG</t>
  </si>
  <si>
    <t xml:space="preserve">Final de cada trimestre </t>
  </si>
  <si>
    <t>(# acciones efectivas en el periodo / # acciones reportadas) * 100%</t>
  </si>
  <si>
    <t>Evidencia cualitativa o cuantitativa de la eficacia de las acciones</t>
  </si>
  <si>
    <t>&lt;50</t>
  </si>
  <si>
    <t>&gt;=50 y 60%</t>
  </si>
  <si>
    <t>&gt;=61 y 80%</t>
  </si>
  <si>
    <t xml:space="preserve">Líderes de los Subprocesos SIG
</t>
  </si>
  <si>
    <t>Gestion integrada</t>
  </si>
  <si>
    <t>Cumplimiento del programa de capacitación PIGA en la UAECOB</t>
  </si>
  <si>
    <t>Socializar al personal de la UAECOB, en el ahorro y uso eficiente de los recursos (agua, energía, gas y papel)</t>
  </si>
  <si>
    <t>(Número capacitaciones  realizadas / Número de capacitaciones programadas) *100</t>
  </si>
  <si>
    <t>Actas de asistencia y desarrollo de la metodología planificada.</t>
  </si>
  <si>
    <t>&gt;51 y &lt; 80</t>
  </si>
  <si>
    <t>Comparativo de faltantes del inventario</t>
  </si>
  <si>
    <t xml:space="preserve">Identificar faltantes del inventario </t>
  </si>
  <si>
    <t>Disminuir el 10% de la desviación respecto al semestre anterior</t>
  </si>
  <si>
    <t>Reporte emitido por el área de almacen</t>
  </si>
  <si>
    <t>Existencias según PCT/ Inventario efectuado</t>
  </si>
  <si>
    <t>&lt; 8%</t>
  </si>
  <si>
    <t>&lt; 8% y &gt; 9.9%</t>
  </si>
  <si>
    <t>Alamcen</t>
  </si>
  <si>
    <t>Profesional de Almacen</t>
  </si>
  <si>
    <t>En este periodo se cumplieron a cabalidad todas las piezas previstas sin ningún contra tiempo.</t>
  </si>
  <si>
    <t>Para el mes de Julio se denota una mejora en el tiempo de respuesta y se crea una mesa de ayuda aleatoria de CONTROLDOC que muestra mejores resultados.</t>
  </si>
  <si>
    <t>1. Para el mes de Julio no se presentó inactividad de los servidores por lo cual presenta un resultado óptimo del 100%.
2. Este resultado está consolidado y al estar al 100 % no tiene variación.</t>
  </si>
  <si>
    <t>Se emitieron para el mes de Julio 45 constancias solicitadas por los usuarios.</t>
  </si>
  <si>
    <t>Para la vigencia se realizaron 10 investigaciones debido a las activaciones realizadas, en la cuales se determinaron las causas de las 10 investigaciones.</t>
  </si>
  <si>
    <t>Para el mes de Julio de 2019, se capacitaron tres (3) brigadas contraincendios; reportando las personas que participaron y aprobaron.</t>
  </si>
  <si>
    <t>Se realizan 8 visitas de verificación aleatorias a los conceptos de bajo riesgo emitidos por la entidad y se ratifican todas las visitas.</t>
  </si>
  <si>
    <t>Se reportan 32 eventos masivos ya que en el mes de Julio aumentaron, debido a que los empresarios dedicados a realizar eventos de aglomeración de público retomaron sus actividades luego de la Copa América.</t>
  </si>
  <si>
    <t>Se realizaron las revisiones técnicas en los tiempos establecidos, con los procedimientos de acuerdo con la disponibilidad de las estaciones; a pesar de los inconvenientes presentados con la implementación del tercer turno y con la transición de los procesos de contratación.</t>
  </si>
  <si>
    <t>Se tramitan las solicitudes recibidas con el comandante de enlace en operativa y se direcciona a la estación correspondiente para su programación.</t>
  </si>
  <si>
    <t>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"cero permisos" para disminuir el ausentismo.</t>
  </si>
  <si>
    <t>El tiempo de atención de servicios IMER resultó en 1:19   por encima de la meta, dado que existen factores externos que afectan la movilización a los incidentes, dentro de ellos se puede resaltar el aumento del parque automotor de la ciudad.</t>
  </si>
  <si>
    <t>De los servicios de tipología INCENDIOS no se tendrán en cuenta la tipología forestal, dada la complejidad de la atención de este tipo de servicios.</t>
  </si>
  <si>
    <t>Se realizó durante el periodo, la atención de los servicios de emergencia, conforme a las tipologías establecidas en el árbol de servicios de la entidad.</t>
  </si>
  <si>
    <t>El compromiso del equipo de la OCID conllevó al cumplimiento efectivo del indicador.</t>
  </si>
  <si>
    <t xml:space="preserve">No se presentó rechazos por parte del área Financiera en este mes, las correcciones solicitadas vía correo fueron tramitadas en su momento. </t>
  </si>
  <si>
    <t>En este mes se presentó dos rechazos por parte de la Tesorería, cuenta invalida y cuenta no abierta.</t>
  </si>
  <si>
    <t>Al mes de julio está pendiente de comprometer el 22,33% de las disponibilidades solicitadas, esto corresponde al proceso de estudios y diseños obra de Ferias, la adquisición de elementos de protección de búsqueda y rescate, la adquisición de equipos de radio comunicación, implementación sistema misional y la compra de vehículos operativos.</t>
  </si>
  <si>
    <t>La ejecución presupuestal a julio corresponde a la contratación de prestación de servicios, nómina y aportes, servicios públicos, las interventorías de Bellavista y adecuación de estaciones, el proceso recolección y destrucción de pólvora y unos contratos de apoyo (Mantenimiento parque automotor).</t>
  </si>
  <si>
    <t>Para el mes de abril, el área de Infraestructura cuenta con el personal necesario e idóneo al igual que el contrato de ferretería para suplir los requerimientos locativos, adecuación y mejoras en las instalaciones de la UAECOB</t>
  </si>
  <si>
    <t>En espera de la entrada en marcha del contrato cuyo objeto es "Realizar el mantenimiento predictivo, correctivo, adecuaciones y mejoras a las instalaciones de las dependencias de UAECOB" el cual está a la espera de la adjudicación del contrato de Interventoría para su inicio.</t>
  </si>
  <si>
    <t>Las Comunicaciones Oficiales entregadas por la Firma 4-72 en el mes de Julio de 2019, fueron 834 se produjeron 14 devoluciones durante el mismo, equivalentes a un 2%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820 documentos, correspondientes a un 98%.</t>
  </si>
  <si>
    <t xml:space="preserve">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</si>
  <si>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
En el mes de Julio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El porcentaje obtenido en el periodo de 76 % fue mayor con respecto a la meta fijada en un mínimo de 75% de disponibilidad.
Por otra parte, la disponibilidad vehicular siempre ha estado brindando la atención oportuna a las emergencias presentadas en cumplimiento de la misionalidad de la UAECOB.
</t>
  </si>
  <si>
    <t xml:space="preserve">El tiempo de respuesta en la ejecución de mantenimientos correctivos y preventivos en taller por el contratista REIMPODISEL corresponde al desarrollo del contrato 377/2019 a los vehículos de la UAECOB, en el mes de Julio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Es precioso manifestar que algunos vehículos se pueden considerar con vida útil cumplida y antiguos por tanto sus repuestos en algunas oportunidades son de difícil adquisición y deben ser importados lo que genera retrasos y una estadía mayor en taller.
</t>
  </si>
  <si>
    <t xml:space="preserve">En JULIO se encuentra disponible el 88% de los equipos para la operación en cuanto a: motosierras, motobombas, mototrozadoras, generadores, equipo rescate vehicular y guadañadoras.  Dando como resultado un indicador con Desempeño EXCELENTE.
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
El indicador está dentro de los parámetros, haciendo la salvedad que no se cuenta con contrato de mantenimiento de rescate vehicular, por tal razón no se pudo adelantar muchos trabajos pendientes.
</t>
  </si>
  <si>
    <t xml:space="preserve">Se realizó UNA (1) activación de apoyo Logístico a emergencias en el mes de JULIO  2019 con números de incidente   567213194, INCENDIO ESTRUCTURAL para atender incidentes de Incendio Estructural, siendo atendidas en conformidad con las solicitudes realizadas para la entrega de suministros entre esta gasolina, acpm según las necesidades que se presentaron.
Resultado del indicador EXCELENTE en un 100%; puesto que todas las solicitudes requeridas fueron atendidas oportunamente.
</t>
  </si>
  <si>
    <t>Para el mes de julio se realizaron tres capacitaciones brindadas por el contrato 196/2018, no se han reportado por parte del contratista las evaluaciones de los mismos.</t>
  </si>
  <si>
    <t xml:space="preserve">Para el séptimo mes se planearon tres capacitaciones (Curso de Operaciones Tácticas de Combate de Incendios y Curso Técnicas de Rescate Cuerdas Nivel I, Curso de Búsqueda y Rescate en Estructuras Colapsadas, Curso Intermedio Sistema Comando de Incidentes-CISCI), cumpliendo con el total de las capacitaciones. </t>
  </si>
  <si>
    <t>Para el mes de agosto se denota una mejora en el tiempo de respuesta y se crea una mesa de ayuda aleatoria de CONTROLDOC que muestra mejores resultados.</t>
  </si>
  <si>
    <t>1. Para el mes de agosto no se presentó inactividad de los servidores por lo cual presenta un resultado óptimo del 100%.
2. Este resultado está consolidado y al estar al 100 % no tiene variación.</t>
  </si>
  <si>
    <t>Durante los meses de julio y agosto del 2019 no se suscribieron minutas de contratos de prestación de servicios, en virtud de la Ley 996 de 2005/ley de garantías.</t>
  </si>
  <si>
    <t>Se emitieron para el mes de agosto 42 constancias solicitadas por los usuarios.</t>
  </si>
  <si>
    <t>Para la vigencia se realizaron 21 investigaciones debido a las activaciones realizadas en las cuales se determinaron las causas a todas.</t>
  </si>
  <si>
    <t>Para el mes de agosto de 2019, se capacitaron dos (2) brigadas contraincendios; reportando las personas que participaron y aprobaron.</t>
  </si>
  <si>
    <t>Se realizan 6 visitas de verificación aleatorias a los conceptos de bajo riesgo emitidos por la entidad y se ratifican todas las visitas.</t>
  </si>
  <si>
    <t>Se reporta 65 eventos masivos, en el mes de agosto se incrementó debido a que se realiza el festival de verano y temporadas de teatro en la capital.</t>
  </si>
  <si>
    <t>Se realizaron las revisiones técnicas en los tiempos establecidos en los procedimientos de acuerdo con la disponibilidad de las estaciones; a pesar de los inconvenientes presentados con la implementación del tercer turno y con la transición de los procesos de contratación.</t>
  </si>
  <si>
    <t xml:space="preserve">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"cero permisos" para disminuir el ausentismo. </t>
  </si>
  <si>
    <t>El tiempo de atención de servicios IMER resultó en 1:10   por encima de la meta, dado que existen factores externos que afectan la movilización a los incidentes, dentro de ellos se puede resaltar el aumento del parque automotor de la ciudad.</t>
  </si>
  <si>
    <t>En agosto no se presentó devoluciones por escrito por parte del área, las correcciones solicitadas vía correo fueron tramitadas en su momento.</t>
  </si>
  <si>
    <t>En lo que respecta a este mes de agosto se presentó tres rechazos por parte de la Tesorería Distrital. Por cuentas erradas o bloqueadas.</t>
  </si>
  <si>
    <t>Para el mes de agosto está pendiente de comprometer el 20,58% de las disponibilidades solicitadas, que corresponde al proceso de estudios y diseños obra de Ferias, la adquisición de elementos de protección de búsqueda y rescate, la adquisición de equipos de radio comunicación, implementación sistema misional y la compra de vehículos operativos.</t>
  </si>
  <si>
    <t>Con corte al mes de agosto se ha ejecutado el 47,98% del presupuesto, este porcentaje corresponde en gran parte a la contratación de prestación de servicios, nómina y aportes, servicios públicos, las interventorías de Bellavista y adecuación de estaciones, el proceso recolección y destrucción de pólvora y unos contratos de apoyo (Mantenimiento parque automotor, operador logístico).</t>
  </si>
  <si>
    <t>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t>
  </si>
  <si>
    <t>Las Comunicaciones Oficiales entregadas por la Firma 4-72 en el mes de agosto de 2019, fueron 737 se produjeron 29 devoluciones durante el mismo, equivalentes a un 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766 comunicaciones, correspondientes a un 96%.</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</si>
  <si>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
En el mes de agosto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El porcentaje obtenido en el periodo de 76 % fue mayor con respecto a la meta fijada en un mínimo de 75% de disponibilidad.
Por otra parte, la disponibilidad vehicular siempre ha estado brindando la atención oportuna a las emergencias presentadas en cumplimiento de la misionalidad de la UAECOB.
</t>
  </si>
  <si>
    <t xml:space="preserve">El tiempo de respuesta en la ejecución de mantenimientos correctivos y preventivos en taller por el contratista REIMPODISEL corresponde al desarrollo del contrato 377/2019 a los vehículos de la UAECOB, en el mes de agosto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Es precioso manifestar que algunos vehículos se pueden considerar con vida útil cumplida y antiguos por tanto sus repuestos en algunas oportunidades son de difícil adquisición y deben ser importados lo que genera retrasos y una estadía mayor en taller.
</t>
  </si>
  <si>
    <t>En AGOSTO se encuentra disponible el 87% de los equipos para la operación en cuanto a: motosierras, motobombas, mototrozadoras, generadores, equipo rescate vehicular y guadañadoras.  Dando como resultado un indicador con Desempeño EXCELENTE, 
La información de la disponibilidad diaria de equipo menor emitida por central de radio, donde se toman los equipos de mayor rotación y la cantidad total de estos.
El indicador está dentro de los parámetros, haciendo la salvedad que se encuentra pendiente la entrega de repuestos del contrato de equipo menor para reparar más o menos 30 equipos pendientes, la entrega se realizará en el mes de septiembre.</t>
  </si>
  <si>
    <t xml:space="preserve">Se realizó tres (3) activaciones de apoyo Logístico a emergencias en el mes de AGOSTO  2019 a diferentes estaciones con números de incidente:  458365196, 515252196, 515129196 para atender SOLICITUDES DE B17, siendo atendidas en conformidad con las solicitudes realizadas para la entrega de suministros entre estos Hidratación:  Agua, guantes nitrilo y carnaza y combustible: gasolina, acpm y aceite entre otros según las necesidades que se presentaron.
Resultado del indicador EXCELENTE en un 100%; puesto que todas las solicitudes requeridas fueron atendidas oportunamente.
</t>
  </si>
  <si>
    <t>Para el mes de agosto se realizaron dos capacitaciones brindadas por el contrato 196/2018, no se han reportado por parte del contratista las evaluaciones de los mismos.</t>
  </si>
  <si>
    <t xml:space="preserve">Para el octavo mes se planearon dos capacitaciones (Tácticas en el Combate de Incendios y Técnicas de Rescate, Curso Búsqueda y Rescate en Estructuras Colapsadas), cumpliendo con el total de las capacitaciones. </t>
  </si>
  <si>
    <t>Para este período no se plantearon actividades de fortalecimiento del control.</t>
  </si>
  <si>
    <t xml:space="preserve">Para el tercer trimestre la Oficina de Control Interno (OCI) programó 18 actividades; de las cuales 13 se ejecutaron al 100% y dentro de los plazos establecidos, 3 se encuentran en ejecución y 2 que se ejecutaron al 100% pero que no se entregó el resultado dentro del término establecido en el plan anual de auditorías. </t>
  </si>
  <si>
    <t xml:space="preserve">Frente a este riesgo materializado se tomará controles distintos para mitigar la materialización nuevamente de estos riesgos.  </t>
  </si>
  <si>
    <t>La Acción de mejora para estos riesgos, se encuentra relacionado con un hallazgo de la controlaría Auditoría de desempeño Cod. 173 PAD 2018, el cual consiste en "Gestión para la adquisición de un nuevo sistema de Plaqueteo que permita durabilidad y resistencia los usos sometidos a los elementos por la operatividad de los funcionarios".</t>
  </si>
  <si>
    <t>Para el mes de septiembre se denota una mejora en el tiempo de respuesta y se crea una mesa de ayuda aleatoria de CONTROLDOC que muestra mejores resultados.</t>
  </si>
  <si>
    <t>1. Para el mes de septiembre no se presentó inactividad de los servidores por lo cual presenta un resultado óptimo del 100%.
2. Este resultado está consolidado y al estar al 100 % no tiene variación.</t>
  </si>
  <si>
    <t>Durante el III Trimestre del año 2019, se brindó asistencia a setenta y dos (72) audiencias.</t>
  </si>
  <si>
    <t>Durante el III Trimestre del año 2019, fueron analizadas noventa y cinco (95) Conciliaciones.</t>
  </si>
  <si>
    <t>Durante el III Trimestre del año 2019, la Oficina Asesora Jurídica brindo asesoría a las diferentes Oficinas y Subdirecciones de la UAECOB en los relacionado con estudios previos, revisión de objeto, obligaciones, y valores.</t>
  </si>
  <si>
    <t>La oficina Asesora Jurídica dio respuesta a sesenta y dos (62) solicitudes de certificados y circulares las cuales fueron tramitados en su totalidad.</t>
  </si>
  <si>
    <t>Se emitieron para el mes de septiembre cincuenta y seis (56) constancias solicitadas por los usuarios.</t>
  </si>
  <si>
    <t>Para la vigencia se realizaron 17 investigaciones debido a las activaciones realizadas, en la cual se determinó la causa de las 17 investigaciones.</t>
  </si>
  <si>
    <t>Se capacitaron 2 grupos de empresas; uno de ellos conformado por 8 pequeñas empresas; Igualmente se capacitó una empresa adicional, para un total de dos grupos. 
Las empresas reportadas corresponden a lo programado para la vigencia.</t>
  </si>
  <si>
    <t>Se realizan 4 visitas de verificación aleatorias a los conceptos de bajo riesgo emitidos por la entidad y se ratifican todas las visitas.</t>
  </si>
  <si>
    <t>Se reportaron 33 eventos masivos en el mes de septiembre; se mantiene el número de eventos debido a que se realizaron diferentes conciertos en el movistar arena, temporadas de teatro y el oktoberfest.</t>
  </si>
  <si>
    <t>Se realizaron las revisiones técnicas en los tiempos establecidos y con los procedimientos de acuerdo con la disponibilidad de las estaciones; a pesar de los inconvenientes presentados con la implementación del tercer turno y con la transición de los procesos de contratación.</t>
  </si>
  <si>
    <t>Para el tercer trimestre de 2019, el 19 de julio de 2019, se publicó la actualización del procedimiento de rescate vehicular, el cual hace parte de los procesos misionales de la Subdirección y la Entidad.</t>
  </si>
  <si>
    <t>Actualizar los procedimientos para completar los necesarios en la vigencia.</t>
  </si>
  <si>
    <t xml:space="preserve">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"cero permisos" para  disminuir el ausentismo. </t>
  </si>
  <si>
    <t>El tiempo de atención de servicios IMER resultó en 1:08 por encima de la meta, dado que existen factores externos que afectan la movilización a los incidentes, dentro de ellos se puede resaltar el aumento del parque automotor de la ciudad.</t>
  </si>
  <si>
    <t>Las acciones reportadas en la Ruta de Calidad para el trimestre no han tenido seguimiento, por lo tanto, no se puede definir si son efectivas aún. Por tal razón el indicador debe ser modificado en su periodicidad a anual.</t>
  </si>
  <si>
    <t>Solicitar la modificación de la periodicidad del indicador.</t>
  </si>
  <si>
    <t>Se cumple con la meta establecida durante el periodo de reporte, de acuerdo con las 170 encuestas realizadas, identificando que 163 ciudadanos respondieron positivamente al ejercicio del resultado de la atención presencial en los puntos donde atiende la entidad, por lo anterior, existe un cumplimiento por encima de la meta establecida para el reporte en el primer trimestre con un 95,7%.</t>
  </si>
  <si>
    <t>Verificando la información, se puede determinar que, de las peticiones registradas, es decir 24, las restantes 5 faltan por responder en términos para un total de efectividad del 79%.</t>
  </si>
  <si>
    <t xml:space="preserve">De acuerdo con el periodo repostado se nota una baja en el indicador de satisfacción a las preguntas de las PQRS, sin embargo, se cumple con la meta por encima del 90%, el cual para el periodo se reporta un total de 96,7%, de igual forma hay que realizar un análisis de la baja porcentual en comparación al periodo anterior.
Para este proceso se tiene en cuenta los meses de junio, julio y agosto, Informes de satisfacción. </t>
  </si>
  <si>
    <t>Se realizó una jornada de socialización al personal de la UAECOB, en el ahorro y uso eficiente de los recursos (agua, energía, gas y papel) en las 18 sedes.</t>
  </si>
  <si>
    <t>En este mes no se presentó devoluciones por escrito por parte del área, las correcciones solicitada por correo fueron tramitadas en su momento.</t>
  </si>
  <si>
    <t>En septiembre no se presentó rechazos por parte de la Tesorería Distrital.</t>
  </si>
  <si>
    <t>Con corte a este trimestre se giró el 79,63% de los compromisos del mismo periodo, esto corresponde a la dinámica de la unidad y los contratos suscritos.</t>
  </si>
  <si>
    <t xml:space="preserve">Al término del tercer trimestre se ha cancelado el 63,69% de las reservas presupuestadas, se espera que en lo que resta del año los pagos superen el 90%. </t>
  </si>
  <si>
    <t>Al mes de septiembre está pendiente de comprometer el 18,62% de las disponibilidades solicitadas, que corresponde al proceso de estudios y diseños obra de Ferias, la adquisición de equipos de radio comunicación, implementación sistema misional, actualización tecnológica de la Sala Crisis y la compra de vehículos operativos.</t>
  </si>
  <si>
    <t>Para el mes de septiembre se ha ejecutado el 52,93% del presupuesto, este porcentaje corresponde en gran parte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t>
  </si>
  <si>
    <t xml:space="preserve">Las Comunicaciones Oficiales entregadas por la Firma 4-72 en el mes de septiembre de 2019, fueron 1255 se produjeron 9 devoluciones durante el mismo, equivalentes a un 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1255 comunicaciones, correspondientes a un 99 %. </t>
  </si>
  <si>
    <t xml:space="preserve">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</si>
  <si>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
En el mes de septiembre el 78%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El porcentaje obtenido en el periodo de 78 % fue mayor con respecto a la meta fijada en un mínimo de 75% de disponibilidad.  Se observa una mejora mínima con relación al periodo anterior 
Por otra parte, la disponibilidad vehicular siempre ha estado brindando la atención oportuna a las emergencias presentadas en cumplimiento de la misionalidad de la UAECOB.
</t>
  </si>
  <si>
    <t xml:space="preserve">El tiempo de respuesta en la ejecución de mantenimientos correctivos y preventivos en taller  por el contratista REIMPODISEL corresponde al desarrollo del contrato 377/2019 a los vehículos de la UAECOB, en el mes de Septiembre  fue en promedio 5 días, con un indicador de Desempeño EXCELENTE  Se tuvo un promedio de estadía en taller de 5 días para  los   casos presentados  en  el periodo es EXCELENTE  como quiera  que los resultados  están por debajo de la meta del indicador propuesto de un máximo de quince (15)  días para el periodo.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Es precioso manifestar que algunos vehículos se pueden considerar con vida útil cumplida y antiguos por tanto sus repuestos en algunas oportunidades son de difícil adquisición y deben ser importados lo que genera retrasos y una estadía mayor en taller.
</t>
  </si>
  <si>
    <t>En SEPTIEMBRE se encuentra disponible el 88% de los equipos para la operación en cuanto a: motosierras, motobombas, mototrozadoras, generadores, equipo rescate vehicular y guadañadoras.  Dando como resultado un indicador con Desempeño EXCELENTE 
La información de la disponibilidad diaria de equipo menor emitida por central de radio, donde se toman los equipos de mayor rotación y la cantidad total de estos.
El indicador está dentro de los parámetros, haciendo la salvedad que se encuentra pendiente la entrega de repuestos del contrato de equipo menor para reparar más o menos 30 equipos pendientes, la entrega se realizará en el mes de octubre.</t>
  </si>
  <si>
    <t xml:space="preserve">Se realizó una (1) activaciones de apoyo Logístico a emergencias en el mes de SEPTIEMBRE  2019, siendo atendidas en conformidad con las solicitudes realizadas para la entrega de suministros entre estos Hidratación:  Agua y combustible: gasolina entre otros según las necesidades que se presentaron.
Resultado del indicador EXCELENTE en un 100%; puesto que todas las solicitudes requeridas fueron atendidas oportunamente.
</t>
  </si>
  <si>
    <t>Para el tercer trimestre el promedio de accidentes con uno o más días de incapacidad fue de 12, con su valor más bajo en septiembre. Esto mostró un comportamiento excelente con base a la meta del 4%, aunque estuvo estable con respecto al periodo inmediatamente anterior.</t>
  </si>
  <si>
    <t>Para el tercer trimestre él se cumplió con la meta del 4%, se destacan los lumbagos y enfermedades bronco-respiratorias.</t>
  </si>
  <si>
    <t>Para el mes de septiembre no se realizaron capacitaciones por tanto no se obtuvo evaluación de las mismas.</t>
  </si>
  <si>
    <t>Por las emergencias presentadas en Coello y honda en el mes de septiembre, parte de los instructores y el personal de la UAECOB se desplazaron atender los eventos suspendiendo los temas de capacitación, los cuales serán retomados en el último trimestre.</t>
  </si>
  <si>
    <t>En el segundo trimestre las incapacidades por E.G se presentaron principalmente por los siguientes diagnósticos: M545-Lumbagos, J029-Enfermedades Respiratorias y A09-Enfermedades Gastrointestinales.</t>
  </si>
  <si>
    <t>NA</t>
  </si>
  <si>
    <t>En este periodo se cumplieron a cabalidad todas las piezas previstas sin ningún contra tiempo</t>
  </si>
  <si>
    <t>Para el mes de abril se denota una mejora en el tiempo de respuesta y se crea una mesa de ayuda aleatoria de control doc. que muestra mejores resultados</t>
  </si>
  <si>
    <t xml:space="preserve">1, Para el mes de abril no se presentó inactividad de los servidores por lo cual presenta un resultado óptimo del 100%,
2, Este resultado se promedia ya que la medición entregada de este primer trimestre se hizo consolidada y al estar al 100 % no tiene variación.
</t>
  </si>
  <si>
    <t>Se emitieron para el mes de abril 43 constancias solicitadas por los usuarios</t>
  </si>
  <si>
    <t>Para la vigencia se realizaron 13 investigaciones debido a las activaciones realizadas en la cuales se determinaron las causas a todas</t>
  </si>
  <si>
    <t>Se capacitaron 4 brigadas contra incendio las cuales corresponden a las personas reportadas</t>
  </si>
  <si>
    <t>Se realizan 5 visitas de verificación aleatorias a los conceptos de bajo riesgo emitidos por la entidad y se ratifican todas las visitas.</t>
  </si>
  <si>
    <t>Se reporta 18 eventos masivos ya que en el mes de abril se disminuyó debido al que se realizó un receso en la semana santa.</t>
  </si>
  <si>
    <t>Se realizaron las revisiones técnicas en los tiempos establecidos en los procedimientos de acuerdo con las disponibilidades de las estaciones. Aun con los inconvenientes presentados con la implementación del tercer turno y con la transición de los procesos de contratación</t>
  </si>
  <si>
    <t>Se tramitan las solicitudes recibidas con el comandante de enlace en operativa y se direcciona a la estación correspondiente para su programación</t>
  </si>
  <si>
    <t>Durante el segundo trimestre de 2019 no se han actualizado procedimientos de la Subdirección Operativa.</t>
  </si>
  <si>
    <t>Realizar la actualización de los procedimientos.</t>
  </si>
  <si>
    <t>A partir de la información suministrada por las estaciones y contrastada con los reportes de Central de Radio, se realiza un análisis del índice de ausentismo de personal de todas las Compañías.</t>
  </si>
  <si>
    <t>Concientizar al personal operativo el objetivo y la funcionalidad de restringir los permisos.</t>
  </si>
  <si>
    <t>El tiempo de atención de servicios IMER resultó en 0,73´   por encima de la meta, dado que existen factores externos que afectan la movilización a las emergencias, dentro de ellos se puede resaltar el aumento del parque automotor de la ciudad.</t>
  </si>
  <si>
    <t>El compromiso del equipo de la ocdi conllevó al cumplimiento efectivo del indicador</t>
  </si>
  <si>
    <t>En lo que respecta al mes de abril no se efectuó devoluciones por escrito, teniendo en cuenta que las correcciones solicitadas por correo fueron tramitadas en su momento.</t>
  </si>
  <si>
    <t>Para el mes de abril se presentó un rechazo por parte de la Tesoreria Distrital, cuenta no existe.</t>
  </si>
  <si>
    <t>En abril está pendiente de comprometer el 18,56% de las disponibilidades solicitadas, esto corresponde a contratación por prestación de servicios que aún falta, el proceso de mantenimiento del parque automotor, unas interventorías (Bellavista, Ferias y Adecuaciones), el proceso de alimentación e hidratación y el proceso recolección y destrucción de pólvora.</t>
  </si>
  <si>
    <t>Con corte al mes de abril se ha ejecutado el 24,83% presupuestalmente, esto corresponde a la contratación de prestación de servicios, nómina y aportes, servicios públicos y unos contratos de apoyo y por efecto de la reducción presupuestal de $1.600´8 millones.</t>
  </si>
  <si>
    <t>Las Comunicaciones Oficiales entregadas por la Firma 4-72 en el mes de abril de 2019, fueron 632 se produjeron 54 devoluciones durante el mismo, equivalentes a un 15%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578 documentos, correspondientes a un 85%.</t>
  </si>
  <si>
    <t>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</si>
  <si>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Actualmente la UAECOB cuenta con 46 vehículos de primera respuesta operativos que corresponden a carro tanques, máquinas de altura, maquinas extintoras, maquina matpel, máquinas de líquidos inflamables y unidades de rescate.
En el mes de abril el 72%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
El porcentaje obtenido en el periodo de 72 % fue bajo con respecto a la meta fijada en un mínimo de 75% de disponibilidad por lo que se deben   prender las alertas y priorizar el arreglo de las maquinas teniendo una rotación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
</t>
  </si>
  <si>
    <t>Se darán las recomendaciones a los maquinistas desde el taller del cuidado y manejo del vehículo.</t>
  </si>
  <si>
    <t xml:space="preserve">El tiempo de respuesta en la ejecución de mantenimientos correctivos y preventivos en taller por el contratista REIMPODISEL a los vehículos de la UAECOB en el mes de abril fue en promedio 3, días, con un indicador de Desempeño EXCELENTE.  Se tuvo un promedio de estadía en taller de 3 días para los   casos presentados en el periodo es bueno como quiera que los resultados están por debajo de la meta del indicador propuesto de un máximo de quince (15) días para el periodo.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Es precioso manifestar que algunos vehículos se pueden considerar con vida útil cumplida y antiguos por tanto sus repuestos en algunas oportunidades son de difícil adquisición y deben ser importados lo que genera retrasos y una estadía mayor en taller.
</t>
  </si>
  <si>
    <t xml:space="preserve">En enero se encuentra disponible el 88% de los equipos para la operación en cuanto a: motosierras, motobombas, moto rozadoras, generadores, equipo rescate vehicular y guadañadoras.  Dando como resultado un indicador con Desempeño EXCELENTE.
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
El indicador está dentro de los parámetros, haciendo la salvedad que no se cuenta con contrato de mantenimiento de rescate vehicular, por tal razón no se pudo adelantar muchos trabajos pendientes.
</t>
  </si>
  <si>
    <t xml:space="preserve">Se realizó tres (3) activaciones de apoyo Logístico a emergencias en el mes de ABRIL  2019 con números de incidente   622967195, INCENDIO EXTRUCTURAL B-12, B-14 Y CORTE DE ARBOL    para atender incidentes de Incendio Estructural, siendo atendidas en conformidad con las solicitudes realizadas para la entrega de suministros entre estos (Alimentación e Hidratación: Agua, bebidas calientes) gasolina, aceites, cadenol según las necesidades que se presentaron.
Resultado del indicador EXCELENTE en un 100%; puesto que todas las solicitudes requeridas fueron atendidas oportunamente.
</t>
  </si>
  <si>
    <t>Durante el mes de abril se realizó la capacitación a los cursos 45 y 46, realizándose 192 evaluaciones de las cuales fueron aprobadas de forma sobresaliente el 97%</t>
  </si>
  <si>
    <t>Para el cuarto mes se planearon veintiuna capacitaciones (Equipo De Protección Personal, Equipos De Respiración Auto contenido Scba, Comunicaciones En Emergencia, Curso Bombero Forestal (Cbf, Seguridad En Operaciones, Control Emergencias Con Abejas, Escaleras Manuales, Hidráulica Básica. Suministro De Agua, Chorros Contra Incendios, Seguridad En Operaciones, Curso Básico De Atención Pre hospitalaria, Curso Bombero Forestal (Cbf, Entradas Forzadas, Autorregulación * Estrés Post Traumático, Ventilación Vertical Y Horizontal, Control De Incendio, Cuerdas, Nudos, Amarres, Curso Básico De Atención Pre hospitalaria, Curso Básico Investigación De Incendio, Entradas Forzadas, Emergencias En Vehículos Eléctricos Nissan Leaf), cumpliendo con el total de las capacitaciones</t>
  </si>
  <si>
    <t>Para el mes de mayo se denota una mejora entra en funcionamiento la mesa de ayuda con el personal contratado de control doc. quienes son los responsables del mantenimiento de la plataforma</t>
  </si>
  <si>
    <t xml:space="preserve">1, Para el mes de mayo no se presentó inactividad de los servidores por lo cual presenta un resultado óptimo del 100%,
2, Este resultado se promedia ya que la medición entregada de este primer trimestre se hizo consolidada y al estar al 100 % no tiene variación.
</t>
  </si>
  <si>
    <t>Se emitieron para el mes de mayo 45 constancias solicitadas por los usuarios</t>
  </si>
  <si>
    <t>Se capacitaron 11 brigadas contra incendio las cuales corresponden a las personas reportadas</t>
  </si>
  <si>
    <t>Se realizan 2 visitas de verificación aleatorias a los conceptos de bajo riesgo emitidos por la entidad y se ratifican todas las visitas.</t>
  </si>
  <si>
    <t>Se reporta 28 eventos masivos ya que en el mes de mayo se incrementa debido al que los empresarios dedicados a realizar eventos de aglomeración de público por motivo de copa América adelantaron eventos.</t>
  </si>
  <si>
    <t xml:space="preserve">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Otro factor importante que se ha estado presentando es la solicitud y aprobación de las licencias no remuneradas, donde se ha visto que ha disminuido el ausentismo laboral de los uniformados de la UAECOB.
La implementación del tercer turno y la entrada del curso 45, a apoyar en las estaciones, está logrando el objetivo de cero permisos al igual  que disminuir el ausentismo y así reflejar en  la META planteada.
</t>
  </si>
  <si>
    <t>El tiempo de atención de servicios IMER resultó en 1:30´   por encima de la meta, dado que existen factores externos que afectan la movilización a las emergencias, dentro de ellos se puede resaltar el aumento del parque automotor de la ciudad. Además, por el mantenimiento de las maquinas extintoras.</t>
  </si>
  <si>
    <t>Poner en servicio pronto, las máquinas que se encuentran en mantenimiento.</t>
  </si>
  <si>
    <t>Para el mes de mayo no se efectuaron devoluciones por escrito por parte del área, las correcciones solicitadas por correo fueron tramitadas en su momento.</t>
  </si>
  <si>
    <t>En mayo no se presentó rechazos por parte de la Tesorería Distrital.</t>
  </si>
  <si>
    <t>Con corte al mes de mayo está pendiente por comprometer el 19,83% de lo solicitado, esto corresponde al proceso de mantenimiento del parque automotor, el proceso de alimentación e hidratación, Estudios y diseños obra de Ferias y la adquisición de elementos de protección de búsqueda y rescate.</t>
  </si>
  <si>
    <t>Al mes de mayo se ha ejecutado el 30,61% del presupuesto, esto corresponde a la contratación de prestación de servicios, nómina y aportes, servicios públicos, las interventorías de Bellavista y de Adecuaciones, el proceso recolección y destrucción de pólvora y unos contratos de apoyo.</t>
  </si>
  <si>
    <t>Las Comunicaciones Oficiales entregadas por la Firma 4-72 en el mes de mayo de 2019, fueron 933 se produjeron 105 devoluciones durante el mismo, equivalentes a un 11%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827 comunicaciones, correspondientes a un 89%.</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</si>
  <si>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49 vehículos operativos efectivos de primera respuesta que corresponden a carro tanques, maquinas de altura, maquinas extintoras, maquina matpel, máquinas de líquidos inflamables y unidades de rescate.
En el mes de febrero, el 73%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
El porcentaje obtenido en el periodo de 73 % fue bajo con respecto a la meta fijada en un mínimo de 75% de disponibilidad por lo que se deben   prender las alertas y priorizar el arreglo de las maquinas teniendo una rotación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
</t>
  </si>
  <si>
    <t xml:space="preserve">El tiempo de respuesta en la ejecución de mantenimientos correctivos y preventivos en taller por el contratista REIMPODISEL a los vehículos de la UAECOB en el mes de MAYO fue en promedio 10 días, con un indicador de Desempeño BUENO.  Se tuvo un promedio de estadía en taller de 10 días para los   casos presentados en el periodo es bueno como quiera que los resultados están por debajo de la meta del indicador propuesto de un máximo de quince (15) días para el periodo.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El tiempo de respuesta en la ejecución de los mantenimientos correctivos y preventivos corresponde a vehículos con garantías es decir talleres designados por los proveedores de los vehículos nuevos; el indicador está por debajo de la meta sin embargo se acerca críticamente a la meta estipulada en máximo de 15 días
Es precioso manifestar que algunos vehículos se pueden considerar con vida útil cumplida y antiguos  por tanto sus repuestos en algunas oportunidades son de difícil adquisición y deben ser importados lo que genera retrasos y una estadía mayor en  taller. 
</t>
  </si>
  <si>
    <t xml:space="preserve">En MAYO se encuentra disponible el 92% de los equipos para la operación en cuanto a: motosierras, motobombas, moto rozadoras, generadores, equipo rescate vehicular y guadañadoras.  Dando como resultado un indicador con Desempeño EXCELENTE, 
La información de la disponibilidad diaria de equipo menor emitida por central de radio, donde se toman los equipos de mayor rotación y la cantidad total de estos.
El indicador está dentro de los parámetros, haciendo la salvedad que no se cuenta con contrato de mantenimiento de rescate vehicular, por tal razón no se pudo adelantar muchos trabajos pendientes.
</t>
  </si>
  <si>
    <t xml:space="preserve">Se realizó dos (2) activaciones de apoyo Logístico a emergencias en el mes de mayo 2019 a diferentes estaciones con números de incidente:  259642194, 250362194, para atender Explosión en fabrica para mechas de tejo, siendo atendidas en conformidad con las solicitudes realizadas para la entrega de suministros entre estos Hidratación:  Agua, espumas, entre otros según las necesidades que se presentaron.
Resultado del indicador EXCELENTE en un 100%; puesto que todas las solicitudes requeridas fueron atendidas oportunamente.
</t>
  </si>
  <si>
    <t>Durante el mes de mayo se realizó la capacitación a los cursos 45 y 46, realizándose 291 evaluaciones de las cuales fueron aprobadas de forma sobresaliente el 98%</t>
  </si>
  <si>
    <t>Para el quinto mes se planearon  diez y ocho capacitaciones (Rescate Vehicular , Emergencias En Vehículos Eléctricos Nissan Leaf, Heas De Corte, Ventilación Vertical Y Horizontal, Primer Respondiente En Materiales Peligrosos (Primap O Nivel De Advertencia, Cuerdas, Nudos, Amarres, Emergencias Con Abejas, Gestión Del Riesgo (Sistemas De Protección Contra Incendio), Manejo Emergencias Eléctricas, Emergencias Con Gas Natural Y Glp, Búsqueda Y Rescate En Incendios, Curso Básico Investigación De Incendio , Curso Rescate Vehicular , Riesgo Eléctrico, Gestión Del Riesgo (Sistemas De Protección Contra Incendio), Búsqueda Y Rescate En Incendios , Emergencias Con Gas Natural Y Glp, Autorregulación * Estrés Post Traumático), cumpliendo con el total de las capacitaciones</t>
  </si>
  <si>
    <t>Se programaron y ejecutaron dos actividades, consistentes en publicar en el papel tapiz de los PC de la unidad mensaje relacionado con los pilares de MECI, también se publicaron carteles en diferentes sitios del edificio Comando relacionados con el tema del fortalecimiento del Control.</t>
  </si>
  <si>
    <t>Se presentan 5 actividades que no se ejecutaron en términos (se iniciaron, pero no se entregaron los informes a tiempo), no obstante, se están realizando las reuniones de validación de hallazgos y los seguimientos correspondientes con el fin de cumplir con las actividades programa en el PAA</t>
  </si>
  <si>
    <t xml:space="preserve">Excelente </t>
  </si>
  <si>
    <t xml:space="preserve">Frente a este riesgo materializado se tomara controles distintos para mitigar la materizalizacion nuevamente de estos riesgos.  </t>
  </si>
  <si>
    <t>Para el mes de junio sigue las acciones de mejora con el personal contratado de control doc. quienes son los responsables del mantenimiento de la plataforma</t>
  </si>
  <si>
    <t xml:space="preserve">1, Para el mes de junio no se presentó inactividad de los servidores por lo cual presenta un resultado óptimo del 100%,
2, Este resultado se promedia ya que la medición entregada de este primer trimestre se hizo consolidada y al estar al 100 % no tiene variación.
</t>
  </si>
  <si>
    <t>Durante el segundo semestre del año se tramitaron 398 viabilidades en un tiempo no mayor a 2 dias</t>
  </si>
  <si>
    <t>Durante el II Trimestre del año 2019, se brindó asistencia a Cuarenta y Nueve (49) audiencias</t>
  </si>
  <si>
    <t>Durante el II Trimestre del año 2019, fueron analizadas Once (11) fichas en Comité</t>
  </si>
  <si>
    <t>Durante el II Trimestre del año 2019, la Oficina Asesora Jurídica brindo asesoría a las diferentes Oficinas y Subdirecciones de la UAECOB en los relacionado con estudios previos, revisión de objeto, obligaciones, valores</t>
  </si>
  <si>
    <t>Durante los meses de mayo y junio del 2019 el promedio en la elaboración de la minuta de prestación de servicios por parte de la Oficina Asesora Jurídica fue de Un (1) día, cumpliendo con el parámetro exigido en el Indicador</t>
  </si>
  <si>
    <t>Durante el II Trimestre del año 2019, se tramitaron 48 peticiones, correspondientes a (Circulares, Certificados y requerimientos)</t>
  </si>
  <si>
    <t>Se emitieron para el mes de junio 43 constancias solicitadas por los usuarios</t>
  </si>
  <si>
    <t>Para la vigencia se realizaron 21 investigaciones debido a las activaciones realizadas en la cuales se determinaron las causas a todas</t>
  </si>
  <si>
    <t>Se capacitaron 10 brigadas contra incendio las cuales corresponden a las personas reportadas</t>
  </si>
  <si>
    <t>Se realizan 12 visitas de verificación aleatorias a los conceptos de bajo riesgo emitidos por la entidad y se ratifican todas las visitas.</t>
  </si>
  <si>
    <t>Se reporta 17 eventos masivos ya que en el mes de junio se disminuye debido al que los empresarios dedicados a realizar eventos de aglomeración de público por motivo de copa América adelantaron eventos.</t>
  </si>
  <si>
    <t xml:space="preserve">En el plan de acción de la Comisión Distrital para la prevención y mitigación de Incendios Forestales, la entidad tiene ocho (8) actividades como responsable principal. El plan de acción se diligencia trimestralmente y se aprueba en las sesiones ordinarias de la Comisión. A la fecha, se está consolidando el reporte del II trimestre de 2019, con las actividades de las entidades que conforman la Comisión. </t>
  </si>
  <si>
    <t>Se realizan el acompañamiento a 2 simulacros y 3 asesorias en simulaciones.</t>
  </si>
  <si>
    <t>Realizar la actualización de los procedimientos de Incendios y los que sean necesarios, durante el siguiente semestre de la vigencia en curso.</t>
  </si>
  <si>
    <t xml:space="preserve">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La implementación del tercer turno y la entrada del curso 45, a apoyar en las estaciones, está logrando el objetivo de cero permisos al igual que disminuir el ausentismo y así reflejar en  la META planteada.
</t>
  </si>
  <si>
    <t>El tiempo de atención de servicios IMER resultó en 0,78´   por encima de la meta, dado que existen factores externos que afectan la movilización a las emergencias, dentro de ellos se puede resaltar el aumento del parque automotor de la ciudad. Además, por el mantenimiento de las maquinas extintoras.</t>
  </si>
  <si>
    <t xml:space="preserve">Se identificaron en la ruta de la calidad las acciones de mejora en el plan de mejoramiento institucional, para los Subprocesos que integra el SIG. </t>
  </si>
  <si>
    <t>Solicitar a los subprocesos con acciones vigentes, celeridad en el cumplimiento de las mismas.</t>
  </si>
  <si>
    <t>Con excelencia se cumplieron con las metas establecidas.</t>
  </si>
  <si>
    <t xml:space="preserve">Se cumple con la meta establecida durante el periodo de reporte, de acuerdo con las 150 encuestas realizadas, identificando que 145 ciudadanos respondieron positivamente al ejercicio del resultado de la atención presencial en los puntos donde atiende la entidad, por lo anterior, existe un cumplimiento por encima de la meta establecida para el reporte en el primer trimestre con un 96,9%   </t>
  </si>
  <si>
    <t>Verificando la información, se puede determinar que de 79 peticiones faltan en términos legales 10 por responder, con un cumplimiento del 87% del total, pero hay que tener en cuenta que las que faltan son en términos legales.</t>
  </si>
  <si>
    <t>De acuerdo con el periodo repostado se nota una baja en el indicador de satisfacción a las preguntas de las PQRS, sin embargo, se cumple con la meta por encima del 90%, el cual para el periodo se reporta un total de 93,7%, de igual forma hay que realizar un análisis de la baja porcentual en comparación al periodo anterior.</t>
  </si>
  <si>
    <t>Se realizaron las capacitaciones programadas para el trimestre, sobre los programas de gestión Ambiental para el ahorro de los recursos y manejo de residuos.</t>
  </si>
  <si>
    <t>En junio no fue necesario efectuar devoluciones por escrito por parte del área, las correcciones solicitadas por correo se tramitaron en su momento.</t>
  </si>
  <si>
    <t>Respecto al mes de junio se presentó dos rechazos por parte de la Tesorería Distrital por cuentas erróneas.</t>
  </si>
  <si>
    <t>Para el segundo trimestre se ha girado el 72,42% de los compromisos de lo corrido del año, que corresponde al normal funcionamiento de la Entidad.</t>
  </si>
  <si>
    <t xml:space="preserve">En este primer semestre se pagó el 47,93% de las reservas, se espera cancelar la mayor parte en el tercer trimestre. </t>
  </si>
  <si>
    <t>En el mes de junio está pendiente de comprometer el 16,99% de las disponibilidades solicitadas, esto corresponde al proceso de mantenimiento del parque automotor, Estudios y diseños obra de Ferias, la adquisición de elementos de protección de búsqueda y rescate y la adquisición de equipos de radio comunicación.</t>
  </si>
  <si>
    <t>Para el mes de junio se ha ejecutado el 38,24% del presupuesto, esto corresponde a la contratación de prestación de servicios, nómina y aportes, servicios públicos, las interventorías de Bellavista y adecuación de estaciones, el proceso recolección y destrucción de pólvora y unos contratos de apoyo.</t>
  </si>
  <si>
    <t>Las Comunicaciones Oficiales entregadas por la Firma 4-72 en el mes de junio de 2019, fueron 646 se produjeron 90 devoluciones durante el mismo, equivalentes a un 14%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556 comunicaciones, correspondientes a un 86 %.</t>
  </si>
  <si>
    <t xml:space="preserve">Se analizó el inventario de bodega tanto de consumo como devolutivos, presentando en el total de devolutivos 1.552.019.226,07 y un faltante de 26.311.654 con un porcentaje de faltantes de 1,7% Para los elementos de consumo se presenta un total de elementos en bodega de 2.292.584.081,65 y un total de faltantes de 208.181.152 con un porcentaje de faltantes de 9,8%. 
De igual manera, se da claridad que se hace necesario cambiar algunas variables del indicador de la tabla de indicadores para dar más eficiencia al indicador. Se está trabajando para el cambio del mismo en el tablero.
</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</si>
  <si>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46 vehículos operativos efectivos de primera respuesta que corresponden a carro tanques, máquinas de altura, maquinas extintoras, maquina matpel, máquinas de líquidos inflamables y unidades de rescate.
En el mes de junio el 69%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
El porcentaje obtenido en el periodo de 69 % fue bajo con respecto a la meta fijada en un mínimo de 75% de disponibilidad por lo que se deben   prender las alertas y priorizar el arreglo de las maquinas teniendo una rotación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
</t>
  </si>
  <si>
    <t xml:space="preserve">El tiempo de respuesta en la ejecución de mantenimientos correctivos y preventivos en taller por el contratista REIMPODISEL a los vehículos de la UAECOB en el mes de JUNIO fue en promedio 8, días, con un indicador de Desempeño EXCELENTE.  Se tuvo un promedio de estadía en taller de 8 días para los   casos presentados en el periodo es bueno como quiera que los resultados están por debajo de la meta del indicador propuesto de un máximo de quince (15) días para el periodo.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El tiempo de respuesta en la ejecución de los mantenimientos correctivos y preventivos corresponde a vehículos con garantías es decir talleres designados por los proveedores de los vehículos nuevos; el indicador está por debajo de la meta 
Es precioso manifestar que algunos vehículos se pueden considerar con vida útil cumplida y antiguos por tanto sus repuestos en algunas oportunidades son de difícil adquisición y deben ser importados lo que genera retrasos y una estadía mayor en taller.
</t>
  </si>
  <si>
    <t xml:space="preserve">En JUNIO se encuentra disponible el 89% de los equipos para la operación en cuanto a: motosierras, motobombas, moto rozadoras, generadores, equipo rescate vehicular y guadañadoras.  Dando como resultado un indicador con Desempeño EXCELENTE 
La información de la disponibilidad diaria de equipo menor emitida por central de radio, donde se toman los equipos de mayor rotación y la cantidad total de estos.
El indicador está dentro de los parámetros, haciendo la salvedad que no se cuenta con contrato de mantenimiento de rescate vehicular, por tal razón no se pudo adelantar muchos trabajos pendientes.
</t>
  </si>
  <si>
    <t xml:space="preserve">Se realizó tres (3) activaciones de apoyo Logístico a emergencias en el mes de JUNIO  2019 a diferentes estaciones con números de incidente:  492384194, 517948194, para atender Incendios forestales, siendo atendidas en conformidad con las solicitudes realizadas para la entrega de suministros entre estos (Alimentación e Hidratación:  Agua, Bebidas calientes   Combustible: Gasolina, Aceite, Cadenol, entre otros según las necesidades que se presentaron.
Resultado del indicador EXCELENTE en un 100%; puesto que todas las solicitudes requeridas fueron atendidas oportunamente.
</t>
  </si>
  <si>
    <t>El valor del indicador está dentro del límite aceptable. Los eventos deportivos y otros en las sedes fueron los más incapacitantes.</t>
  </si>
  <si>
    <t>El valor del indicador está dentro del límite aceptable. En un evento por SOAT y una intervención quirúrgica fueron lo más relevante. Se destacan enfermedades respiratorias y lumbalgias.</t>
  </si>
  <si>
    <t>Dentro del Plan de Bienestar se realizó la Actividad de Integración caminata ecológica y el Aniversario de la Entidad para el personal de planta de la Entidad, la cual inició en el mes de marzo de 2019</t>
  </si>
  <si>
    <t>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t>
  </si>
  <si>
    <t>Para el mes de junio se realizaron dos capacitaciones brindadas por el contrato 196/2018, no se han reportado por parte del contratista las evaluaciones de los mismos</t>
  </si>
  <si>
    <t>Para el sexto mes se planearon dieciocho capacitaciones (Curso Intermedio Sistema Comando De Incidentes – CISCI y Operaciones Con Materiales Peligrosos), cumpliendo con el total de las capacitaciones</t>
  </si>
  <si>
    <t>En este periodo se realizaron 6 piezas más de las planeadas, por lo cual se generó un porcentaje mayor en el resultado</t>
  </si>
  <si>
    <t>Para el mes de Enero se planteó emitir 4 noticieros, 4 Bomberos en acción, 4 fotos de la semana, 4 hidrantes, 4 historias en estaciones y 1 revista digital</t>
  </si>
  <si>
    <t>1, para el mes de enero se realizó la medición tomando en cuenta que el programa el cual recibe y almacena los requerimientos de mesa de ayuda no arroja una calificación de satisfacción se toman los casos solucionados frente a los casos que no tuvieron solución.</t>
  </si>
  <si>
    <t xml:space="preserve">"1, Para el mes de enero no se presentó inactividad de los servidores por lo cual presenta un resultado óptimo del 100%,
2, Este resultado se promedia ya que la medición entregada de este primer trimestre se hizo consolidada y al estar al 100 % no tiene variación."
</t>
  </si>
  <si>
    <t>Se emitieron para el mes de Enero 44 contancias solictadas por los usuarios</t>
  </si>
  <si>
    <t>Para la vigencia se realizaron  20 investigaciones debido a las activaciones realizadasen la cuales se determinaron las causas a todas</t>
  </si>
  <si>
    <t xml:space="preserve">Para el mes de enero no se realziaron capacitacion a brigadas contra incendio ya que en este mes se realiza la concetacion de objetivos y metas para el año y asu vez se reciben y programan las solictudes capacitacion para dar inicio en el mes de febrero </t>
  </si>
  <si>
    <t>se realizan 4 visitas de verificacion aleatorias a los conceptos de bajo riesgo emitidos por la entidad y se ratifican todos las visitas.</t>
  </si>
  <si>
    <t>Se asistieron a todos los eventos programados de puesto fijo o alta complejidad aprobados por la entidad.</t>
  </si>
  <si>
    <t>Se realizaron las revisiones tecnicas en los tiempos establecidos en los procedimientos  de acuerdo con las disponibilidad de las estaciones. A un con los inconvenientes presentados con la implementacion del tercer turno y con la transicion de los procesos de contratacion</t>
  </si>
  <si>
    <t>Se tramitan las solicitude recibidas con el comandante de enlace en operativa y se direcciona a la estacion correspondiente para su programacion</t>
  </si>
  <si>
    <t>El tiempo de atención de servicios IMER resultó en 1:79´   por encima de la meta, dado que existen factores externos que afectan la movilización a las emergencias, dentro de ellos se puede resaltar el aumento del parque automotor de la ciudad.</t>
  </si>
  <si>
    <t>De los  servicios de tipología INCENDIOS no se tendrán  en cuenta la tipologia forestal, dada la complejidad de la atención de este tipo de servicios.</t>
  </si>
  <si>
    <t xml:space="preserve">EL COMPROMISO DEL EQUIPO DE LA OCDI CONLLEVÓ AL CUMPLIMIENTO EFECTIVO DEL INDICADOR </t>
  </si>
  <si>
    <t xml:space="preserve">En el mes de enero no se presentaron rechazos por parte del área Financiera, lo anterior teniendo en cuenta que en este mes no se tramitan cuentas por cuanto las reservas se aprueban a final de mes.   </t>
  </si>
  <si>
    <t>No se presentó ningun rechazo por parte de la Tesoreria en enero.</t>
  </si>
  <si>
    <t>Con corte al mes de enero esta pendiente de comprometer el 65,72% de las disponibilidades solicitadas, esto corresponde a la contratación por prestaciones de servicios que se encuentran en tramite, al proceso de seguros, al pago de sentencias judiciales y al proceso de mantenimiento del parque automotor.</t>
  </si>
  <si>
    <t>En este mes la totalidad de la ejecución corresponde a nómina, servicios públicos y unas prestaciones de servicios.</t>
  </si>
  <si>
    <t xml:space="preserve">Se da atencion  a emergencias prioritarias, con  el personal de infraestrutura que tiene contrato, a la fecha se cuenta con una persona. </t>
  </si>
  <si>
    <t>Las Comunicaciones Oficiales entregadas por la Firma 4-72 en el mes de  Enero de 2019, fueron  663 se produjeron 95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568 documentos, correspondientes a un 86%.</t>
  </si>
  <si>
    <t xml:space="preserve">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</si>
  <si>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Actualmente la UAECOB  cuenta con 46 vehiculos de primera respuesta operativos que corresponden a carrotanques, maquinas de altura, maquinas extintoras,  maquina matpel, maquinas de liquidos inlflamables y unidades de rescate.
En el mes de Enero, 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68 %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</si>
  <si>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El tiempo de respuesta en la ejecución de mantenimientos correctivos y preventivos en taller  por el contratista REIMPODISEL a los vehículos de la UAECOB en el mes de Enero  fue en promedio 3,63 dias, con un indicador de Desempeño EXCELENTE.  Se tuvo un promedio de estadía en taller de 4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</si>
  <si>
    <t xml:space="preserve">En Enero se encuentra disponible el 93%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t>
  </si>
  <si>
    <t>Se realizo tres (3) activaciones de apoyo Logistico a emergencias en el mes de ENERO  2019 con números de incidente  18754195,  88737195,  98308195  para  atender incidentes  de Explosion e Incendios forestales,  siendo atendidas en conformidad con las solicitudes realizadas para la entrega de suministros entre estos (Alimentacion e Hidratacion: Agua,  almuerzos, refrigerios y Guantes kit para forestalsegún  las necesidades que se presentaron.
Resultado del indicador EXCELENTE en un 100%; puesto que todas las solicitudes requeridas fueron atendidas oportunamente.</t>
  </si>
  <si>
    <t xml:space="preserve">Es precioso manifestar que algunos vehículos se pueden considerar con vida util cumplida y antiguos  por tanto sus repuestos en algunas oportunidades son de difícil adquisición y deben ser importados lo que genera retrasos y una estadía mayor en  taller. </t>
  </si>
  <si>
    <t>Para el mes de Febrero se planteó emitir 4 noticieros, 4 Bomberos en acción, 4 fotos de la semana, 4 hidrantes, 4 historias en estaciones y 1 revista digital</t>
  </si>
  <si>
    <t>1, para el mes de Febrero se realizó la medición tomando en cuenta que el programa el cual recibe y almacena los requerimientos de mesa de ayuda no arroja una calificación de satisfacción  se toman los casos solucionados y cerrados frente a los casos registrados y en proceso que no tuvieron solución. se evidencia que para este mes los casos registrados tuvieron un incremento sign ificativo</t>
  </si>
  <si>
    <t xml:space="preserve">1, Para el mes  de Febrero no se presentó inactividad de los servidores por lo cual presenta un resultado óptimo del 100%,
2, Este resultado se promedia ya que la medición entregada de este primer trimestre se hizo consolidación  y al estar al 100 % no tiene variación.
</t>
  </si>
  <si>
    <t>Durante los meses de Enero y Febrero del 2019 el promedio en la elaboración de la minutas de prestación de servicios por parte de la Oficina Asesora Jurídica fue de Un (1)día, cumpliendo con el parametro exigido en el Indicador</t>
  </si>
  <si>
    <t>Se emitieron para el mes de Febrero 52 contancias solictadas por los usuarios</t>
  </si>
  <si>
    <t>Se capacitaron 2 brigadas  contra incedio las cuales corresponden a las personas reportadas</t>
  </si>
  <si>
    <t>El tiempo de atención de servicios IMER resultó en 1:22´ por encima de la meta, dado que existen factores externos que afectan la movilización a las emergencias, dentro de ellos se puede resaltar el aumento del parque automotor de la ciudad.</t>
  </si>
  <si>
    <t>En este mes no se presentó devoluciones por escrito por parte del área, teniendo en cuenta que las correciones solicitadas por correo fueron tramitada en su momento.</t>
  </si>
  <si>
    <t>Se presentaron cuatro rechazos por parte de la Tesoreria en febrero, por cuentas inactivas y por topes.</t>
  </si>
  <si>
    <t>Al mes de febrero esta pendiente por comprometer el 38,42% de las disponibilidades solicitadas, esto corresponde a la contratación por prestaciones de servicios que se encuentran en tramite, al proceso de seguros, al pago de sentencias judiciales, al proceso de mantenimiento del parque automotor, proceso combustible y el proceso destrucción de polvora.</t>
  </si>
  <si>
    <t xml:space="preserve">La ejecución presupuestal a febrero corresponde la mayor parte a los gastos de nómina, servicios públicos y contratos nuevos de prestación de servicios.   </t>
  </si>
  <si>
    <t>Se da atencion  a emergencias prioritarias, por tal motivo se atienden las solicitudes mas urgentes con el personal que se encuentra con contrato.</t>
  </si>
  <si>
    <t>Las Comunicaciones Oficiales entregadas por la Firma 4-72 en el mes de  Febrero de 2019, fueron  592 se produjeron 52 devoluciones durante el mismo, equivalentes a un 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540 comunicaciones, correspondientes a un 91%.</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</si>
  <si>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44 vehiculos  operativos efectivos  de primera respuesta que corresponden a carrotanques,  maquinas de altura, maquinas extintoras,  maquina matpel,  maquinas de liquidos inlflamables y  unidades de rescate.
En el mes de Febrero,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72 %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</si>
  <si>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El tiempo de respuesta en la ejecución de mantenimientos correctivos y preventivos en taller  por el contratista REIMPODISEL a los vehículos de la UAECOB en el mes de FEBRERO  fue en promedio 6,01 dias, con un indicador de Desempeño BUENO.  Se tuvo un promedio de estadía en taller de 6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</si>
  <si>
    <t xml:space="preserve">En FEBRERO se encuentra disponible el 92%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t>
  </si>
  <si>
    <t>Se realizo tres (5) activaciones de apoyo Logistico a emergencias en el mes de FEBRERO  2019 a diferentes estaciones con números de incidente:  300341195,  326961195,  326961195, 470423195,   para  atender  Incendios forestales,  siendo atendidas en conformidad con las solicitudes realizadas para la entrega de suministros entre estos (Alimentacion e Hidratacion: Almuerzos, refrigerios,  Agua, Bebidas calientes , Combustible: gasolina, ACPM, Cadenol , Linternas, espumas, entre otros  según  las necesidades que se presentaron.
Resultado del indicador EXCELENTE en un 100%; puesto que todas las solicitudes requeridas fueron atendidas oportunamente.</t>
  </si>
  <si>
    <t>En este periodo se realizaron 9 piezas más de las planeadas, por lo cual se generó un porcentaje mayor en el resultado</t>
  </si>
  <si>
    <t>Para el mes de Marzo se planteó emitir 4 noticieros, 4 Bomberos en acción, 4 fotos de la semana, 4 hidrantes, 4 historias en estaciones y 1 revista digital</t>
  </si>
  <si>
    <t xml:space="preserve">La OCI planeó y ejecuta tres activides para fortalecer la cultura del control  entre ellas: 
- Publicado en el Hidrante tema Tics para la auditoria interna independiente 
- Sensibilización en el uso de la herramienta plan de mejoramiento institucional en la Unidad y Análisis de Causas
-  Al interior de la OCI se realizarón ejercicios de Autoevaluación, autocontrol y autogestión y se  diligenció la herramienta de autoevaluación definida por la Unidad
</t>
  </si>
  <si>
    <t>1, para el mes de Marzo  se realizó la medición tomando en cuenta que el programa el cual recibe y almacena los requerimientos de mesa de ayuda no arroja una calificación de satisfacción  se toman los casos solucionados Yy cerrados frente a los casos que no tuvieron solución evidenciando el incremento en  el proceso y registrado del programa aranda los cuales no tenian responsable en su momento (falta firma de contrato)</t>
  </si>
  <si>
    <t>se proponer una reunión para el 2 trimestre en la cual se desarrollara un tipo de encuesta o una forma de calificación para determinar la satisfacción del usuario.</t>
  </si>
  <si>
    <t xml:space="preserve">1, Para el mes de Marzo no se presentó inactividad de los servidores por lo cual presenta un resultado óptimo del 100%,
2, Este resultado se promedia ya que la medición entregada de este primer trimestre se hizo consolidación  y al estar al 100 % no tiene variación.
</t>
  </si>
  <si>
    <t xml:space="preserve">El avance de los productos fue del 95% lo que es bueno parala gestion en el primer trimestre del año </t>
  </si>
  <si>
    <t>El promedio de cumplimiento de avance de las actividades del plan de accion institucional es del 20% lo que establece un avance importante en el primer trimestre del año</t>
  </si>
  <si>
    <t>El avance de las actividades en el primer trimestre fue de un 80,33% quedando pendiente ajustes en el siguiente trimestre por trabajar</t>
  </si>
  <si>
    <t>Durante el I Trimestre del año 2019, se brindo asistencia a Sesenta y Cinco (65) audiencias</t>
  </si>
  <si>
    <t>Durante el I Trimestre del año 2019, fueron analizadas Veinte (20) fichas en Comité</t>
  </si>
  <si>
    <t>Durante el I Trimestre del año 2019, la Oficina Asesora Jurídica brindo asesoria a las diferentes Oficinas y Subdirecciones de la UAECOB en los relacionado con estudios previos, revisión de objeto, obligaciones, valores</t>
  </si>
  <si>
    <t>Durante el I Trimestre del año 2019, se tramitaron 85 peticiones, correspondientes a (Circulares, Certificados y requerimientos)</t>
  </si>
  <si>
    <t>Se emitieron para el mes de Marzo 41 contancias solictadas por los usuarios</t>
  </si>
  <si>
    <t>se realizan 3 visitas de verificacion aleatorias a los conceptos de bajo riesgo emitidos por la entidad y se ratifican todos las visitas.</t>
  </si>
  <si>
    <t>se observa un leve incremento de los puestos fijos o eventos de alta complejidad debido al inicio de la liga profesional de futbol colombiano.</t>
  </si>
  <si>
    <t>Durante el primer trimestre de 2019 no se han actualizado procedimientos de la Subdirección Operativa.</t>
  </si>
  <si>
    <t>Realizar la actualización de los procedimientos de Incendios.</t>
  </si>
  <si>
    <t>El tiempo de atención de servicios IMER resultó en 1:29´ por encima de la meta, dado que existen factores externos que afectan la movilización a las emergencias, dentro de ellos se puede resaltar el aumento del parque automotor de la ciudad.</t>
  </si>
  <si>
    <t>Se presentó una acción correctiva en el mes de marzo del SIG , a  la oficna de Control interno, la cual es efectiva respecto a la ejecución del plan de acción establecido para la eliminación de las no conformidades detectadas.</t>
  </si>
  <si>
    <t xml:space="preserve">Se cumple con la meta establecida durante el periodo de reporte, de acuerdo con las 53 encuestas realizadas, identificando que 53 ciudadanos respondieron positivamente al ejercicio del resultado de la atención presencial en los puntos donde atiende la entidad, por lo anterior, existe un cumplimiento por encima de la meta establecida para el reporte en el primer trimestre con un 98,74%   </t>
  </si>
  <si>
    <t>Se cumple con las respuestas en términos de Ley, donde se recibió en el trimestre 85 peticiones quedando por responder 8  requerimientos que se encuentran en los tiempos de oportunidad según lo que contempla la norma, cumpliendo con el 91% de las respuestas en mención.</t>
  </si>
  <si>
    <t>Se cumple con la meta establecida durante el periodo de reporte, de acuerdo a lo que respondieron los ciudadanos, es decir, los encuestados con respuesta positiva constituye a 100%, este reporte se genera con las bases de datos de enero y febrero 2019</t>
  </si>
  <si>
    <t>En marzo se presentó tres rechazos por parte de la Tesoreria Distrital, la cuanta no corresponde al tercero.</t>
  </si>
  <si>
    <t>En el primer trimestre se giró el 47,18% de los compromisos del mismo periodo, estos pagos corresponde basicamente a nómina y aportes, servicios públicos y contratistas.</t>
  </si>
  <si>
    <t xml:space="preserve">En lo que va corrido del año se ha pagado el 27,03% de las reservas, de acuerdo a los plazos contractuales se espera que en el primer semestre se cancele más del 70%. </t>
  </si>
  <si>
    <t>Con corte a marzo esta pendiente de comprometer el 20,35% de las disponibilidades solicitadas, esto corresponde a contratación por prestacion de servicios que aun falta, al pago de sentencias judiciales, el proceso de mantenimiento del parque automotor, unas interventorias (Bellavista, Ferias y Adecuaciones) y el proceso recolecció y destrucción de polvora.</t>
  </si>
  <si>
    <t>En el primer trimestre se ha ejecutado solo el 20,50% del presupuesto, esto corresponde a la contratación de prestación de servicios, nómina y aportes, servicios públicos y unos contratos de apoyo.</t>
  </si>
  <si>
    <t>Las Comunicaciones Oficiales entregadas por la Firma 4-72 en el mes de  Marzo de 2019, fueron  1144 se produjeron 31 devoluciones durante el mismo, equivalentes a un 3%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1113 comunicaciones, correspondientes a un 97%.</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</si>
  <si>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44 vehiculos  operativos efectivos  de primera respuesta que corresponden a carrotanques,  maquinas de altura, maquinas extintoras,  maquina matpel,  maquinas de liquidos inlflamables y  unidades de rescate.
En el mes de Marzo, el  67%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67 %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</si>
  <si>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El tiempo de respuesta en la ejecución de mantenimientos correctivos y preventivos en taller  por el contratista REIMPODISEL a los vehículos de la UAECOB en el mes de MARZO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</si>
  <si>
    <t xml:space="preserve">En MARZO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indicador vario con respecto a los meses anteriores, teniendo en cuenta que no se contaba con contrato de mantenimiento de rescate vehícular y no habia comenzado la ejecución del contrato de suministros de repuestos de equipo menor, por tal razón no se pudo adelantar muchos trabajos pendientes. La base de datos se encuentra en el computador de los sargentos y en el PC del Ingeniero Juan Pablo Cardenas.   </t>
  </si>
  <si>
    <t>Se realizo tres (5) activaciones de apoyo Logistico a emergencias en el mes de MARZO  2019 a diferentes estaciones con números de incidente:  11306196,  78107196,   192733196,    para  atender  Incendios forestales, incendios estructurales, Inundaciones  siendo atendidas en conformidad con las solicitudes realizadas para la entrega de suministros entre estos (Alimentacion e Hidratacion: Almuerzos,   Agua,  Combustible: Gasolina, Aceite, Cadenol, Urea, Tapabocas, Bloqueador solar, Extintores, Electrobombas sumergibles, entre otros  según  las necesidades que se presentaron.
Resultado del indicador EXCELENTE en un 100%; puesto que todas las solicitudes requeridas fueron atendidas oportunamente.</t>
  </si>
  <si>
    <t>Dentro del Plan de Bienestar se realizó la Actividad de Integración para el personal de planta de la Entidad, la cual inició en el mes de marzo de 2019</t>
  </si>
  <si>
    <t>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t>
  </si>
  <si>
    <t>Durante el Tercer Semestre se realizo evaluacion de catorce cursos (Mangueras y Accesorios, Equipos De Proteccion Personal, Escaleras Manuales, Vehiculos Contra Incendios y Maquinas Extintoras, Comunicaciones, Curso PRIMAP, CBSCI, Informacion Al Publico, Conduccion De Vehiculos) a 56 personas cada uno para un total de 388 evaluaciones de las cuales se aprobaron 362</t>
  </si>
  <si>
    <t>Durante el segundo semestre se planearon treinta capacitacion (Control Disciplinario, Seguridad y salud en el trabajo I y II, Desarrollo Organizacional I y II, Principios de Legislacion Bomberil y Estatutos, Teoria Fisico y Quimica del Fuego I y II, Extintores Portatiles, Mangueras y accesorios I y II, Chorros Contra Incendios, Hidráulica Básica. Suministro De Agua, Equipo De Protección Personal, Equipos De Respiración Autocontenido Scba, Escaleras Manuales, Vehiculos Contra Incendios Y Maqiuinas Extintoras I y II, Ética Y Humanística Bomberil, Comunicaciones En Emergencia, Primer Respondiente En Materiales Peligrosos (Primap O Nivel De Advertencia, Comportamiento De Las Estructuras En Emergencia  I y II, Sistema Comando De Incidentes, Procedimientos Operativos Normalizados “Pon’s”, Información Al Público I y II, Ascensores, Conductor De Vehiculos De Emergencia I y II), cumpliendo con el total de las capacitaciones</t>
  </si>
  <si>
    <t>Aunque se cumplió con la meta, Los accidentes registrados más incapacitantes estuvieron asociados a caida de objetos y dentro del procedimiento de tala de árboles.</t>
  </si>
  <si>
    <t>Enfermedades estomacales como diarreas y gastroenteritis, así como  y lumbagos son los dianósticos más frecuentes.
Se sigue trabajando en la entidad en los temas de hábitos de vida saludable.</t>
  </si>
  <si>
    <t xml:space="preserve">En este periodo se cumplieron a cabalidad todas las piezas previstas sin ningún contra tiempo. </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</si>
  <si>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La  UAECOB cuenta con 134 de soporte para cumplimiento de su misión institucional compuesto por Carro furgones 4, Carros grúas 4, carro tanques 11, máquinas de altura 3, maquinas extintoras 39, máquinas de líquidos inflamables 2, maquina matpel 1, camionetas de primera respuesta 49, vehículos de transporte 5, Unidades de reacción 3, vehículo de respuesta rápida 1 y vehículos utilitarios 12.
En el mes de Octubre el  81%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El porcentaje obtenido en el periodo (81 %) fue mayor con respecto a la meta fijada en un mínimo de (75%) de disponibilidad.
Por otra parte,  la disponibilidad vehicular siempre ha estado brindando la atención oportuna a las emergencias presentadas en cumplimiento de la misionalidad de la UAECOB.
</t>
  </si>
  <si>
    <t xml:space="preserve">El tiempo de respuesta en la ejecución de mantenimientos correctivos y preventivos en taller  por el contratista REIMPODISEL corresponde al desarrollo del contrato 377/2019 a los vehículos de la UAECOB, en el mes de octubre durante un promedio 4 días, con un indicador de desempeño “EXCELENTE”; se tuvo un promedio de estadía en taller de 4 días para  los  casos presentados  en  el periodo, lo cual es bueno debido a que está por debajo de la meta del indicador propuesto de un máximo de quince (15)  días para el periodo.  Sin embargo se debe mejorar para que haya  más rotación de vehículos en taller mejorando de esta manera la disponibilidad del parque automotor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útil cumplida y antiguos  por tanto sus repuestos en algunas oportunidades son de difícil adquisición y deben ser importados lo que genera retrasos y una estadía mayor en  taller. 
</t>
  </si>
  <si>
    <t xml:space="preserve">En OCTUBRE se encuentra disponible el 89% de los equipos para la operación en cuanto a: motosierras, motobombas, motorozadoras, generadores, equipo rescate vehicular y guadañadoras.  Dando como resultado un indicador con desempeño “EXCELENTE” .
 La información de la disponibilidad diaria de equipo menor emitida por central de radio, donde se toman los equipos de mayor rotación y la cantidad total de estos.
El indicador está dentro de los parámetros, haciendo la salvedad que se encuentra pendiente la entrega de repuestos del contrato de equipo menor para reparar más o menos 30 equipos pendientes, la entrega se realizará en el mes de noviembre.
</t>
  </si>
  <si>
    <t xml:space="preserve">Se realizó una (1) activación de apoyo Logístico a emergencias en el mes de octubre  2019,  siendo atendida en conformidad con la solicitud realizada para la entrega de suministros entre estos Hidratación:  Agua y combustible: gasolina entre otros  según  las necesidades que se presentaron.
Resultado del indicador “EXCELENTE” en un 100%; puesto que todas las solicitudes requeridas fueron atendidas oportunamente.
</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</si>
  <si>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máquinas de alturas , carro tanques, y maquinas especializadas ( maquinas matpel,  máquina de líquidos inflamables, y unidades de rescate)  las maquinas extintoras cuentan con equipos en el IMER (Incendios, Matpel, Emergencias, Rescate) en cumplimiento a la misionalidad de la Entidad.
La  UAECOB cuenta con 134 de soporte para cumplimiento de su misión institucional compuesto por  carrofurgones 4, carros grúas 4, carrotanques 11, máquinas de altura 3, maquinas extintoras 39, máquinas de líquidos inflamables 2, maquina matpel 1, camionetas de primera respuesta 49, vehículos de transporte 5, unidades de reacción 3, vehículo de respuesta rápida 1, vehículos utilitarios 12
En el mes de Noviembre el  82%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El porcentaje obtenido en el periodo de 82%  fue mayor con respecto a la meta fijada en un mínimo de 75% de disponibilidad.
Por otra parte,  la disponibilidad vehicular siempre ha estado brindando la atención oportuna a las emergencias presentadas en cumplimiento de la misionalidad de la UAECOB.
Se hace indispensable programar para mantenimiento las máquinas de  complejidad y costo elevado para  mejorar igualmente el indicador.
</t>
  </si>
  <si>
    <t xml:space="preserve">El tiempo de respuesta en la ejecución de mantenimientos correctivos y preventivos en taller por el contratista REIMPODISEL corresponde al desarrollo del contrato 377/2019 a los vehículos de la UAECOB, en el mes de NOVIEMBRE fue en promedio 3 días, con un indicador de desempeño “EXCELENTE”; se tuvo un promedio de estadía en taller de 3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útil cumplida y antiguos  por tanto sus repuestos en algunas oportunidades son de difícil adquisición y deben ser importados lo que genera retrasos y una estadía mayor en  taller. 
</t>
  </si>
  <si>
    <t xml:space="preserve">En NOVIEMBRE se encuentra disponible el 88% de los equipos para la operación en cuanto a: motosierras, motobombas, mototrozadoras, generadores, equipo rescate vehicular y guadañadoras.  Dando como resultado un indicador con desempeño “EXCELENTE”. 
La información de la disponibilidad diaria de equipo menor emitida por central de radio, donde se toman los equipos de mayor rotación y la cantidad total de estos.
El indicador está dentro de los parámetros.
</t>
  </si>
  <si>
    <t xml:space="preserve">Se realizó una (1) activación de apoyo logístico a emergencias en el mes de NOVIEMBRE  2019,  siendo atendida en conformidad con la solicitud realizada para la entrega de suministros entre estos Hidratación:  Agua, guantes nitrilo y combustible: gasolina, acpm y aceite entre otros  según  las necesidades que se presentaron.
Resultado del indicador “EXCELENTE” en un 100%; puesto que todas las solicitudes requeridas fueron atendidas oportunamente.
</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</si>
  <si>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máquinas de alturas , carro tanques, y maquinas especializadas ( maquinas matpel,  máquina de líquidos inflamables, y unidades de rescate)  Las maquinas extintoras cuentan con equipos en el IMER (Incendios, Matpel, Emergencias, Rescate) en cumplimiento a la misionalidad de la Entidad.
La  UAECOB cuenta con 134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 cama baja 1
En el mes de diciembre el 81%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El porcentaje obtenido en el periodo de 81 % fue mayor con respecto a la meta fijada en un mínimo de 75% de disponibilidad. 
Por otra parte,  la disponibilidad vehicular siempre ha estado brindando la atención oportuna a las emergencias presentadas en cumplimiento de la misionalidad de la UAECOB.
</t>
  </si>
  <si>
    <t xml:space="preserve">El tiempo de respuesta en la ejecución de mantenimientos correctivos y preventivos en taller por el contratista REIMPODISEL corresponde al desarrollo del contrato 377/2019 a los vehículos de la UAECOB, en el mes de DICIEMBRE fue en promedio 5 días, con un indicador de desempeño “EXCELENTE”.  
Se tuvo un promedio de estadía en taller de 5 días para los casos presentados en el periodo es “EXCELENTE” debido a que los resultados están por debajo de la meta del indicador propuesto de un máximo de quince (15) días para el periodo.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Es precioso manifestar que algunos vehículos se pueden considerar con vida útil cumplida y antiguos  por tanto sus repuestos en algunas oportunidades son de difícil adquisición y deben ser importados lo que genera retrasos y una estadía mayor en  taller. 
</t>
  </si>
  <si>
    <t xml:space="preserve">En DICIEMBRE se encuentra disponible el 89% de los equipos para la operación en cuanto a: Motosierras, motobombas, mototrozadoras, generadores, equipo rescate vehicular y guadañadoras.  Dando como resultado un indicador con desempeño “EXCELENTE”. 
La información de la disponibilidad diaria de equipo menor emitida por central de radio, donde se toman los equipos de mayor rotación y la cantidad total de estos.
El indicador está dentro de los parámetros.
</t>
  </si>
  <si>
    <t xml:space="preserve">Se realizaron tres (3) activaciones de apoyo logístico a emergencias en el mes de DICIEMBRE  2019, ( 1327- 2562 -  2750)  siendo atendidas en conformidad con las solicitudes realizadas para la entrega de suministros entre estos Hidratación:  Agua y combustible: gasolina y ACPM entre otros  según  las necesidades que se presentaron.
Resultado del indicador “EXCELENTE” en un 100%; puesto que todas las solicitudes requeridas fueron atendidas oportunamente.
</t>
  </si>
  <si>
    <t xml:space="preserve">Se realizó la contratación de 2 contratos en el mes de octubre, el promedio de la demora fue 1 día en sacar la minuta del contrato. </t>
  </si>
  <si>
    <t>Todos los derechos de petición se responden en el término establecido.</t>
  </si>
  <si>
    <t xml:space="preserve">Se realizó la contratación de 7 contratos en el mes de noviembre, el promedio de la demora fue de 2 días en sacar la minuta del contrato. </t>
  </si>
  <si>
    <t xml:space="preserve">Todos los derechos de petición se responden en el término establecido. </t>
  </si>
  <si>
    <t xml:space="preserve">Se realizó la contratación de 5 contratos en el mes de diciembre, el promedio de la demora fue de 2 días en sacar la minuta del contrato.
</t>
  </si>
  <si>
    <t>Se cuantifico la gestión de la Oficina Asesora Jurídica en el cumplimiento de la asistencia a las (23) audiencias de conciliación prejudicial y Judicial.</t>
  </si>
  <si>
    <t>Se cuantifico la gestión de la Oficina Asesora Jurídica en el cumplimiento de la asistencia a las (41) audiencias de conciliación prejudicial y Judicial.</t>
  </si>
  <si>
    <t xml:space="preserve">Se cuantifico la gestión de la Oficina Asesora Jurídica en el cumplimiento del análisis de las (31)
solicitudes de conciliación que se radicaron.
</t>
  </si>
  <si>
    <t xml:space="preserve">Se cuantifico la gestión de la Oficina Asesora Jurídica en el cumplimiento del análisis de las (18)
solicitudes de conciliación que se radicaron.
</t>
  </si>
  <si>
    <t xml:space="preserve">Se cuantifico la gestión de la Oficina Asesora Jurídica en el cumplimiento del análisis de las (2)
solicitudes de conciliación que se radicaron.
</t>
  </si>
  <si>
    <t xml:space="preserve">Se evaluó el porcentaje de los (10)  estudios previos asesorados jurídicamente por los abogados del área de contratación. </t>
  </si>
  <si>
    <t xml:space="preserve">Se evaluó el porcentaje de los (16)  estudios previos asesorados jurídicamente por los abogados del área de contratación. </t>
  </si>
  <si>
    <t xml:space="preserve">Se evaluó el porcentaje de los (21)  estudios previos asesorados jurídicamente por los abogados del área de contratación. </t>
  </si>
  <si>
    <t>Se emitieron para el mes de octubre 57 constancias solicitadas por los usuarios.</t>
  </si>
  <si>
    <t>Para la vigencia se realizaron 11 investigaciones debido a las activaciones realizadas, en la cuales se determinaron las causas a todas.</t>
  </si>
  <si>
    <t xml:space="preserve">Para el mes de octubre de 2019, se capacitaron tres (3) brigadas contraincendios; se reportaron las personas que participaron y aprobaron.  </t>
  </si>
  <si>
    <t>Se realizaron 4 visitas de verificación aleatorias a los conceptos de bajo riesgo emitidos por la entidad y se ratificaron todas las visitas.</t>
  </si>
  <si>
    <t>Se reporta 39 eventos masivos; en el mes de octubre se mantiene un numero promedio debido a las elecciones regionales.</t>
  </si>
  <si>
    <t>Se realizaron las revisiones técnicas con los tiempos establecidos en los procedimientos y de acuerdo con la disponibilidad de las estaciones; esto a pesar de los inconvenientes presentados con la implementación del tercer turno y con la transición de los procesos de contratación</t>
  </si>
  <si>
    <t xml:space="preserve">Se emitieron para el mes de noviembre 36 constancias solicitadas por los usuarios. </t>
  </si>
  <si>
    <t xml:space="preserve">Para la vigencia se realizaron 24 investigaciones debido a las activaciones realizadas, en la cuales se determinaron las causas a cada una de ellas. </t>
  </si>
  <si>
    <t xml:space="preserve">Para el mes de noviembre de 2019, se capacitaron cuatro (4) brigadas contra incendios, en las que se reportaron las personas que participaron y aprobaron.  </t>
  </si>
  <si>
    <t>Se realizan 3 visitas de verificación aleatorias a los conceptos de bajo riesgo emitidos por la entidad y se ratificaron todas las visitas.</t>
  </si>
  <si>
    <t>Se aumenta el número de eventos debido a que se realizaron conciertos al inicio de la temporada decembrina.</t>
  </si>
  <si>
    <t xml:space="preserve">Se realizaron las revisiones técnicas dentro de los tiempos establecidos en los procedimientos; de acuerdo con la disponibilidad de las estaciones, a pesar de los inconvenientes presentados con la implementación del tercer turno y con la transición de los procesos de contratación. </t>
  </si>
  <si>
    <t>Se emitieron para el mes de diciembre 37 constancias solicitadas por los usuarios.</t>
  </si>
  <si>
    <t>Para la vigencia se realizaron 17 investigaciones debido a las activaciones realizadas, en la cuales se determinaron las causas a cada una de ellas.</t>
  </si>
  <si>
    <t xml:space="preserve">Para el mes de diciembre de 2019, se capacitaron dos (2) brigadas contraincendios; en las que se reportaron las personas que participaron y aprobaron.  </t>
  </si>
  <si>
    <t>Se incrementa el número de eventos debido a las festividades de fin de año.</t>
  </si>
  <si>
    <t xml:space="preserve">Se realizaron las revisiones técnicas dentro de los tiempos establecidos en los procedimientos, de acuerdo con la disponibilidad de las estaciones; esto a pesar de los inconvenientes presentados con la implementación del tercer turno y con la transición de los procesos de contratación. </t>
  </si>
  <si>
    <t xml:space="preserve">En el marco de la CDPMIF la UAECOB es responsable directa de 8 actividades que son: 
Presentar a la Comisión Intersectorial de Gestión de Riesgos y Cambio Climático, el informe anual de gestión de la CDPMIF, como mecanismo para facilitar la articulación con el SDGR-CC.
Reportar trimestralmente los incendios forestales ocurridos en el Distrito Capital a: la UNGRD, al IDEAM y a las autoridades ambientales. 
Determinar las necesidades para el fortalecimiento del equipo de investigación de causas de incendios forestales y buscar la forma de suplirlas.
Determinar legalmente la competencia, viabilidad y elaboración de los Planes de contingencia de incendios forestales para los predios a cargo de la EAB-ESP, el IDRD, PNN y la SDA.
Investigar las causas de los incendios forestales de gran complejidad.
Analizar e identificar el Sistema de Monitoreo para las alertas tempranas de los incendios forestales en Bogotá. 
Diseñar e implementar una estrategia para la gestión del riesgo por incendio forestal en la Localidad de Sumapaz, articulada al Consejo Local de Gestión de Riesgos y Cambio Climático.
Reportar mensualmente los incidentes forestales atendidos en Bogotá D.C. y realizar la georreferenciación de los incendios forestales.
Adicionalmente se apoyaron algunas actividades de capacitación por solicitud de la CDPMIF. 
</t>
  </si>
  <si>
    <t>Se realizan el acompañamiento a 2 simulacros y 3 asesorías en simulaciones.</t>
  </si>
  <si>
    <t xml:space="preserve">Durante octubre de 2019, no se actualizaron procedimientos. </t>
  </si>
  <si>
    <t>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34 uniformados contaron con periodo de vacaciones y aun así se atendieron todas las emergencias.</t>
  </si>
  <si>
    <t>El tiempo de atención de servicios IMER resultó en 1:98 por encima de la meta, dado que existen factores externos que afectan la movilización a los incidentes; dentro de ellos se puede resaltar el aumento del parque automotor de la ciudad.</t>
  </si>
  <si>
    <t>De los servicios de tipología INCENDIOS no se tuvo en cuenta la tipología forestal, dada la complejidad de la atención de este tipo de servicios.</t>
  </si>
  <si>
    <t>El 06 de noviembre de 2019, se realizó actualización a la matriz del árbol de servicios, por solicitud del Responsable de la Central de Comunicaciones de la Subdirección Operativa.</t>
  </si>
  <si>
    <t>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28  uniformados contaron con periodo de vacaciones y  4 se retiraron de la entidad por tiempo pensional, a pesar de lo anterior,  se atendieron todos las emergencias.</t>
  </si>
  <si>
    <t>El tiempo de atención de servicios IMER resultó en 1:91 por encima de la meta, dado que existen factores externos que afectan la movilización a los incidentes, dentro de ellos se puede resaltar el aumento del parque automotor de la ciudad.</t>
  </si>
  <si>
    <t>Durante diciembre de 2019, no se actualizaron procedimientos.</t>
  </si>
  <si>
    <t>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92  uniformados contaron con periodo de vacaciones y 3 uniformados prorrogaron licencia no remunerada, a pesar de lo anterior,  se atendieron todos las emergencias.</t>
  </si>
  <si>
    <t>El tiempo de atención de servicios IMER resultó en 0:85 por encima de la meta, dado que existen factores externos que afectan la movilización a los incidentes, dentro de ellos se puede resaltar el aumento del parque automotor de la ciudad.</t>
  </si>
  <si>
    <t>Será reprogramado para la siguiente vigencia.</t>
  </si>
  <si>
    <t xml:space="preserve">Para el trimestre, se programó 1 actividad de autocontrol, la cual se ejecutó en el tiempo planeado; esta actividad se realizó con el fin de fortalecer la cultura del control y como apoyo en la preparación para la pre-auditoría de Certificación que se adelantó en la UAECOB, la Oficina de Control realizó en los procesos de la entidad y sus dependencias una actividad en la cual se formularon una serie de preguntas relacionadas con la plataforma estratégica y los principios del Modelo estándar de control (MECI). 
Se publicó en el hidrante y se dejó el registro fotográfico; al finalizar la vigencia, las actividades de fomento de la cultura de autocontrol, se cumplieron dentro de los plazos establecidos y programados.
</t>
  </si>
  <si>
    <t xml:space="preserve">Para el tercer trimestre la OCI programo 18 actividades, las cuales se ejecutaron al 100% y dentro de los plazos establecidos 16, y 2 que, aunque se ejecutaron no se entregó el resultado dentro del término establecido en el plan anual de auditorías, lo que nos da un cumplimiento del 22% en el trimestre. Cabe anotar que, de las 2 actividades finalizadas fuera de los términos, 1 (Auditoría de Pre certificación) su ejecución correspondió a la Subdirección de Gestión Corporativa - Grupo SIG, al 31-dic-2019 se había ejecutado el trabajo de campo, pero no conocemos si el informe final que fue entregado el 30-dic-2019 al grupo SIG por correo electrónico. Al finalizar la vigencia 2019, el plan anual de auditorías terminó con una efectividad del 91%, toda vez que, de las 101 actividades planeadas, se ejecutaron cumpliendo con los tiempo y fechas programadas 92. </t>
  </si>
  <si>
    <t>No requiere acción, toda vez que el indicador su cumplió al 100% en cada periodo y al finalizar la vigencia.</t>
  </si>
  <si>
    <t>El compromiso del equipo y de la oficina conlleva al cumplimiento efectivo de las metas planteadas para el indicador.</t>
  </si>
  <si>
    <t>En este mes no se presentaron devoluciones por escrito, dado que las correcciones solicitadas por correo fueron tramitadas en su momento.</t>
  </si>
  <si>
    <t>Para el mes de octubre se presentaron tres rechazos por parte de la Tesorería Distrital, el número de la cuenta no es válido.</t>
  </si>
  <si>
    <t>Con corte al mes de octubre está pendiente de comprometer el 19,15% de las disponibilidades solicitadas, que corresponde  al proceso de estudios y diseños obra de Ferias, la adquisición de equipos de radio comunicación, implementación sistema misional, actualización tecnológica de la Sala Crisis, la compra de vehículos operativos y adquisición de drones.</t>
  </si>
  <si>
    <t>Al mes de octubre se ha ejecutado el 58,99% del presupuesto, este porcentaje corresponde en su gran mayoría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t>
  </si>
  <si>
    <t xml:space="preserve">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t>
  </si>
  <si>
    <t>Las Comunicaciones Oficiales entregadas por la Firma 4-72 en el mes de octubre de 2019, fueron 682 se produjeron 85 devoluciones durante el mismo, equivalentes a un 12%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597 comunicaciones lo que representa el 88 % aunque al final toda la correspondencia fue entregada, previas correcciones de lo descrito anteriormente.</t>
  </si>
  <si>
    <t>Se ha implementado el procedimiento previo en los pliegos y anexos que componen el contrato, sin embargo, se han presentado retrasos por la forma en que se deben crear y aprobar los ítems no previstos; ocasionando en algunos casos retrasos en su oportuna ejecución.</t>
  </si>
  <si>
    <t xml:space="preserve">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t>
  </si>
  <si>
    <t>En noviembre no se efectuó devoluciones por parte del área, las correcciones solicitadas se efectuaron vía correo y fueron tramitadas en su momento.</t>
  </si>
  <si>
    <t xml:space="preserve">En noviembre se presentó unos rechazos por parte de la Tesorería Distrital, cambio en la razón social de Citi Bank. </t>
  </si>
  <si>
    <t>Para el mes de noviembre está pendiente de comprometer el 15,35% de las disponibilidades solicitadas, la mayor parte corresponde al proceso de estudios y diseños obra de Ferias, la adquisición de equipos de radio comunicación, implementación sistema misional, actualización tecnológica de la Sala Crisis, la compra de vehículos operativos y adquisición de drones.</t>
  </si>
  <si>
    <t>Con corte al mes de noviembre se ha ejecutado el 65,85% del presupuesto, este porcentaje corresponde en su gran mayoría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t>
  </si>
  <si>
    <t xml:space="preserve">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t>
  </si>
  <si>
    <t>Las Comunicaciones Oficiales entregadas por la Firma 4-72 en el mes de noviembre de 2019, fueron 869 se produjeron 44 devoluciones durante el mismo, equivalentes a un 5%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825 comunicaciones lo que representa el 95 % aunque al final toda la correspondencia fue entregada, previas correcciones de lo descrito anteriormente.</t>
  </si>
  <si>
    <t xml:space="preserve">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t>
  </si>
  <si>
    <t xml:space="preserve">Las acciones reportadas en la Ruta de Calidad para el cuarto trimestre, se encuentra con fecha de vencimiento o no reportan avance significativo, por lo tanto, no se puede definir si son efectivas aún. </t>
  </si>
  <si>
    <t>Modificar el indicador acorde con la gestión del proceso para el 2020.</t>
  </si>
  <si>
    <t xml:space="preserve">Se cumplieron de manera oportuna las metas establecidas. </t>
  </si>
  <si>
    <t xml:space="preserve">El compromiso del equipo y de la oficina conlleva al cumplimiento efectivo de las metas planteadas para el indicador. </t>
  </si>
  <si>
    <t xml:space="preserve">Se cumple con la meta establecida durante el periodo de reporte, de acuerdo con las 229 encuestas realizadas, identificando que 228 ciudadanos respondieron positivamente al ejercicio del resultado de la atención presencial en los puntos donde atiende la entidad, por lo anterior, existe un cumplimiento por encima de la meta establecida para el reporte en el primer trimestre con un 99,6%, mejorando el resultado dado que el anterior fue de  95,7% , aumentando el promedio en 3,9%, el cual indica el compromiso del equipo de trabajo del proceso GSC. </t>
  </si>
  <si>
    <t>De acuerdo con el periodo reportado, para el IV trimestre reaccionó con el crecimiento del indicador de satisfacción a las preguntas de las PQRS, el cual, se cumple con la meta por encima del 90%, donde se reporta un total de 100% en comparación al periodo anterior con el 96,7%, mejorando en 3,3%, llegando al máximo obtenido en el mencionado periodo, cabe aclarar que los meses de reporte son septiembre, octubre y noviembre de 2019, teniendo en cuenta que para hacer la encuesta es mes vencido.</t>
  </si>
  <si>
    <t>Se programaron y se realizaron 18 capacitaciones a las estaciones y edificio comando (una (1) por cada estación), sobre uso eficiente de los recursos agua, energía, papel y gas.</t>
  </si>
  <si>
    <t>Al cierre de la vigencia se efectuaron dos devoluciones por escrito por parte del área, las demás correcciones solicitadas vía correo fueron tramitadas en su momento.</t>
  </si>
  <si>
    <t>La Tesorería Distrital en el mes de diciembre generó un rechazo por número de la cuenta erróneo.</t>
  </si>
  <si>
    <t>Al termino del año se giró el 80,01% de los compromisos contraídos, teniendo en cuenta que el 35% de la inversión se ejecutó en el mes de diciembre.</t>
  </si>
  <si>
    <t>A 31 de diciembre se canceló solo el 67,11% de las reservas, por lo anterior, se generaron $7,987´9 millones de pasivos exigibles.</t>
  </si>
  <si>
    <t>Al finalizar el año las disponibilidades sin comprometer se anulan de oficio conforme a la norma presupuestal, por lo anterior, no se refleja saldos pendientes de comprometer.</t>
  </si>
  <si>
    <t>La ejecución presupuestal para la vigencia 2019 apenas alcanzó el 89.50%, una buena parte de los saldos se generaron en sentencias y la otra parte en los proyectos de inversión.</t>
  </si>
  <si>
    <t xml:space="preserve">Las Transferencias Documentales Primarias número 10; se adelantaron conforme al cronograma establecido para el 2019 y se dio cumplimiento con el procedimiento establecido. 
Se cuenta con las actas de reunión y memorando de transferencia de cada una de las Dependencias de la Entidad; así como el respectivo inventario documental - FUID.
En total se transfirieron al Archivo Central 260 Cajas X-200 que contienen 1896 carpetas, lo que corresponde a  65 metros lineales de archivo.
</t>
  </si>
  <si>
    <t>Las Comunicaciones Oficiales entregadas por la Firma 4-72 en el mes de diciembre de 2019 fueron de 458, se produjeron 39 devoluciones durante el mismo, equivalentes a un 8.5%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497 comunicaciones lo que representa el 91.5%, aunque al final toda la correspondencia fue entregada, previas correcciones de lo descrito anteriormente.</t>
  </si>
  <si>
    <t>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t>
  </si>
  <si>
    <t xml:space="preserve">Se analizó el inventario de bodega tanto de consumo como devolutivos, como resultado presentando en el total de devolutivos 920.482.389 y un faltante de 26.311.654 con un porcentaje de faltantes de 2.8%. Para los elementos de consumo se presenta un total de elementos en bodega de 1.585.172.476 y un total de faltantes de 208.181.152 con un porcentaje de faltantes de 13%. </t>
  </si>
  <si>
    <t>Realizar las gestiones para la modificación del indicador.</t>
  </si>
  <si>
    <t>Se llevó a cabo la actividad de encuentro de familias programada para el turno 2.</t>
  </si>
  <si>
    <t>Asistió el personal inscrito para la actividad encuentro de familias de 170 funcionarios con sus familias para un total de 561 personas.</t>
  </si>
  <si>
    <t xml:space="preserve">Para el mes de octubre no se realizaron capacitaciones, por tanto, no se obtuvo evaluación de las mismas. </t>
  </si>
  <si>
    <t>Para el mes de octubre no se realizaron capacitaciones.</t>
  </si>
  <si>
    <t>Se llevó a cabo la actividad de Cierre de Plan de Acción para el personal operativo de los turnos 1 y 3 y los encuentros de familia para el personal operativo del turno 3 y personal administrativo.</t>
  </si>
  <si>
    <t xml:space="preserve">La asistencia de funcionarios a las actividades de Cierre de Plan de Acción se vio afectada por las manifestaciones del paro nacional. </t>
  </si>
  <si>
    <t xml:space="preserve">Para el cuarto trimestre el promedio de accidentes con uno o más días de incapacidad fue de 13, con su valor más bajo en diciembre; esto mostró un comportamiento excelente con base a la meta del 4%, aunque estuvo estable con respecto al periodo inmediatamente anterior. </t>
  </si>
  <si>
    <t>Para el cuarto trimestre él se cumplió con la meta del 4%, se destacan los lumbagos y enfermedades bronco-respiratorias.</t>
  </si>
  <si>
    <t>Se realizó la entrega de Bonos Navideños para los hijos de los funcionarios y la actividad de Cierre de Plan de Acción programadas.</t>
  </si>
  <si>
    <t xml:space="preserve">Se realizó la entrega de los Bonos Navideños a los funcionarios y se realizó la actividad de Cierre de Plan de Acción. </t>
  </si>
  <si>
    <t>Para el mes de diciembre no se realizaron capacitaciones por tanto no se obtuvo evaluación de las mismas.</t>
  </si>
  <si>
    <t>Para el mes de diciembre no se realizaron capacitaciones.</t>
  </si>
  <si>
    <t>Para el mes de octubre se denota una mejora en el tiempo de respuesta y se crea una mesa de ayuda aleatoria de ControlDoc. La cual muestra mejores resultados.</t>
  </si>
  <si>
    <t xml:space="preserve">1. Para el mes de octubre no se presentó inactividad de los servidores, por lo cual presenta un resultado óptimo del 100%.
2. Este resultado está consolidado y al estar al 100 % no tiene variación.
</t>
  </si>
  <si>
    <t xml:space="preserve">Para el mes de noviembre se denota una mejora en el tiempo de respuesta y se crea una mesa de ayuda aleatoria de ControlDoc. La cual muestra mejores resultados. </t>
  </si>
  <si>
    <t xml:space="preserve">1. Para el mes de noviembre no se presentó inactividad de los servidores, por lo cual presenta un resultado óptimo del 100%.
2. Este resultado está consolidado y al estar al 100 % no tiene variación.
</t>
  </si>
  <si>
    <t>Para el mes de diciembre se denota una mejora en el tiempo de respuesta y se crea una mesa de ayuda aleatoria de ControlDoc. La cual muestra mejores resultados.</t>
  </si>
  <si>
    <t xml:space="preserve">1. Para el mes de diciembre no se presentó inactividad de los servidores, por lo cual presenta un resultado óptimo del 100%.
2. Este resultado está consolidado y al estar al 100 % no tiene variación.
</t>
  </si>
  <si>
    <t>(en blanco)</t>
  </si>
  <si>
    <t xml:space="preserve">Frente a estos riesgos materializados se tomará mayor rigurosidad en el cumplimiento de los controles establecidos para que no vuelva a ocurrir la materialización de dichos riesgos.  </t>
  </si>
  <si>
    <t>La acción de mejora para estos riesgos es cumplir a cabalidad con las acciones asociadas en la matriz de riesgos, debido a que no se realizan totalmente antes de finalizar esta vigencia y/o dentro de los plazos establecidos en el plan de mejoramiento.</t>
  </si>
  <si>
    <t>El promedio de cumplimiento de avance de las actividades del plan de accion institucional es del 93% lo que establece un avance importante en el cuarto trimestre del año.</t>
  </si>
  <si>
    <t>Para el mes de Noviembre se realizó la capacitación de Riesgo Eléctrico, este curso no requería de evaluación</t>
  </si>
  <si>
    <t xml:space="preserve">Para el mes de noviembre se realizó una capacitación de Riesgo Eléctrico. </t>
  </si>
  <si>
    <t>Verificando la información, se puede determinar que, de las 115 peticiones registradas, ocho (8) peticiones faltan por responder en términos para un total de efectividad del 93%.</t>
  </si>
  <si>
    <t>El avance de los productos fue del 87,7% lo que es bueno para la gestion en el cuarto trimestre del año.</t>
  </si>
  <si>
    <t>El avance de las actividades en el cuarto trimestre del año fue de un 82% lo que es bueno parala gestion en el cuarto trimestre del año.</t>
  </si>
  <si>
    <r>
      <t xml:space="preserve">Se programaron 28 actividades, de las cuales  1 que a pesar de haberse ejecutado </t>
    </r>
    <r>
      <rPr>
        <sz val="12"/>
        <rFont val="Arial"/>
        <family val="2"/>
      </rPr>
      <t>no se</t>
    </r>
    <r>
      <rPr>
        <sz val="12"/>
        <color indexed="8"/>
        <rFont val="Arial"/>
        <family val="2"/>
      </rPr>
      <t xml:space="preserve"> entregó fuera de los plazos establecidos en el Plan Anual de auditorías.</t>
    </r>
  </si>
  <si>
    <r>
      <t xml:space="preserve">Durante el segundo semestre del año se tramitaron </t>
    </r>
    <r>
      <rPr>
        <sz val="12"/>
        <color theme="3"/>
        <rFont val="Arial"/>
        <family val="2"/>
      </rPr>
      <t>305</t>
    </r>
    <r>
      <rPr>
        <sz val="12"/>
        <color theme="1"/>
        <rFont val="Arial"/>
        <family val="2"/>
      </rPr>
      <t xml:space="preserve"> viabilidades en un tiempo no mayor a 2 dias.</t>
    </r>
  </si>
  <si>
    <r>
      <t xml:space="preserve">Número total de procesos/ Promedio días </t>
    </r>
    <r>
      <rPr>
        <i/>
        <sz val="12"/>
        <rFont val="Arial"/>
        <family val="2"/>
      </rPr>
      <t>(fecha de apertura-fecha de acta de reparto</t>
    </r>
    <r>
      <rPr>
        <sz val="12"/>
        <rFont val="Arial"/>
        <family val="2"/>
      </rPr>
      <t>)</t>
    </r>
  </si>
  <si>
    <r>
      <rPr>
        <u/>
        <sz val="12"/>
        <color indexed="8"/>
        <rFont val="Arial"/>
        <family val="2"/>
      </rPr>
      <t>&lt;</t>
    </r>
    <r>
      <rPr>
        <sz val="12"/>
        <color indexed="8"/>
        <rFont val="Arial"/>
        <family val="2"/>
      </rPr>
      <t>50%</t>
    </r>
  </si>
  <si>
    <r>
      <t xml:space="preserve"> </t>
    </r>
    <r>
      <rPr>
        <u/>
        <sz val="12"/>
        <color indexed="8"/>
        <rFont val="Arial"/>
        <family val="2"/>
      </rPr>
      <t>&gt;</t>
    </r>
    <r>
      <rPr>
        <sz val="12"/>
        <color indexed="8"/>
        <rFont val="Arial"/>
        <family val="2"/>
      </rPr>
      <t xml:space="preserve"> 51% y </t>
    </r>
    <r>
      <rPr>
        <u/>
        <sz val="12"/>
        <color indexed="8"/>
        <rFont val="Arial"/>
        <family val="2"/>
      </rPr>
      <t>&lt;</t>
    </r>
    <r>
      <rPr>
        <sz val="12"/>
        <color indexed="8"/>
        <rFont val="Arial"/>
        <family val="2"/>
      </rPr>
      <t xml:space="preserve"> 79%</t>
    </r>
  </si>
  <si>
    <r>
      <rPr>
        <u/>
        <sz val="12"/>
        <color indexed="8"/>
        <rFont val="Arial"/>
        <family val="2"/>
      </rPr>
      <t>&gt;</t>
    </r>
    <r>
      <rPr>
        <sz val="12"/>
        <color indexed="8"/>
        <rFont val="Arial"/>
        <family val="2"/>
      </rPr>
      <t xml:space="preserve">80 y </t>
    </r>
    <r>
      <rPr>
        <u/>
        <sz val="12"/>
        <color indexed="8"/>
        <rFont val="Arial"/>
        <family val="2"/>
      </rPr>
      <t>&lt;</t>
    </r>
    <r>
      <rPr>
        <sz val="12"/>
        <color indexed="8"/>
        <rFont val="Arial"/>
        <family val="2"/>
      </rPr>
      <t xml:space="preserve"> 94%</t>
    </r>
  </si>
  <si>
    <r>
      <rPr>
        <u/>
        <sz val="12"/>
        <color indexed="8"/>
        <rFont val="Arial"/>
        <family val="2"/>
      </rPr>
      <t>&gt;</t>
    </r>
    <r>
      <rPr>
        <sz val="12"/>
        <color indexed="8"/>
        <rFont val="Arial"/>
        <family val="2"/>
      </rPr>
      <t>95%</t>
    </r>
  </si>
  <si>
    <r>
      <rPr>
        <u/>
        <sz val="12"/>
        <color indexed="8"/>
        <rFont val="Arial"/>
        <family val="2"/>
      </rPr>
      <t>&gt;</t>
    </r>
    <r>
      <rPr>
        <sz val="12"/>
        <color indexed="8"/>
        <rFont val="Arial"/>
        <family val="2"/>
      </rPr>
      <t>40%</t>
    </r>
  </si>
  <si>
    <r>
      <t xml:space="preserve">25% y </t>
    </r>
    <r>
      <rPr>
        <u/>
        <sz val="12"/>
        <color indexed="8"/>
        <rFont val="Arial"/>
        <family val="2"/>
      </rPr>
      <t>&lt;</t>
    </r>
    <r>
      <rPr>
        <sz val="12"/>
        <color indexed="8"/>
        <rFont val="Arial"/>
        <family val="2"/>
      </rPr>
      <t>16</t>
    </r>
  </si>
  <si>
    <r>
      <rPr>
        <u/>
        <sz val="12"/>
        <color indexed="8"/>
        <rFont val="Arial"/>
        <family val="2"/>
      </rPr>
      <t>&lt;</t>
    </r>
    <r>
      <rPr>
        <sz val="12"/>
        <color indexed="8"/>
        <rFont val="Arial"/>
        <family val="2"/>
      </rPr>
      <t>15%</t>
    </r>
  </si>
  <si>
    <r>
      <rPr>
        <u/>
        <sz val="12"/>
        <color indexed="8"/>
        <rFont val="Arial"/>
        <family val="2"/>
      </rPr>
      <t>&gt;</t>
    </r>
    <r>
      <rPr>
        <sz val="12"/>
        <color indexed="8"/>
        <rFont val="Arial"/>
        <family val="2"/>
      </rPr>
      <t xml:space="preserve">80 y </t>
    </r>
    <r>
      <rPr>
        <u/>
        <sz val="12"/>
        <color indexed="8"/>
        <rFont val="Arial"/>
        <family val="2"/>
      </rPr>
      <t>&lt;</t>
    </r>
    <r>
      <rPr>
        <sz val="12"/>
        <color indexed="8"/>
        <rFont val="Arial"/>
        <family val="2"/>
      </rPr>
      <t xml:space="preserve"> 99%</t>
    </r>
  </si>
  <si>
    <r>
      <rPr>
        <u/>
        <sz val="12"/>
        <color indexed="8"/>
        <rFont val="Arial"/>
        <family val="2"/>
      </rPr>
      <t>&gt;</t>
    </r>
    <r>
      <rPr>
        <sz val="12"/>
        <color indexed="8"/>
        <rFont val="Arial"/>
        <family val="2"/>
      </rPr>
      <t>50% Y &lt;70%</t>
    </r>
  </si>
  <si>
    <r>
      <rPr>
        <u/>
        <sz val="12"/>
        <color indexed="8"/>
        <rFont val="Arial"/>
        <family val="2"/>
      </rPr>
      <t>&gt;</t>
    </r>
    <r>
      <rPr>
        <sz val="12"/>
        <color indexed="8"/>
        <rFont val="Arial"/>
        <family val="2"/>
      </rPr>
      <t>70% Y &lt;=80%</t>
    </r>
  </si>
  <si>
    <r>
      <t>&gt;</t>
    </r>
    <r>
      <rPr>
        <sz val="12"/>
        <color indexed="8"/>
        <rFont val="Arial"/>
        <family val="2"/>
      </rPr>
      <t xml:space="preserve"> 10%</t>
    </r>
  </si>
  <si>
    <r>
      <rPr>
        <u/>
        <sz val="12"/>
        <color indexed="8"/>
        <rFont val="Arial"/>
        <family val="2"/>
      </rPr>
      <t>&gt;</t>
    </r>
    <r>
      <rPr>
        <sz val="12"/>
        <color indexed="8"/>
        <rFont val="Arial"/>
        <family val="2"/>
      </rPr>
      <t>20%</t>
    </r>
  </si>
  <si>
    <r>
      <rPr>
        <b/>
        <sz val="12"/>
        <color theme="1"/>
        <rFont val="Arial"/>
        <family val="2"/>
      </rPr>
      <t>PROMEDIO</t>
    </r>
    <r>
      <rPr>
        <sz val="12"/>
        <color theme="1"/>
        <rFont val="Arial"/>
        <family val="2"/>
      </rPr>
      <t xml:space="preserve"> (Total de vehículos disponibles de 1ra respuesta para la atención/ total de vehículos existentes de 1ra respuesta para la atención)*100</t>
    </r>
  </si>
  <si>
    <r>
      <rPr>
        <u/>
        <sz val="12"/>
        <color indexed="8"/>
        <rFont val="Arial"/>
        <family val="2"/>
      </rPr>
      <t>&lt;29</t>
    </r>
    <r>
      <rPr>
        <sz val="12"/>
        <color indexed="8"/>
        <rFont val="Arial"/>
        <family val="2"/>
      </rPr>
      <t>%</t>
    </r>
  </si>
  <si>
    <r>
      <t>(</t>
    </r>
    <r>
      <rPr>
        <u/>
        <sz val="12"/>
        <color indexed="8"/>
        <rFont val="Arial"/>
        <family val="2"/>
      </rPr>
      <t>&gt;</t>
    </r>
    <r>
      <rPr>
        <sz val="12"/>
        <color indexed="8"/>
        <rFont val="Arial"/>
        <family val="2"/>
      </rPr>
      <t xml:space="preserve"> 30% y </t>
    </r>
    <r>
      <rPr>
        <u/>
        <sz val="12"/>
        <color indexed="8"/>
        <rFont val="Arial"/>
        <family val="2"/>
      </rPr>
      <t>&lt;59</t>
    </r>
    <r>
      <rPr>
        <sz val="12"/>
        <color indexed="8"/>
        <rFont val="Arial"/>
        <family val="2"/>
      </rPr>
      <t>%)</t>
    </r>
  </si>
  <si>
    <r>
      <t>(</t>
    </r>
    <r>
      <rPr>
        <u/>
        <sz val="12"/>
        <color indexed="8"/>
        <rFont val="Arial"/>
        <family val="2"/>
      </rPr>
      <t>&gt;</t>
    </r>
    <r>
      <rPr>
        <sz val="12"/>
        <color indexed="8"/>
        <rFont val="Arial"/>
        <family val="2"/>
      </rPr>
      <t xml:space="preserve"> 60% y </t>
    </r>
    <r>
      <rPr>
        <u/>
        <sz val="12"/>
        <color indexed="8"/>
        <rFont val="Arial"/>
        <family val="2"/>
      </rPr>
      <t>&lt;89</t>
    </r>
    <r>
      <rPr>
        <sz val="12"/>
        <color indexed="8"/>
        <rFont val="Arial"/>
        <family val="2"/>
      </rPr>
      <t>%)</t>
    </r>
  </si>
  <si>
    <r>
      <rPr>
        <u/>
        <sz val="12"/>
        <color indexed="8"/>
        <rFont val="Arial"/>
        <family val="2"/>
      </rPr>
      <t>&gt;90</t>
    </r>
    <r>
      <rPr>
        <sz val="12"/>
        <color indexed="8"/>
        <rFont val="Arial"/>
        <family val="2"/>
      </rPr>
      <t>%</t>
    </r>
  </si>
  <si>
    <r>
      <rPr>
        <b/>
        <u/>
        <sz val="12"/>
        <color theme="1"/>
        <rFont val="Arial"/>
        <family val="2"/>
      </rPr>
      <t>Promedio mensual</t>
    </r>
    <r>
      <rPr>
        <sz val="12"/>
        <color theme="1"/>
        <rFont val="Arial"/>
        <family val="2"/>
      </rPr>
      <t xml:space="preserve"> (suma de los días de vehículos atendidos por mantenimiento / el numero de  vehículos en mantenimiento)
</t>
    </r>
    <r>
      <rPr>
        <i/>
        <sz val="12"/>
        <color theme="1"/>
        <rFont val="Arial"/>
        <family val="2"/>
      </rPr>
      <t xml:space="preserve">Ref.: </t>
    </r>
    <r>
      <rPr>
        <i/>
        <u/>
        <sz val="12"/>
        <color theme="1"/>
        <rFont val="Arial"/>
        <family val="2"/>
      </rPr>
      <t>Fecha de entrada al taller-fecha de salida del taller</t>
    </r>
    <r>
      <rPr>
        <i/>
        <sz val="12"/>
        <color theme="1"/>
        <rFont val="Arial"/>
        <family val="2"/>
      </rPr>
      <t xml:space="preserve">
</t>
    </r>
  </si>
  <si>
    <r>
      <rPr>
        <u/>
        <sz val="12"/>
        <color theme="1"/>
        <rFont val="Arial"/>
        <family val="2"/>
      </rPr>
      <t>&gt;</t>
    </r>
    <r>
      <rPr>
        <sz val="12"/>
        <color theme="1"/>
        <rFont val="Arial"/>
        <family val="2"/>
      </rPr>
      <t xml:space="preserve"> 21 DIAS</t>
    </r>
  </si>
  <si>
    <r>
      <t>(</t>
    </r>
    <r>
      <rPr>
        <u/>
        <sz val="12"/>
        <color theme="1"/>
        <rFont val="Arial"/>
        <family val="2"/>
      </rPr>
      <t>&gt;</t>
    </r>
    <r>
      <rPr>
        <sz val="12"/>
        <color theme="1"/>
        <rFont val="Arial"/>
        <family val="2"/>
      </rPr>
      <t xml:space="preserve"> 13 DIAS y </t>
    </r>
    <r>
      <rPr>
        <u/>
        <sz val="12"/>
        <color theme="1"/>
        <rFont val="Arial"/>
        <family val="2"/>
      </rPr>
      <t>&lt;</t>
    </r>
    <r>
      <rPr>
        <sz val="12"/>
        <color theme="1"/>
        <rFont val="Arial"/>
        <family val="2"/>
      </rPr>
      <t xml:space="preserve"> 20 DIAS)</t>
    </r>
  </si>
  <si>
    <r>
      <t>(</t>
    </r>
    <r>
      <rPr>
        <u/>
        <sz val="12"/>
        <color theme="1"/>
        <rFont val="Arial"/>
        <family val="2"/>
      </rPr>
      <t>&gt;6</t>
    </r>
    <r>
      <rPr>
        <sz val="12"/>
        <color theme="1"/>
        <rFont val="Arial"/>
        <family val="2"/>
      </rPr>
      <t xml:space="preserve"> DIAS y  </t>
    </r>
    <r>
      <rPr>
        <u/>
        <sz val="12"/>
        <color theme="1"/>
        <rFont val="Arial"/>
        <family val="2"/>
      </rPr>
      <t>&lt;</t>
    </r>
    <r>
      <rPr>
        <sz val="12"/>
        <color theme="1"/>
        <rFont val="Arial"/>
        <family val="2"/>
      </rPr>
      <t xml:space="preserve"> 12 DIAS)</t>
    </r>
  </si>
  <si>
    <r>
      <rPr>
        <u/>
        <sz val="12"/>
        <color theme="1"/>
        <rFont val="Arial"/>
        <family val="2"/>
      </rPr>
      <t>&lt; 5</t>
    </r>
    <r>
      <rPr>
        <sz val="12"/>
        <color theme="1"/>
        <rFont val="Arial"/>
        <family val="2"/>
      </rPr>
      <t xml:space="preserve"> DIAS </t>
    </r>
  </si>
  <si>
    <r>
      <rPr>
        <b/>
        <sz val="12"/>
        <color theme="1"/>
        <rFont val="Arial"/>
        <family val="2"/>
      </rPr>
      <t>PROMEDIO SEMANAL</t>
    </r>
    <r>
      <rPr>
        <sz val="12"/>
        <color theme="1"/>
        <rFont val="Arial"/>
        <family val="2"/>
      </rPr>
      <t xml:space="preserve"> (Total de equipo menor (mayor frecuencia y/o rotación) disponible para la atencion </t>
    </r>
    <r>
      <rPr>
        <b/>
        <sz val="12"/>
        <color theme="1"/>
        <rFont val="Arial"/>
        <family val="2"/>
      </rPr>
      <t>segun base de disponibilidad</t>
    </r>
    <r>
      <rPr>
        <sz val="12"/>
        <color theme="1"/>
        <rFont val="Arial"/>
        <family val="2"/>
      </rPr>
      <t>/ total de equipo menor (mayor frecuencia y/o rotación). para la atención)*100</t>
    </r>
  </si>
  <si>
    <r>
      <rPr>
        <u/>
        <sz val="12"/>
        <color indexed="8"/>
        <rFont val="Arial"/>
        <family val="2"/>
      </rPr>
      <t>&lt;</t>
    </r>
    <r>
      <rPr>
        <sz val="12"/>
        <color indexed="8"/>
        <rFont val="Arial"/>
        <family val="2"/>
      </rPr>
      <t>29%</t>
    </r>
  </si>
  <si>
    <r>
      <t>(</t>
    </r>
    <r>
      <rPr>
        <u/>
        <sz val="12"/>
        <color indexed="8"/>
        <rFont val="Arial"/>
        <family val="2"/>
      </rPr>
      <t>&gt;</t>
    </r>
    <r>
      <rPr>
        <sz val="12"/>
        <color indexed="8"/>
        <rFont val="Arial"/>
        <family val="2"/>
      </rPr>
      <t xml:space="preserve"> 30% y </t>
    </r>
    <r>
      <rPr>
        <u/>
        <sz val="12"/>
        <color indexed="8"/>
        <rFont val="Arial"/>
        <family val="2"/>
      </rPr>
      <t>&lt;</t>
    </r>
    <r>
      <rPr>
        <sz val="12"/>
        <color indexed="8"/>
        <rFont val="Arial"/>
        <family val="2"/>
      </rPr>
      <t>59%)</t>
    </r>
  </si>
  <si>
    <r>
      <t>(</t>
    </r>
    <r>
      <rPr>
        <u/>
        <sz val="12"/>
        <color indexed="8"/>
        <rFont val="Arial"/>
        <family val="2"/>
      </rPr>
      <t>&gt;</t>
    </r>
    <r>
      <rPr>
        <sz val="12"/>
        <color indexed="8"/>
        <rFont val="Arial"/>
        <family val="2"/>
      </rPr>
      <t xml:space="preserve"> 60% y </t>
    </r>
    <r>
      <rPr>
        <u/>
        <sz val="12"/>
        <color indexed="8"/>
        <rFont val="Arial"/>
        <family val="2"/>
      </rPr>
      <t>&lt;84</t>
    </r>
    <r>
      <rPr>
        <sz val="12"/>
        <color indexed="8"/>
        <rFont val="Arial"/>
        <family val="2"/>
      </rPr>
      <t>%)</t>
    </r>
  </si>
  <si>
    <r>
      <rPr>
        <u/>
        <sz val="12"/>
        <color indexed="8"/>
        <rFont val="Arial"/>
        <family val="2"/>
      </rPr>
      <t>&gt;</t>
    </r>
    <r>
      <rPr>
        <sz val="12"/>
        <color indexed="8"/>
        <rFont val="Arial"/>
        <family val="2"/>
      </rPr>
      <t>85%</t>
    </r>
  </si>
  <si>
    <r>
      <rPr>
        <u/>
        <sz val="12"/>
        <color indexed="8"/>
        <rFont val="Arial"/>
        <family val="2"/>
      </rPr>
      <t>&lt;</t>
    </r>
    <r>
      <rPr>
        <sz val="12"/>
        <color indexed="8"/>
        <rFont val="Arial"/>
        <family val="2"/>
      </rPr>
      <t>59%</t>
    </r>
  </si>
  <si>
    <r>
      <t>(</t>
    </r>
    <r>
      <rPr>
        <u/>
        <sz val="12"/>
        <color indexed="8"/>
        <rFont val="Arial"/>
        <family val="2"/>
      </rPr>
      <t>&gt;</t>
    </r>
    <r>
      <rPr>
        <sz val="12"/>
        <color indexed="8"/>
        <rFont val="Arial"/>
        <family val="2"/>
      </rPr>
      <t xml:space="preserve"> 60% y </t>
    </r>
    <r>
      <rPr>
        <u/>
        <sz val="12"/>
        <color indexed="8"/>
        <rFont val="Arial"/>
        <family val="2"/>
      </rPr>
      <t>&lt;</t>
    </r>
    <r>
      <rPr>
        <sz val="12"/>
        <color indexed="8"/>
        <rFont val="Arial"/>
        <family val="2"/>
      </rPr>
      <t>79%)</t>
    </r>
  </si>
  <si>
    <r>
      <t>(</t>
    </r>
    <r>
      <rPr>
        <u/>
        <sz val="12"/>
        <color indexed="8"/>
        <rFont val="Arial"/>
        <family val="2"/>
      </rPr>
      <t>&gt;</t>
    </r>
    <r>
      <rPr>
        <sz val="12"/>
        <color indexed="8"/>
        <rFont val="Arial"/>
        <family val="2"/>
      </rPr>
      <t xml:space="preserve"> 80% y </t>
    </r>
    <r>
      <rPr>
        <u/>
        <sz val="12"/>
        <color indexed="8"/>
        <rFont val="Arial"/>
        <family val="2"/>
      </rPr>
      <t>&lt;</t>
    </r>
    <r>
      <rPr>
        <sz val="12"/>
        <color indexed="8"/>
        <rFont val="Arial"/>
        <family val="2"/>
      </rPr>
      <t>89%)</t>
    </r>
  </si>
  <si>
    <r>
      <rPr>
        <u/>
        <sz val="12"/>
        <color indexed="8"/>
        <rFont val="Arial"/>
        <family val="2"/>
      </rPr>
      <t>&gt;</t>
    </r>
    <r>
      <rPr>
        <sz val="12"/>
        <color indexed="8"/>
        <rFont val="Arial"/>
        <family val="2"/>
      </rPr>
      <t>90%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</si>
</sst>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_-* #,##0.00_-;\-* #,##0.00_-;_-* &quot;-&quot;??_-;_-@_-"/>
    <numFmt numFmtId="165" formatCode="_([$$-240A]\ * #,##0.00_);_([$$-240A]\ * \(#,##0.00\);_([$$-240A]\ * &quot;-&quot;??_);_(@_)"/>
    <numFmt numFmtId="166" formatCode="_(&quot;$&quot;\ * #,##0.00_);_(&quot;$&quot;\ * \(#,##0.00\);_(&quot;$&quot;\ * &quot;-&quot;??_);_(@_)"/>
    <numFmt numFmtId="167" formatCode="0.0%"/>
    <numFmt numFmtId="168" formatCode="_(* #,##0_);_(* \(#,##0\);_(* &quot;-&quot;??_);_(@_)"/>
    <numFmt numFmtId="169" formatCode="h:mm:ss;@"/>
    <numFmt numFmtId="170" formatCode="0.0"/>
    <numFmt numFmtId="171" formatCode="&quot;$&quot;\ #,##0"/>
    <numFmt numFmtId="172" formatCode="&quot;$&quot;\ #,##0.00"/>
    <numFmt numFmtId="173" formatCode="_-* #,##0_-;\-* #,##0_-;_-*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1"/>
      <color rgb="FF000000"/>
      <name val="Calibri"/>
      <family val="2"/>
    </font>
    <font>
      <sz val="11"/>
      <name val="Calibri"/>
      <family val="2"/>
      <scheme val="minor"/>
    </font>
    <font>
      <sz val="11"/>
      <color rgb="FF222222"/>
      <name val="Calibri"/>
      <family val="2"/>
      <scheme val="minor"/>
    </font>
    <font>
      <sz val="11"/>
      <color indexed="8"/>
      <name val="Calibri"/>
      <family val="2"/>
      <scheme val="minor"/>
    </font>
    <font>
      <sz val="10"/>
      <name val="Arial"/>
      <family val="2"/>
    </font>
    <font>
      <sz val="12"/>
      <color indexed="8"/>
      <name val="Verdana"/>
      <family val="2"/>
    </font>
    <font>
      <b/>
      <sz val="12"/>
      <color indexed="10"/>
      <name val="Verdana"/>
      <family val="2"/>
    </font>
    <font>
      <sz val="16"/>
      <color theme="0"/>
      <name val="Calibri"/>
      <family val="2"/>
      <scheme val="minor"/>
    </font>
    <font>
      <sz val="9"/>
      <color indexed="81"/>
      <name val="Tahoma"/>
      <family val="2"/>
    </font>
    <font>
      <b/>
      <sz val="9"/>
      <color indexed="81"/>
      <name val="Tahoma"/>
      <family val="2"/>
    </font>
    <font>
      <b/>
      <sz val="16"/>
      <name val="Calibri"/>
      <family val="2"/>
      <scheme val="minor"/>
    </font>
    <font>
      <sz val="9"/>
      <color indexed="81"/>
      <name val="Tahoma"/>
      <charset val="1"/>
    </font>
    <font>
      <b/>
      <sz val="9"/>
      <color indexed="81"/>
      <name val="Tahoma"/>
      <charset val="1"/>
    </font>
    <font>
      <sz val="12"/>
      <color indexed="8"/>
      <name val="Arial"/>
      <family val="2"/>
    </font>
    <font>
      <sz val="12"/>
      <color rgb="FF222222"/>
      <name val="Arial"/>
      <family val="2"/>
    </font>
    <font>
      <sz val="12"/>
      <color theme="1"/>
      <name val="Arial"/>
      <family val="2"/>
    </font>
    <font>
      <b/>
      <sz val="12"/>
      <color indexed="10"/>
      <name val="Arial"/>
      <family val="2"/>
    </font>
    <font>
      <sz val="12"/>
      <name val="Arial"/>
      <family val="2"/>
    </font>
    <font>
      <b/>
      <sz val="12"/>
      <color indexed="12"/>
      <name val="Arial"/>
      <family val="2"/>
    </font>
    <font>
      <b/>
      <sz val="12"/>
      <name val="Arial"/>
      <family val="2"/>
    </font>
    <font>
      <b/>
      <sz val="12"/>
      <color indexed="8"/>
      <name val="Arial"/>
      <family val="2"/>
    </font>
    <font>
      <b/>
      <sz val="12"/>
      <color theme="1"/>
      <name val="Arial"/>
      <family val="2"/>
    </font>
    <font>
      <b/>
      <sz val="12"/>
      <color theme="0"/>
      <name val="Arial"/>
      <family val="2"/>
    </font>
    <font>
      <b/>
      <sz val="12"/>
      <color rgb="FF000000"/>
      <name val="Arial"/>
      <family val="2"/>
    </font>
    <font>
      <sz val="12"/>
      <color rgb="FFFF0000"/>
      <name val="Arial"/>
      <family val="2"/>
    </font>
    <font>
      <sz val="12"/>
      <color theme="3"/>
      <name val="Arial"/>
      <family val="2"/>
    </font>
    <font>
      <sz val="12"/>
      <color rgb="FF000000"/>
      <name val="Arial"/>
      <family val="2"/>
    </font>
    <font>
      <u/>
      <sz val="12"/>
      <color indexed="8"/>
      <name val="Arial"/>
      <family val="2"/>
    </font>
    <font>
      <i/>
      <sz val="12"/>
      <name val="Arial"/>
      <family val="2"/>
    </font>
    <font>
      <b/>
      <u/>
      <sz val="12"/>
      <color theme="1"/>
      <name val="Arial"/>
      <family val="2"/>
    </font>
    <font>
      <i/>
      <sz val="12"/>
      <color theme="1"/>
      <name val="Arial"/>
      <family val="2"/>
    </font>
    <font>
      <i/>
      <u/>
      <sz val="12"/>
      <color theme="1"/>
      <name val="Arial"/>
      <family val="2"/>
    </font>
    <font>
      <u/>
      <sz val="12"/>
      <color theme="1"/>
      <name val="Arial"/>
      <family val="2"/>
    </font>
    <font>
      <b/>
      <sz val="13"/>
      <name val="Arial"/>
      <family val="2"/>
    </font>
  </fonts>
  <fills count="36">
    <fill>
      <patternFill patternType="none"/>
    </fill>
    <fill>
      <patternFill patternType="gray125"/>
    </fill>
    <fill>
      <patternFill patternType="solid">
        <fgColor theme="1"/>
        <bgColor indexed="64"/>
      </patternFill>
    </fill>
    <fill>
      <patternFill patternType="solid">
        <fgColor theme="8" tint="-0.499984740745262"/>
        <bgColor indexed="64"/>
      </patternFill>
    </fill>
    <fill>
      <patternFill patternType="solid">
        <fgColor rgb="FF002060"/>
        <bgColor rgb="FFBFBFBF"/>
      </patternFill>
    </fill>
    <fill>
      <patternFill patternType="solid">
        <fgColor rgb="FFFF0000"/>
        <bgColor indexed="64"/>
      </patternFill>
    </fill>
    <fill>
      <patternFill patternType="solid">
        <fgColor rgb="FFFFFF00"/>
        <bgColor indexed="64"/>
      </patternFill>
    </fill>
    <fill>
      <patternFill patternType="solid">
        <fgColor theme="6"/>
        <bgColor indexed="64"/>
      </patternFill>
    </fill>
    <fill>
      <patternFill patternType="solid">
        <fgColor rgb="FF00B0F0"/>
        <bgColor indexed="64"/>
      </patternFill>
    </fill>
    <fill>
      <patternFill patternType="solid">
        <fgColor theme="8" tint="0.79998168889431442"/>
        <bgColor rgb="FFBFBFBF"/>
      </patternFill>
    </fill>
    <fill>
      <patternFill patternType="solid">
        <fgColor theme="0"/>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theme="8"/>
        <bgColor indexed="64"/>
      </patternFill>
    </fill>
    <fill>
      <patternFill patternType="solid">
        <fgColor rgb="FF002060"/>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6" tint="-0.499984740745262"/>
        <bgColor indexed="64"/>
      </patternFill>
    </fill>
    <fill>
      <patternFill patternType="solid">
        <fgColor theme="4" tint="-0.249977111117893"/>
        <bgColor theme="4" tint="-0.249977111117893"/>
      </patternFill>
    </fill>
    <fill>
      <patternFill patternType="solid">
        <fgColor theme="1" tint="0.499984740745262"/>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6" tint="0.59999389629810485"/>
        <bgColor indexed="9"/>
      </patternFill>
    </fill>
    <fill>
      <patternFill patternType="solid">
        <fgColor theme="8" tint="0.79998168889431442"/>
        <bgColor theme="4" tint="0.79998168889431442"/>
      </patternFill>
    </fill>
    <fill>
      <patternFill patternType="solid">
        <fgColor theme="6" tint="0.79998168889431442"/>
        <bgColor theme="4" tint="0.79998168889431442"/>
      </patternFill>
    </fill>
    <fill>
      <patternFill patternType="solid">
        <fgColor theme="7" tint="0.79998168889431442"/>
        <bgColor indexed="64"/>
      </patternFill>
    </fill>
    <fill>
      <patternFill patternType="solid">
        <fgColor theme="7" tint="0.79998168889431442"/>
        <bgColor theme="4" tint="0.79998168889431442"/>
      </patternFill>
    </fill>
    <fill>
      <patternFill patternType="solid">
        <fgColor theme="0" tint="-4.9989318521683403E-2"/>
        <bgColor rgb="FFBFBFBF"/>
      </patternFill>
    </fill>
    <fill>
      <patternFill patternType="solid">
        <fgColor theme="0" tint="-4.9989318521683403E-2"/>
        <bgColor indexed="64"/>
      </patternFill>
    </fill>
  </fills>
  <borders count="5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3"/>
      </left>
      <right style="thin">
        <color theme="3"/>
      </right>
      <top style="thin">
        <color theme="3"/>
      </top>
      <bottom style="thin">
        <color theme="3"/>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top/>
      <bottom style="thin">
        <color theme="5"/>
      </bottom>
      <diagonal/>
    </border>
    <border>
      <left style="medium">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theme="4" tint="0.79998168889431442"/>
      </top>
      <bottom style="thin">
        <color theme="4" tint="0.79998168889431442"/>
      </bottom>
      <diagonal/>
    </border>
    <border>
      <left/>
      <right/>
      <top style="thin">
        <color theme="4" tint="-0.249977111117893"/>
      </top>
      <bottom style="thin">
        <color theme="4" tint="0.79998168889431442"/>
      </bottom>
      <diagonal/>
    </border>
    <border>
      <left/>
      <right/>
      <top style="thin">
        <color theme="4" tint="-0.249977111117893"/>
      </top>
      <bottom style="thin">
        <color theme="4" tint="0.59999389629810485"/>
      </bottom>
      <diagonal/>
    </border>
    <border>
      <left/>
      <right/>
      <top style="double">
        <color theme="4" tint="-0.249977111117893"/>
      </top>
      <bottom/>
      <diagonal/>
    </border>
    <border>
      <left style="thin">
        <color indexed="64"/>
      </left>
      <right style="thin">
        <color indexed="64"/>
      </right>
      <top style="thin">
        <color indexed="64"/>
      </top>
      <bottom style="thin">
        <color theme="4" tint="0.39997558519241921"/>
      </bottom>
      <diagonal/>
    </border>
    <border>
      <left/>
      <right style="thin">
        <color indexed="64"/>
      </right>
      <top/>
      <bottom/>
      <diagonal/>
    </border>
    <border>
      <left style="thin">
        <color indexed="64"/>
      </left>
      <right/>
      <top style="thin">
        <color indexed="64"/>
      </top>
      <bottom style="thin">
        <color theme="4" tint="0.3999755851924192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thin">
        <color indexed="64"/>
      </right>
      <top style="thin">
        <color theme="4" tint="0.39997558519241921"/>
      </top>
      <bottom style="thin">
        <color theme="4" tint="0.39997558519241921"/>
      </bottom>
      <diagonal/>
    </border>
    <border>
      <left style="thin">
        <color indexed="8"/>
      </left>
      <right style="thin">
        <color indexed="8"/>
      </right>
      <top style="thin">
        <color indexed="8"/>
      </top>
      <bottom style="thin">
        <color indexed="2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2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8">
    <xf numFmtId="0" fontId="0" fillId="0" borderId="0"/>
    <xf numFmtId="9" fontId="1" fillId="0" borderId="0" applyFont="0" applyFill="0" applyBorder="0" applyAlignment="0" applyProtection="0"/>
    <xf numFmtId="0" fontId="5" fillId="0" borderId="0"/>
    <xf numFmtId="165" fontId="1" fillId="0" borderId="0"/>
    <xf numFmtId="0" fontId="5"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 fillId="0" borderId="0"/>
    <xf numFmtId="0" fontId="9" fillId="0" borderId="0"/>
    <xf numFmtId="0" fontId="9" fillId="0" borderId="0"/>
    <xf numFmtId="0" fontId="9" fillId="0" borderId="0"/>
    <xf numFmtId="9" fontId="5" fillId="0" borderId="0" applyFont="0" applyFill="0" applyBorder="0" applyAlignment="0" applyProtection="0"/>
    <xf numFmtId="9" fontId="5" fillId="0" borderId="0" applyFont="0" applyFill="0" applyBorder="0" applyAlignment="0" applyProtection="0"/>
    <xf numFmtId="164" fontId="1" fillId="0" borderId="0" applyFont="0" applyFill="0" applyBorder="0" applyAlignment="0" applyProtection="0"/>
  </cellStyleXfs>
  <cellXfs count="482">
    <xf numFmtId="0" fontId="0" fillId="0" borderId="0" xfId="0"/>
    <xf numFmtId="0" fontId="0" fillId="0" borderId="0" xfId="0" applyAlignment="1">
      <alignment vertical="center"/>
    </xf>
    <xf numFmtId="0" fontId="0" fillId="0" borderId="4" xfId="0" applyFont="1" applyBorder="1" applyAlignment="1">
      <alignment horizontal="center" vertical="center"/>
    </xf>
    <xf numFmtId="0" fontId="3"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1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8" fillId="0" borderId="4" xfId="0" applyFont="1" applyBorder="1" applyAlignment="1">
      <alignment horizontal="center" vertical="center"/>
    </xf>
    <xf numFmtId="9" fontId="0" fillId="0" borderId="4" xfId="0" applyNumberFormat="1" applyFont="1" applyFill="1" applyBorder="1" applyAlignment="1">
      <alignment horizontal="center" vertical="center"/>
    </xf>
    <xf numFmtId="9" fontId="0" fillId="0" borderId="4"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20" fontId="8" fillId="0" borderId="4" xfId="0" applyNumberFormat="1" applyFont="1" applyBorder="1" applyAlignment="1">
      <alignment horizontal="center" vertical="center"/>
    </xf>
    <xf numFmtId="16" fontId="0" fillId="0" borderId="4" xfId="0" applyNumberFormat="1" applyFont="1" applyBorder="1" applyAlignment="1">
      <alignment horizontal="center" vertical="center" wrapText="1"/>
    </xf>
    <xf numFmtId="9"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6" fillId="0" borderId="4" xfId="0" applyFont="1" applyBorder="1" applyAlignment="1">
      <alignment horizontal="center" vertical="center" wrapText="1"/>
    </xf>
    <xf numFmtId="0" fontId="6" fillId="10" borderId="4" xfId="0" applyFont="1" applyFill="1" applyBorder="1" applyAlignment="1">
      <alignment horizontal="center" vertical="center" wrapText="1"/>
    </xf>
    <xf numFmtId="9" fontId="10" fillId="12" borderId="5" xfId="0" applyNumberFormat="1" applyFont="1" applyFill="1" applyBorder="1" applyAlignment="1">
      <alignment horizontal="center" vertical="center"/>
    </xf>
    <xf numFmtId="1" fontId="10" fillId="12" borderId="5" xfId="0" applyNumberFormat="1" applyFont="1" applyFill="1" applyBorder="1" applyAlignment="1">
      <alignment horizontal="center" vertical="center"/>
    </xf>
    <xf numFmtId="9" fontId="10" fillId="12" borderId="7" xfId="0" applyNumberFormat="1" applyFont="1" applyFill="1" applyBorder="1" applyAlignment="1">
      <alignment horizontal="center" vertical="center"/>
    </xf>
    <xf numFmtId="10" fontId="11" fillId="12" borderId="7" xfId="0" applyNumberFormat="1" applyFont="1" applyFill="1" applyBorder="1" applyAlignment="1">
      <alignment horizontal="center" vertical="center"/>
    </xf>
    <xf numFmtId="0" fontId="10" fillId="12" borderId="10" xfId="0" applyFont="1" applyFill="1" applyBorder="1" applyAlignment="1">
      <alignment horizontal="justify" vertical="center" wrapText="1"/>
    </xf>
    <xf numFmtId="0" fontId="0" fillId="5"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0" fillId="12" borderId="7" xfId="0" applyFont="1" applyFill="1" applyBorder="1" applyAlignment="1">
      <alignment horizontal="justify" vertical="center" wrapText="1"/>
    </xf>
    <xf numFmtId="0" fontId="10" fillId="12" borderId="4" xfId="0" applyFont="1" applyFill="1" applyBorder="1" applyAlignment="1">
      <alignment horizontal="justify" vertical="center" wrapText="1"/>
    </xf>
    <xf numFmtId="0" fontId="0" fillId="0" borderId="4" xfId="0" applyBorder="1" applyAlignment="1">
      <alignment horizontal="center" vertical="center"/>
    </xf>
    <xf numFmtId="10" fontId="0" fillId="0" borderId="4" xfId="0" applyNumberFormat="1" applyBorder="1" applyAlignment="1">
      <alignment horizontal="center" vertical="center"/>
    </xf>
    <xf numFmtId="1" fontId="0" fillId="0" borderId="4" xfId="0" applyNumberFormat="1" applyBorder="1" applyAlignment="1">
      <alignment horizontal="center" vertical="center"/>
    </xf>
    <xf numFmtId="9" fontId="0" fillId="0" borderId="0" xfId="1" applyFont="1"/>
    <xf numFmtId="0" fontId="0" fillId="0" borderId="4" xfId="0" applyNumberFormat="1" applyBorder="1" applyAlignment="1">
      <alignment horizontal="center" vertical="center"/>
    </xf>
    <xf numFmtId="9" fontId="0" fillId="0" borderId="4" xfId="0" applyNumberFormat="1" applyBorder="1" applyAlignment="1">
      <alignment horizontal="center" vertical="center"/>
    </xf>
    <xf numFmtId="0" fontId="0" fillId="18" borderId="5"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9" borderId="4" xfId="0" applyFont="1" applyFill="1" applyBorder="1" applyAlignment="1">
      <alignment horizontal="center" vertical="center" wrapText="1"/>
    </xf>
    <xf numFmtId="0" fontId="10" fillId="12" borderId="7" xfId="0" applyFont="1" applyFill="1" applyBorder="1" applyAlignment="1">
      <alignment horizontal="justify" vertical="center" wrapText="1"/>
    </xf>
    <xf numFmtId="0" fontId="12" fillId="0" borderId="14" xfId="0" applyFont="1" applyFill="1" applyBorder="1" applyAlignment="1">
      <alignment horizontal="center" vertical="center"/>
    </xf>
    <xf numFmtId="0" fontId="0" fillId="0" borderId="0" xfId="0"/>
    <xf numFmtId="0" fontId="0" fillId="0" borderId="0" xfId="0" pivotButton="1"/>
    <xf numFmtId="0" fontId="0" fillId="0" borderId="0" xfId="0" applyAlignment="1">
      <alignment horizontal="center" vertical="center"/>
    </xf>
    <xf numFmtId="0" fontId="0" fillId="0" borderId="18" xfId="0" pivotButton="1" applyBorder="1" applyAlignment="1">
      <alignment horizontal="center" vertical="center"/>
    </xf>
    <xf numFmtId="0" fontId="0" fillId="0" borderId="18" xfId="0" applyBorder="1" applyAlignment="1">
      <alignment horizontal="center" vertical="center"/>
    </xf>
    <xf numFmtId="9" fontId="0" fillId="0" borderId="18" xfId="0" applyNumberFormat="1" applyBorder="1" applyAlignment="1">
      <alignment horizontal="center" vertical="center"/>
    </xf>
    <xf numFmtId="0" fontId="0" fillId="16" borderId="18" xfId="0" applyFill="1" applyBorder="1" applyAlignment="1">
      <alignment horizontal="center" vertical="center"/>
    </xf>
    <xf numFmtId="9" fontId="0" fillId="16" borderId="18" xfId="0" applyNumberFormat="1" applyFill="1" applyBorder="1" applyAlignment="1">
      <alignment horizontal="center" vertical="center"/>
    </xf>
    <xf numFmtId="0" fontId="0" fillId="0" borderId="19" xfId="0" applyBorder="1" applyAlignment="1">
      <alignment horizontal="center" vertical="center"/>
    </xf>
    <xf numFmtId="0" fontId="0" fillId="0" borderId="20" xfId="0" pivotButton="1" applyBorder="1" applyAlignment="1">
      <alignment horizontal="center"/>
    </xf>
    <xf numFmtId="0" fontId="0" fillId="0" borderId="20"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vertical="center" wrapText="1"/>
    </xf>
    <xf numFmtId="0" fontId="0" fillId="0" borderId="23" xfId="0" applyBorder="1" applyAlignment="1">
      <alignment horizontal="center" vertical="center"/>
    </xf>
    <xf numFmtId="9" fontId="0" fillId="0" borderId="23" xfId="0" applyNumberFormat="1" applyBorder="1" applyAlignment="1">
      <alignment horizontal="center" vertical="center"/>
    </xf>
    <xf numFmtId="0" fontId="0" fillId="0" borderId="22" xfId="0" applyBorder="1" applyAlignment="1">
      <alignment vertical="center"/>
    </xf>
    <xf numFmtId="0" fontId="0" fillId="0" borderId="22" xfId="0" pivotButton="1" applyBorder="1" applyAlignment="1">
      <alignment horizontal="center" vertical="center" wrapText="1"/>
    </xf>
    <xf numFmtId="0" fontId="0" fillId="0" borderId="22" xfId="0" applyBorder="1" applyAlignment="1">
      <alignment horizontal="center" vertical="center" wrapText="1"/>
    </xf>
    <xf numFmtId="1" fontId="0" fillId="0" borderId="23" xfId="0" applyNumberFormat="1" applyBorder="1" applyAlignment="1">
      <alignment horizontal="center" vertical="center"/>
    </xf>
    <xf numFmtId="169" fontId="0" fillId="0" borderId="23" xfId="0" applyNumberFormat="1" applyBorder="1" applyAlignment="1">
      <alignment horizontal="center" vertical="center"/>
    </xf>
    <xf numFmtId="0" fontId="0" fillId="0" borderId="21" xfId="0" applyBorder="1" applyAlignment="1">
      <alignment horizontal="left" vertical="center"/>
    </xf>
    <xf numFmtId="0" fontId="0" fillId="0" borderId="19" xfId="0" applyNumberFormat="1" applyBorder="1" applyAlignment="1">
      <alignment horizontal="center" vertical="center"/>
    </xf>
    <xf numFmtId="0" fontId="0" fillId="0" borderId="0" xfId="0" pivotButton="1" applyAlignment="1">
      <alignment wrapText="1"/>
    </xf>
    <xf numFmtId="0" fontId="0" fillId="0" borderId="4" xfId="0" applyBorder="1"/>
    <xf numFmtId="0" fontId="0" fillId="0" borderId="4" xfId="0" pivotButton="1" applyBorder="1" applyAlignment="1">
      <alignment horizontal="center" wrapText="1"/>
    </xf>
    <xf numFmtId="0" fontId="0" fillId="0" borderId="4" xfId="0" pivotButton="1" applyBorder="1" applyAlignment="1">
      <alignment horizontal="center"/>
    </xf>
    <xf numFmtId="0" fontId="0" fillId="0" borderId="4" xfId="0" applyBorder="1" applyAlignment="1">
      <alignment horizontal="center"/>
    </xf>
    <xf numFmtId="0" fontId="0" fillId="0" borderId="4" xfId="0" applyNumberFormat="1" applyBorder="1" applyAlignment="1">
      <alignment horizontal="center"/>
    </xf>
    <xf numFmtId="0" fontId="0" fillId="0" borderId="4" xfId="0" applyBorder="1" applyAlignment="1">
      <alignment horizontal="left" vertical="center"/>
    </xf>
    <xf numFmtId="0" fontId="0" fillId="22" borderId="4" xfId="0" applyFill="1" applyBorder="1" applyAlignment="1">
      <alignment horizontal="center" vertical="center"/>
    </xf>
    <xf numFmtId="0" fontId="0" fillId="0" borderId="4" xfId="0" pivotButton="1" applyBorder="1"/>
    <xf numFmtId="0" fontId="0" fillId="0" borderId="4" xfId="0" pivotButton="1" applyBorder="1" applyAlignment="1">
      <alignment horizontal="center" vertical="center"/>
    </xf>
    <xf numFmtId="0" fontId="0" fillId="0" borderId="4" xfId="0" applyBorder="1" applyAlignment="1">
      <alignment horizontal="left" vertical="center" wrapText="1"/>
    </xf>
    <xf numFmtId="9" fontId="0" fillId="12" borderId="5" xfId="0" applyNumberFormat="1" applyFont="1" applyFill="1" applyBorder="1" applyAlignment="1">
      <alignment horizontal="center" vertical="center" wrapText="1"/>
    </xf>
    <xf numFmtId="0" fontId="15" fillId="23" borderId="0" xfId="0" applyFont="1" applyFill="1" applyBorder="1" applyAlignment="1">
      <alignment horizontal="center"/>
    </xf>
    <xf numFmtId="0" fontId="0" fillId="0" borderId="0" xfId="0" applyAlignment="1">
      <alignment horizontal="left"/>
    </xf>
    <xf numFmtId="10" fontId="0" fillId="0" borderId="0" xfId="0" applyNumberFormat="1"/>
    <xf numFmtId="0" fontId="0" fillId="16" borderId="0" xfId="0" applyFill="1" applyBorder="1" applyAlignment="1">
      <alignment horizontal="center" vertical="center"/>
    </xf>
    <xf numFmtId="9" fontId="0" fillId="16" borderId="0" xfId="0" applyNumberFormat="1" applyFill="1" applyBorder="1" applyAlignment="1">
      <alignment horizontal="center" vertical="center"/>
    </xf>
    <xf numFmtId="9" fontId="0" fillId="0" borderId="0" xfId="0" applyNumberFormat="1" applyAlignment="1">
      <alignment horizontal="center" vertical="center"/>
    </xf>
    <xf numFmtId="9" fontId="0" fillId="0" borderId="0" xfId="0" pivotButton="1" applyNumberFormat="1" applyAlignment="1">
      <alignment horizontal="center" vertical="center"/>
    </xf>
    <xf numFmtId="9" fontId="0" fillId="0" borderId="27" xfId="0" applyNumberFormat="1" applyFont="1" applyBorder="1" applyAlignment="1">
      <alignment horizontal="center" vertical="center"/>
    </xf>
    <xf numFmtId="9" fontId="2" fillId="0" borderId="30" xfId="0" applyNumberFormat="1" applyFont="1" applyBorder="1" applyAlignment="1">
      <alignment horizontal="center" vertical="center"/>
    </xf>
    <xf numFmtId="9" fontId="3" fillId="25" borderId="29" xfId="0" applyNumberFormat="1" applyFont="1" applyFill="1" applyBorder="1" applyAlignment="1">
      <alignment horizontal="center" vertical="center"/>
    </xf>
    <xf numFmtId="0" fontId="3" fillId="25" borderId="28" xfId="0" applyFont="1" applyFill="1" applyBorder="1" applyAlignment="1">
      <alignment horizontal="center"/>
    </xf>
    <xf numFmtId="0" fontId="3" fillId="25" borderId="4" xfId="0" applyFont="1" applyFill="1" applyBorder="1" applyAlignment="1">
      <alignment horizontal="center" vertical="center"/>
    </xf>
    <xf numFmtId="0" fontId="0" fillId="0" borderId="4" xfId="0" applyFont="1" applyBorder="1" applyAlignment="1">
      <alignment horizontal="left" vertical="center"/>
    </xf>
    <xf numFmtId="0" fontId="0" fillId="0" borderId="4" xfId="0" applyNumberFormat="1" applyFont="1" applyBorder="1" applyAlignment="1">
      <alignment horizontal="center" vertical="center"/>
    </xf>
    <xf numFmtId="0" fontId="4" fillId="3" borderId="0" xfId="0" applyFont="1" applyFill="1" applyBorder="1" applyAlignment="1">
      <alignment horizontal="center"/>
    </xf>
    <xf numFmtId="9" fontId="2" fillId="0" borderId="0" xfId="0" applyNumberFormat="1" applyFont="1" applyBorder="1" applyAlignment="1">
      <alignment horizontal="center" vertical="center"/>
    </xf>
    <xf numFmtId="9" fontId="3" fillId="0" borderId="0"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0" fontId="0" fillId="0" borderId="0" xfId="0" pivotButton="1" applyBorder="1"/>
    <xf numFmtId="0" fontId="0" fillId="0" borderId="0" xfId="0" applyBorder="1"/>
    <xf numFmtId="0" fontId="0" fillId="0" borderId="0" xfId="0" pivotButton="1" applyBorder="1" applyAlignment="1">
      <alignment horizontal="center" vertical="center"/>
    </xf>
    <xf numFmtId="0" fontId="0" fillId="0" borderId="0" xfId="0" applyBorder="1" applyAlignment="1">
      <alignment horizontal="center" vertical="center"/>
    </xf>
    <xf numFmtId="0" fontId="2" fillId="0" borderId="0" xfId="0" pivotButton="1" applyFont="1" applyBorder="1" applyAlignment="1">
      <alignment horizontal="center" vertical="center"/>
    </xf>
    <xf numFmtId="0" fontId="0" fillId="0" borderId="0" xfId="0" applyBorder="1" applyAlignment="1">
      <alignment horizontal="center" vertical="center" wrapText="1"/>
    </xf>
    <xf numFmtId="9" fontId="0" fillId="0" borderId="0" xfId="0" applyNumberFormat="1" applyBorder="1" applyAlignment="1">
      <alignment horizontal="center" vertical="center"/>
    </xf>
    <xf numFmtId="0" fontId="0" fillId="0" borderId="32" xfId="0" applyBorder="1" applyAlignment="1">
      <alignment horizontal="center" vertical="center"/>
    </xf>
    <xf numFmtId="9" fontId="0" fillId="0" borderId="32" xfId="0" applyNumberFormat="1" applyBorder="1" applyAlignment="1">
      <alignment horizontal="center" vertical="center"/>
    </xf>
    <xf numFmtId="0" fontId="0" fillId="0" borderId="16" xfId="0" applyNumberFormat="1" applyBorder="1" applyAlignment="1">
      <alignment horizontal="center" vertical="center"/>
    </xf>
    <xf numFmtId="0" fontId="0" fillId="21" borderId="5" xfId="0" applyNumberFormat="1" applyFill="1" applyBorder="1" applyAlignment="1">
      <alignment horizontal="center" vertical="center"/>
    </xf>
    <xf numFmtId="0" fontId="0" fillId="21" borderId="7" xfId="0" applyNumberFormat="1" applyFill="1" applyBorder="1" applyAlignment="1">
      <alignment horizontal="center" vertical="center"/>
    </xf>
    <xf numFmtId="0" fontId="0" fillId="0" borderId="10" xfId="0" applyNumberFormat="1" applyBorder="1" applyAlignment="1">
      <alignment horizontal="center" vertical="center"/>
    </xf>
    <xf numFmtId="0" fontId="0" fillId="21" borderId="9" xfId="0" applyNumberFormat="1" applyFill="1" applyBorder="1" applyAlignment="1">
      <alignment horizontal="center" vertical="center"/>
    </xf>
    <xf numFmtId="0" fontId="0" fillId="0" borderId="8" xfId="0" pivotButton="1"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21" borderId="8" xfId="0" applyFill="1" applyBorder="1" applyAlignment="1">
      <alignment horizontal="center" vertical="center"/>
    </xf>
    <xf numFmtId="0" fontId="0" fillId="10" borderId="4" xfId="0" applyFill="1" applyBorder="1" applyAlignment="1">
      <alignment horizontal="center" vertical="center"/>
    </xf>
    <xf numFmtId="9" fontId="0" fillId="10" borderId="4" xfId="0" applyNumberFormat="1" applyFill="1" applyBorder="1" applyAlignment="1">
      <alignment horizontal="center" vertical="center"/>
    </xf>
    <xf numFmtId="0" fontId="0" fillId="10" borderId="4" xfId="0" applyFill="1" applyBorder="1" applyAlignment="1">
      <alignment horizontal="center" vertical="center" wrapText="1"/>
    </xf>
    <xf numFmtId="0" fontId="0" fillId="0" borderId="0" xfId="0" applyBorder="1" applyAlignment="1">
      <alignment vertical="center" wrapText="1"/>
    </xf>
    <xf numFmtId="10" fontId="0" fillId="0" borderId="0" xfId="1" applyNumberFormat="1" applyFont="1" applyAlignment="1">
      <alignment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4" fillId="2" borderId="0" xfId="0" applyFont="1" applyFill="1" applyBorder="1" applyAlignment="1">
      <alignment horizontal="center"/>
    </xf>
    <xf numFmtId="0" fontId="4" fillId="3" borderId="0" xfId="0" applyFont="1" applyFill="1" applyBorder="1" applyAlignment="1">
      <alignment horizontal="center"/>
    </xf>
    <xf numFmtId="0" fontId="4" fillId="11" borderId="6" xfId="0" applyFont="1" applyFill="1" applyBorder="1" applyAlignment="1">
      <alignment horizontal="center"/>
    </xf>
    <xf numFmtId="0" fontId="12" fillId="17" borderId="13" xfId="0" applyFont="1" applyFill="1" applyBorder="1" applyAlignment="1">
      <alignment horizontal="center" vertical="center"/>
    </xf>
    <xf numFmtId="0" fontId="12" fillId="17" borderId="14" xfId="0" applyFont="1" applyFill="1" applyBorder="1" applyAlignment="1">
      <alignment horizontal="center" vertical="center"/>
    </xf>
    <xf numFmtId="0" fontId="12" fillId="17" borderId="15" xfId="0" applyFont="1" applyFill="1" applyBorder="1" applyAlignment="1">
      <alignment horizontal="center" vertical="center"/>
    </xf>
    <xf numFmtId="0" fontId="15" fillId="23" borderId="16" xfId="0" applyFont="1" applyFill="1" applyBorder="1" applyAlignment="1">
      <alignment horizontal="center"/>
    </xf>
    <xf numFmtId="0" fontId="15" fillId="23" borderId="17" xfId="0" applyFont="1" applyFill="1" applyBorder="1" applyAlignment="1">
      <alignment horizontal="center"/>
    </xf>
    <xf numFmtId="0" fontId="15" fillId="23" borderId="10" xfId="0" applyFont="1" applyFill="1" applyBorder="1" applyAlignment="1">
      <alignment horizontal="center"/>
    </xf>
    <xf numFmtId="0" fontId="15" fillId="26" borderId="16" xfId="0" applyFont="1" applyFill="1" applyBorder="1" applyAlignment="1">
      <alignment horizontal="center"/>
    </xf>
    <xf numFmtId="0" fontId="15" fillId="26" borderId="17" xfId="0" applyFont="1" applyFill="1" applyBorder="1" applyAlignment="1">
      <alignment horizontal="center"/>
    </xf>
    <xf numFmtId="0" fontId="15" fillId="26" borderId="10" xfId="0" applyFont="1" applyFill="1" applyBorder="1" applyAlignment="1">
      <alignment horizontal="center"/>
    </xf>
    <xf numFmtId="0" fontId="10" fillId="12" borderId="7" xfId="0" applyFont="1" applyFill="1" applyBorder="1" applyAlignment="1">
      <alignment horizontal="justify" vertical="center" wrapText="1"/>
    </xf>
    <xf numFmtId="0" fontId="10" fillId="12" borderId="8" xfId="0" applyFont="1" applyFill="1" applyBorder="1" applyAlignment="1">
      <alignment horizontal="justify" vertical="center" wrapText="1"/>
    </xf>
    <xf numFmtId="0" fontId="10" fillId="12" borderId="9" xfId="0" applyFont="1" applyFill="1" applyBorder="1" applyAlignment="1">
      <alignment horizontal="justify" vertical="center" wrapText="1"/>
    </xf>
    <xf numFmtId="0" fontId="0" fillId="10" borderId="0" xfId="0" applyFill="1"/>
    <xf numFmtId="0" fontId="0" fillId="10" borderId="0" xfId="0" applyFill="1" applyBorder="1"/>
    <xf numFmtId="0" fontId="0" fillId="10" borderId="1" xfId="0" applyFill="1" applyBorder="1"/>
    <xf numFmtId="0" fontId="0" fillId="10" borderId="44" xfId="0" applyFill="1" applyBorder="1"/>
    <xf numFmtId="0" fontId="0" fillId="10" borderId="45" xfId="0" applyFill="1" applyBorder="1"/>
    <xf numFmtId="0" fontId="0" fillId="10" borderId="46" xfId="0" applyFill="1" applyBorder="1"/>
    <xf numFmtId="0" fontId="0" fillId="10" borderId="47" xfId="0" applyFill="1" applyBorder="1"/>
    <xf numFmtId="0" fontId="0" fillId="10" borderId="48" xfId="0" applyFill="1" applyBorder="1"/>
    <xf numFmtId="0" fontId="0" fillId="10" borderId="6" xfId="0" applyFill="1" applyBorder="1"/>
    <xf numFmtId="0" fontId="0" fillId="10" borderId="49" xfId="0" applyFill="1" applyBorder="1"/>
    <xf numFmtId="9" fontId="18" fillId="12" borderId="5" xfId="0" applyNumberFormat="1" applyFont="1" applyFill="1" applyBorder="1" applyAlignment="1">
      <alignment horizontal="center" vertical="center"/>
    </xf>
    <xf numFmtId="1" fontId="18" fillId="12" borderId="5" xfId="0" applyNumberFormat="1" applyFont="1" applyFill="1" applyBorder="1" applyAlignment="1">
      <alignment horizontal="center" vertical="center"/>
    </xf>
    <xf numFmtId="9" fontId="18" fillId="12" borderId="7" xfId="0" applyNumberFormat="1" applyFont="1" applyFill="1" applyBorder="1" applyAlignment="1">
      <alignment horizontal="center" vertical="center"/>
    </xf>
    <xf numFmtId="9" fontId="18" fillId="12" borderId="33" xfId="0" applyNumberFormat="1" applyFont="1" applyFill="1" applyBorder="1" applyAlignment="1">
      <alignment horizontal="center" vertical="center"/>
    </xf>
    <xf numFmtId="0" fontId="18" fillId="12" borderId="4" xfId="0" applyFont="1" applyFill="1" applyBorder="1" applyAlignment="1">
      <alignment horizontal="justify" vertical="center" wrapText="1"/>
    </xf>
    <xf numFmtId="0" fontId="19" fillId="30" borderId="36" xfId="0" applyFont="1" applyFill="1" applyBorder="1" applyAlignment="1">
      <alignment horizontal="left" vertical="top" wrapText="1"/>
    </xf>
    <xf numFmtId="9" fontId="18" fillId="18" borderId="5" xfId="0" applyNumberFormat="1" applyFont="1" applyFill="1" applyBorder="1" applyAlignment="1">
      <alignment horizontal="center" vertical="center"/>
    </xf>
    <xf numFmtId="1" fontId="18" fillId="18" borderId="4" xfId="0" applyNumberFormat="1" applyFont="1" applyFill="1" applyBorder="1" applyAlignment="1">
      <alignment horizontal="center" vertical="center"/>
    </xf>
    <xf numFmtId="0" fontId="18" fillId="18" borderId="4" xfId="0" applyFont="1" applyFill="1" applyBorder="1" applyAlignment="1">
      <alignment horizontal="left" vertical="top" wrapText="1"/>
    </xf>
    <xf numFmtId="0" fontId="18" fillId="18" borderId="4" xfId="0" applyFont="1" applyFill="1" applyBorder="1" applyAlignment="1">
      <alignment horizontal="justify" vertical="center" wrapText="1"/>
    </xf>
    <xf numFmtId="9" fontId="18" fillId="18" borderId="4" xfId="0" applyNumberFormat="1" applyFont="1" applyFill="1" applyBorder="1" applyAlignment="1">
      <alignment horizontal="center" vertical="center"/>
    </xf>
    <xf numFmtId="0" fontId="20" fillId="32" borderId="4" xfId="0" applyFont="1" applyFill="1" applyBorder="1" applyAlignment="1">
      <alignment horizontal="left" vertical="center" wrapText="1"/>
    </xf>
    <xf numFmtId="0" fontId="18" fillId="18" borderId="4" xfId="0" applyFont="1" applyFill="1" applyBorder="1" applyAlignment="1">
      <alignment vertical="center" wrapText="1"/>
    </xf>
    <xf numFmtId="10" fontId="21" fillId="18" borderId="7" xfId="0" applyNumberFormat="1" applyFont="1" applyFill="1" applyBorder="1" applyAlignment="1">
      <alignment horizontal="center" vertical="center"/>
    </xf>
    <xf numFmtId="0" fontId="18" fillId="18" borderId="4" xfId="0" applyFont="1" applyFill="1" applyBorder="1" applyAlignment="1">
      <alignment vertical="center"/>
    </xf>
    <xf numFmtId="0" fontId="18" fillId="18" borderId="7" xfId="0" applyFont="1" applyFill="1" applyBorder="1" applyAlignment="1">
      <alignment horizontal="left" vertical="top" wrapText="1"/>
    </xf>
    <xf numFmtId="0" fontId="20" fillId="32" borderId="4" xfId="0" applyFont="1" applyFill="1" applyBorder="1" applyAlignment="1">
      <alignment horizontal="justify" vertical="center" wrapText="1"/>
    </xf>
    <xf numFmtId="10" fontId="22" fillId="18" borderId="4" xfId="0" applyNumberFormat="1" applyFont="1" applyFill="1" applyBorder="1" applyAlignment="1">
      <alignment horizontal="center" vertical="center"/>
    </xf>
    <xf numFmtId="0" fontId="18" fillId="19" borderId="7" xfId="0" applyFont="1" applyFill="1" applyBorder="1" applyAlignment="1">
      <alignment horizontal="left" vertical="top" wrapText="1"/>
    </xf>
    <xf numFmtId="10" fontId="22" fillId="32" borderId="33" xfId="0" applyNumberFormat="1" applyFont="1" applyFill="1" applyBorder="1" applyAlignment="1">
      <alignment horizontal="center" vertical="center"/>
    </xf>
    <xf numFmtId="10" fontId="18" fillId="29" borderId="40" xfId="0" applyNumberFormat="1" applyFont="1" applyFill="1" applyBorder="1" applyAlignment="1">
      <alignment horizontal="center" vertical="center"/>
    </xf>
    <xf numFmtId="9" fontId="18" fillId="18" borderId="31" xfId="0" applyNumberFormat="1" applyFont="1" applyFill="1" applyBorder="1" applyAlignment="1">
      <alignment horizontal="center" vertical="center"/>
    </xf>
    <xf numFmtId="10" fontId="22" fillId="18" borderId="33" xfId="0" applyNumberFormat="1" applyFont="1" applyFill="1" applyBorder="1" applyAlignment="1">
      <alignment horizontal="center" vertical="center"/>
    </xf>
    <xf numFmtId="9" fontId="18" fillId="29" borderId="38" xfId="0" applyNumberFormat="1" applyFont="1" applyFill="1" applyBorder="1" applyAlignment="1">
      <alignment horizontal="left" vertical="top" wrapText="1"/>
    </xf>
    <xf numFmtId="10" fontId="23" fillId="29" borderId="38" xfId="0" applyNumberFormat="1" applyFont="1" applyFill="1" applyBorder="1" applyAlignment="1">
      <alignment horizontal="left" vertical="top"/>
    </xf>
    <xf numFmtId="10" fontId="21" fillId="18" borderId="4" xfId="0" applyNumberFormat="1" applyFont="1" applyFill="1" applyBorder="1" applyAlignment="1">
      <alignment horizontal="center" vertical="center"/>
    </xf>
    <xf numFmtId="9" fontId="18" fillId="18" borderId="4" xfId="0" applyNumberFormat="1" applyFont="1" applyFill="1" applyBorder="1" applyAlignment="1">
      <alignment horizontal="left" vertical="top" wrapText="1"/>
    </xf>
    <xf numFmtId="10" fontId="24" fillId="19" borderId="7" xfId="0" applyNumberFormat="1" applyFont="1" applyFill="1" applyBorder="1" applyAlignment="1">
      <alignment horizontal="center" vertical="center"/>
    </xf>
    <xf numFmtId="0" fontId="18" fillId="29" borderId="37" xfId="0" applyFont="1" applyFill="1" applyBorder="1" applyAlignment="1">
      <alignment horizontal="left" vertical="top" wrapText="1"/>
    </xf>
    <xf numFmtId="0" fontId="18" fillId="18" borderId="31" xfId="0" applyFont="1" applyFill="1" applyBorder="1" applyAlignment="1">
      <alignment horizontal="justify" vertical="center" wrapText="1"/>
    </xf>
    <xf numFmtId="9" fontId="18" fillId="29" borderId="37" xfId="0" applyNumberFormat="1" applyFont="1" applyFill="1" applyBorder="1" applyAlignment="1">
      <alignment horizontal="center" vertical="center"/>
    </xf>
    <xf numFmtId="1" fontId="18" fillId="29" borderId="37" xfId="0" applyNumberFormat="1" applyFont="1" applyFill="1" applyBorder="1" applyAlignment="1">
      <alignment horizontal="center" vertical="center"/>
    </xf>
    <xf numFmtId="1" fontId="18" fillId="18" borderId="31" xfId="0" applyNumberFormat="1" applyFont="1" applyFill="1" applyBorder="1" applyAlignment="1">
      <alignment horizontal="center" vertical="center"/>
    </xf>
    <xf numFmtId="9" fontId="18" fillId="12" borderId="4" xfId="0" applyNumberFormat="1" applyFont="1" applyFill="1" applyBorder="1" applyAlignment="1">
      <alignment horizontal="center" vertical="center" wrapText="1"/>
    </xf>
    <xf numFmtId="9" fontId="18" fillId="12" borderId="33" xfId="0" applyNumberFormat="1" applyFont="1" applyFill="1" applyBorder="1" applyAlignment="1">
      <alignment horizontal="center" vertical="center" wrapText="1"/>
    </xf>
    <xf numFmtId="9" fontId="18" fillId="12" borderId="31" xfId="0" applyNumberFormat="1" applyFont="1" applyFill="1" applyBorder="1" applyAlignment="1">
      <alignment horizontal="center" vertical="center" wrapText="1"/>
    </xf>
    <xf numFmtId="9" fontId="18" fillId="29" borderId="37" xfId="0" applyNumberFormat="1" applyFont="1" applyFill="1" applyBorder="1" applyAlignment="1">
      <alignment horizontal="left" vertical="top"/>
    </xf>
    <xf numFmtId="0" fontId="18" fillId="12" borderId="10" xfId="0" applyFont="1" applyFill="1" applyBorder="1" applyAlignment="1">
      <alignment horizontal="justify" vertical="center" wrapText="1"/>
    </xf>
    <xf numFmtId="0" fontId="18" fillId="29" borderId="39" xfId="0" applyFont="1" applyFill="1" applyBorder="1" applyAlignment="1">
      <alignment horizontal="center" vertical="center" wrapText="1"/>
    </xf>
    <xf numFmtId="0" fontId="20" fillId="18" borderId="5" xfId="0" applyFont="1" applyFill="1" applyBorder="1" applyAlignment="1">
      <alignment horizontal="center" vertical="center" wrapText="1"/>
    </xf>
    <xf numFmtId="0" fontId="20" fillId="32" borderId="4" xfId="0" applyFont="1" applyFill="1" applyBorder="1" applyAlignment="1">
      <alignment horizontal="center" vertical="center" wrapText="1"/>
    </xf>
    <xf numFmtId="0" fontId="18" fillId="29" borderId="38" xfId="0" applyFont="1" applyFill="1" applyBorder="1" applyAlignment="1">
      <alignment horizontal="center" vertical="center" wrapText="1"/>
    </xf>
    <xf numFmtId="0" fontId="18" fillId="29" borderId="38" xfId="0" applyFont="1" applyFill="1" applyBorder="1" applyAlignment="1">
      <alignment horizontal="left" vertical="top" wrapText="1"/>
    </xf>
    <xf numFmtId="9" fontId="18" fillId="29" borderId="38" xfId="0" applyNumberFormat="1" applyFont="1" applyFill="1" applyBorder="1" applyAlignment="1">
      <alignment horizontal="center" vertical="center" wrapText="1"/>
    </xf>
    <xf numFmtId="0" fontId="20" fillId="18" borderId="4" xfId="0" applyFont="1" applyFill="1" applyBorder="1" applyAlignment="1">
      <alignment horizontal="center" vertical="center" wrapText="1"/>
    </xf>
    <xf numFmtId="9" fontId="20" fillId="18" borderId="4" xfId="1" applyNumberFormat="1" applyFont="1" applyFill="1" applyBorder="1" applyAlignment="1">
      <alignment horizontal="center" vertical="center" wrapText="1"/>
    </xf>
    <xf numFmtId="9" fontId="20" fillId="32" borderId="4" xfId="1" applyNumberFormat="1" applyFont="1" applyFill="1" applyBorder="1" applyAlignment="1">
      <alignment horizontal="center" vertical="center" wrapText="1"/>
    </xf>
    <xf numFmtId="0" fontId="20" fillId="32" borderId="4" xfId="1" applyNumberFormat="1" applyFont="1" applyFill="1" applyBorder="1" applyAlignment="1">
      <alignment horizontal="center" vertical="center" wrapText="1"/>
    </xf>
    <xf numFmtId="1" fontId="20" fillId="32" borderId="4" xfId="1" applyNumberFormat="1" applyFont="1" applyFill="1" applyBorder="1" applyAlignment="1">
      <alignment horizontal="center" vertical="center" wrapText="1"/>
    </xf>
    <xf numFmtId="1" fontId="20" fillId="10" borderId="10" xfId="1" applyNumberFormat="1" applyFont="1" applyFill="1" applyBorder="1" applyAlignment="1">
      <alignment horizontal="center" vertical="center" wrapText="1"/>
    </xf>
    <xf numFmtId="1" fontId="20" fillId="10" borderId="4" xfId="1" applyNumberFormat="1" applyFont="1" applyFill="1" applyBorder="1" applyAlignment="1">
      <alignment horizontal="center" vertical="center" wrapText="1"/>
    </xf>
    <xf numFmtId="0" fontId="25" fillId="29" borderId="38" xfId="0" applyFont="1" applyFill="1" applyBorder="1" applyAlignment="1">
      <alignment horizontal="center" vertical="center" wrapText="1"/>
    </xf>
    <xf numFmtId="0" fontId="26" fillId="18" borderId="4" xfId="0" applyFont="1" applyFill="1" applyBorder="1" applyAlignment="1">
      <alignment horizontal="center" vertical="center" wrapText="1"/>
    </xf>
    <xf numFmtId="0" fontId="20" fillId="18" borderId="4" xfId="1" applyNumberFormat="1" applyFont="1" applyFill="1" applyBorder="1" applyAlignment="1">
      <alignment horizontal="center" vertical="center" wrapText="1"/>
    </xf>
    <xf numFmtId="170" fontId="18" fillId="12" borderId="5" xfId="0" applyNumberFormat="1" applyFont="1" applyFill="1" applyBorder="1" applyAlignment="1">
      <alignment horizontal="center" vertical="center"/>
    </xf>
    <xf numFmtId="9" fontId="20" fillId="10" borderId="4" xfId="1" applyFont="1" applyFill="1" applyBorder="1" applyAlignment="1">
      <alignment horizontal="center" vertical="center" wrapText="1"/>
    </xf>
    <xf numFmtId="9" fontId="18" fillId="12" borderId="4" xfId="0" applyNumberFormat="1" applyFont="1" applyFill="1" applyBorder="1" applyAlignment="1">
      <alignment horizontal="center" vertical="center"/>
    </xf>
    <xf numFmtId="1" fontId="18" fillId="12" borderId="4" xfId="0" applyNumberFormat="1" applyFont="1" applyFill="1" applyBorder="1" applyAlignment="1">
      <alignment horizontal="center" vertical="center"/>
    </xf>
    <xf numFmtId="1" fontId="18" fillId="12" borderId="31" xfId="0" applyNumberFormat="1" applyFont="1" applyFill="1" applyBorder="1" applyAlignment="1">
      <alignment horizontal="center" vertical="center" wrapText="1"/>
    </xf>
    <xf numFmtId="2" fontId="18" fillId="12" borderId="5" xfId="0" applyNumberFormat="1" applyFont="1" applyFill="1" applyBorder="1" applyAlignment="1">
      <alignment horizontal="center" vertical="center"/>
    </xf>
    <xf numFmtId="1" fontId="18" fillId="32" borderId="5" xfId="0" applyNumberFormat="1" applyFont="1" applyFill="1" applyBorder="1" applyAlignment="1">
      <alignment horizontal="center" vertical="center"/>
    </xf>
    <xf numFmtId="10" fontId="24" fillId="32" borderId="7" xfId="0" applyNumberFormat="1" applyFont="1" applyFill="1" applyBorder="1" applyAlignment="1">
      <alignment horizontal="center" vertical="center"/>
    </xf>
    <xf numFmtId="0" fontId="20" fillId="32" borderId="5" xfId="0" applyFont="1" applyFill="1" applyBorder="1" applyAlignment="1">
      <alignment horizontal="left" vertical="top" wrapText="1"/>
    </xf>
    <xf numFmtId="10" fontId="22" fillId="32" borderId="7" xfId="0" applyNumberFormat="1" applyFont="1" applyFill="1" applyBorder="1" applyAlignment="1">
      <alignment horizontal="center" vertical="center"/>
    </xf>
    <xf numFmtId="0" fontId="20" fillId="32" borderId="7" xfId="0" applyFont="1" applyFill="1" applyBorder="1" applyAlignment="1">
      <alignment horizontal="left" vertical="top" wrapText="1"/>
    </xf>
    <xf numFmtId="10" fontId="22" fillId="10" borderId="33" xfId="0" applyNumberFormat="1" applyFont="1" applyFill="1" applyBorder="1" applyAlignment="1">
      <alignment horizontal="center" vertical="center"/>
    </xf>
    <xf numFmtId="0" fontId="18" fillId="12" borderId="4" xfId="0" applyFont="1" applyFill="1" applyBorder="1" applyAlignment="1">
      <alignment horizontal="justify" vertical="justify" wrapText="1"/>
    </xf>
    <xf numFmtId="0" fontId="18" fillId="12" borderId="33" xfId="0" applyFont="1" applyFill="1" applyBorder="1" applyAlignment="1">
      <alignment horizontal="justify" vertical="top" wrapText="1"/>
    </xf>
    <xf numFmtId="0" fontId="18" fillId="12" borderId="4" xfId="0" applyFont="1" applyFill="1" applyBorder="1" applyAlignment="1">
      <alignment horizontal="justify" vertical="top" wrapText="1"/>
    </xf>
    <xf numFmtId="0" fontId="18" fillId="32" borderId="7" xfId="0" applyFont="1" applyFill="1" applyBorder="1" applyAlignment="1">
      <alignment horizontal="justify" vertical="top" wrapText="1"/>
    </xf>
    <xf numFmtId="0" fontId="18" fillId="29" borderId="43" xfId="0" applyFont="1" applyFill="1" applyBorder="1" applyAlignment="1">
      <alignment horizontal="left" vertical="top" wrapText="1"/>
    </xf>
    <xf numFmtId="0" fontId="18" fillId="18" borderId="17" xfId="0" applyFont="1" applyFill="1" applyBorder="1" applyAlignment="1">
      <alignment horizontal="justify" vertical="top" wrapText="1"/>
    </xf>
    <xf numFmtId="0" fontId="18" fillId="32" borderId="7" xfId="0" applyFont="1" applyFill="1" applyBorder="1" applyAlignment="1">
      <alignment horizontal="justify" vertical="center" wrapText="1"/>
    </xf>
    <xf numFmtId="0" fontId="18" fillId="32" borderId="7" xfId="0" applyFont="1" applyFill="1" applyBorder="1" applyAlignment="1">
      <alignment horizontal="left" vertical="top" wrapText="1"/>
    </xf>
    <xf numFmtId="0" fontId="20" fillId="18" borderId="4" xfId="0" applyFont="1" applyFill="1" applyBorder="1" applyAlignment="1">
      <alignment horizontal="left" vertical="top" wrapText="1"/>
    </xf>
    <xf numFmtId="9" fontId="18" fillId="29" borderId="38" xfId="0" applyNumberFormat="1" applyFont="1" applyFill="1" applyBorder="1" applyAlignment="1">
      <alignment horizontal="center" vertical="center"/>
    </xf>
    <xf numFmtId="1" fontId="18" fillId="29" borderId="38" xfId="0" applyNumberFormat="1" applyFont="1" applyFill="1" applyBorder="1" applyAlignment="1">
      <alignment horizontal="center" vertical="center"/>
    </xf>
    <xf numFmtId="10" fontId="18" fillId="29" borderId="41" xfId="0" applyNumberFormat="1" applyFont="1" applyFill="1" applyBorder="1" applyAlignment="1">
      <alignment horizontal="center" vertical="center"/>
    </xf>
    <xf numFmtId="10" fontId="22" fillId="10" borderId="16" xfId="0" applyNumberFormat="1" applyFont="1" applyFill="1" applyBorder="1" applyAlignment="1">
      <alignment horizontal="center" vertical="center"/>
    </xf>
    <xf numFmtId="0" fontId="18" fillId="18" borderId="4" xfId="0" applyFont="1" applyFill="1" applyBorder="1" applyAlignment="1">
      <alignment horizontal="justify" vertical="top" wrapText="1"/>
    </xf>
    <xf numFmtId="10" fontId="22" fillId="18" borderId="16" xfId="0" applyNumberFormat="1" applyFont="1" applyFill="1" applyBorder="1" applyAlignment="1">
      <alignment horizontal="center" vertical="center"/>
    </xf>
    <xf numFmtId="0" fontId="18" fillId="12" borderId="16" xfId="0" applyFont="1" applyFill="1" applyBorder="1" applyAlignment="1">
      <alignment horizontal="justify" vertical="top" wrapText="1"/>
    </xf>
    <xf numFmtId="0" fontId="18" fillId="12" borderId="33" xfId="0" applyFont="1" applyFill="1" applyBorder="1" applyAlignment="1">
      <alignment horizontal="justify" vertical="center" wrapText="1"/>
    </xf>
    <xf numFmtId="10" fontId="22" fillId="19" borderId="4" xfId="0" applyNumberFormat="1" applyFont="1" applyFill="1" applyBorder="1" applyAlignment="1">
      <alignment horizontal="center" vertical="center"/>
    </xf>
    <xf numFmtId="10" fontId="24" fillId="18" borderId="4" xfId="0" applyNumberFormat="1" applyFont="1" applyFill="1" applyBorder="1" applyAlignment="1">
      <alignment horizontal="center" vertical="center"/>
    </xf>
    <xf numFmtId="0" fontId="27" fillId="4" borderId="2" xfId="2" applyFont="1" applyFill="1" applyBorder="1" applyAlignment="1">
      <alignment horizontal="center" vertical="center" wrapText="1"/>
    </xf>
    <xf numFmtId="0" fontId="27" fillId="4" borderId="3" xfId="2" applyFont="1" applyFill="1" applyBorder="1" applyAlignment="1">
      <alignment horizontal="center" vertical="center" wrapText="1"/>
    </xf>
    <xf numFmtId="0" fontId="25" fillId="5" borderId="4" xfId="0" applyFont="1" applyFill="1" applyBorder="1" applyAlignment="1">
      <alignment horizontal="center" vertical="center"/>
    </xf>
    <xf numFmtId="0" fontId="25" fillId="6" borderId="4" xfId="0" applyFont="1" applyFill="1" applyBorder="1" applyAlignment="1">
      <alignment horizontal="center" vertical="center"/>
    </xf>
    <xf numFmtId="0" fontId="25" fillId="7" borderId="4" xfId="0" applyFont="1" applyFill="1" applyBorder="1" applyAlignment="1">
      <alignment horizontal="center" vertical="center"/>
    </xf>
    <xf numFmtId="0" fontId="25" fillId="8" borderId="4" xfId="0" applyFont="1" applyFill="1" applyBorder="1" applyAlignment="1">
      <alignment horizontal="center" vertical="center"/>
    </xf>
    <xf numFmtId="0" fontId="28" fillId="9" borderId="5" xfId="2" applyFont="1" applyFill="1" applyBorder="1" applyAlignment="1">
      <alignment horizontal="center" vertical="center" wrapText="1"/>
    </xf>
    <xf numFmtId="0" fontId="27" fillId="17" borderId="11" xfId="0" applyFont="1" applyFill="1" applyBorder="1" applyAlignment="1">
      <alignment horizontal="center" vertical="center" wrapText="1"/>
    </xf>
    <xf numFmtId="0" fontId="27" fillId="17" borderId="12" xfId="0" applyFont="1" applyFill="1" applyBorder="1" applyAlignment="1">
      <alignment horizontal="center" vertical="center"/>
    </xf>
    <xf numFmtId="0" fontId="27" fillId="17" borderId="12" xfId="0" applyFont="1" applyFill="1" applyBorder="1" applyAlignment="1">
      <alignment vertical="center"/>
    </xf>
    <xf numFmtId="0" fontId="27" fillId="14" borderId="5" xfId="0" applyFont="1" applyFill="1" applyBorder="1" applyAlignment="1">
      <alignment horizontal="center" vertical="center" wrapText="1"/>
    </xf>
    <xf numFmtId="0" fontId="24" fillId="15" borderId="5"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12" xfId="0" applyFont="1" applyFill="1" applyBorder="1" applyAlignment="1">
      <alignment horizontal="center" vertical="center"/>
    </xf>
    <xf numFmtId="0" fontId="27" fillId="24" borderId="12" xfId="0" applyFont="1" applyFill="1" applyBorder="1" applyAlignment="1">
      <alignment vertical="center"/>
    </xf>
    <xf numFmtId="0" fontId="24" fillId="19" borderId="5"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27" fillId="3" borderId="12" xfId="0" applyFont="1" applyFill="1" applyBorder="1" applyAlignment="1">
      <alignment horizontal="center" vertical="center"/>
    </xf>
    <xf numFmtId="0" fontId="27" fillId="3" borderId="12" xfId="0" applyFont="1" applyFill="1" applyBorder="1" applyAlignment="1">
      <alignment vertical="center"/>
    </xf>
    <xf numFmtId="0" fontId="27" fillId="13" borderId="11" xfId="0" applyFont="1" applyFill="1" applyBorder="1" applyAlignment="1">
      <alignment horizontal="center" vertical="center" wrapText="1"/>
    </xf>
    <xf numFmtId="0" fontId="27" fillId="13" borderId="12" xfId="0" applyFont="1" applyFill="1" applyBorder="1" applyAlignment="1">
      <alignment horizontal="center" vertical="center"/>
    </xf>
    <xf numFmtId="0" fontId="27" fillId="13" borderId="12" xfId="0" applyFont="1" applyFill="1" applyBorder="1" applyAlignment="1">
      <alignment vertical="center"/>
    </xf>
    <xf numFmtId="0" fontId="24" fillId="15" borderId="7" xfId="0" applyFont="1" applyFill="1" applyBorder="1" applyAlignment="1">
      <alignment horizontal="center" vertical="center" wrapText="1"/>
    </xf>
    <xf numFmtId="0" fontId="20" fillId="0" borderId="0" xfId="0" applyFont="1" applyAlignment="1">
      <alignment vertical="center"/>
    </xf>
    <xf numFmtId="0" fontId="22" fillId="0"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22" fillId="19" borderId="4" xfId="0" applyFont="1" applyFill="1" applyBorder="1" applyAlignment="1">
      <alignment horizontal="center" vertical="center" wrapText="1"/>
    </xf>
    <xf numFmtId="0" fontId="20" fillId="21" borderId="4" xfId="0" applyFont="1" applyFill="1" applyBorder="1" applyAlignment="1">
      <alignment horizontal="center" vertical="center"/>
    </xf>
    <xf numFmtId="3" fontId="22" fillId="21" borderId="4" xfId="0" applyNumberFormat="1" applyFont="1" applyFill="1" applyBorder="1" applyAlignment="1">
      <alignment horizontal="center" vertical="center" wrapText="1"/>
    </xf>
    <xf numFmtId="0" fontId="20" fillId="21" borderId="4" xfId="0" applyFont="1" applyFill="1" applyBorder="1" applyAlignment="1">
      <alignment horizontal="center" vertical="center" wrapText="1"/>
    </xf>
    <xf numFmtId="9" fontId="20" fillId="21" borderId="4" xfId="0" applyNumberFormat="1" applyFont="1" applyFill="1" applyBorder="1" applyAlignment="1">
      <alignment horizontal="center" vertical="center" wrapText="1"/>
    </xf>
    <xf numFmtId="0" fontId="22" fillId="21" borderId="4" xfId="0" applyFont="1" applyFill="1" applyBorder="1" applyAlignment="1">
      <alignment horizontal="center" vertical="center" wrapText="1"/>
    </xf>
    <xf numFmtId="9" fontId="18" fillId="21" borderId="4" xfId="0" applyNumberFormat="1" applyFont="1" applyFill="1" applyBorder="1" applyAlignment="1">
      <alignment horizontal="center" vertical="center"/>
    </xf>
    <xf numFmtId="0" fontId="20" fillId="32" borderId="5" xfId="0" applyFont="1" applyFill="1" applyBorder="1" applyAlignment="1">
      <alignment horizontal="center" vertical="center" wrapText="1"/>
    </xf>
    <xf numFmtId="9" fontId="20" fillId="32" borderId="5" xfId="1" applyFont="1" applyFill="1" applyBorder="1" applyAlignment="1">
      <alignment horizontal="center" vertical="center" wrapText="1"/>
    </xf>
    <xf numFmtId="9" fontId="20" fillId="32" borderId="5" xfId="0" applyNumberFormat="1" applyFont="1" applyFill="1" applyBorder="1" applyAlignment="1">
      <alignment horizontal="center" vertical="center" wrapText="1"/>
    </xf>
    <xf numFmtId="9" fontId="20" fillId="10" borderId="4" xfId="1" applyFont="1" applyFill="1" applyBorder="1" applyAlignment="1">
      <alignment horizontal="center" vertical="center"/>
    </xf>
    <xf numFmtId="9" fontId="20" fillId="10" borderId="4" xfId="0" applyNumberFormat="1" applyFont="1" applyFill="1" applyBorder="1" applyAlignment="1">
      <alignment horizontal="center" vertical="center"/>
    </xf>
    <xf numFmtId="0" fontId="20" fillId="10" borderId="5" xfId="0" applyFont="1" applyFill="1" applyBorder="1" applyAlignment="1">
      <alignment horizontal="center" vertical="center" wrapText="1"/>
    </xf>
    <xf numFmtId="0" fontId="20" fillId="19" borderId="5" xfId="0" applyFont="1" applyFill="1" applyBorder="1" applyAlignment="1">
      <alignment horizontal="center" vertical="center" wrapText="1"/>
    </xf>
    <xf numFmtId="9" fontId="20" fillId="19" borderId="5" xfId="1" applyFont="1" applyFill="1" applyBorder="1" applyAlignment="1">
      <alignment horizontal="center" vertical="center" wrapText="1"/>
    </xf>
    <xf numFmtId="9" fontId="20" fillId="19" borderId="5" xfId="0" applyNumberFormat="1" applyFont="1" applyFill="1" applyBorder="1" applyAlignment="1">
      <alignment horizontal="center" vertical="center" wrapText="1"/>
    </xf>
    <xf numFmtId="0" fontId="20" fillId="19" borderId="5" xfId="0" applyFont="1" applyFill="1" applyBorder="1" applyAlignment="1">
      <alignment horizontal="left" vertical="top" wrapText="1"/>
    </xf>
    <xf numFmtId="9" fontId="20" fillId="10" borderId="5" xfId="1" applyFont="1" applyFill="1" applyBorder="1" applyAlignment="1">
      <alignment horizontal="center" vertical="center" wrapText="1"/>
    </xf>
    <xf numFmtId="9" fontId="20" fillId="10" borderId="5" xfId="0" applyNumberFormat="1" applyFont="1" applyFill="1" applyBorder="1" applyAlignment="1">
      <alignment horizontal="center" vertical="center" wrapText="1"/>
    </xf>
    <xf numFmtId="9" fontId="20" fillId="18" borderId="5" xfId="1" applyFont="1" applyFill="1" applyBorder="1" applyAlignment="1">
      <alignment horizontal="center" vertical="center" wrapText="1"/>
    </xf>
    <xf numFmtId="9" fontId="20" fillId="18" borderId="5" xfId="0" applyNumberFormat="1" applyFont="1" applyFill="1" applyBorder="1" applyAlignment="1">
      <alignment horizontal="center" vertical="center" wrapText="1"/>
    </xf>
    <xf numFmtId="10" fontId="20" fillId="10" borderId="4" xfId="0" applyNumberFormat="1" applyFont="1" applyFill="1" applyBorder="1" applyAlignment="1">
      <alignment horizontal="center" vertical="center"/>
    </xf>
    <xf numFmtId="10" fontId="20" fillId="10" borderId="16" xfId="0" applyNumberFormat="1" applyFont="1" applyFill="1" applyBorder="1" applyAlignment="1">
      <alignment horizontal="center" vertical="center"/>
    </xf>
    <xf numFmtId="0" fontId="20" fillId="0" borderId="4" xfId="0" applyFont="1" applyBorder="1" applyAlignment="1">
      <alignment horizontal="center" vertical="center" wrapText="1"/>
    </xf>
    <xf numFmtId="0" fontId="20" fillId="19" borderId="4" xfId="0" applyFont="1" applyFill="1" applyBorder="1" applyAlignment="1">
      <alignment horizontal="center" vertical="center" wrapText="1"/>
    </xf>
    <xf numFmtId="0" fontId="20"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9" fontId="20" fillId="0" borderId="4" xfId="0" applyNumberFormat="1" applyFont="1" applyBorder="1" applyAlignment="1">
      <alignment horizontal="center" vertical="center" wrapText="1"/>
    </xf>
    <xf numFmtId="0" fontId="20" fillId="0" borderId="4" xfId="0" applyFont="1" applyBorder="1" applyAlignment="1">
      <alignment horizontal="center" vertical="center"/>
    </xf>
    <xf numFmtId="0" fontId="18" fillId="0" borderId="4" xfId="0" applyFont="1" applyFill="1" applyBorder="1" applyAlignment="1">
      <alignment horizontal="center" vertical="center"/>
    </xf>
    <xf numFmtId="0" fontId="18" fillId="0" borderId="4" xfId="0" applyFont="1" applyBorder="1" applyAlignment="1">
      <alignment horizontal="center" vertical="center"/>
    </xf>
    <xf numFmtId="9" fontId="18" fillId="0" borderId="4" xfId="0" applyNumberFormat="1" applyFont="1" applyBorder="1" applyAlignment="1">
      <alignment horizontal="center" vertical="center"/>
    </xf>
    <xf numFmtId="0" fontId="20" fillId="10" borderId="4" xfId="0" applyFont="1" applyFill="1" applyBorder="1" applyAlignment="1">
      <alignment horizontal="center" vertical="center" wrapText="1"/>
    </xf>
    <xf numFmtId="0" fontId="20" fillId="32" borderId="5" xfId="0" applyFont="1" applyFill="1" applyBorder="1" applyAlignment="1">
      <alignment horizontal="left" vertical="center" wrapText="1"/>
    </xf>
    <xf numFmtId="9" fontId="20" fillId="29" borderId="39" xfId="0" applyNumberFormat="1" applyFont="1" applyFill="1" applyBorder="1" applyAlignment="1">
      <alignment horizontal="center" vertical="center" wrapText="1"/>
    </xf>
    <xf numFmtId="0" fontId="20" fillId="29" borderId="38" xfId="0" applyFont="1" applyFill="1" applyBorder="1" applyAlignment="1">
      <alignment horizontal="center" vertical="center" wrapText="1"/>
    </xf>
    <xf numFmtId="0" fontId="20" fillId="29" borderId="38" xfId="0" applyFont="1" applyFill="1" applyBorder="1" applyAlignment="1">
      <alignment horizontal="left" vertical="top" wrapText="1"/>
    </xf>
    <xf numFmtId="9" fontId="20" fillId="18" borderId="4" xfId="0" applyNumberFormat="1" applyFont="1" applyFill="1" applyBorder="1" applyAlignment="1">
      <alignment horizontal="center" vertical="center" wrapText="1"/>
    </xf>
    <xf numFmtId="9" fontId="18" fillId="12" borderId="31" xfId="0" applyNumberFormat="1" applyFont="1" applyFill="1" applyBorder="1" applyAlignment="1">
      <alignment horizontal="left" vertical="top" wrapText="1"/>
    </xf>
    <xf numFmtId="0" fontId="20" fillId="0" borderId="0" xfId="0" applyFont="1" applyAlignment="1">
      <alignment vertical="center" wrapText="1"/>
    </xf>
    <xf numFmtId="0" fontId="18" fillId="21" borderId="4" xfId="0" applyFont="1" applyFill="1" applyBorder="1" applyAlignment="1">
      <alignment horizontal="center" vertical="center"/>
    </xf>
    <xf numFmtId="0" fontId="29" fillId="32" borderId="5" xfId="0" applyFont="1" applyFill="1" applyBorder="1" applyAlignment="1">
      <alignment horizontal="left" vertical="center" wrapText="1"/>
    </xf>
    <xf numFmtId="9" fontId="20" fillId="29" borderId="38"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9" fontId="20" fillId="12" borderId="5" xfId="0" applyNumberFormat="1" applyFont="1" applyFill="1" applyBorder="1" applyAlignment="1">
      <alignment horizontal="center" vertical="center" wrapText="1"/>
    </xf>
    <xf numFmtId="9" fontId="20" fillId="21" borderId="4" xfId="0" applyNumberFormat="1" applyFont="1" applyFill="1" applyBorder="1" applyAlignment="1">
      <alignment horizontal="center" vertical="center"/>
    </xf>
    <xf numFmtId="9" fontId="20" fillId="0" borderId="4" xfId="0" applyNumberFormat="1" applyFont="1" applyFill="1" applyBorder="1" applyAlignment="1">
      <alignment horizontal="center" vertical="center"/>
    </xf>
    <xf numFmtId="0" fontId="18" fillId="21" borderId="4" xfId="0" applyFont="1" applyFill="1" applyBorder="1" applyAlignment="1">
      <alignment horizontal="center" vertical="center" wrapText="1"/>
    </xf>
    <xf numFmtId="20" fontId="18" fillId="21" borderId="4" xfId="0" applyNumberFormat="1" applyFont="1" applyFill="1" applyBorder="1" applyAlignment="1">
      <alignment horizontal="center" vertical="center"/>
    </xf>
    <xf numFmtId="0" fontId="22" fillId="32" borderId="5" xfId="0" applyFont="1" applyFill="1" applyBorder="1" applyAlignment="1">
      <alignment horizontal="center" vertical="center" wrapText="1"/>
    </xf>
    <xf numFmtId="9" fontId="20" fillId="0" borderId="4" xfId="0" applyNumberFormat="1" applyFont="1" applyFill="1" applyBorder="1" applyAlignment="1">
      <alignment horizontal="center" vertical="center" wrapText="1"/>
    </xf>
    <xf numFmtId="0" fontId="18" fillId="0" borderId="4" xfId="0" applyFont="1" applyBorder="1" applyAlignment="1">
      <alignment horizontal="center" vertical="center" wrapText="1"/>
    </xf>
    <xf numFmtId="20" fontId="18" fillId="0" borderId="4" xfId="0" applyNumberFormat="1" applyFont="1" applyBorder="1" applyAlignment="1">
      <alignment horizontal="center" vertical="center"/>
    </xf>
    <xf numFmtId="0" fontId="20" fillId="18" borderId="5" xfId="0" applyFont="1" applyFill="1" applyBorder="1" applyAlignment="1">
      <alignment horizontal="left" vertical="top" wrapText="1"/>
    </xf>
    <xf numFmtId="9" fontId="22" fillId="21" borderId="4" xfId="0" applyNumberFormat="1" applyFont="1" applyFill="1" applyBorder="1" applyAlignment="1">
      <alignment horizontal="center" vertical="center" wrapText="1"/>
    </xf>
    <xf numFmtId="0" fontId="20" fillId="32" borderId="5" xfId="0" applyFont="1" applyFill="1" applyBorder="1" applyAlignment="1">
      <alignment vertical="center" wrapText="1"/>
    </xf>
    <xf numFmtId="0" fontId="20" fillId="32" borderId="31" xfId="0" applyFont="1" applyFill="1" applyBorder="1" applyAlignment="1">
      <alignment vertical="center" wrapText="1"/>
    </xf>
    <xf numFmtId="0" fontId="20" fillId="10" borderId="4" xfId="0" applyFont="1" applyFill="1" applyBorder="1" applyAlignment="1">
      <alignment horizontal="center" vertical="center"/>
    </xf>
    <xf numFmtId="0" fontId="20" fillId="29" borderId="40" xfId="0" applyFont="1" applyFill="1" applyBorder="1" applyAlignment="1">
      <alignment horizontal="left" vertical="top" wrapText="1"/>
    </xf>
    <xf numFmtId="0" fontId="18" fillId="18" borderId="33" xfId="0" applyFont="1" applyFill="1" applyBorder="1" applyAlignment="1">
      <alignment horizontal="left" vertical="top" wrapText="1"/>
    </xf>
    <xf numFmtId="9" fontId="22" fillId="0" borderId="4" xfId="0" applyNumberFormat="1" applyFont="1" applyFill="1" applyBorder="1" applyAlignment="1">
      <alignment horizontal="center" vertical="center" wrapText="1"/>
    </xf>
    <xf numFmtId="1" fontId="20" fillId="19" borderId="5" xfId="0" applyNumberFormat="1" applyFont="1" applyFill="1" applyBorder="1" applyAlignment="1">
      <alignment horizontal="center" vertical="center" wrapText="1"/>
    </xf>
    <xf numFmtId="0" fontId="18" fillId="19" borderId="4" xfId="0" applyFont="1" applyFill="1" applyBorder="1" applyAlignment="1">
      <alignment horizontal="center" vertical="center" wrapText="1"/>
    </xf>
    <xf numFmtId="0" fontId="31" fillId="21" borderId="4" xfId="0" applyFont="1" applyFill="1" applyBorder="1" applyAlignment="1">
      <alignment horizontal="center" vertical="center" wrapText="1"/>
    </xf>
    <xf numFmtId="9" fontId="18" fillId="21" borderId="4" xfId="0" applyNumberFormat="1" applyFont="1" applyFill="1" applyBorder="1" applyAlignment="1">
      <alignment horizontal="center" vertical="center" wrapText="1"/>
    </xf>
    <xf numFmtId="0" fontId="22" fillId="0" borderId="4" xfId="3" applyNumberFormat="1" applyFont="1" applyFill="1" applyBorder="1" applyAlignment="1">
      <alignment horizontal="center" vertical="center" wrapText="1"/>
    </xf>
    <xf numFmtId="165" fontId="22" fillId="0" borderId="4" xfId="3" applyFont="1" applyFill="1" applyBorder="1" applyAlignment="1">
      <alignment horizontal="center" vertical="center" wrapText="1"/>
    </xf>
    <xf numFmtId="3" fontId="22" fillId="0" borderId="4" xfId="0" applyNumberFormat="1" applyFont="1" applyFill="1" applyBorder="1" applyAlignment="1">
      <alignment horizontal="center" vertical="center" wrapText="1"/>
    </xf>
    <xf numFmtId="0" fontId="20" fillId="29" borderId="39" xfId="0" applyFont="1" applyFill="1" applyBorder="1" applyAlignment="1">
      <alignment horizontal="center" vertical="center" wrapText="1"/>
    </xf>
    <xf numFmtId="0" fontId="20" fillId="29" borderId="38" xfId="0" applyFont="1" applyFill="1" applyBorder="1" applyAlignment="1">
      <alignment horizontal="left" vertical="top"/>
    </xf>
    <xf numFmtId="0" fontId="20" fillId="18" borderId="4" xfId="0" applyFont="1" applyFill="1" applyBorder="1" applyAlignment="1">
      <alignment vertical="center"/>
    </xf>
    <xf numFmtId="165" fontId="22" fillId="21" borderId="4" xfId="3" applyFont="1" applyFill="1" applyBorder="1" applyAlignment="1">
      <alignment horizontal="center" vertical="center" wrapText="1"/>
    </xf>
    <xf numFmtId="0" fontId="20" fillId="18" borderId="4" xfId="0" applyNumberFormat="1" applyFont="1" applyFill="1" applyBorder="1" applyAlignment="1">
      <alignment horizontal="left" vertical="top" wrapText="1"/>
    </xf>
    <xf numFmtId="0" fontId="20" fillId="29" borderId="38" xfId="0" applyFont="1" applyFill="1" applyBorder="1" applyAlignment="1">
      <alignment horizontal="center" vertical="center"/>
    </xf>
    <xf numFmtId="0" fontId="20" fillId="20" borderId="5" xfId="0" applyFont="1" applyFill="1" applyBorder="1" applyAlignment="1">
      <alignment horizontal="center" vertical="center" wrapText="1"/>
    </xf>
    <xf numFmtId="0" fontId="20" fillId="18" borderId="4" xfId="0" applyFont="1" applyFill="1" applyBorder="1" applyAlignment="1">
      <alignment horizontal="center" vertical="center"/>
    </xf>
    <xf numFmtId="0" fontId="20" fillId="18" borderId="4" xfId="0" applyFont="1" applyFill="1" applyBorder="1" applyAlignment="1">
      <alignment vertical="center" wrapText="1"/>
    </xf>
    <xf numFmtId="0" fontId="20" fillId="29" borderId="38" xfId="0" applyFont="1" applyFill="1" applyBorder="1" applyAlignment="1">
      <alignment vertical="center"/>
    </xf>
    <xf numFmtId="0" fontId="22" fillId="27" borderId="4" xfId="0" applyFont="1" applyFill="1" applyBorder="1" applyAlignment="1">
      <alignment horizontal="center" vertical="center" wrapText="1"/>
    </xf>
    <xf numFmtId="0" fontId="19" fillId="27" borderId="4" xfId="0" applyFont="1" applyFill="1" applyBorder="1" applyAlignment="1">
      <alignment horizontal="center" vertical="center" wrapText="1"/>
    </xf>
    <xf numFmtId="0" fontId="20" fillId="27" borderId="4" xfId="0" applyFont="1" applyFill="1" applyBorder="1" applyAlignment="1">
      <alignment horizontal="center" vertical="center"/>
    </xf>
    <xf numFmtId="0" fontId="20" fillId="27" borderId="4" xfId="0" applyFont="1" applyFill="1" applyBorder="1" applyAlignment="1">
      <alignment horizontal="center" vertical="center" wrapText="1"/>
    </xf>
    <xf numFmtId="9" fontId="20" fillId="27" borderId="4" xfId="0" applyNumberFormat="1" applyFont="1" applyFill="1" applyBorder="1" applyAlignment="1">
      <alignment horizontal="center" vertical="center" wrapText="1"/>
    </xf>
    <xf numFmtId="0" fontId="18" fillId="27" borderId="4" xfId="0" applyFont="1" applyFill="1" applyBorder="1" applyAlignment="1">
      <alignment horizontal="center" vertical="center"/>
    </xf>
    <xf numFmtId="9" fontId="20" fillId="32" borderId="4" xfId="0" applyNumberFormat="1" applyFont="1" applyFill="1" applyBorder="1" applyAlignment="1">
      <alignment horizontal="center" vertical="center" wrapText="1"/>
    </xf>
    <xf numFmtId="0" fontId="20" fillId="28" borderId="4" xfId="0" applyFont="1" applyFill="1" applyBorder="1" applyAlignment="1">
      <alignment horizontal="center" vertical="center" wrapText="1"/>
    </xf>
    <xf numFmtId="0" fontId="19" fillId="28" borderId="4" xfId="0" applyFont="1" applyFill="1" applyBorder="1" applyAlignment="1">
      <alignment horizontal="center" vertical="center" wrapText="1"/>
    </xf>
    <xf numFmtId="0" fontId="20" fillId="28" borderId="4" xfId="0" applyFont="1" applyFill="1" applyBorder="1" applyAlignment="1">
      <alignment horizontal="center" vertical="center"/>
    </xf>
    <xf numFmtId="9" fontId="20" fillId="28" borderId="4" xfId="0" applyNumberFormat="1" applyFont="1" applyFill="1" applyBorder="1" applyAlignment="1">
      <alignment horizontal="center" vertical="center" wrapText="1"/>
    </xf>
    <xf numFmtId="0" fontId="18" fillId="28" borderId="4" xfId="0" applyFont="1" applyFill="1" applyBorder="1" applyAlignment="1">
      <alignment horizontal="center" vertical="center"/>
    </xf>
    <xf numFmtId="0" fontId="20" fillId="18" borderId="4" xfId="0" applyFont="1" applyFill="1" applyBorder="1" applyAlignment="1">
      <alignment vertical="top" wrapText="1"/>
    </xf>
    <xf numFmtId="20" fontId="20" fillId="27" borderId="4" xfId="0" applyNumberFormat="1" applyFont="1" applyFill="1" applyBorder="1" applyAlignment="1">
      <alignment horizontal="center" vertical="center" wrapText="1"/>
    </xf>
    <xf numFmtId="20" fontId="18" fillId="27" borderId="4" xfId="0" applyNumberFormat="1" applyFont="1" applyFill="1" applyBorder="1" applyAlignment="1">
      <alignment horizontal="center" vertical="center"/>
    </xf>
    <xf numFmtId="20" fontId="20" fillId="32" borderId="4" xfId="1" applyNumberFormat="1" applyFont="1" applyFill="1" applyBorder="1" applyAlignment="1">
      <alignment horizontal="center" vertical="center" wrapText="1"/>
    </xf>
    <xf numFmtId="0" fontId="22" fillId="32" borderId="5" xfId="0" applyFont="1" applyFill="1" applyBorder="1" applyAlignment="1">
      <alignment horizontal="left" vertical="center" wrapText="1"/>
    </xf>
    <xf numFmtId="20" fontId="20" fillId="32" borderId="4" xfId="0" applyNumberFormat="1" applyFont="1" applyFill="1" applyBorder="1" applyAlignment="1">
      <alignment horizontal="center" vertical="center" wrapText="1"/>
    </xf>
    <xf numFmtId="20" fontId="20" fillId="29" borderId="38" xfId="0" applyNumberFormat="1" applyFont="1" applyFill="1" applyBorder="1" applyAlignment="1">
      <alignment horizontal="center" vertical="center" wrapText="1"/>
    </xf>
    <xf numFmtId="20" fontId="20" fillId="31" borderId="4" xfId="0" applyNumberFormat="1" applyFont="1" applyFill="1" applyBorder="1" applyAlignment="1">
      <alignment horizontal="center" vertical="center" wrapText="1"/>
    </xf>
    <xf numFmtId="9" fontId="20" fillId="27" borderId="4" xfId="0" applyNumberFormat="1" applyFont="1" applyFill="1" applyBorder="1" applyAlignment="1">
      <alignment horizontal="center" vertical="center"/>
    </xf>
    <xf numFmtId="0" fontId="20" fillId="27" borderId="4" xfId="0" applyFont="1" applyFill="1" applyBorder="1" applyAlignment="1">
      <alignment vertical="center" wrapText="1"/>
    </xf>
    <xf numFmtId="0" fontId="32" fillId="27" borderId="4" xfId="0" applyFont="1" applyFill="1" applyBorder="1" applyAlignment="1">
      <alignment horizontal="center" vertical="center"/>
    </xf>
    <xf numFmtId="9" fontId="18" fillId="27" borderId="4" xfId="0" applyNumberFormat="1" applyFont="1" applyFill="1" applyBorder="1" applyAlignment="1">
      <alignment horizontal="center" vertical="center"/>
    </xf>
    <xf numFmtId="9" fontId="20" fillId="33" borderId="4" xfId="0" applyNumberFormat="1" applyFont="1" applyFill="1" applyBorder="1" applyAlignment="1">
      <alignment horizontal="center" vertical="center"/>
    </xf>
    <xf numFmtId="0" fontId="31" fillId="32" borderId="5" xfId="0" applyFont="1" applyFill="1" applyBorder="1" applyAlignment="1">
      <alignment horizontal="center" vertical="center" wrapText="1"/>
    </xf>
    <xf numFmtId="0" fontId="22" fillId="28" borderId="4" xfId="0" applyFont="1" applyFill="1" applyBorder="1" applyAlignment="1">
      <alignment horizontal="center" vertical="center" wrapText="1"/>
    </xf>
    <xf numFmtId="0" fontId="18" fillId="28" borderId="4" xfId="0" applyFont="1" applyFill="1" applyBorder="1" applyAlignment="1">
      <alignment horizontal="center" vertical="center" wrapText="1"/>
    </xf>
    <xf numFmtId="0" fontId="31" fillId="32" borderId="34" xfId="0" applyFont="1" applyFill="1" applyBorder="1" applyAlignment="1">
      <alignment horizontal="center" vertical="center" wrapText="1"/>
    </xf>
    <xf numFmtId="0" fontId="18" fillId="32" borderId="4" xfId="0" applyFont="1" applyFill="1" applyBorder="1" applyAlignment="1">
      <alignment horizontal="center" vertical="center"/>
    </xf>
    <xf numFmtId="0" fontId="31" fillId="32" borderId="4" xfId="0" applyFont="1" applyFill="1" applyBorder="1" applyAlignment="1">
      <alignment horizontal="left" vertical="center" wrapText="1"/>
    </xf>
    <xf numFmtId="0" fontId="22" fillId="18" borderId="4" xfId="0" applyFont="1" applyFill="1" applyBorder="1" applyAlignment="1">
      <alignment horizontal="center" vertical="center" wrapText="1"/>
    </xf>
    <xf numFmtId="0" fontId="18" fillId="27" borderId="4" xfId="0" applyFont="1" applyFill="1" applyBorder="1" applyAlignment="1">
      <alignment horizontal="center" vertical="center" wrapText="1"/>
    </xf>
    <xf numFmtId="0" fontId="20" fillId="32" borderId="4" xfId="0" applyNumberFormat="1" applyFont="1" applyFill="1" applyBorder="1" applyAlignment="1">
      <alignment horizontal="center" vertical="center" wrapText="1"/>
    </xf>
    <xf numFmtId="1" fontId="20" fillId="32" borderId="4" xfId="0" applyNumberFormat="1" applyFont="1" applyFill="1" applyBorder="1" applyAlignment="1">
      <alignment horizontal="center" vertical="center" wrapText="1"/>
    </xf>
    <xf numFmtId="0" fontId="31" fillId="32" borderId="34" xfId="0" applyFont="1" applyFill="1" applyBorder="1" applyAlignment="1">
      <alignment horizontal="left" vertical="center" wrapText="1"/>
    </xf>
    <xf numFmtId="0" fontId="31" fillId="32" borderId="35" xfId="0" applyFont="1" applyFill="1" applyBorder="1" applyAlignment="1">
      <alignment horizontal="center" vertical="center" wrapText="1"/>
    </xf>
    <xf numFmtId="170" fontId="20" fillId="32" borderId="5" xfId="0" applyNumberFormat="1" applyFont="1" applyFill="1" applyBorder="1" applyAlignment="1">
      <alignment horizontal="center" vertical="center" wrapText="1"/>
    </xf>
    <xf numFmtId="0" fontId="31" fillId="32" borderId="4" xfId="0" applyFont="1" applyFill="1" applyBorder="1" applyAlignment="1">
      <alignment horizontal="center" vertical="center" wrapText="1"/>
    </xf>
    <xf numFmtId="0" fontId="20" fillId="18" borderId="4" xfId="0" applyNumberFormat="1" applyFont="1" applyFill="1" applyBorder="1" applyAlignment="1">
      <alignment horizontal="center" vertical="center" wrapText="1"/>
    </xf>
    <xf numFmtId="0" fontId="18" fillId="18" borderId="4" xfId="0" applyFont="1" applyFill="1" applyBorder="1" applyAlignment="1">
      <alignment horizontal="center" vertical="center" wrapText="1"/>
    </xf>
    <xf numFmtId="9" fontId="20" fillId="28" borderId="4" xfId="0" applyNumberFormat="1" applyFont="1" applyFill="1" applyBorder="1" applyAlignment="1">
      <alignment horizontal="center" vertical="center"/>
    </xf>
    <xf numFmtId="9" fontId="18" fillId="28" borderId="4" xfId="0" applyNumberFormat="1" applyFont="1" applyFill="1" applyBorder="1" applyAlignment="1">
      <alignment horizontal="center" vertical="center"/>
    </xf>
    <xf numFmtId="20" fontId="18" fillId="28" borderId="4" xfId="0" applyNumberFormat="1" applyFont="1" applyFill="1" applyBorder="1" applyAlignment="1">
      <alignment horizontal="center" vertical="center"/>
    </xf>
    <xf numFmtId="9" fontId="18" fillId="32" borderId="4" xfId="1" applyNumberFormat="1" applyFont="1" applyFill="1" applyBorder="1" applyAlignment="1">
      <alignment horizontal="center" vertical="center" wrapText="1"/>
    </xf>
    <xf numFmtId="167" fontId="18" fillId="32" borderId="4" xfId="1" applyNumberFormat="1" applyFont="1" applyFill="1" applyBorder="1" applyAlignment="1">
      <alignment horizontal="center" vertical="center" wrapText="1"/>
    </xf>
    <xf numFmtId="1" fontId="18" fillId="32" borderId="4" xfId="0" applyNumberFormat="1" applyFont="1" applyFill="1" applyBorder="1" applyAlignment="1">
      <alignment horizontal="center" vertical="center" wrapText="1"/>
    </xf>
    <xf numFmtId="167" fontId="20" fillId="32" borderId="5" xfId="0" applyNumberFormat="1" applyFont="1" applyFill="1" applyBorder="1" applyAlignment="1">
      <alignment horizontal="center" vertical="center" wrapText="1"/>
    </xf>
    <xf numFmtId="0" fontId="20" fillId="32" borderId="11" xfId="0" applyFont="1" applyFill="1" applyBorder="1" applyAlignment="1">
      <alignment horizontal="center" vertical="center" wrapText="1"/>
    </xf>
    <xf numFmtId="0" fontId="20" fillId="32" borderId="11" xfId="0" applyFont="1" applyFill="1" applyBorder="1" applyAlignment="1">
      <alignment horizontal="left" vertical="center" wrapText="1"/>
    </xf>
    <xf numFmtId="167" fontId="18" fillId="29" borderId="38" xfId="0" applyNumberFormat="1" applyFont="1" applyFill="1" applyBorder="1" applyAlignment="1">
      <alignment horizontal="center" vertical="center" wrapText="1"/>
    </xf>
    <xf numFmtId="1" fontId="18" fillId="29" borderId="38" xfId="0" applyNumberFormat="1" applyFont="1" applyFill="1" applyBorder="1" applyAlignment="1">
      <alignment horizontal="center" vertical="center" wrapText="1"/>
    </xf>
    <xf numFmtId="9" fontId="18" fillId="18" borderId="4" xfId="1" applyNumberFormat="1" applyFont="1" applyFill="1" applyBorder="1" applyAlignment="1">
      <alignment horizontal="center" vertical="center" wrapText="1"/>
    </xf>
    <xf numFmtId="167" fontId="18" fillId="18" borderId="4" xfId="1" applyNumberFormat="1" applyFont="1" applyFill="1" applyBorder="1" applyAlignment="1">
      <alignment horizontal="center" vertical="center" wrapText="1"/>
    </xf>
    <xf numFmtId="1" fontId="18" fillId="18" borderId="4" xfId="0" applyNumberFormat="1" applyFont="1" applyFill="1" applyBorder="1" applyAlignment="1">
      <alignment horizontal="center" vertical="center" wrapText="1"/>
    </xf>
    <xf numFmtId="0" fontId="20" fillId="12" borderId="31" xfId="0" applyFont="1" applyFill="1" applyBorder="1" applyAlignment="1">
      <alignment horizontal="center" vertical="center" wrapText="1"/>
    </xf>
    <xf numFmtId="9" fontId="20" fillId="28" borderId="4" xfId="1" applyFont="1" applyFill="1" applyBorder="1" applyAlignment="1">
      <alignment horizontal="center" vertical="center"/>
    </xf>
    <xf numFmtId="10" fontId="18" fillId="29" borderId="38" xfId="0" applyNumberFormat="1" applyFont="1" applyFill="1" applyBorder="1" applyAlignment="1">
      <alignment horizontal="center" vertical="center" wrapText="1"/>
    </xf>
    <xf numFmtId="9" fontId="18" fillId="29" borderId="38" xfId="1" applyFont="1" applyFill="1" applyBorder="1" applyAlignment="1">
      <alignment horizontal="center" vertical="center" wrapText="1"/>
    </xf>
    <xf numFmtId="10" fontId="18" fillId="18" borderId="4" xfId="1" applyNumberFormat="1" applyFont="1" applyFill="1" applyBorder="1" applyAlignment="1">
      <alignment horizontal="center" vertical="center" wrapText="1"/>
    </xf>
    <xf numFmtId="0" fontId="22" fillId="27" borderId="4" xfId="0" applyFont="1" applyFill="1" applyBorder="1" applyAlignment="1">
      <alignment horizontal="left" vertical="center" wrapText="1"/>
    </xf>
    <xf numFmtId="9" fontId="18" fillId="27" borderId="4" xfId="0" applyNumberFormat="1" applyFont="1" applyFill="1" applyBorder="1" applyAlignment="1">
      <alignment horizontal="center" vertical="center" wrapText="1"/>
    </xf>
    <xf numFmtId="9" fontId="18" fillId="28" borderId="4" xfId="1" applyFont="1" applyFill="1" applyBorder="1" applyAlignment="1">
      <alignment horizontal="center" vertical="center"/>
    </xf>
    <xf numFmtId="167" fontId="20" fillId="32" borderId="5" xfId="1" applyNumberFormat="1" applyFont="1" applyFill="1" applyBorder="1" applyAlignment="1">
      <alignment horizontal="center" vertical="center" wrapText="1"/>
    </xf>
    <xf numFmtId="167" fontId="20" fillId="10" borderId="4" xfId="1" applyNumberFormat="1" applyFont="1" applyFill="1" applyBorder="1" applyAlignment="1">
      <alignment horizontal="center" vertical="center"/>
    </xf>
    <xf numFmtId="0" fontId="18" fillId="12" borderId="16" xfId="0" applyFont="1" applyFill="1" applyBorder="1" applyAlignment="1">
      <alignment horizontal="justify" vertical="center" wrapText="1"/>
    </xf>
    <xf numFmtId="9" fontId="18" fillId="27" borderId="4" xfId="1" applyFont="1" applyFill="1" applyBorder="1" applyAlignment="1">
      <alignment horizontal="center" vertical="center"/>
    </xf>
    <xf numFmtId="0" fontId="25" fillId="32" borderId="4" xfId="0" applyFont="1" applyFill="1" applyBorder="1" applyAlignment="1">
      <alignment horizontal="center" vertical="center"/>
    </xf>
    <xf numFmtId="0" fontId="18" fillId="32" borderId="26" xfId="0" applyFont="1" applyFill="1" applyBorder="1" applyAlignment="1" applyProtection="1">
      <alignment horizontal="center" vertical="center" wrapText="1"/>
    </xf>
    <xf numFmtId="0" fontId="20" fillId="32" borderId="24" xfId="0" applyFont="1" applyFill="1" applyBorder="1" applyAlignment="1">
      <alignment horizontal="center" vertical="center" wrapText="1"/>
    </xf>
    <xf numFmtId="0" fontId="18" fillId="32" borderId="4" xfId="0" applyFont="1" applyFill="1" applyBorder="1" applyAlignment="1" applyProtection="1">
      <alignment horizontal="left" vertical="center" wrapText="1"/>
    </xf>
    <xf numFmtId="0" fontId="20" fillId="32" borderId="24" xfId="0" applyFont="1" applyFill="1" applyBorder="1" applyAlignment="1">
      <alignment horizontal="left" vertical="center" wrapText="1"/>
    </xf>
    <xf numFmtId="168" fontId="20" fillId="12" borderId="4" xfId="5" applyNumberFormat="1" applyFont="1" applyFill="1" applyBorder="1" applyAlignment="1">
      <alignment horizontal="center" vertical="center"/>
    </xf>
    <xf numFmtId="0" fontId="20" fillId="32" borderId="9" xfId="0" applyFont="1" applyFill="1" applyBorder="1" applyAlignment="1">
      <alignment horizontal="center" vertical="center" wrapText="1"/>
    </xf>
    <xf numFmtId="0" fontId="20" fillId="32" borderId="9" xfId="0" applyFont="1" applyFill="1" applyBorder="1" applyAlignment="1">
      <alignment horizontal="left" vertical="center" wrapText="1"/>
    </xf>
    <xf numFmtId="173" fontId="20" fillId="32" borderId="25" xfId="37" applyNumberFormat="1" applyFont="1" applyFill="1" applyBorder="1" applyAlignment="1">
      <alignment horizontal="center" vertical="center"/>
    </xf>
    <xf numFmtId="173" fontId="20" fillId="32" borderId="4" xfId="37" applyNumberFormat="1" applyFont="1" applyFill="1" applyBorder="1" applyAlignment="1">
      <alignment horizontal="center" vertical="center"/>
    </xf>
    <xf numFmtId="0" fontId="20" fillId="32" borderId="7" xfId="0" applyFont="1" applyFill="1" applyBorder="1" applyAlignment="1">
      <alignment horizontal="center" vertical="center" wrapText="1"/>
    </xf>
    <xf numFmtId="0" fontId="20" fillId="32" borderId="7" xfId="0" applyFont="1" applyFill="1" applyBorder="1" applyAlignment="1">
      <alignment horizontal="left" vertical="center" wrapText="1"/>
    </xf>
    <xf numFmtId="168" fontId="20" fillId="32" borderId="25" xfId="37" applyNumberFormat="1" applyFont="1" applyFill="1" applyBorder="1"/>
    <xf numFmtId="172" fontId="18" fillId="12" borderId="4" xfId="9" applyNumberFormat="1" applyFont="1" applyFill="1" applyBorder="1" applyAlignment="1">
      <alignment horizontal="center" vertical="center"/>
    </xf>
    <xf numFmtId="1" fontId="18" fillId="12" borderId="4" xfId="0" applyNumberFormat="1" applyFont="1" applyFill="1" applyBorder="1" applyAlignment="1">
      <alignment horizontal="center" vertical="center" wrapText="1"/>
    </xf>
    <xf numFmtId="168" fontId="20" fillId="12" borderId="10" xfId="5" applyNumberFormat="1" applyFont="1" applyFill="1" applyBorder="1" applyAlignment="1">
      <alignment horizontal="center" vertical="center"/>
    </xf>
    <xf numFmtId="3" fontId="20" fillId="32" borderId="4" xfId="0" applyNumberFormat="1" applyFont="1" applyFill="1" applyBorder="1" applyAlignment="1">
      <alignment horizontal="center" vertical="center"/>
    </xf>
    <xf numFmtId="0" fontId="18" fillId="10" borderId="4" xfId="0" applyFont="1" applyFill="1" applyBorder="1" applyAlignment="1">
      <alignment horizontal="center" vertical="center"/>
    </xf>
    <xf numFmtId="9" fontId="18" fillId="10" borderId="4" xfId="0" applyNumberFormat="1" applyFont="1" applyFill="1" applyBorder="1" applyAlignment="1">
      <alignment horizontal="center" vertical="center"/>
    </xf>
    <xf numFmtId="9" fontId="20" fillId="10" borderId="4" xfId="0" applyNumberFormat="1" applyFont="1" applyFill="1" applyBorder="1" applyAlignment="1">
      <alignment horizontal="center" vertical="center" wrapText="1"/>
    </xf>
    <xf numFmtId="49" fontId="20" fillId="10" borderId="4" xfId="0" applyNumberFormat="1" applyFont="1" applyFill="1" applyBorder="1" applyAlignment="1">
      <alignment horizontal="center" vertical="center" wrapText="1"/>
    </xf>
    <xf numFmtId="9" fontId="18" fillId="32" borderId="31" xfId="0" applyNumberFormat="1" applyFont="1" applyFill="1" applyBorder="1" applyAlignment="1">
      <alignment horizontal="center" vertical="center"/>
    </xf>
    <xf numFmtId="1" fontId="18" fillId="32" borderId="31" xfId="0" applyNumberFormat="1" applyFont="1" applyFill="1" applyBorder="1" applyAlignment="1">
      <alignment horizontal="center" vertical="center"/>
    </xf>
    <xf numFmtId="0" fontId="20" fillId="32" borderId="26" xfId="0" applyFont="1" applyFill="1" applyBorder="1" applyAlignment="1">
      <alignment horizontal="center" vertical="center" wrapText="1"/>
    </xf>
    <xf numFmtId="0" fontId="20" fillId="33" borderId="4" xfId="0" applyFont="1" applyFill="1" applyBorder="1" applyAlignment="1">
      <alignment horizontal="center" vertical="center" wrapText="1"/>
    </xf>
    <xf numFmtId="9" fontId="18" fillId="32" borderId="4" xfId="0" applyNumberFormat="1" applyFont="1" applyFill="1" applyBorder="1" applyAlignment="1">
      <alignment horizontal="center" vertical="center"/>
    </xf>
    <xf numFmtId="9" fontId="25" fillId="29" borderId="37" xfId="0" applyNumberFormat="1" applyFont="1" applyFill="1" applyBorder="1" applyAlignment="1">
      <alignment horizontal="center" vertical="center"/>
    </xf>
    <xf numFmtId="9" fontId="18" fillId="10" borderId="31" xfId="0" applyNumberFormat="1" applyFont="1" applyFill="1" applyBorder="1" applyAlignment="1">
      <alignment horizontal="center" vertical="center"/>
    </xf>
    <xf numFmtId="9" fontId="24" fillId="18" borderId="31" xfId="0" applyNumberFormat="1" applyFont="1" applyFill="1" applyBorder="1" applyAlignment="1">
      <alignment horizontal="center" vertical="center"/>
    </xf>
    <xf numFmtId="168" fontId="20" fillId="32" borderId="4" xfId="37" applyNumberFormat="1" applyFont="1" applyFill="1" applyBorder="1" applyAlignment="1">
      <alignment horizontal="center" vertical="center"/>
    </xf>
    <xf numFmtId="0" fontId="20" fillId="32" borderId="26" xfId="0" applyFont="1" applyFill="1" applyBorder="1" applyAlignment="1" applyProtection="1">
      <alignment horizontal="left" vertical="center" wrapText="1"/>
    </xf>
    <xf numFmtId="0" fontId="20" fillId="32" borderId="4" xfId="0" applyFont="1" applyFill="1" applyBorder="1" applyAlignment="1" applyProtection="1">
      <alignment horizontal="left" vertical="center" wrapText="1"/>
    </xf>
    <xf numFmtId="168" fontId="18" fillId="29" borderId="38" xfId="0" applyNumberFormat="1" applyFont="1" applyFill="1" applyBorder="1" applyAlignment="1">
      <alignment horizontal="center" vertical="center"/>
    </xf>
    <xf numFmtId="168" fontId="20" fillId="18" borderId="4" xfId="37" applyNumberFormat="1" applyFont="1" applyFill="1" applyBorder="1" applyAlignment="1">
      <alignment horizontal="center" vertical="center"/>
    </xf>
    <xf numFmtId="20" fontId="18" fillId="10" borderId="4" xfId="0" applyNumberFormat="1" applyFont="1" applyFill="1" applyBorder="1" applyAlignment="1">
      <alignment horizontal="center" vertical="center"/>
    </xf>
    <xf numFmtId="49" fontId="20" fillId="32" borderId="5" xfId="0" applyNumberFormat="1" applyFont="1" applyFill="1" applyBorder="1" applyAlignment="1">
      <alignment horizontal="center" vertical="center" wrapText="1"/>
    </xf>
    <xf numFmtId="49" fontId="20" fillId="32" borderId="5" xfId="0" applyNumberFormat="1" applyFont="1" applyFill="1" applyBorder="1" applyAlignment="1">
      <alignment horizontal="left" vertical="center" wrapText="1"/>
    </xf>
    <xf numFmtId="49" fontId="20" fillId="32" borderId="4" xfId="0" applyNumberFormat="1" applyFont="1" applyFill="1" applyBorder="1" applyAlignment="1">
      <alignment horizontal="left" vertical="center" wrapText="1"/>
    </xf>
    <xf numFmtId="0" fontId="20" fillId="29" borderId="42" xfId="0" applyFont="1" applyFill="1" applyBorder="1" applyAlignment="1">
      <alignment horizontal="left" vertical="top" wrapText="1"/>
    </xf>
    <xf numFmtId="0" fontId="22" fillId="10" borderId="33" xfId="0" applyFont="1" applyFill="1" applyBorder="1" applyAlignment="1">
      <alignment horizontal="left" vertical="top" wrapText="1"/>
    </xf>
    <xf numFmtId="0" fontId="18" fillId="10" borderId="4" xfId="0" applyFont="1" applyFill="1" applyBorder="1" applyAlignment="1">
      <alignment horizontal="left" vertical="top" wrapText="1"/>
    </xf>
    <xf numFmtId="0" fontId="22" fillId="18" borderId="4" xfId="0" applyFont="1" applyFill="1" applyBorder="1" applyAlignment="1">
      <alignment horizontal="left" vertical="top" wrapText="1"/>
    </xf>
    <xf numFmtId="0" fontId="18" fillId="18" borderId="10" xfId="0" applyFont="1" applyFill="1" applyBorder="1" applyAlignment="1">
      <alignment horizontal="left" vertical="top" wrapText="1"/>
    </xf>
    <xf numFmtId="9" fontId="32" fillId="21" borderId="4" xfId="1" applyFont="1" applyFill="1" applyBorder="1" applyAlignment="1">
      <alignment horizontal="center" vertical="center"/>
    </xf>
    <xf numFmtId="0" fontId="20" fillId="32" borderId="24" xfId="0" applyNumberFormat="1" applyFont="1" applyFill="1" applyBorder="1" applyAlignment="1">
      <alignment horizontal="center" vertical="center" wrapText="1"/>
    </xf>
    <xf numFmtId="171" fontId="18" fillId="29" borderId="38" xfId="0" applyNumberFormat="1" applyFont="1" applyFill="1" applyBorder="1" applyAlignment="1">
      <alignment horizontal="center" vertical="center" wrapText="1"/>
    </xf>
    <xf numFmtId="0" fontId="18" fillId="29" borderId="38" xfId="0" applyFont="1" applyFill="1" applyBorder="1" applyAlignment="1">
      <alignment horizontal="center" vertical="center"/>
    </xf>
    <xf numFmtId="0" fontId="20" fillId="18" borderId="4" xfId="0" applyFont="1" applyFill="1" applyBorder="1" applyAlignment="1">
      <alignment horizontal="left" vertical="center" wrapText="1"/>
    </xf>
    <xf numFmtId="0" fontId="25" fillId="18" borderId="4" xfId="0" applyFont="1" applyFill="1" applyBorder="1" applyAlignment="1">
      <alignment horizontal="center" vertical="center" wrapText="1"/>
    </xf>
    <xf numFmtId="171" fontId="20" fillId="18" borderId="4" xfId="0" applyNumberFormat="1" applyFont="1" applyFill="1" applyBorder="1" applyAlignment="1">
      <alignment horizontal="center" vertical="center" wrapText="1"/>
    </xf>
    <xf numFmtId="0" fontId="22" fillId="18" borderId="4" xfId="0" applyFont="1" applyFill="1" applyBorder="1" applyAlignment="1">
      <alignment horizontal="center" vertical="center"/>
    </xf>
    <xf numFmtId="0" fontId="31" fillId="18" borderId="4" xfId="0" applyFont="1" applyFill="1" applyBorder="1" applyAlignment="1">
      <alignment horizontal="left" vertical="top" wrapText="1"/>
    </xf>
    <xf numFmtId="0" fontId="18" fillId="18" borderId="4" xfId="0" applyFont="1" applyFill="1" applyBorder="1" applyAlignment="1">
      <alignment vertical="top" wrapText="1"/>
    </xf>
    <xf numFmtId="0" fontId="19" fillId="21" borderId="4" xfId="0" applyFont="1" applyFill="1" applyBorder="1" applyAlignment="1">
      <alignment horizontal="center" vertical="center" wrapText="1"/>
    </xf>
    <xf numFmtId="1" fontId="20" fillId="32" borderId="5" xfId="0" applyNumberFormat="1" applyFont="1" applyFill="1" applyBorder="1" applyAlignment="1">
      <alignment horizontal="center" vertical="center" wrapText="1"/>
    </xf>
    <xf numFmtId="1" fontId="20" fillId="10" borderId="5" xfId="0" applyNumberFormat="1" applyFont="1" applyFill="1" applyBorder="1" applyAlignment="1">
      <alignment horizontal="center" vertical="center" wrapText="1"/>
    </xf>
    <xf numFmtId="0" fontId="22" fillId="10" borderId="4"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20" fillId="27" borderId="31" xfId="0" applyFont="1" applyFill="1" applyBorder="1" applyAlignment="1">
      <alignment horizontal="center" vertical="center" wrapText="1"/>
    </xf>
    <xf numFmtId="0" fontId="20" fillId="21" borderId="31" xfId="0" applyFont="1" applyFill="1" applyBorder="1" applyAlignment="1">
      <alignment horizontal="center" vertical="center" wrapText="1"/>
    </xf>
    <xf numFmtId="9" fontId="20" fillId="27" borderId="31" xfId="0" applyNumberFormat="1" applyFont="1" applyFill="1" applyBorder="1" applyAlignment="1">
      <alignment horizontal="center" vertical="center" wrapText="1"/>
    </xf>
    <xf numFmtId="0" fontId="20" fillId="10" borderId="31" xfId="0" applyFont="1" applyFill="1" applyBorder="1" applyAlignment="1">
      <alignment horizontal="center" vertical="center" wrapText="1"/>
    </xf>
    <xf numFmtId="0" fontId="20" fillId="10" borderId="33" xfId="0" applyFont="1" applyFill="1" applyBorder="1" applyAlignment="1">
      <alignment horizontal="center" vertical="center" wrapText="1"/>
    </xf>
    <xf numFmtId="9" fontId="20" fillId="29" borderId="37" xfId="0" applyNumberFormat="1" applyFont="1" applyFill="1" applyBorder="1" applyAlignment="1">
      <alignment horizontal="center" vertical="center" wrapText="1"/>
    </xf>
    <xf numFmtId="0" fontId="20" fillId="29" borderId="37" xfId="0" applyFont="1" applyFill="1" applyBorder="1" applyAlignment="1">
      <alignment horizontal="center" vertical="center" wrapText="1"/>
    </xf>
    <xf numFmtId="0" fontId="20" fillId="29" borderId="37" xfId="0" applyFont="1" applyFill="1" applyBorder="1" applyAlignment="1">
      <alignment horizontal="left" vertical="top" wrapText="1"/>
    </xf>
    <xf numFmtId="9" fontId="20" fillId="18" borderId="31" xfId="0" applyNumberFormat="1" applyFont="1" applyFill="1" applyBorder="1" applyAlignment="1">
      <alignment horizontal="center" vertical="center" wrapText="1"/>
    </xf>
    <xf numFmtId="0" fontId="20" fillId="18" borderId="31" xfId="0" applyFont="1" applyFill="1" applyBorder="1" applyAlignment="1">
      <alignment horizontal="center" vertical="center" wrapText="1"/>
    </xf>
    <xf numFmtId="9" fontId="20" fillId="21" borderId="31" xfId="0" applyNumberFormat="1" applyFont="1" applyFill="1" applyBorder="1" applyAlignment="1">
      <alignment horizontal="center" vertical="center" wrapText="1"/>
    </xf>
    <xf numFmtId="0" fontId="22" fillId="32" borderId="4" xfId="0" applyFont="1" applyFill="1" applyBorder="1" applyAlignment="1">
      <alignment horizontal="center" vertical="center" wrapText="1"/>
    </xf>
    <xf numFmtId="0" fontId="20" fillId="28" borderId="16" xfId="0" applyFont="1" applyFill="1" applyBorder="1" applyAlignment="1">
      <alignment horizontal="center" vertical="center" wrapText="1"/>
    </xf>
    <xf numFmtId="9" fontId="20" fillId="19" borderId="4" xfId="0" applyNumberFormat="1" applyFont="1" applyFill="1" applyBorder="1" applyAlignment="1">
      <alignment horizontal="center" vertical="center" wrapText="1"/>
    </xf>
    <xf numFmtId="0" fontId="20" fillId="19" borderId="4" xfId="0" applyFont="1" applyFill="1" applyBorder="1" applyAlignment="1">
      <alignment horizontal="left" vertical="top" wrapText="1"/>
    </xf>
    <xf numFmtId="0" fontId="22" fillId="19" borderId="4" xfId="0" applyFont="1" applyFill="1" applyBorder="1" applyAlignment="1">
      <alignment horizontal="left" vertical="top" wrapText="1"/>
    </xf>
    <xf numFmtId="0" fontId="22" fillId="27" borderId="4" xfId="3" applyNumberFormat="1" applyFont="1" applyFill="1" applyBorder="1" applyAlignment="1">
      <alignment horizontal="center" vertical="center" wrapText="1"/>
    </xf>
    <xf numFmtId="0" fontId="18" fillId="19" borderId="4" xfId="0" applyFont="1" applyFill="1" applyBorder="1" applyAlignment="1">
      <alignment horizontal="left" vertical="top" wrapText="1"/>
    </xf>
    <xf numFmtId="0" fontId="22" fillId="28" borderId="31" xfId="0" applyFont="1" applyFill="1" applyBorder="1" applyAlignment="1">
      <alignment horizontal="center" vertical="center" wrapText="1"/>
    </xf>
    <xf numFmtId="0" fontId="20" fillId="19" borderId="31" xfId="0" applyFont="1" applyFill="1" applyBorder="1" applyAlignment="1">
      <alignment horizontal="center" vertical="center" wrapText="1"/>
    </xf>
    <xf numFmtId="0" fontId="20" fillId="28" borderId="31" xfId="0" applyFont="1" applyFill="1" applyBorder="1" applyAlignment="1">
      <alignment horizontal="center" vertical="center"/>
    </xf>
    <xf numFmtId="0" fontId="20" fillId="18" borderId="31" xfId="0" applyFont="1" applyFill="1" applyBorder="1" applyAlignment="1">
      <alignment horizontal="left" vertical="top" wrapText="1"/>
    </xf>
    <xf numFmtId="0" fontId="22" fillId="0" borderId="31" xfId="0" applyFont="1" applyBorder="1" applyAlignment="1">
      <alignment horizontal="center" vertical="center" wrapText="1"/>
    </xf>
    <xf numFmtId="0" fontId="20" fillId="21" borderId="31" xfId="0" applyFont="1" applyFill="1" applyBorder="1" applyAlignment="1">
      <alignment horizontal="center" vertical="center"/>
    </xf>
    <xf numFmtId="0" fontId="38" fillId="34" borderId="1" xfId="2" applyFont="1" applyFill="1" applyBorder="1" applyAlignment="1">
      <alignment horizontal="center" vertical="center" wrapText="1"/>
    </xf>
    <xf numFmtId="0" fontId="38" fillId="35" borderId="4" xfId="0" applyFont="1" applyFill="1" applyBorder="1" applyAlignment="1">
      <alignment horizontal="center" vertical="center" wrapText="1"/>
    </xf>
  </cellXfs>
  <cellStyles count="38">
    <cellStyle name="Graphics" xfId="4"/>
    <cellStyle name="Millares" xfId="37" builtinId="3"/>
    <cellStyle name="Millares 2" xfId="5"/>
    <cellStyle name="Millares 2 2" xfId="6"/>
    <cellStyle name="Millares 3" xfId="7"/>
    <cellStyle name="Moneda 2" xfId="8"/>
    <cellStyle name="Moneda 2 2" xfId="9"/>
    <cellStyle name="Moneda 2 2 2" xfId="10"/>
    <cellStyle name="Moneda 2 2 2 2" xfId="11"/>
    <cellStyle name="Moneda 2 2 2 3" xfId="12"/>
    <cellStyle name="Moneda 2 2 3" xfId="13"/>
    <cellStyle name="Moneda 2 2 4" xfId="14"/>
    <cellStyle name="Moneda 2 2 5" xfId="15"/>
    <cellStyle name="Moneda 2 3" xfId="16"/>
    <cellStyle name="Moneda 2 3 2" xfId="17"/>
    <cellStyle name="Moneda 2 3 3" xfId="18"/>
    <cellStyle name="Moneda 2 4" xfId="19"/>
    <cellStyle name="Moneda 2 5" xfId="20"/>
    <cellStyle name="Moneda 2 6" xfId="21"/>
    <cellStyle name="Moneda 3" xfId="22"/>
    <cellStyle name="Moneda 3 2" xfId="23"/>
    <cellStyle name="Moneda 3 2 2" xfId="24"/>
    <cellStyle name="Moneda 3 2 3" xfId="25"/>
    <cellStyle name="Moneda 3 3" xfId="26"/>
    <cellStyle name="Moneda 3 4" xfId="27"/>
    <cellStyle name="Moneda 3 5" xfId="28"/>
    <cellStyle name="Moneda 4" xfId="29"/>
    <cellStyle name="Moneda 5" xfId="30"/>
    <cellStyle name="Normal" xfId="0" builtinId="0"/>
    <cellStyle name="Normal 2" xfId="31"/>
    <cellStyle name="Normal 3" xfId="2"/>
    <cellStyle name="Normal 4" xfId="3"/>
    <cellStyle name="Normal 5" xfId="32"/>
    <cellStyle name="Normal 5 2" xfId="33"/>
    <cellStyle name="Normal 6" xfId="34"/>
    <cellStyle name="Porcentaje" xfId="1" builtinId="5"/>
    <cellStyle name="Porcentaje 2" xfId="35"/>
    <cellStyle name="Porcentaje 3" xfId="36"/>
  </cellStyles>
  <dxfs count="1477">
    <dxf>
      <font>
        <b/>
        <i val="0"/>
        <strike val="0"/>
        <condense val="0"/>
        <extend val="0"/>
        <outline val="0"/>
        <shadow val="0"/>
        <u val="none"/>
        <vertAlign val="baseline"/>
        <sz val="13"/>
        <color auto="1"/>
        <name val="Arial"/>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numFmt numFmtId="14"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2"/>
        <name val="Arial"/>
        <scheme val="none"/>
      </font>
      <numFmt numFmtId="1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Arial"/>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Arial"/>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2"/>
        <color indexed="8"/>
        <name val="Arial"/>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theme="4" tint="0.39997558519241921"/>
        </bottom>
      </border>
    </dxf>
    <dxf>
      <font>
        <b val="0"/>
        <i val="0"/>
        <strike val="0"/>
        <condense val="0"/>
        <extend val="0"/>
        <outline val="0"/>
        <shadow val="0"/>
        <u val="none"/>
        <vertAlign val="baseline"/>
        <sz val="12"/>
        <color indexed="8"/>
        <name val="Arial"/>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indexed="8"/>
        <name val="Arial"/>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Arial"/>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Arial"/>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Arial"/>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Arial"/>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Arial"/>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indexed="8"/>
        <name val="Arial"/>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theme="4" tint="0.39997558519241921"/>
        </bottom>
      </border>
    </dxf>
    <dxf>
      <font>
        <b val="0"/>
        <i val="0"/>
        <strike val="0"/>
        <condense val="0"/>
        <extend val="0"/>
        <outline val="0"/>
        <shadow val="0"/>
        <u val="none"/>
        <vertAlign val="baseline"/>
        <sz val="12"/>
        <color indexed="8"/>
        <name val="Arial"/>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indexed="8"/>
        <name val="Arial"/>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Arial"/>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Arial"/>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Arial"/>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Arial"/>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Arial"/>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indexed="8"/>
        <name val="Arial"/>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theme="4" tint="0.39997558519241921"/>
        </bottom>
      </border>
    </dxf>
    <dxf>
      <font>
        <b val="0"/>
        <i val="0"/>
        <strike val="0"/>
        <condense val="0"/>
        <extend val="0"/>
        <outline val="0"/>
        <shadow val="0"/>
        <u val="none"/>
        <vertAlign val="baseline"/>
        <sz val="12"/>
        <color indexed="8"/>
        <name val="Arial"/>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indexed="8"/>
        <name val="Arial"/>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Arial"/>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Arial"/>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Arial"/>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name val="Arial"/>
        <scheme val="none"/>
      </font>
      <numFmt numFmtId="14"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Arial"/>
        <scheme val="none"/>
      </font>
      <numFmt numFmtId="1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name val="Arial"/>
        <scheme val="none"/>
      </font>
      <fill>
        <patternFill patternType="solid">
          <fgColor indexed="64"/>
          <bgColor theme="8" tint="0.79998168889431442"/>
        </patternFill>
      </fill>
      <border outline="0">
        <right style="thin">
          <color indexed="64"/>
        </right>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name val="Arial"/>
        <scheme val="none"/>
      </font>
      <fill>
        <patternFill patternType="solid">
          <fgColor indexed="64"/>
          <bgColor theme="6" tint="0.59999389629810485"/>
        </patternFill>
      </fill>
      <border outline="0">
        <right style="thin">
          <color indexed="64"/>
        </right>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9"/>
          <bgColor theme="6" tint="0.59999389629810485"/>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2"/>
        <color theme="1"/>
        <name val="Arial"/>
        <scheme val="none"/>
      </font>
      <fill>
        <patternFill>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7"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67" formatCode="0.0%"/>
    </dxf>
    <dxf>
      <numFmt numFmtId="13" formatCode="0%"/>
    </dxf>
    <dxf>
      <numFmt numFmtId="167"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numFmt numFmtId="14" formatCode="0.00%"/>
    </dxf>
    <dxf>
      <numFmt numFmtId="167"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167" formatCode="0.0%"/>
    </dxf>
    <dxf>
      <numFmt numFmtId="13" formatCode="0%"/>
    </dxf>
    <dxf>
      <numFmt numFmtId="167"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74" formatCode="0.000%"/>
    </dxf>
    <dxf>
      <numFmt numFmtId="14" formatCode="0.00%"/>
    </dxf>
    <dxf>
      <numFmt numFmtId="167" formatCode="0.0%"/>
    </dxf>
    <dxf>
      <numFmt numFmtId="13" formatCode="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 formatCode="0"/>
    </dxf>
    <dxf>
      <numFmt numFmtId="1" formatCode="0"/>
    </dxf>
    <dxf>
      <numFmt numFmtId="1" formatCode="0"/>
    </dxf>
    <dxf>
      <numFmt numFmtId="1" formatCode="0"/>
    </dxf>
    <dxf>
      <numFmt numFmtId="1" formatCode="0"/>
    </dxf>
    <dxf>
      <numFmt numFmtId="176" formatCode="[$-F400]h:mm:ss\ AM/PM"/>
    </dxf>
    <dxf>
      <numFmt numFmtId="177" formatCode="hh:mm:ss;@"/>
    </dxf>
    <dxf>
      <alignment wrapText="1" readingOrder="0"/>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3" formatCode="0%"/>
    </dxf>
    <dxf>
      <numFmt numFmtId="175" formatCode="_-* #,##0_-;\-* #,##0_-;_-* &quot;-&quot;_-;_-@_-"/>
    </dxf>
    <dxf>
      <numFmt numFmtId="1" formatCode="0"/>
    </dxf>
    <dxf>
      <numFmt numFmtId="1"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 formatCode="0"/>
    </dxf>
    <dxf>
      <numFmt numFmtId="1" formatCode="0"/>
    </dxf>
    <dxf>
      <numFmt numFmtId="13" formatCode="0%"/>
    </dxf>
    <dxf>
      <numFmt numFmtId="13" formatCode="0%"/>
    </dxf>
    <dxf>
      <numFmt numFmtId="13" formatCode="0%"/>
    </dxf>
    <dxf>
      <numFmt numFmtId="13" formatCode="0%"/>
    </dxf>
    <dxf>
      <numFmt numFmtId="176" formatCode="[$-F400]h:mm:ss\ AM/PM"/>
    </dxf>
    <dxf>
      <numFmt numFmtId="177" formatCode="hh:mm:ss;@"/>
      <fill>
        <patternFill patternType="solid">
          <fgColor indexed="64"/>
          <bgColor theme="0"/>
        </patternFill>
      </fill>
    </dxf>
    <dxf>
      <numFmt numFmtId="1" formatCode="0"/>
      <fill>
        <patternFill patternType="none">
          <fgColor indexed="64"/>
          <bgColor indexed="65"/>
        </patternFill>
      </fill>
    </dxf>
    <dxf>
      <numFmt numFmtId="176" formatCode="[$-F400]h:mm:ss\ AM/PM"/>
    </dxf>
    <dxf>
      <numFmt numFmtId="177" formatCode="hh:mm:ss;@"/>
    </dxf>
    <dxf>
      <numFmt numFmtId="13" formatCode="0%"/>
    </dxf>
    <dxf>
      <alignment wrapText="1" readingOrder="0"/>
    </dxf>
    <dxf>
      <numFmt numFmtId="13" formatCode="0%"/>
    </dxf>
    <dxf>
      <numFmt numFmtId="167" formatCode="0.0%"/>
    </dxf>
    <dxf>
      <numFmt numFmtId="14" formatCode="0.00%"/>
    </dxf>
    <dxf>
      <numFmt numFmtId="174" formatCode="0.000%"/>
    </dxf>
    <dxf>
      <numFmt numFmtId="14" formatCode="0.00%"/>
    </dxf>
    <dxf>
      <numFmt numFmtId="13" formatCode="0%"/>
    </dxf>
    <dxf>
      <numFmt numFmtId="167" formatCode="0.0%"/>
    </dxf>
    <dxf>
      <fill>
        <patternFill patternType="solid">
          <bgColor theme="3" tint="0.79998168889431442"/>
        </patternFill>
      </fill>
    </dxf>
    <dxf>
      <fill>
        <patternFill patternType="solid">
          <bgColor theme="3" tint="0.79998168889431442"/>
        </patternFill>
      </fill>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67" formatCode="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0" readingOrder="0"/>
    </dxf>
    <dxf>
      <alignment wrapText="0" readingOrder="0"/>
    </dxf>
    <dxf>
      <alignment wrapText="1" readingOrder="0"/>
    </dxf>
    <dxf>
      <numFmt numFmtId="169" formatCode="h:mm:ss;@"/>
    </dxf>
    <dxf>
      <numFmt numFmtId="176" formatCode="[$-F400]h:mm:ss\ AM/PM"/>
    </dxf>
    <dxf>
      <numFmt numFmtId="1" formatCode="0"/>
    </dxf>
    <dxf>
      <numFmt numFmtId="1" formatCode="0"/>
    </dxf>
    <dxf>
      <numFmt numFmtId="1" formatCode="0"/>
    </dxf>
    <dxf>
      <numFmt numFmtId="1" formatCode="0"/>
    </dxf>
    <dxf>
      <numFmt numFmtId="1" formatCode="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numFmt numFmtId="25" formatCode="h:mm"/>
    </dxf>
    <dxf>
      <numFmt numFmtId="1" formatCode="0"/>
    </dxf>
    <dxf>
      <numFmt numFmtId="170" formatCode="0.0"/>
    </dxf>
    <dxf>
      <numFmt numFmtId="0" formatCode="General"/>
    </dxf>
    <dxf>
      <numFmt numFmtId="13" formatCode="0%"/>
    </dxf>
    <dxf>
      <numFmt numFmtId="167" formatCode="0.0%"/>
    </dxf>
    <dxf>
      <numFmt numFmtId="25" formatCode="h:mm"/>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7"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67" formatCode="0.0%"/>
    </dxf>
    <dxf>
      <numFmt numFmtId="14" formatCode="0.00%"/>
    </dxf>
    <dxf>
      <numFmt numFmtId="174" formatCode="0.000%"/>
    </dxf>
    <dxf>
      <numFmt numFmtId="14" formatCode="0.0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numFmt numFmtId="13" formatCode="0%"/>
    </dxf>
    <dxf>
      <numFmt numFmtId="167" formatCode="0.0%"/>
    </dxf>
    <dxf>
      <numFmt numFmtId="0" formatCode="General"/>
    </dxf>
    <dxf>
      <numFmt numFmtId="13" formatCode="0%"/>
    </dxf>
    <dxf>
      <numFmt numFmtId="167" formatCode="0.0%"/>
    </dxf>
    <dxf>
      <numFmt numFmtId="14" formatCode="0.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numFmt numFmtId="0" formatCode="General"/>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4" formatCode="0.00%"/>
    </dxf>
    <dxf>
      <numFmt numFmtId="0" formatCode="General"/>
    </dxf>
    <dxf>
      <numFmt numFmtId="13" formatCode="0%"/>
    </dxf>
    <dxf>
      <numFmt numFmtId="167"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numFmt numFmtId="0" formatCode="General"/>
    </dxf>
    <dxf>
      <numFmt numFmtId="13" formatCode="0%"/>
    </dxf>
    <dxf>
      <numFmt numFmtId="0" formatCode="General"/>
    </dxf>
    <dxf>
      <numFmt numFmtId="1" formatCode="0"/>
    </dxf>
    <dxf>
      <numFmt numFmtId="13" formatCode="0%"/>
    </dxf>
    <dxf>
      <numFmt numFmtId="1" formatCode="0"/>
    </dxf>
    <dxf>
      <numFmt numFmtId="175" formatCode="_-* #,##0_-;\-* #,##0_-;_-* &quot;-&quot;_-;_-@_-"/>
    </dxf>
    <dxf>
      <numFmt numFmtId="14" formatCode="0.00%"/>
    </dxf>
    <dxf>
      <numFmt numFmtId="13" formatCode="0%"/>
    </dxf>
    <dxf>
      <numFmt numFmtId="167"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fill>
        <patternFill patternType="solid">
          <bgColor theme="9" tint="0.59999389629810485"/>
        </patternFill>
      </fill>
    </dxf>
    <dxf>
      <numFmt numFmtId="1" formatCode="0"/>
    </dxf>
    <dxf>
      <numFmt numFmtId="13" formatCode="0%"/>
    </dxf>
    <dxf>
      <numFmt numFmtId="167" formatCode="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7" formatCode="0.0%"/>
    </dxf>
    <dxf>
      <numFmt numFmtId="0" formatCode="General"/>
    </dxf>
    <dxf>
      <numFmt numFmtId="14" formatCode="0.0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fill>
        <patternFill patternType="solid">
          <bgColor theme="4" tint="0.79998168889431442"/>
        </patternFill>
      </fill>
    </dxf>
    <dxf>
      <fill>
        <patternFill patternType="solid">
          <bgColor theme="4"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67" formatCode="0.0%"/>
    </dxf>
    <dxf>
      <numFmt numFmtId="14" formatCode="0.00%"/>
    </dxf>
    <dxf>
      <numFmt numFmtId="13" formatCode="0%"/>
    </dxf>
    <dxf>
      <numFmt numFmtId="13" formatCode="0%"/>
    </dxf>
    <dxf>
      <numFmt numFmtId="13" formatCode="0%"/>
    </dxf>
    <dxf>
      <numFmt numFmtId="13" formatCode="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67" formatCode="0.0%"/>
    </dxf>
    <dxf>
      <numFmt numFmtId="13" formatCode="0%"/>
    </dxf>
    <dxf>
      <numFmt numFmtId="167" formatCode="0.0%"/>
    </dxf>
    <dxf>
      <numFmt numFmtId="14" formatCode="0.0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67" formatCode="0.0%"/>
    </dxf>
    <dxf>
      <numFmt numFmtId="14" formatCode="0.00%"/>
    </dxf>
    <dxf>
      <numFmt numFmtId="174" formatCode="0.000%"/>
    </dxf>
    <dxf>
      <numFmt numFmtId="14" formatCode="0.00%"/>
    </dxf>
    <dxf>
      <numFmt numFmtId="13" formatCode="0%"/>
    </dxf>
    <dxf>
      <numFmt numFmtId="13" formatCode="0%"/>
    </dxf>
    <dxf>
      <numFmt numFmtId="13" formatCode="0%"/>
    </dxf>
    <dxf>
      <numFmt numFmtId="13" formatCode="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67" formatCode="0.0%"/>
    </dxf>
    <dxf>
      <numFmt numFmtId="13" formatCode="0%"/>
    </dxf>
    <dxf>
      <numFmt numFmtId="167" formatCode="0.0%"/>
    </dxf>
    <dxf>
      <numFmt numFmtId="14" formatCode="0.00%"/>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font>
        <b/>
      </font>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67" formatCode="0.0%"/>
    </dxf>
    <dxf>
      <border outline="0">
        <right style="thin">
          <color indexed="64"/>
        </right>
      </border>
    </dxf>
    <dxf>
      <numFmt numFmtId="13" formatCode="0%"/>
    </dxf>
    <dxf>
      <numFmt numFmtId="177" formatCode="hh:mm:ss;@"/>
    </dxf>
    <dxf>
      <numFmt numFmtId="176" formatCode="[$-F400]h:mm:ss\ AM/PM"/>
    </dxf>
    <dxf>
      <numFmt numFmtId="1" formatCode="0"/>
      <fill>
        <patternFill patternType="none">
          <fgColor indexed="64"/>
          <bgColor indexed="65"/>
        </patternFill>
      </fill>
    </dxf>
    <dxf>
      <numFmt numFmtId="177" formatCode="hh:mm:ss;@"/>
      <fill>
        <patternFill patternType="solid">
          <fgColor indexed="64"/>
          <bgColor theme="0"/>
        </patternFill>
      </fill>
    </dxf>
    <dxf>
      <numFmt numFmtId="176" formatCode="[$-F400]h:mm:ss\ AM/PM"/>
    </dxf>
    <dxf>
      <numFmt numFmtId="13" formatCode="0%"/>
    </dxf>
    <dxf>
      <numFmt numFmtId="13" formatCode="0%"/>
    </dxf>
    <dxf>
      <numFmt numFmtId="13" formatCode="0%"/>
    </dxf>
    <dxf>
      <numFmt numFmtId="13" formatCode="0%"/>
    </dxf>
    <dxf>
      <numFmt numFmtId="1" formatCode="0"/>
    </dxf>
    <dxf>
      <numFmt numFmtId="1"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 formatCode="0"/>
    </dxf>
    <dxf>
      <numFmt numFmtId="1" formatCode="0"/>
    </dxf>
    <dxf>
      <numFmt numFmtId="175" formatCode="_-* #,##0_-;\-* #,##0_-;_-* &quot;-&quot;_-;_-@_-"/>
    </dxf>
    <dxf>
      <numFmt numFmtId="13" formatCode="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wrapText="1" readingOrder="0"/>
    </dxf>
    <dxf>
      <numFmt numFmtId="177" formatCode="hh:mm:ss;@"/>
    </dxf>
    <dxf>
      <numFmt numFmtId="176" formatCode="[$-F400]h:mm:ss\ AM/PM"/>
    </dxf>
    <dxf>
      <numFmt numFmtId="1" formatCode="0"/>
    </dxf>
    <dxf>
      <numFmt numFmtId="1" formatCode="0"/>
    </dxf>
    <dxf>
      <numFmt numFmtId="1" formatCode="0"/>
    </dxf>
    <dxf>
      <numFmt numFmtId="1" formatCode="0"/>
    </dxf>
    <dxf>
      <numFmt numFmtId="1"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color auto="1"/>
      </font>
    </dxf>
    <dxf>
      <fill>
        <patternFill patternType="solid">
          <bgColor theme="4" tint="0.79998168889431442"/>
        </patternFill>
      </fill>
    </dxf>
    <dxf>
      <font>
        <color auto="1"/>
      </font>
    </dxf>
    <dxf>
      <fill>
        <patternFill patternType="solid">
          <bgColor theme="4" tint="0.79998168889431442"/>
        </patternFill>
      </fill>
    </dxf>
    <dxf>
      <alignment wrapText="1" readingOrder="0"/>
    </dxf>
    <dxf>
      <alignment wrapText="1" readingOrder="0"/>
    </dxf>
    <dxf>
      <alignment wrapText="1" readingOrder="0"/>
    </dxf>
    <dxf>
      <alignment wrapText="1" readingOrder="0"/>
    </dxf>
    <dxf>
      <alignment wrapText="1" readingOrder="0"/>
    </dxf>
    <dxf>
      <alignment wrapText="1" readingOrder="0"/>
    </dxf>
    <dxf>
      <font>
        <color auto="1"/>
      </font>
    </dxf>
    <dxf>
      <fill>
        <patternFill patternType="solid">
          <bgColor theme="4" tint="0.79998168889431442"/>
        </patternFill>
      </fill>
    </dxf>
    <dxf>
      <font>
        <color auto="1"/>
      </font>
    </dxf>
    <dxf>
      <fill>
        <patternFill patternType="solid">
          <bgColor theme="4" tint="0.79998168889431442"/>
        </patternFill>
      </fill>
    </dxf>
    <dxf>
      <alignment wrapText="1" readingOrder="0"/>
    </dxf>
    <dxf>
      <font>
        <color auto="1"/>
      </font>
    </dxf>
    <dxf>
      <fill>
        <patternFill patternType="solid">
          <bgColor theme="4" tint="0.79998168889431442"/>
        </patternFill>
      </fill>
    </dxf>
    <dxf>
      <font>
        <color auto="1"/>
      </font>
    </dxf>
    <dxf>
      <fill>
        <patternFill patternType="solid">
          <bgColor theme="4" tint="0.79998168889431442"/>
        </patternFill>
      </fill>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fill>
        <patternFill>
          <bgColor rgb="FF00B050"/>
        </patternFill>
      </fill>
    </dxf>
  </dxfs>
  <tableStyles count="1" defaultTableStyle="TableStyleMedium2" defaultPivotStyle="PivotStyleLight16">
    <tableStyle name="Estilo de segmentación de datos 1" pivot="0" table="0" count="1">
      <tableStyleElement type="headerRow" dxfId="1476"/>
    </tableStyle>
  </tableStyle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6.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[Seguimiento_4to Trimestre_Indicadores_2019.xlsx]Tablas 4to tri!TablaDinámica2</c:name>
    <c:fmtId val="13"/>
  </c:pivotSource>
  <c:chart>
    <c:title>
      <c:tx>
        <c:rich>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r>
              <a:rPr lang="es-CO" sz="1050" b="1"/>
              <a:t>Desempeño</a:t>
            </a:r>
            <a:r>
              <a:rPr lang="es-CO" sz="1050" baseline="0"/>
              <a:t> (*Clasificación)</a:t>
            </a:r>
            <a:endParaRPr lang="es-CO"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rgbClr val="C0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rgbClr val="FFC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rgbClr val="FFC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rgbClr val="C0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spPr>
          <a:solidFill>
            <a:srgbClr val="FFC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spPr>
          <a:solidFill>
            <a:srgbClr val="C0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s>
    <c:plotArea>
      <c:layout/>
      <c:barChart>
        <c:barDir val="col"/>
        <c:grouping val="clustered"/>
        <c:varyColors val="0"/>
        <c:ser>
          <c:idx val="0"/>
          <c:order val="0"/>
          <c:tx>
            <c:strRef>
              <c:f>'Tablas 4to tri'!$B$11:$B$12</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tri'!$A$13:$A$14</c:f>
              <c:strCache>
                <c:ptCount val="1"/>
                <c:pt idx="0">
                  <c:v>De gestión</c:v>
                </c:pt>
              </c:strCache>
            </c:strRef>
          </c:cat>
          <c:val>
            <c:numRef>
              <c:f>'Tablas 4to tri'!$B$13:$B$14</c:f>
              <c:numCache>
                <c:formatCode>0%</c:formatCode>
                <c:ptCount val="1"/>
                <c:pt idx="0">
                  <c:v>1</c:v>
                </c:pt>
              </c:numCache>
            </c:numRef>
          </c:val>
          <c:extLst xmlns:c16r2="http://schemas.microsoft.com/office/drawing/2015/06/chart">
            <c:ext xmlns:c16="http://schemas.microsoft.com/office/drawing/2014/chart" uri="{C3380CC4-5D6E-409C-BE32-E72D297353CC}">
              <c16:uniqueId val="{00000000-7658-46DA-9950-69F12AB76DB8}"/>
            </c:ext>
          </c:extLst>
        </c:ser>
        <c:dLbls>
          <c:dLblPos val="outEnd"/>
          <c:showLegendKey val="0"/>
          <c:showVal val="1"/>
          <c:showCatName val="0"/>
          <c:showSerName val="0"/>
          <c:showPercent val="0"/>
          <c:showBubbleSize val="0"/>
        </c:dLbls>
        <c:gapWidth val="219"/>
        <c:overlap val="-27"/>
        <c:axId val="204596208"/>
        <c:axId val="203321384"/>
      </c:barChart>
      <c:catAx>
        <c:axId val="204596208"/>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203321384"/>
        <c:crosses val="autoZero"/>
        <c:auto val="1"/>
        <c:lblAlgn val="ctr"/>
        <c:lblOffset val="100"/>
        <c:noMultiLvlLbl val="0"/>
      </c:catAx>
      <c:valAx>
        <c:axId val="203321384"/>
        <c:scaling>
          <c:orientation val="minMax"/>
        </c:scaling>
        <c:delete val="0"/>
        <c:axPos val="l"/>
        <c:majorGridlines>
          <c:spPr>
            <a:ln w="9525" cap="flat" cmpd="sng" algn="ctr">
              <a:solidFill>
                <a:schemeClr val="bg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204596208"/>
        <c:crosses val="autoZero"/>
        <c:crossBetween val="between"/>
      </c:valAx>
      <c:spPr>
        <a:noFill/>
        <a:ln>
          <a:noFill/>
        </a:ln>
        <a:effectLst>
          <a:glow rad="101600">
            <a:schemeClr val="accent2">
              <a:satMod val="175000"/>
              <a:alpha val="40000"/>
            </a:schemeClr>
          </a:glow>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ES"/>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[Seguimiento_4to Trimestre_Indicadores_2019.xlsx]Tablas 4to tri!TablaDinámica4</c:name>
    <c:fmtId val="7"/>
  </c:pivotSource>
  <c:chart>
    <c:title>
      <c:tx>
        <c:rich>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r>
              <a:rPr lang="es-CO" sz="1000" b="1"/>
              <a:t>Dependencias</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1"/>
          </a:solidFill>
          <a:ln>
            <a:noFill/>
          </a:ln>
          <a:effectLst/>
        </c:spPr>
        <c:marker>
          <c:symbol val="none"/>
        </c:marker>
      </c:pivotFmt>
      <c:pivotFmt>
        <c:idx val="32"/>
        <c:spPr>
          <a:solidFill>
            <a:srgbClr val="FF0000"/>
          </a:solidFill>
          <a:ln>
            <a:noFill/>
          </a:ln>
          <a:effectLst/>
        </c:spPr>
        <c:marker>
          <c:symbol val="none"/>
        </c:marker>
      </c:pivotFmt>
      <c:pivotFmt>
        <c:idx val="33"/>
        <c:spPr>
          <a:solidFill>
            <a:schemeClr val="bg1"/>
          </a:solidFill>
          <a:ln>
            <a:noFill/>
          </a:ln>
          <a:effectLst/>
        </c:spPr>
        <c:marker>
          <c:symbol val="none"/>
        </c:marker>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spPr>
          <a:solidFill>
            <a:schemeClr val="bg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spPr>
          <a:solidFill>
            <a:srgbClr val="0070C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9"/>
        <c:spPr>
          <a:solidFill>
            <a:srgbClr val="00B05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0"/>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s>
    <c:plotArea>
      <c:layout/>
      <c:barChart>
        <c:barDir val="col"/>
        <c:grouping val="clustered"/>
        <c:varyColors val="0"/>
        <c:ser>
          <c:idx val="0"/>
          <c:order val="0"/>
          <c:tx>
            <c:strRef>
              <c:f>'Tablas 4to tri'!$B$70:$B$71</c:f>
              <c:strCache>
                <c:ptCount val="1"/>
                <c:pt idx="0">
                  <c:v>EXCELENTE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tri'!$A$72:$A$73</c:f>
              <c:strCache>
                <c:ptCount val="1"/>
                <c:pt idx="0">
                  <c:v>1. Dirección</c:v>
                </c:pt>
              </c:strCache>
            </c:strRef>
          </c:cat>
          <c:val>
            <c:numRef>
              <c:f>'Tablas 4to tri'!$B$72:$B$73</c:f>
              <c:numCache>
                <c:formatCode>0%</c:formatCode>
                <c:ptCount val="1"/>
                <c:pt idx="0">
                  <c:v>1</c:v>
                </c:pt>
              </c:numCache>
            </c:numRef>
          </c:val>
          <c:extLst xmlns:c16r2="http://schemas.microsoft.com/office/drawing/2015/06/chart">
            <c:ext xmlns:c16="http://schemas.microsoft.com/office/drawing/2014/chart" uri="{C3380CC4-5D6E-409C-BE32-E72D297353CC}">
              <c16:uniqueId val="{00000000-3F45-41A1-AFE2-0E7221932599}"/>
            </c:ext>
          </c:extLst>
        </c:ser>
        <c:dLbls>
          <c:dLblPos val="outEnd"/>
          <c:showLegendKey val="0"/>
          <c:showVal val="1"/>
          <c:showCatName val="0"/>
          <c:showSerName val="0"/>
          <c:showPercent val="0"/>
          <c:showBubbleSize val="0"/>
        </c:dLbls>
        <c:gapWidth val="150"/>
        <c:axId val="203538072"/>
        <c:axId val="204109424"/>
      </c:barChart>
      <c:catAx>
        <c:axId val="203538072"/>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dk1">
                <a:shade val="95000"/>
                <a:satMod val="105000"/>
              </a:schemeClr>
            </a:solidFill>
            <a:round/>
          </a:ln>
          <a:effectLst/>
        </c:spPr>
        <c:txPr>
          <a:bodyPr rot="-6000000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ES"/>
          </a:p>
        </c:txPr>
        <c:crossAx val="204109424"/>
        <c:crosses val="autoZero"/>
        <c:auto val="1"/>
        <c:lblAlgn val="ctr"/>
        <c:lblOffset val="100"/>
        <c:noMultiLvlLbl val="0"/>
      </c:catAx>
      <c:valAx>
        <c:axId val="204109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ES"/>
          </a:p>
        </c:txPr>
        <c:crossAx val="203538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ES"/>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[Seguimiento_4to Trimestre_Indicadores_2019.xlsx]Tablas 4to tri!TablaDinámica2</c:name>
    <c:fmtId val="1"/>
  </c:pivotSource>
  <c:chart>
    <c:title>
      <c:tx>
        <c:rich>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r>
              <a:rPr lang="es-CO" sz="1050" b="1"/>
              <a:t>Desempeño</a:t>
            </a:r>
            <a:r>
              <a:rPr lang="es-CO" sz="1050" baseline="0"/>
              <a:t> (*Clasificación)</a:t>
            </a:r>
            <a:endParaRPr lang="es-CO"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rgbClr val="C0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rgbClr val="FFC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'Tablas 4to tri'!$B$11:$B$12</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tri'!$A$13:$A$14</c:f>
              <c:strCache>
                <c:ptCount val="1"/>
                <c:pt idx="0">
                  <c:v>De gestión</c:v>
                </c:pt>
              </c:strCache>
            </c:strRef>
          </c:cat>
          <c:val>
            <c:numRef>
              <c:f>'Tablas 4to tri'!$B$13:$B$14</c:f>
              <c:numCache>
                <c:formatCode>0%</c:formatCode>
                <c:ptCount val="1"/>
                <c:pt idx="0">
                  <c:v>1</c:v>
                </c:pt>
              </c:numCache>
            </c:numRef>
          </c:val>
          <c:extLst xmlns:c16r2="http://schemas.microsoft.com/office/drawing/2015/06/chart">
            <c:ext xmlns:c16="http://schemas.microsoft.com/office/drawing/2014/chart" uri="{C3380CC4-5D6E-409C-BE32-E72D297353CC}">
              <c16:uniqueId val="{00000000-C64F-4189-9079-E614B5848FC0}"/>
            </c:ext>
          </c:extLst>
        </c:ser>
        <c:dLbls>
          <c:dLblPos val="outEnd"/>
          <c:showLegendKey val="0"/>
          <c:showVal val="1"/>
          <c:showCatName val="0"/>
          <c:showSerName val="0"/>
          <c:showPercent val="0"/>
          <c:showBubbleSize val="0"/>
        </c:dLbls>
        <c:gapWidth val="219"/>
        <c:overlap val="-27"/>
        <c:axId val="253709224"/>
        <c:axId val="205287904"/>
      </c:barChart>
      <c:catAx>
        <c:axId val="253709224"/>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205287904"/>
        <c:crosses val="autoZero"/>
        <c:auto val="1"/>
        <c:lblAlgn val="ctr"/>
        <c:lblOffset val="100"/>
        <c:noMultiLvlLbl val="0"/>
      </c:catAx>
      <c:valAx>
        <c:axId val="205287904"/>
        <c:scaling>
          <c:orientation val="minMax"/>
        </c:scaling>
        <c:delete val="0"/>
        <c:axPos val="l"/>
        <c:majorGridlines>
          <c:spPr>
            <a:ln w="9525" cap="flat" cmpd="sng" algn="ctr">
              <a:solidFill>
                <a:schemeClr val="bg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253709224"/>
        <c:crosses val="autoZero"/>
        <c:crossBetween val="between"/>
      </c:valAx>
      <c:spPr>
        <a:noFill/>
        <a:ln>
          <a:noFill/>
        </a:ln>
        <a:effectLst>
          <a:glow rad="101600">
            <a:schemeClr val="accent2">
              <a:satMod val="175000"/>
              <a:alpha val="40000"/>
            </a:schemeClr>
          </a:glow>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ES"/>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[Seguimiento_4to Trimestre_Indicadores_2019.xlsx]Tablas 4to tri!TablaDinámica4</c:name>
    <c:fmtId val="1"/>
  </c:pivotSource>
  <c:chart>
    <c:title>
      <c:tx>
        <c:rich>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r>
              <a:rPr lang="es-CO" sz="1000" b="1"/>
              <a:t>Dependencias</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'Tablas 4to tri'!$B$70:$B$71</c:f>
              <c:strCache>
                <c:ptCount val="1"/>
                <c:pt idx="0">
                  <c:v>EXCELENTE</c:v>
                </c:pt>
              </c:strCache>
            </c:strRef>
          </c:tx>
          <c:spPr>
            <a:solidFill>
              <a:schemeClr val="accent1"/>
            </a:solidFill>
            <a:ln>
              <a:noFill/>
            </a:ln>
            <a:effectLst/>
          </c:spPr>
          <c:invertIfNegative val="0"/>
          <c:dLbls>
            <c:delete val="1"/>
          </c:dLbls>
          <c:cat>
            <c:strRef>
              <c:f>'Tablas 4to tri'!$A$72:$A$73</c:f>
              <c:strCache>
                <c:ptCount val="1"/>
                <c:pt idx="0">
                  <c:v>1. Dirección</c:v>
                </c:pt>
              </c:strCache>
            </c:strRef>
          </c:cat>
          <c:val>
            <c:numRef>
              <c:f>'Tablas 4to tri'!$B$72:$B$73</c:f>
              <c:numCache>
                <c:formatCode>0%</c:formatCode>
                <c:ptCount val="1"/>
                <c:pt idx="0">
                  <c:v>1</c:v>
                </c:pt>
              </c:numCache>
            </c:numRef>
          </c:val>
          <c:extLst xmlns:c16r2="http://schemas.microsoft.com/office/drawing/2015/06/chart">
            <c:ext xmlns:c16="http://schemas.microsoft.com/office/drawing/2014/chart" uri="{C3380CC4-5D6E-409C-BE32-E72D297353CC}">
              <c16:uniqueId val="{00000000-28DD-4BD1-B5C1-D5085B0EEE49}"/>
            </c:ext>
          </c:extLst>
        </c:ser>
        <c:dLbls>
          <c:dLblPos val="outEnd"/>
          <c:showLegendKey val="0"/>
          <c:showVal val="1"/>
          <c:showCatName val="0"/>
          <c:showSerName val="0"/>
          <c:showPercent val="0"/>
          <c:showBubbleSize val="0"/>
        </c:dLbls>
        <c:gapWidth val="150"/>
        <c:axId val="255691248"/>
        <c:axId val="255628768"/>
      </c:barChart>
      <c:catAx>
        <c:axId val="255691248"/>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dk1">
                <a:shade val="95000"/>
                <a:satMod val="105000"/>
              </a:schemeClr>
            </a:solidFill>
            <a:round/>
          </a:ln>
          <a:effectLst/>
        </c:spPr>
        <c:txPr>
          <a:bodyPr rot="-60000000" spcFirstLastPara="1" vertOverflow="ellipsis" vert="horz" wrap="square" anchor="ctr" anchorCtr="1"/>
          <a:lstStyle/>
          <a:p>
            <a:pPr>
              <a:defRPr sz="600" b="0" i="0" u="none" strike="noStrike" kern="1200" baseline="0">
                <a:solidFill>
                  <a:schemeClr val="dk1"/>
                </a:solidFill>
                <a:latin typeface="+mn-lt"/>
                <a:ea typeface="+mn-ea"/>
                <a:cs typeface="+mn-cs"/>
              </a:defRPr>
            </a:pPr>
            <a:endParaRPr lang="es-ES"/>
          </a:p>
        </c:txPr>
        <c:crossAx val="255628768"/>
        <c:crosses val="autoZero"/>
        <c:auto val="1"/>
        <c:lblAlgn val="ctr"/>
        <c:lblOffset val="100"/>
        <c:noMultiLvlLbl val="0"/>
      </c:catAx>
      <c:valAx>
        <c:axId val="255628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ES"/>
          </a:p>
        </c:txPr>
        <c:crossAx val="255691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ES"/>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5.xml><?xml version="1.0" encoding="utf-8"?>
<cx:chartSpace xmlns:a="http://schemas.openxmlformats.org/drawingml/2006/main" xmlns:r="http://schemas.openxmlformats.org/officeDocument/2006/relationships" xmlns:cx="http://schemas.microsoft.com/office/drawing/2014/chartex">
  <cx:chartData>
    <cx:data id="0">
      <cx:strDim type="cat">
        <cx:f>_xlchart.3</cx:f>
      </cx:strDim>
      <cx:numDim type="size">
        <cx:f>_xlchart.4</cx:f>
      </cx:numDim>
    </cx:data>
    <cx:data id="1">
      <cx:strDim type="cat">
        <cx:f>_xlchart.3</cx:f>
      </cx:strDim>
      <cx:numDim type="size">
        <cx:f>_xlchart.5</cx:f>
      </cx:numDim>
    </cx:data>
  </cx:chartData>
  <cx:chart>
    <cx:title pos="t" align="ctr" overlay="0">
      <cx:tx>
        <cx:rich>
          <a:bodyPr spcFirstLastPara="1" vertOverflow="ellipsis" wrap="square" lIns="0" tIns="0" rIns="0" bIns="0" anchor="ctr" anchorCtr="1"/>
          <a:lstStyle/>
          <a:p>
            <a:pPr algn="ctr">
              <a:defRPr/>
            </a:pPr>
            <a:r>
              <a:rPr lang="es-CO"/>
              <a:t>Indicadores de Gestión</a:t>
            </a:r>
          </a:p>
        </cx:rich>
      </cx:tx>
    </cx:title>
    <cx:plotArea>
      <cx:plotAreaRegion>
        <cx:series layoutId="treemap" uniqueId="{591E8ED9-F23A-435C-8A68-AF9893805398}" formatIdx="0">
          <cx:dataLabels pos="inEnd">
            <cx:visibility seriesName="0" categoryName="1" value="1"/>
            <cx:separator>
</cx:separator>
          </cx:dataLabels>
          <cx:dataId val="0"/>
          <cx:layoutPr>
            <cx:parentLabelLayout val="overlapping"/>
          </cx:layoutPr>
        </cx:series>
        <cx:series layoutId="treemap" hidden="1" uniqueId="{B09C8216-88A5-4689-9ED4-AEDD4D17E5DD}" formatIdx="1">
          <cx:dataLabels pos="inEnd">
            <cx:visibility seriesName="0" categoryName="1" value="0"/>
          </cx:dataLabels>
          <cx:dataId val="1"/>
          <cx:layoutPr>
            <cx:parentLabelLayout val="overlapping"/>
          </cx:layoutPr>
        </cx:series>
      </cx:plotAreaRegion>
    </cx:plotArea>
    <cx:legend pos="b" align="ctr" overlay="0"/>
  </cx:chart>
  <cx:clrMapOvr bg1="lt1" tx1="dk1" bg2="lt2" tx2="dk2" accent1="accent1" accent2="accent2" accent3="accent3" accent4="accent4" accent5="accent5" accent6="accent6" hlink="hlink" folHlink="folHlink"/>
</cx:chartSpace>
</file>

<file path=xl/charts/chart6.xml><?xml version="1.0" encoding="utf-8"?>
<cx:chartSpace xmlns:a="http://schemas.openxmlformats.org/drawingml/2006/main" xmlns:r="http://schemas.openxmlformats.org/officeDocument/2006/relationships" xmlns:cx="http://schemas.microsoft.com/office/drawing/2014/chartex">
  <cx:chartData>
    <cx:data id="0">
      <cx:strDim type="cat">
        <cx:f>_xlchart.0</cx:f>
      </cx:strDim>
      <cx:numDim type="size">
        <cx:f>_xlchart.2</cx:f>
      </cx:numDim>
    </cx:data>
  </cx:chartData>
  <cx:chart>
    <cx:title pos="t" align="ctr" overlay="0">
      <cx:tx>
        <cx:rich>
          <a:bodyPr spcFirstLastPara="1" vertOverflow="ellipsis" wrap="square" lIns="0" tIns="0" rIns="0" bIns="0" anchor="ctr" anchorCtr="1"/>
          <a:lstStyle/>
          <a:p>
            <a:pPr algn="ctr">
              <a:defRPr/>
            </a:pPr>
            <a:r>
              <a:rPr lang="es-CO"/>
              <a:t>Indicadores Estratégicos</a:t>
            </a:r>
          </a:p>
        </cx:rich>
      </cx:tx>
    </cx:title>
    <cx:plotArea>
      <cx:plotAreaRegion>
        <cx:series layoutId="treemap" uniqueId="{BFA134C0-1AA3-44A7-A262-6628268C9A1B}">
          <cx:tx>
            <cx:txData>
              <cx:f>_xlchart.1</cx:f>
              <cx:v>Estratégico</cx:v>
            </cx:txData>
          </cx:tx>
          <cx:dataLabels pos="inEnd">
            <cx:visibility seriesName="0" categoryName="1" value="1"/>
            <cx:separator>
</cx:separator>
          </cx:dataLabels>
          <cx:dataId val="0"/>
          <cx:layoutPr>
            <cx:parentLabelLayout val="overlapping"/>
          </cx:layoutPr>
        </cx:series>
      </cx:plotAreaRegion>
    </cx:plotArea>
    <cx:legend pos="b" align="ctr" overlay="0"/>
  </cx:chart>
  <cx:clrMapOvr bg1="lt1" tx1="dk1" bg2="lt2" tx2="dk2" accent1="accent1" accent2="accent2" accent3="accent3" accent4="accent4" accent5="accent5" accent6="accent6" hlink="hlink" folHlink="folHlink"/>
</cx: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barChart>
        <c:barDir val="bar"/>
        <c:grouping val="stacked"/>
        <c:varyColors val="0"/>
        <c:ser>
          <c:idx val="0"/>
          <c:order val="0"/>
          <c:tx>
            <c:strRef>
              <c:f>'Tablas 4to tri'!$B$151</c:f>
              <c:strCache>
                <c:ptCount val="1"/>
                <c:pt idx="0">
                  <c:v>EXCELENTE</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'Tablas 4to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tri'!$B$152:$B$160</c:f>
              <c:numCache>
                <c:formatCode>General</c:formatCode>
                <c:ptCount val="9"/>
                <c:pt idx="0">
                  <c:v>1</c:v>
                </c:pt>
                <c:pt idx="2">
                  <c:v>2</c:v>
                </c:pt>
                <c:pt idx="3">
                  <c:v>4</c:v>
                </c:pt>
                <c:pt idx="4">
                  <c:v>7</c:v>
                </c:pt>
                <c:pt idx="5">
                  <c:v>1</c:v>
                </c:pt>
                <c:pt idx="6">
                  <c:v>9</c:v>
                </c:pt>
                <c:pt idx="7">
                  <c:v>3</c:v>
                </c:pt>
                <c:pt idx="8">
                  <c:v>3</c:v>
                </c:pt>
              </c:numCache>
            </c:numRef>
          </c:val>
          <c:extLst xmlns:c16r2="http://schemas.microsoft.com/office/drawing/2015/06/chart">
            <c:ext xmlns:c16="http://schemas.microsoft.com/office/drawing/2014/chart" uri="{C3380CC4-5D6E-409C-BE32-E72D297353CC}">
              <c16:uniqueId val="{00000000-C73B-432F-A297-CD51C2448150}"/>
            </c:ext>
          </c:extLst>
        </c:ser>
        <c:ser>
          <c:idx val="1"/>
          <c:order val="1"/>
          <c:tx>
            <c:strRef>
              <c:f>'Tablas 4to tri'!$C$151</c:f>
              <c:strCache>
                <c:ptCount val="1"/>
                <c:pt idx="0">
                  <c:v>BUENO</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'Tablas 4to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tri'!$C$152:$C$160</c:f>
              <c:numCache>
                <c:formatCode>General</c:formatCode>
                <c:ptCount val="9"/>
                <c:pt idx="2">
                  <c:v>3</c:v>
                </c:pt>
                <c:pt idx="3">
                  <c:v>1</c:v>
                </c:pt>
                <c:pt idx="5">
                  <c:v>1</c:v>
                </c:pt>
                <c:pt idx="6">
                  <c:v>3</c:v>
                </c:pt>
                <c:pt idx="7">
                  <c:v>3</c:v>
                </c:pt>
                <c:pt idx="8">
                  <c:v>1</c:v>
                </c:pt>
              </c:numCache>
            </c:numRef>
          </c:val>
          <c:extLst xmlns:c16r2="http://schemas.microsoft.com/office/drawing/2015/06/chart">
            <c:ext xmlns:c16="http://schemas.microsoft.com/office/drawing/2014/chart" uri="{C3380CC4-5D6E-409C-BE32-E72D297353CC}">
              <c16:uniqueId val="{00000001-C73B-432F-A297-CD51C2448150}"/>
            </c:ext>
          </c:extLst>
        </c:ser>
        <c:ser>
          <c:idx val="2"/>
          <c:order val="2"/>
          <c:tx>
            <c:strRef>
              <c:f>'Tablas 4to tri'!$D$151</c:f>
              <c:strCache>
                <c:ptCount val="1"/>
                <c:pt idx="0">
                  <c:v>REGULAR</c:v>
                </c:pt>
              </c:strCache>
            </c:strRef>
          </c:tx>
          <c:spPr>
            <a:pattFill prst="narHorz">
              <a:fgClr>
                <a:schemeClr val="accent3"/>
              </a:fgClr>
              <a:bgClr>
                <a:schemeClr val="accent3">
                  <a:lumMod val="20000"/>
                  <a:lumOff val="80000"/>
                </a:schemeClr>
              </a:bgClr>
            </a:pattFill>
            <a:ln>
              <a:noFill/>
            </a:ln>
            <a:effectLst>
              <a:innerShdw blurRad="114300">
                <a:schemeClr val="accent3"/>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'Tablas 4to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tri'!$D$152:$D$160</c:f>
              <c:numCache>
                <c:formatCode>General</c:formatCode>
                <c:ptCount val="9"/>
                <c:pt idx="2">
                  <c:v>1</c:v>
                </c:pt>
                <c:pt idx="5">
                  <c:v>1</c:v>
                </c:pt>
                <c:pt idx="6">
                  <c:v>2</c:v>
                </c:pt>
              </c:numCache>
            </c:numRef>
          </c:val>
          <c:extLst xmlns:c16r2="http://schemas.microsoft.com/office/drawing/2015/06/chart">
            <c:ext xmlns:c16="http://schemas.microsoft.com/office/drawing/2014/chart" uri="{C3380CC4-5D6E-409C-BE32-E72D297353CC}">
              <c16:uniqueId val="{00000002-C73B-432F-A297-CD51C2448150}"/>
            </c:ext>
          </c:extLst>
        </c:ser>
        <c:ser>
          <c:idx val="3"/>
          <c:order val="3"/>
          <c:tx>
            <c:strRef>
              <c:f>'Tablas 4to tri'!$E$151</c:f>
              <c:strCache>
                <c:ptCount val="1"/>
                <c:pt idx="0">
                  <c:v>MALO</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'Tablas 4to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tri'!$E$152:$E$160</c:f>
              <c:numCache>
                <c:formatCode>General</c:formatCode>
                <c:ptCount val="9"/>
                <c:pt idx="5">
                  <c:v>1</c:v>
                </c:pt>
                <c:pt idx="6">
                  <c:v>3</c:v>
                </c:pt>
              </c:numCache>
            </c:numRef>
          </c:val>
          <c:extLst xmlns:c16r2="http://schemas.microsoft.com/office/drawing/2015/06/chart">
            <c:ext xmlns:c16="http://schemas.microsoft.com/office/drawing/2014/chart" uri="{C3380CC4-5D6E-409C-BE32-E72D297353CC}">
              <c16:uniqueId val="{00000003-C73B-432F-A297-CD51C2448150}"/>
            </c:ext>
          </c:extLst>
        </c:ser>
        <c:ser>
          <c:idx val="4"/>
          <c:order val="4"/>
          <c:tx>
            <c:strRef>
              <c:f>'Tablas 4to tri'!$F$151</c:f>
              <c:strCache>
                <c:ptCount val="1"/>
                <c:pt idx="0">
                  <c:v>No aplica</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'Tablas 4to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tri'!$F$152:$F$160</c:f>
              <c:numCache>
                <c:formatCode>General</c:formatCode>
                <c:ptCount val="9"/>
                <c:pt idx="1">
                  <c:v>2</c:v>
                </c:pt>
                <c:pt idx="2">
                  <c:v>3</c:v>
                </c:pt>
                <c:pt idx="4">
                  <c:v>2</c:v>
                </c:pt>
                <c:pt idx="6">
                  <c:v>2</c:v>
                </c:pt>
                <c:pt idx="8">
                  <c:v>2</c:v>
                </c:pt>
              </c:numCache>
            </c:numRef>
          </c:val>
          <c:extLst xmlns:c16r2="http://schemas.microsoft.com/office/drawing/2015/06/chart">
            <c:ext xmlns:c16="http://schemas.microsoft.com/office/drawing/2014/chart" uri="{C3380CC4-5D6E-409C-BE32-E72D297353CC}">
              <c16:uniqueId val="{00000004-C73B-432F-A297-CD51C2448150}"/>
            </c:ext>
          </c:extLst>
        </c:ser>
        <c:dLbls>
          <c:dLblPos val="ctr"/>
          <c:showLegendKey val="0"/>
          <c:showVal val="1"/>
          <c:showCatName val="0"/>
          <c:showSerName val="0"/>
          <c:showPercent val="0"/>
          <c:showBubbleSize val="0"/>
        </c:dLbls>
        <c:gapWidth val="150"/>
        <c:overlap val="100"/>
        <c:axId val="256148792"/>
        <c:axId val="205028632"/>
      </c:barChart>
      <c:catAx>
        <c:axId val="256148792"/>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5028632"/>
        <c:crosses val="autoZero"/>
        <c:auto val="1"/>
        <c:lblAlgn val="ctr"/>
        <c:lblOffset val="100"/>
        <c:noMultiLvlLbl val="0"/>
      </c:catAx>
      <c:valAx>
        <c:axId val="205028632"/>
        <c:scaling>
          <c:orientation val="minMax"/>
        </c:scaling>
        <c:delete val="0"/>
        <c:axPos val="b"/>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561487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[Seguimiento_4to Trimestre_Indicadores_2019.xlsx]tablas!TablaDinámica1</c:name>
    <c:fmtId val="1"/>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Indicadores</a:t>
            </a:r>
            <a:r>
              <a:rPr lang="es-CO" baseline="0"/>
              <a:t> de Gestión</a:t>
            </a:r>
            <a:endParaRPr lang="es-CO"/>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E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7"/>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5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tablas!$A$5:$A$7</c:f>
              <c:strCache>
                <c:ptCount val="2"/>
                <c:pt idx="0">
                  <c:v>De gestión</c:v>
                </c:pt>
                <c:pt idx="1">
                  <c:v>Estratégico</c:v>
                </c:pt>
              </c:strCache>
            </c:strRef>
          </c:cat>
          <c:val>
            <c:numRef>
              <c:f>tablas!$B$5:$B$7</c:f>
              <c:numCache>
                <c:formatCode>0%</c:formatCode>
                <c:ptCount val="2"/>
                <c:pt idx="0">
                  <c:v>0.625</c:v>
                </c:pt>
                <c:pt idx="1">
                  <c:v>0.2857142857142857</c:v>
                </c:pt>
              </c:numCache>
            </c:numRef>
          </c:val>
          <c:extLst xmlns:c16r2="http://schemas.microsoft.com/office/drawing/2015/06/chart">
            <c:ext xmlns:c16="http://schemas.microsoft.com/office/drawing/2014/chart" uri="{C3380CC4-5D6E-409C-BE32-E72D297353CC}">
              <c16:uniqueId val="{00000000-3501-490A-8C23-23ACCA556435}"/>
            </c:ext>
          </c:extLst>
        </c:ser>
        <c:ser>
          <c:idx val="1"/>
          <c:order val="1"/>
          <c:tx>
            <c:strRef>
              <c:f>tablas!$C$3:$C$4</c:f>
              <c:strCache>
                <c:ptCount val="1"/>
                <c:pt idx="0">
                  <c:v>BUENO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0.20833333333333334</c:v>
                </c:pt>
                <c:pt idx="1">
                  <c:v>0.14285714285714285</c:v>
                </c:pt>
              </c:numCache>
            </c:numRef>
          </c:val>
          <c:extLst xmlns:c16r2="http://schemas.microsoft.com/office/drawing/2015/06/chart">
            <c:ext xmlns:c16="http://schemas.microsoft.com/office/drawing/2014/chart" uri="{C3380CC4-5D6E-409C-BE32-E72D297353CC}">
              <c16:uniqueId val="{00000000-90AA-4CE6-ABB8-B1A7C895F7CC}"/>
            </c:ext>
          </c:extLst>
        </c:ser>
        <c:ser>
          <c:idx val="2"/>
          <c:order val="2"/>
          <c:tx>
            <c:strRef>
              <c:f>tablas!$D$3:$D$4</c:f>
              <c:strCache>
                <c:ptCount val="1"/>
                <c:pt idx="0">
                  <c:v>REGULAR</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0</c:v>
                </c:pt>
                <c:pt idx="1">
                  <c:v>0.35714285714285715</c:v>
                </c:pt>
              </c:numCache>
            </c:numRef>
          </c:val>
          <c:extLst xmlns:c16r2="http://schemas.microsoft.com/office/drawing/2015/06/chart">
            <c:ext xmlns:c16="http://schemas.microsoft.com/office/drawing/2014/chart" uri="{C3380CC4-5D6E-409C-BE32-E72D297353CC}">
              <c16:uniqueId val="{00000001-90AA-4CE6-ABB8-B1A7C895F7CC}"/>
            </c:ext>
          </c:extLst>
        </c:ser>
        <c:ser>
          <c:idx val="3"/>
          <c:order val="3"/>
          <c:tx>
            <c:strRef>
              <c:f>tablas!$E$3:$E$4</c:f>
              <c:strCache>
                <c:ptCount val="1"/>
                <c:pt idx="0">
                  <c:v>MALO</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0.125</c:v>
                </c:pt>
                <c:pt idx="1">
                  <c:v>0.21428571428571427</c:v>
                </c:pt>
              </c:numCache>
            </c:numRef>
          </c:val>
          <c:extLst xmlns:c16r2="http://schemas.microsoft.com/office/drawing/2015/06/chart">
            <c:ext xmlns:c16="http://schemas.microsoft.com/office/drawing/2014/chart" uri="{C3380CC4-5D6E-409C-BE32-E72D297353CC}">
              <c16:uniqueId val="{00000002-90AA-4CE6-ABB8-B1A7C895F7CC}"/>
            </c:ext>
          </c:extLst>
        </c:ser>
        <c:ser>
          <c:idx val="4"/>
          <c:order val="4"/>
          <c:tx>
            <c:strRef>
              <c:f>tablas!$F$3:$F$4</c:f>
              <c:strCache>
                <c:ptCount val="1"/>
                <c:pt idx="0">
                  <c:v>No aplica</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4.1666666666666664E-2</c:v>
                </c:pt>
                <c:pt idx="1">
                  <c:v>0</c:v>
                </c:pt>
              </c:numCache>
            </c:numRef>
          </c:val>
          <c:extLst xmlns:c16r2="http://schemas.microsoft.com/office/drawing/2015/06/chart">
            <c:ext xmlns:c16="http://schemas.microsoft.com/office/drawing/2014/chart" uri="{C3380CC4-5D6E-409C-BE32-E72D297353CC}">
              <c16:uniqueId val="{00000003-90AA-4CE6-ABB8-B1A7C895F7CC}"/>
            </c:ext>
          </c:extLst>
        </c:ser>
        <c:dLbls>
          <c:dLblPos val="outEnd"/>
          <c:showLegendKey val="0"/>
          <c:showVal val="1"/>
          <c:showCatName val="0"/>
          <c:showSerName val="0"/>
          <c:showPercent val="0"/>
          <c:showBubbleSize val="0"/>
        </c:dLbls>
        <c:gapWidth val="100"/>
        <c:overlap val="-24"/>
        <c:axId val="256570640"/>
        <c:axId val="256571032"/>
      </c:barChart>
      <c:catAx>
        <c:axId val="2565706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256571032"/>
        <c:crosses val="autoZero"/>
        <c:auto val="1"/>
        <c:lblAlgn val="ctr"/>
        <c:lblOffset val="100"/>
        <c:noMultiLvlLbl val="0"/>
      </c:catAx>
      <c:valAx>
        <c:axId val="256571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256570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[Seguimiento_4to Trimestre_Indicadores_2019.xlsx]tablas!TablaDinámica4</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tablas!$B$51:$B$52</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tablas!$B$53:$B$62</c:f>
              <c:numCache>
                <c:formatCode>0</c:formatCode>
                <c:ptCount val="9"/>
                <c:pt idx="0">
                  <c:v>1</c:v>
                </c:pt>
                <c:pt idx="1">
                  <c:v>2</c:v>
                </c:pt>
                <c:pt idx="2">
                  <c:v>2</c:v>
                </c:pt>
                <c:pt idx="3">
                  <c:v>4</c:v>
                </c:pt>
                <c:pt idx="4">
                  <c:v>9</c:v>
                </c:pt>
                <c:pt idx="5">
                  <c:v>1</c:v>
                </c:pt>
                <c:pt idx="6">
                  <c:v>8</c:v>
                </c:pt>
                <c:pt idx="7">
                  <c:v>3</c:v>
                </c:pt>
                <c:pt idx="8">
                  <c:v>4</c:v>
                </c:pt>
              </c:numCache>
            </c:numRef>
          </c:val>
          <c:extLst xmlns:c16r2="http://schemas.microsoft.com/office/drawing/2015/06/chart">
            <c:ext xmlns:c16="http://schemas.microsoft.com/office/drawing/2014/chart" uri="{C3380CC4-5D6E-409C-BE32-E72D297353CC}">
              <c16:uniqueId val="{00000000-1064-43AD-8A26-244F8CD3601F}"/>
            </c:ext>
          </c:extLst>
        </c:ser>
        <c:ser>
          <c:idx val="1"/>
          <c:order val="1"/>
          <c:tx>
            <c:strRef>
              <c:f>tablas!$C$51:$C$52</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tablas!$C$53:$C$62</c:f>
              <c:numCache>
                <c:formatCode>0</c:formatCode>
                <c:ptCount val="9"/>
                <c:pt idx="2">
                  <c:v>3</c:v>
                </c:pt>
                <c:pt idx="3">
                  <c:v>1</c:v>
                </c:pt>
                <c:pt idx="6">
                  <c:v>3</c:v>
                </c:pt>
                <c:pt idx="7">
                  <c:v>3</c:v>
                </c:pt>
                <c:pt idx="8">
                  <c:v>2</c:v>
                </c:pt>
              </c:numCache>
            </c:numRef>
          </c:val>
          <c:extLst xmlns:c16r2="http://schemas.microsoft.com/office/drawing/2015/06/chart">
            <c:ext xmlns:c16="http://schemas.microsoft.com/office/drawing/2014/chart" uri="{C3380CC4-5D6E-409C-BE32-E72D297353CC}">
              <c16:uniqueId val="{00000000-8910-47B6-A980-ED8C2929976A}"/>
            </c:ext>
          </c:extLst>
        </c:ser>
        <c:ser>
          <c:idx val="2"/>
          <c:order val="2"/>
          <c:tx>
            <c:strRef>
              <c:f>tablas!$D$51:$D$52</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tablas!$D$53:$D$62</c:f>
              <c:numCache>
                <c:formatCode>0</c:formatCode>
                <c:ptCount val="9"/>
                <c:pt idx="2">
                  <c:v>2</c:v>
                </c:pt>
                <c:pt idx="6">
                  <c:v>3</c:v>
                </c:pt>
              </c:numCache>
            </c:numRef>
          </c:val>
          <c:extLst xmlns:c16r2="http://schemas.microsoft.com/office/drawing/2015/06/chart">
            <c:ext xmlns:c16="http://schemas.microsoft.com/office/drawing/2014/chart" uri="{C3380CC4-5D6E-409C-BE32-E72D297353CC}">
              <c16:uniqueId val="{00000001-8910-47B6-A980-ED8C2929976A}"/>
            </c:ext>
          </c:extLst>
        </c:ser>
        <c:ser>
          <c:idx val="3"/>
          <c:order val="3"/>
          <c:tx>
            <c:strRef>
              <c:f>tablas!$E$51:$E$52</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tablas!$E$53:$E$62</c:f>
              <c:numCache>
                <c:formatCode>0</c:formatCode>
                <c:ptCount val="9"/>
                <c:pt idx="2">
                  <c:v>2</c:v>
                </c:pt>
                <c:pt idx="5">
                  <c:v>3</c:v>
                </c:pt>
                <c:pt idx="6">
                  <c:v>4</c:v>
                </c:pt>
              </c:numCache>
            </c:numRef>
          </c:val>
          <c:extLst xmlns:c16r2="http://schemas.microsoft.com/office/drawing/2015/06/chart">
            <c:ext xmlns:c16="http://schemas.microsoft.com/office/drawing/2014/chart" uri="{C3380CC4-5D6E-409C-BE32-E72D297353CC}">
              <c16:uniqueId val="{00000002-8910-47B6-A980-ED8C2929976A}"/>
            </c:ext>
          </c:extLst>
        </c:ser>
        <c:ser>
          <c:idx val="4"/>
          <c:order val="4"/>
          <c:tx>
            <c:strRef>
              <c:f>tablas!$F$51:$F$52</c:f>
              <c:strCache>
                <c:ptCount val="1"/>
                <c:pt idx="0">
                  <c:v>No aplica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tablas!$F$53:$F$62</c:f>
              <c:numCache>
                <c:formatCode>0</c:formatCode>
                <c:ptCount val="9"/>
                <c:pt idx="2">
                  <c:v>1</c:v>
                </c:pt>
                <c:pt idx="6">
                  <c:v>1</c:v>
                </c:pt>
              </c:numCache>
            </c:numRef>
          </c:val>
          <c:extLst xmlns:c16r2="http://schemas.microsoft.com/office/drawing/2015/06/chart">
            <c:ext xmlns:c16="http://schemas.microsoft.com/office/drawing/2014/chart" uri="{C3380CC4-5D6E-409C-BE32-E72D297353CC}">
              <c16:uniqueId val="{00000003-8910-47B6-A980-ED8C2929976A}"/>
            </c:ext>
          </c:extLst>
        </c:ser>
        <c:dLbls>
          <c:dLblPos val="outEnd"/>
          <c:showLegendKey val="0"/>
          <c:showVal val="1"/>
          <c:showCatName val="0"/>
          <c:showSerName val="0"/>
          <c:showPercent val="0"/>
          <c:showBubbleSize val="0"/>
        </c:dLbls>
        <c:gapWidth val="75"/>
        <c:overlap val="-25"/>
        <c:axId val="205027456"/>
        <c:axId val="205027064"/>
      </c:barChart>
      <c:catAx>
        <c:axId val="205027456"/>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5027064"/>
        <c:crosses val="autoZero"/>
        <c:auto val="1"/>
        <c:lblAlgn val="ctr"/>
        <c:lblOffset val="100"/>
        <c:noMultiLvlLbl val="0"/>
      </c:catAx>
      <c:valAx>
        <c:axId val="205027064"/>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5027456"/>
        <c:crosses val="autoZero"/>
        <c:crossBetween val="between"/>
      </c:valAx>
      <c:spPr>
        <a:noFill/>
        <a:ln>
          <a:noFill/>
        </a:ln>
        <a:effectLst/>
      </c:spPr>
    </c:plotArea>
    <c:legend>
      <c:legendPos val="b"/>
      <c:layout>
        <c:manualLayout>
          <c:xMode val="edge"/>
          <c:yMode val="edge"/>
          <c:x val="0.25352494548900711"/>
          <c:y val="0.92191719502995617"/>
          <c:w val="0.39434299526443595"/>
          <c:h val="4.84023087047999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0.xml><?xml version="1.0" encoding="utf-8"?>
<cs:chartStyle xmlns:cs="http://schemas.microsoft.com/office/drawing/2012/chartStyle" xmlns:a="http://schemas.openxmlformats.org/drawingml/2006/main" id="415">
  <cs:axisTitle>
    <cs:lnRef idx="0"/>
    <cs:fillRef idx="0"/>
    <cs:effectRef idx="0"/>
    <cs:fontRef idx="minor">
      <a:schemeClr val="tx1">
        <a:lumMod val="65000"/>
        <a:lumOff val="35000"/>
      </a:schemeClr>
    </cs:fontRef>
    <cs:spPr>
      <a:solidFill>
        <a:schemeClr val="bg1">
          <a:lumMod val="65000"/>
        </a:schemeClr>
      </a:solidFill>
      <a:ln>
        <a:solidFill>
          <a:schemeClr val="tx1"/>
        </a:solidFill>
      </a:ln>
    </cs:spPr>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lt1">
        <a:lumMod val="95000"/>
      </a:schemeClr>
    </cs:fontRef>
    <cs:spPr>
      <a:solidFill>
        <a:schemeClr val="lt1"/>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ln>
        <a:solidFill>
          <a:schemeClr val="tx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lt1">
        <a:lumMod val="9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lt1">
        <a:lumMod val="9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0.xml><?xml version="1.0" encoding="utf-8"?>
<cs:chartStyle xmlns:cs="http://schemas.microsoft.com/office/drawing/2012/chartStyle" xmlns:a="http://schemas.openxmlformats.org/drawingml/2006/main" id="415">
  <cs:axisTitle>
    <cs:lnRef idx="0"/>
    <cs:fillRef idx="0"/>
    <cs:effectRef idx="0"/>
    <cs:fontRef idx="minor">
      <a:schemeClr val="tx1">
        <a:lumMod val="65000"/>
        <a:lumOff val="35000"/>
      </a:schemeClr>
    </cs:fontRef>
    <cs:spPr>
      <a:solidFill>
        <a:schemeClr val="bg1">
          <a:lumMod val="65000"/>
        </a:schemeClr>
      </a:solidFill>
      <a:ln>
        <a:solidFill>
          <a:schemeClr val="tx1"/>
        </a:solidFill>
      </a:ln>
    </cs:spPr>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lt1">
        <a:lumMod val="95000"/>
      </a:schemeClr>
    </cs:fontRef>
    <cs:spPr>
      <a:solidFill>
        <a:schemeClr val="lt1"/>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ln>
        <a:solidFill>
          <a:schemeClr val="tx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lt1">
        <a:lumMod val="9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lt1">
        <a:lumMod val="95000"/>
      </a:schemeClr>
    </cs:fontRef>
    <cs:defRPr sz="9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112063</xdr:colOff>
      <xdr:row>1</xdr:row>
      <xdr:rowOff>0</xdr:rowOff>
    </xdr:from>
    <xdr:to>
      <xdr:col>5</xdr:col>
      <xdr:colOff>22413</xdr:colOff>
      <xdr:row>4</xdr:row>
      <xdr:rowOff>190500</xdr:rowOff>
    </xdr:to>
    <xdr:sp macro="" textlink="">
      <xdr:nvSpPr>
        <xdr:cNvPr id="10" name="16 Rectángulo"/>
        <xdr:cNvSpPr/>
      </xdr:nvSpPr>
      <xdr:spPr>
        <a:xfrm>
          <a:off x="112063" y="201706"/>
          <a:ext cx="7922556" cy="762000"/>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a:t>
          </a:r>
          <a:r>
            <a:rPr lang="es-CO" sz="2200">
              <a:solidFill>
                <a:srgbClr val="FFFF00"/>
              </a:solidFill>
            </a:rPr>
            <a:t>TABLERO</a:t>
          </a:r>
          <a:r>
            <a:rPr lang="es-CO" sz="2200" baseline="0">
              <a:solidFill>
                <a:srgbClr val="FFFF00"/>
              </a:solidFill>
            </a:rPr>
            <a:t> DE INDICADORES</a:t>
          </a:r>
          <a:r>
            <a:rPr lang="es-CO" sz="2200">
              <a:solidFill>
                <a:srgbClr val="FFFF00"/>
              </a:solidFill>
            </a:rPr>
            <a:t> 4to TRIMESTRE DE 2019</a:t>
          </a:r>
        </a:p>
      </xdr:txBody>
    </xdr:sp>
    <xdr:clientData/>
  </xdr:twoCellAnchor>
  <xdr:twoCellAnchor>
    <xdr:from>
      <xdr:col>1</xdr:col>
      <xdr:colOff>123265</xdr:colOff>
      <xdr:row>33</xdr:row>
      <xdr:rowOff>168088</xdr:rowOff>
    </xdr:from>
    <xdr:to>
      <xdr:col>1</xdr:col>
      <xdr:colOff>1905000</xdr:colOff>
      <xdr:row>37</xdr:row>
      <xdr:rowOff>123265</xdr:rowOff>
    </xdr:to>
    <xdr:sp macro="" textlink="">
      <xdr:nvSpPr>
        <xdr:cNvPr id="13" name="CuadroTexto 12"/>
        <xdr:cNvSpPr txBox="1"/>
      </xdr:nvSpPr>
      <xdr:spPr>
        <a:xfrm>
          <a:off x="963706" y="6264088"/>
          <a:ext cx="1781735"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t>RESULTADO</a:t>
          </a:r>
          <a:r>
            <a:rPr lang="es-CO" sz="1200" b="1" baseline="0"/>
            <a:t> POR INDICADOR</a:t>
          </a:r>
          <a:endParaRPr lang="es-CO" sz="1200" b="1"/>
        </a:p>
      </xdr:txBody>
    </xdr:sp>
    <xdr:clientData/>
  </xdr:twoCellAnchor>
  <xdr:twoCellAnchor>
    <xdr:from>
      <xdr:col>1</xdr:col>
      <xdr:colOff>1042147</xdr:colOff>
      <xdr:row>38</xdr:row>
      <xdr:rowOff>22416</xdr:rowOff>
    </xdr:from>
    <xdr:to>
      <xdr:col>1</xdr:col>
      <xdr:colOff>1647264</xdr:colOff>
      <xdr:row>47</xdr:row>
      <xdr:rowOff>123264</xdr:rowOff>
    </xdr:to>
    <xdr:sp macro="" textlink="">
      <xdr:nvSpPr>
        <xdr:cNvPr id="14" name="Flecha doblada hacia arriba 13"/>
        <xdr:cNvSpPr/>
      </xdr:nvSpPr>
      <xdr:spPr>
        <a:xfrm rot="5400000">
          <a:off x="969311" y="7984193"/>
          <a:ext cx="2431672" cy="605117"/>
        </a:xfrm>
        <a:prstGeom prst="bentUpArrow">
          <a:avLst>
            <a:gd name="adj1" fmla="val 25000"/>
            <a:gd name="adj2" fmla="val 23327"/>
            <a:gd name="adj3"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3193678</xdr:colOff>
      <xdr:row>6</xdr:row>
      <xdr:rowOff>11206</xdr:rowOff>
    </xdr:from>
    <xdr:to>
      <xdr:col>6</xdr:col>
      <xdr:colOff>1266265</xdr:colOff>
      <xdr:row>20</xdr:row>
      <xdr:rowOff>123265</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2151531</xdr:colOff>
      <xdr:row>22</xdr:row>
      <xdr:rowOff>123266</xdr:rowOff>
    </xdr:from>
    <xdr:to>
      <xdr:col>7</xdr:col>
      <xdr:colOff>728383</xdr:colOff>
      <xdr:row>40</xdr:row>
      <xdr:rowOff>89648</xdr:rowOff>
    </xdr:to>
    <xdr:graphicFrame macro="">
      <xdr:nvGraphicFramePr>
        <xdr:cNvPr id="15"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829236</xdr:colOff>
      <xdr:row>6</xdr:row>
      <xdr:rowOff>33617</xdr:rowOff>
    </xdr:from>
    <xdr:to>
      <xdr:col>2</xdr:col>
      <xdr:colOff>505851</xdr:colOff>
      <xdr:row>21</xdr:row>
      <xdr:rowOff>112059</xdr:rowOff>
    </xdr:to>
    <mc:AlternateContent xmlns:mc="http://schemas.openxmlformats.org/markup-compatibility/2006" xmlns:a14="http://schemas.microsoft.com/office/drawing/2010/main">
      <mc:Choice Requires="a14">
        <xdr:graphicFrame macro="">
          <xdr:nvGraphicFramePr>
            <xdr:cNvPr id="16" name="Dependencia 1"/>
            <xdr:cNvGraphicFramePr/>
          </xdr:nvGraphicFramePr>
          <xdr:xfrm>
            <a:off x="0" y="0"/>
            <a:ext cx="0" cy="0"/>
          </xdr:xfrm>
          <a:graphic>
            <a:graphicData uri="http://schemas.microsoft.com/office/drawing/2010/slicer">
              <sle:slicer xmlns:sle="http://schemas.microsoft.com/office/drawing/2010/slicer" name="Dependencia 1"/>
            </a:graphicData>
          </a:graphic>
        </xdr:graphicFrame>
      </mc:Choice>
      <mc:Fallback xmlns="">
        <xdr:sp macro="" textlink="">
          <xdr:nvSpPr>
            <xdr:cNvPr id="0" name=""/>
            <xdr:cNvSpPr>
              <a:spLocks noTextEdit="1"/>
            </xdr:cNvSpPr>
          </xdr:nvSpPr>
          <xdr:spPr>
            <a:xfrm>
              <a:off x="829236" y="986117"/>
              <a:ext cx="2702203" cy="2935942"/>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11207</xdr:colOff>
      <xdr:row>22</xdr:row>
      <xdr:rowOff>168088</xdr:rowOff>
    </xdr:from>
    <xdr:to>
      <xdr:col>1</xdr:col>
      <xdr:colOff>1840007</xdr:colOff>
      <xdr:row>27</xdr:row>
      <xdr:rowOff>99342</xdr:rowOff>
    </xdr:to>
    <mc:AlternateContent xmlns:mc="http://schemas.openxmlformats.org/markup-compatibility/2006" xmlns:a14="http://schemas.microsoft.com/office/drawing/2010/main">
      <mc:Choice Requires="a14">
        <xdr:graphicFrame macro="">
          <xdr:nvGraphicFramePr>
            <xdr:cNvPr id="17" name="Clasificación (Estratégico / De Gestión)"/>
            <xdr:cNvGraphicFramePr/>
          </xdr:nvGraphicFramePr>
          <xdr:xfrm>
            <a:off x="0" y="0"/>
            <a:ext cx="0" cy="0"/>
          </xdr:xfrm>
          <a:graphic>
            <a:graphicData uri="http://schemas.microsoft.com/office/drawing/2010/slicer">
              <sle:slicer xmlns:sle="http://schemas.microsoft.com/office/drawing/2010/slicer" name="Clasificación (Estratégico / De Gestión)"/>
            </a:graphicData>
          </a:graphic>
        </xdr:graphicFrame>
      </mc:Choice>
      <mc:Fallback xmlns="">
        <xdr:sp macro="" textlink="">
          <xdr:nvSpPr>
            <xdr:cNvPr id="0" name=""/>
            <xdr:cNvSpPr>
              <a:spLocks noTextEdit="1"/>
            </xdr:cNvSpPr>
          </xdr:nvSpPr>
          <xdr:spPr>
            <a:xfrm>
              <a:off x="851648" y="4168588"/>
              <a:ext cx="1828800" cy="883754"/>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698421</xdr:colOff>
      <xdr:row>5</xdr:row>
      <xdr:rowOff>181973</xdr:rowOff>
    </xdr:from>
    <xdr:to>
      <xdr:col>2</xdr:col>
      <xdr:colOff>2527221</xdr:colOff>
      <xdr:row>16</xdr:row>
      <xdr:rowOff>59390</xdr:rowOff>
    </xdr:to>
    <mc:AlternateContent xmlns:mc="http://schemas.openxmlformats.org/markup-compatibility/2006" xmlns:a14="http://schemas.microsoft.com/office/drawing/2010/main">
      <mc:Choice Requires="a14">
        <xdr:graphicFrame macro="">
          <xdr:nvGraphicFramePr>
            <xdr:cNvPr id="18" name="Periodicidad"/>
            <xdr:cNvGraphicFramePr/>
          </xdr:nvGraphicFramePr>
          <xdr:xfrm>
            <a:off x="0" y="0"/>
            <a:ext cx="0" cy="0"/>
          </xdr:xfrm>
          <a:graphic>
            <a:graphicData uri="http://schemas.microsoft.com/office/drawing/2010/slicer">
              <sle:slicer xmlns:sle="http://schemas.microsoft.com/office/drawing/2010/slicer" name="Periodicidad"/>
            </a:graphicData>
          </a:graphic>
        </xdr:graphicFrame>
      </mc:Choice>
      <mc:Fallback xmlns="">
        <xdr:sp macro="" textlink="">
          <xdr:nvSpPr>
            <xdr:cNvPr id="0" name=""/>
            <xdr:cNvSpPr>
              <a:spLocks noTextEdit="1"/>
            </xdr:cNvSpPr>
          </xdr:nvSpPr>
          <xdr:spPr>
            <a:xfrm>
              <a:off x="3724009" y="943973"/>
              <a:ext cx="1828800" cy="1972917"/>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268942</xdr:colOff>
      <xdr:row>1</xdr:row>
      <xdr:rowOff>86937</xdr:rowOff>
    </xdr:from>
    <xdr:to>
      <xdr:col>10</xdr:col>
      <xdr:colOff>504265</xdr:colOff>
      <xdr:row>4</xdr:row>
      <xdr:rowOff>136080</xdr:rowOff>
    </xdr:to>
    <xdr:pic>
      <xdr:nvPicPr>
        <xdr:cNvPr id="11" name="Imagen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81148" y="288643"/>
          <a:ext cx="4639235" cy="620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27215</xdr:colOff>
      <xdr:row>1</xdr:row>
      <xdr:rowOff>13608</xdr:rowOff>
    </xdr:from>
    <xdr:to>
      <xdr:col>6</xdr:col>
      <xdr:colOff>1646464</xdr:colOff>
      <xdr:row>4</xdr:row>
      <xdr:rowOff>258536</xdr:rowOff>
    </xdr:to>
    <xdr:sp macro="" textlink="">
      <xdr:nvSpPr>
        <xdr:cNvPr id="2" name="16 Rectángulo"/>
        <xdr:cNvSpPr/>
      </xdr:nvSpPr>
      <xdr:spPr>
        <a:xfrm>
          <a:off x="394608" y="204108"/>
          <a:ext cx="10273392" cy="816428"/>
        </a:xfrm>
        <a:prstGeom prst="rect">
          <a:avLst/>
        </a:prstGeom>
        <a:solidFill>
          <a:schemeClr val="accent5">
            <a:lumMod val="50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3600"/>
            <a:t>TABLERO DE INDICADORES</a:t>
          </a:r>
          <a:r>
            <a:rPr lang="es-CO" sz="3600" baseline="0"/>
            <a:t> </a:t>
          </a:r>
          <a:r>
            <a:rPr lang="es-CO" sz="3600" baseline="0">
              <a:solidFill>
                <a:srgbClr val="FFFF00"/>
              </a:solidFill>
            </a:rPr>
            <a:t>4to TRIMESTRE UAECOB 2019</a:t>
          </a:r>
          <a:endParaRPr lang="es-CO" sz="3600">
            <a:solidFill>
              <a:srgbClr val="FFFF00"/>
            </a:solidFill>
          </a:endParaRPr>
        </a:p>
      </xdr:txBody>
    </xdr:sp>
    <xdr:clientData/>
  </xdr:twoCellAnchor>
  <xdr:twoCellAnchor editAs="oneCell">
    <xdr:from>
      <xdr:col>6</xdr:col>
      <xdr:colOff>1936750</xdr:colOff>
      <xdr:row>1</xdr:row>
      <xdr:rowOff>32928</xdr:rowOff>
    </xdr:from>
    <xdr:to>
      <xdr:col>9</xdr:col>
      <xdr:colOff>1460500</xdr:colOff>
      <xdr:row>4</xdr:row>
      <xdr:rowOff>202627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0" y="223428"/>
          <a:ext cx="5540375" cy="7411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273327</xdr:colOff>
      <xdr:row>1</xdr:row>
      <xdr:rowOff>160683</xdr:rowOff>
    </xdr:from>
    <xdr:to>
      <xdr:col>12</xdr:col>
      <xdr:colOff>567359</xdr:colOff>
      <xdr:row>15</xdr:row>
      <xdr:rowOff>33130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323021</xdr:colOff>
      <xdr:row>67</xdr:row>
      <xdr:rowOff>66261</xdr:rowOff>
    </xdr:from>
    <xdr:to>
      <xdr:col>14</xdr:col>
      <xdr:colOff>397565</xdr:colOff>
      <xdr:row>82</xdr:row>
      <xdr:rowOff>173935</xdr:rowOff>
    </xdr:to>
    <xdr:graphicFrame macro="">
      <xdr:nvGraphicFramePr>
        <xdr:cNvPr id="3"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74543</xdr:colOff>
      <xdr:row>23</xdr:row>
      <xdr:rowOff>24848</xdr:rowOff>
    </xdr:from>
    <xdr:to>
      <xdr:col>12</xdr:col>
      <xdr:colOff>339587</xdr:colOff>
      <xdr:row>38</xdr:row>
      <xdr:rowOff>115957</xdr:rowOff>
    </xdr:to>
    <mc:AlternateContent xmlns:mc="http://schemas.openxmlformats.org/markup-compatibility/2006">
      <mc:Choice xmlns:cx="http://schemas.microsoft.com/office/drawing/2014/chartex" xmlns="" Requires="cx">
        <xdr:graphicFrame macro="">
          <xdr:nvGraphicFramePr>
            <xdr:cNvPr id="4" name="Gráfico 3"/>
            <xdr:cNvGraphicFramePr/>
          </xdr:nvGraphicFramePr>
          <xdr:xfrm>
            <a:off x="0" y="0"/>
            <a:ext cx="0" cy="0"/>
          </xdr:xfrm>
          <a:graphic>
            <a:graphicData uri="http://schemas.microsoft.com/office/drawing/2014/chartex">
              <c:chart xmlns:c="http://schemas.openxmlformats.org/drawingml/2006/chart" xmlns:r="http://schemas.openxmlformats.org/officeDocument/2006/relationships" r:id="rId3"/>
            </a:graphicData>
          </a:graphic>
        </xdr:graphicFrame>
      </mc:Choice>
      <mc:Fallback>
        <xdr:sp macro="" textlink="">
          <xdr:nvSpPr>
            <xdr:cNvPr id="4" name="Rectángulo 3"/>
            <xdr:cNvSpPr>
              <a:spLocks noTextEdit="1"/>
            </xdr:cNvSpPr>
          </xdr:nvSpPr>
          <xdr:spPr>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5</xdr:col>
      <xdr:colOff>62119</xdr:colOff>
      <xdr:row>39</xdr:row>
      <xdr:rowOff>3313</xdr:rowOff>
    </xdr:from>
    <xdr:to>
      <xdr:col>10</xdr:col>
      <xdr:colOff>691597</xdr:colOff>
      <xdr:row>53</xdr:row>
      <xdr:rowOff>71231</xdr:rowOff>
    </xdr:to>
    <mc:AlternateContent xmlns:mc="http://schemas.openxmlformats.org/markup-compatibility/2006">
      <mc:Choice xmlns:cx="http://schemas.microsoft.com/office/drawing/2014/chartex" xmlns="" Requires="cx">
        <xdr:graphicFrame macro="">
          <xdr:nvGraphicFramePr>
            <xdr:cNvPr id="5" name="Gráfico 4"/>
            <xdr:cNvGraphicFramePr/>
          </xdr:nvGraphicFramePr>
          <xdr:xfrm>
            <a:off x="0" y="0"/>
            <a:ext cx="0" cy="0"/>
          </xdr:xfrm>
          <a:graphic>
            <a:graphicData uri="http://schemas.microsoft.com/office/drawing/2014/chartex">
              <c:chart xmlns:c="http://schemas.openxmlformats.org/drawingml/2006/chart" xmlns:r="http://schemas.openxmlformats.org/officeDocument/2006/relationships" r:id="rId4"/>
            </a:graphicData>
          </a:graphic>
        </xdr:graphicFrame>
      </mc:Choice>
      <mc:Fallback>
        <xdr:sp macro="" textlink="">
          <xdr:nvSpPr>
            <xdr:cNvPr id="5" name="Rectángulo 4"/>
            <xdr:cNvSpPr>
              <a:spLocks noTextEdit="1"/>
            </xdr:cNvSpPr>
          </xdr:nvSpPr>
          <xdr:spPr>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6</xdr:col>
      <xdr:colOff>579783</xdr:colOff>
      <xdr:row>147</xdr:row>
      <xdr:rowOff>28160</xdr:rowOff>
    </xdr:from>
    <xdr:to>
      <xdr:col>12</xdr:col>
      <xdr:colOff>149087</xdr:colOff>
      <xdr:row>161</xdr:row>
      <xdr:rowOff>104360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442913</xdr:colOff>
      <xdr:row>0</xdr:row>
      <xdr:rowOff>171450</xdr:rowOff>
    </xdr:from>
    <xdr:to>
      <xdr:col>8</xdr:col>
      <xdr:colOff>2266951</xdr:colOff>
      <xdr:row>14</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45</xdr:row>
      <xdr:rowOff>561974</xdr:rowOff>
    </xdr:from>
    <xdr:to>
      <xdr:col>10</xdr:col>
      <xdr:colOff>114300</xdr:colOff>
      <xdr:row>67</xdr:row>
      <xdr:rowOff>200024</xdr:rowOff>
    </xdr:to>
    <xdr:graphicFrame macro="">
      <xdr:nvGraphicFramePr>
        <xdr:cNvPr id="7"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Edgar Andrés Ortiz Vivas" refreshedDate="43326.507667245372" createdVersion="6" refreshedVersion="6" minRefreshableVersion="3" recordCount="62">
  <cacheSource type="worksheet">
    <worksheetSource ref="A2:EC2" sheet="Indicadores 4to-2019 UAECOB"/>
  </cacheSource>
  <cacheFields count="79">
    <cacheField name="No." numFmtId="0">
      <sharedItems containsSemiMixedTypes="0" containsString="0" containsNumber="1" containsInteger="1" minValue="1" maxValue="62"/>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2">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Disponibilidad de canales de acceso a internet"/>
        <s v="Cumplimiento en la atención a requerimientos de software de la Entidad"/>
        <s v="Cumplimiento de los productos del Plan de acción Institucional"/>
        <s v="Avance acumulado en la gestión de las actividades del Plan de Acción Institucional."/>
        <s v="Avance en la gestión de las actividades del Plan de Acción Institucional en el periodo evaluado."/>
        <s v="Seguimiento a la ejecución presupuestal de los Proyectos de Inversión vigencia actual de la UAECOB."/>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Cumplimiento de las acciones de los subsistemas"/>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Reducción en el Consumo de agua "/>
        <s v="Reducción en el Consumo de energía"/>
        <s v="Reducción en el Consumo de gas "/>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Servidores retirados con inventario a cargo"/>
        <s v="Disponibilidad del parque automotor de primera respuesta para la atención de incidentes y emergencias en la ciudad."/>
        <s v="Tiempo de respuesta en la ejecución de mantenimientos correctivos frecuentes en taller a los vehículos de la UAECOB."/>
        <s v="Disponibilidad del Equipo menor (mayor frecuencia y/o rotación) para la atención de incidentes y emergencias en la ciudad."/>
        <s v="Tiempo de respuesta para la realización de mantenimientos correctivos del equipo menor (mayor frecuencia y/o rotación) de la UAECOB."/>
        <s v="Contratos de suministros en Ejecución (de Consumo y Controlados) de la Subdirección Logística"/>
        <s v="Nivel de eficiencia de las activaciones a Logística en Emergencias, incidentes, eventos y suministros"/>
        <s v="Cumplimiento del programa de Bienestar"/>
        <s v="Participación en el programa de Bienestar"/>
        <s v="Evaluación a la capacitación impartida"/>
        <s v="Cumplimiento en las Actividades Programadas de capacitación"/>
        <s v="Tasa de Accidentalidad"/>
        <s v="Índice de Ausentismo por enfermedad común"/>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Blank="1" containsMixedTypes="1" containsNumber="1" minValue="0.01" maxValue="1"/>
    </cacheField>
    <cacheField name="Valor numerador" numFmtId="0">
      <sharedItems containsBlank="1" containsMixedTypes="1" containsNumber="1" minValue="1" maxValue="23708756604"/>
    </cacheField>
    <cacheField name="Valor denominador" numFmtId="0">
      <sharedItems containsBlank="1" containsMixedTypes="1" containsNumber="1" containsInteger="1" minValue="1" maxValue="107117393000"/>
    </cacheField>
    <cacheField name="RESULTADO " numFmtId="0">
      <sharedItems containsDate="1" containsBlank="1" containsMixedTypes="1" minDate="1899-12-30T10:15:00" maxDate="1899-12-30T00:00:00"/>
    </cacheField>
    <cacheField name="TENDENCIA_x000a_(&gt;=) (&lt;=)" numFmtId="0">
      <sharedItems containsBlank="1"/>
    </cacheField>
    <cacheField name="DESEMPEÑO" numFmtId="0">
      <sharedItems containsBlank="1"/>
    </cacheField>
    <cacheField name="ANALISIS Y OBSERVACIONES" numFmtId="0">
      <sharedItems containsBlank="1" longText="1"/>
    </cacheField>
    <cacheField name="Acción _x000a_Planteada" numFmtId="0">
      <sharedItems containsBlank="1"/>
    </cacheField>
    <cacheField name="META (per.)2" numFmtId="0">
      <sharedItems containsBlank="1" containsMixedTypes="1" containsNumber="1" minValue="0.01" maxValue="1"/>
    </cacheField>
    <cacheField name="Valor numerador2" numFmtId="0">
      <sharedItems containsBlank="1" containsMixedTypes="1" containsNumber="1" containsInteger="1" minValue="0" maxValue="28446553148"/>
    </cacheField>
    <cacheField name="Valor denominador2" numFmtId="0">
      <sharedItems containsBlank="1" containsMixedTypes="1" containsNumber="1" containsInteger="1" minValue="0" maxValue="107117393000"/>
    </cacheField>
    <cacheField name="RESULTADO 2" numFmtId="0">
      <sharedItems containsDate="1" containsBlank="1" containsMixedTypes="1" minDate="1900-01-08T13:07:11" maxDate="1900-01-02T21:29:04"/>
    </cacheField>
    <cacheField name="TENDENCIA_x000a_(&gt;=) (&lt;=)2" numFmtId="0">
      <sharedItems containsBlank="1"/>
    </cacheField>
    <cacheField name="DESEMPEÑO2" numFmtId="0">
      <sharedItems containsBlank="1"/>
    </cacheField>
    <cacheField name="ANALISIS Y OBSERVACIONES2" numFmtId="0">
      <sharedItems containsBlank="1" longText="1"/>
    </cacheField>
    <cacheField name="Acción _x000a_Planteada2" numFmtId="0">
      <sharedItems containsBlank="1" longText="1"/>
    </cacheField>
    <cacheField name="META (per.)3" numFmtId="0">
      <sharedItems containsBlank="1" containsMixedTypes="1" containsNumber="1" minValue="0.01" maxValue="80"/>
    </cacheField>
    <cacheField name="Valor numerador3" numFmtId="0">
      <sharedItems containsBlank="1" containsMixedTypes="1" containsNumber="1" minValue="0" maxValue="38823763547"/>
    </cacheField>
    <cacheField name="Valor denominador3" numFmtId="0">
      <sharedItems containsBlank="1" containsMixedTypes="1" containsNumber="1" minValue="0" maxValue="107117393000"/>
    </cacheField>
    <cacheField name="RESULTADO 3" numFmtId="0">
      <sharedItems containsDate="1" containsBlank="1" containsMixedTypes="1" minDate="1899-12-31T00:00:00" maxDate="1899-12-30T00:00:00"/>
    </cacheField>
    <cacheField name="TENDENCIA_x000a_(&gt;=) (&lt;=)3" numFmtId="0">
      <sharedItems containsBlank="1"/>
    </cacheField>
    <cacheField name="DESEMPEÑO3" numFmtId="0">
      <sharedItems containsBlank="1"/>
    </cacheField>
    <cacheField name="ANALISIS Y OBSERVACIONES3" numFmtId="0">
      <sharedItems containsBlank="1" longText="1"/>
    </cacheField>
    <cacheField name="Acción _x000a_Planteada3" numFmtId="0">
      <sharedItems containsBlank="1"/>
    </cacheField>
    <cacheField name="PROMEDIO MENSUAL 2do TRIMESTRE" numFmtId="0">
      <sharedItems containsDate="1" containsBlank="1" containsMixedTypes="1" minDate="1899-12-30T09:49:40" maxDate="1900-01-02T13:34:04"/>
    </cacheField>
    <cacheField name="RESULTADO 2do TRIMESTRE" numFmtId="0">
      <sharedItems containsDate="1" containsMixedTypes="1" minDate="1900-01-08T13:07:11" maxDate="1899-12-30T00:00:00"/>
    </cacheField>
    <cacheField name="DESEMPEÑO FINAL 2do TRIMESTRE" numFmtId="0">
      <sharedItems count="5">
        <s v="EXCELENTE"/>
        <s v="BUENO"/>
        <s v="MALO"/>
        <s v="No aplica"/>
        <s v="REGULAR"/>
      </sharedItems>
    </cacheField>
    <cacheField name="META (per.)4" numFmtId="0">
      <sharedItems containsBlank="1" containsMixedTypes="1" containsNumber="1" minValue="0.01" maxValue="1"/>
    </cacheField>
    <cacheField name="Valor numerador4" numFmtId="0">
      <sharedItems containsBlank="1" containsMixedTypes="1" containsNumber="1" minValue="0" maxValue="9265302834"/>
    </cacheField>
    <cacheField name="Valor denominador4" numFmtId="0">
      <sharedItems containsBlank="1" containsMixedTypes="1" containsNumber="1" containsInteger="1" minValue="1" maxValue="108525393000"/>
    </cacheField>
    <cacheField name="RESULTADO 4" numFmtId="0">
      <sharedItems containsDate="1" containsBlank="1" containsMixedTypes="1" minDate="1899-12-31T00:00:00" maxDate="1900-01-06T20:22:04"/>
    </cacheField>
    <cacheField name="TENDENCIA_x000a_(&gt;=) (&lt;=)4" numFmtId="0">
      <sharedItems containsBlank="1" containsMixedTypes="1" containsNumber="1" minValue="0.08" maxValue="0.08"/>
    </cacheField>
    <cacheField name="DESEMPEÑO4" numFmtId="0">
      <sharedItems containsBlank="1"/>
    </cacheField>
    <cacheField name="ANALISIS Y OBSERVACIONES4" numFmtId="0">
      <sharedItems containsBlank="1" longText="1"/>
    </cacheField>
    <cacheField name="Acción _x000a_Planteada4" numFmtId="0">
      <sharedItems containsBlank="1"/>
    </cacheField>
    <cacheField name="META (per.)5" numFmtId="0">
      <sharedItems containsBlank="1" containsMixedTypes="1" containsNumber="1" minValue="0.01" maxValue="4"/>
    </cacheField>
    <cacheField name="Valor numerador5" numFmtId="0">
      <sharedItems containsBlank="1" containsMixedTypes="1" containsNumber="1" minValue="0" maxValue="14103263831"/>
    </cacheField>
    <cacheField name="Valor denominador5" numFmtId="0">
      <sharedItems containsBlank="1" containsMixedTypes="1" containsNumber="1" containsInteger="1" minValue="1" maxValue="108525393000"/>
    </cacheField>
    <cacheField name="RESULTADO 5" numFmtId="0">
      <sharedItems containsDate="1" containsBlank="1" containsMixedTypes="1" minDate="1900-01-02T04:21:11" maxDate="1900-01-07T02:19:04"/>
    </cacheField>
    <cacheField name="TENDENCIA_x000a_(&gt;=) (&lt;=)5" numFmtId="0">
      <sharedItems containsBlank="1" containsMixedTypes="1" containsNumber="1" minValue="0.12" maxValue="0.12"/>
    </cacheField>
    <cacheField name="DESEMPEÑO5" numFmtId="0">
      <sharedItems containsBlank="1"/>
    </cacheField>
    <cacheField name="ANALISIS Y OBSERVACIONES5" numFmtId="0">
      <sharedItems containsBlank="1" longText="1"/>
    </cacheField>
    <cacheField name="Acción _x000a_Planteada5" numFmtId="0">
      <sharedItems containsBlank="1" longText="1"/>
    </cacheField>
    <cacheField name="META (per.)6" numFmtId="0">
      <sharedItems containsBlank="1" containsMixedTypes="1" containsNumber="1" minValue="0.01" maxValue="15"/>
    </cacheField>
    <cacheField name="Valor numerador6" numFmtId="0">
      <sharedItems containsBlank="1" containsMixedTypes="1" containsNumber="1" minValue="0" maxValue="18208798132"/>
    </cacheField>
    <cacheField name="Valor denominador6" numFmtId="0">
      <sharedItems containsBlank="1" containsMixedTypes="1" containsNumber="1" containsInteger="1" minValue="0" maxValue="108525393000"/>
    </cacheField>
    <cacheField name="RESULTADO 6" numFmtId="0">
      <sharedItems containsDate="1" containsBlank="1" containsMixedTypes="1" minDate="1899-12-31T00:00:00" maxDate="1899-12-31T00:43:04"/>
    </cacheField>
    <cacheField name="TENDENCIA_x000a_(&gt;=) (&lt;=)6" numFmtId="0">
      <sharedItems containsBlank="1" containsMixedTypes="1" containsNumber="1" minValue="0.17" maxValue="0.17"/>
    </cacheField>
    <cacheField name="DESEMPEÑO6" numFmtId="0">
      <sharedItems containsBlank="1"/>
    </cacheField>
    <cacheField name="ANALISIS Y OBSERVACIONES6" numFmtId="0">
      <sharedItems containsBlank="1" longText="1"/>
    </cacheField>
    <cacheField name="Acción _x000a_Planteada6" numFmtId="0">
      <sharedItems containsBlank="1"/>
    </cacheField>
    <cacheField name="PROMEDIO MENSUAL 1er TRIMESTRE" numFmtId="0">
      <sharedItems containsDate="1" containsBlank="1" containsMixedTypes="1" minDate="1899-12-31T00:00:00" maxDate="1900-01-02T07:21:04"/>
    </cacheField>
    <cacheField name="RESULTADO 1er TRIMESTRE" numFmtId="0">
      <sharedItems containsDate="1" containsMixedTypes="1" minDate="1900-01-02T04:21:11" maxDate="1899-12-31T00:43:04"/>
    </cacheField>
    <cacheField name="DESEMPEÑO FINAL 1erTRIMESTRE" numFmtId="0">
      <sharedItems count="6">
        <s v="EXCELENTE"/>
        <s v="No aplica"/>
        <s v="BUENO"/>
        <s v="MALO"/>
        <s v="REGULAR"/>
        <s v="EXCELENTE " u="1"/>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Jennifer Daniela Campos Rozo" refreshedDate="43857.50750659722" createdVersion="6" refreshedVersion="6" minRefreshableVersion="3" recordCount="55">
  <cacheSource type="worksheet">
    <worksheetSource name="Tabla1"/>
  </cacheSource>
  <cacheFields count="133">
    <cacheField name="No." numFmtId="0">
      <sharedItems containsSemiMixedTypes="0" containsString="0" containsNumber="1" containsInteger="1" minValue="1" maxValue="55"/>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4">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Cumplimiento de los productos del Plan de acción Institucional"/>
        <s v="Avance acumulado en la gestión de las actividades del Plan de Acción Institucional."/>
        <s v="Avance en la gestión de las actividades del Plan de Acción Institucional en el periodo evaluado."/>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Eficacia acciones SIG-MIPG"/>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Cumplimiento del programa de capacitación PIGA en la UAECOB"/>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Comparativo de faltantes del inventario"/>
        <s v="Disponibilidad del parque automotor de primera respuesta para la atención de incidentes y emergencias en la ciudad."/>
        <s v="Tiempo de respuesta en la ejecución de mantenimientos correctivos frecuentes en taller a los vehículos de la UAECOB."/>
        <s v="Disponibilidad del Equipo menor (mayor frecuencia y/o rotación) para la atención de incidentes y emergencias en la ciudad."/>
        <s v="Nivel de eficiencia de las activaciones a Logística en Emergencias, incidentes, eventos y suministros"/>
        <s v="Tasa de Accidentalidad"/>
        <s v="Índice de Ausentismo por enfermedad común"/>
        <s v="Cumplimiento del programa de Bienestar"/>
        <s v="Participación en el programa de Bienestar"/>
        <s v="Evaluación a la capacitación impartida"/>
        <s v="Cumplimiento en las Actividades Programadas de capacitación"/>
        <s v="Reducción en el Consumo de energía" u="1"/>
        <s v="Disponibilidad de canales de acceso a internet" u="1"/>
        <s v="Reducción en el Consumo de agua " u="1"/>
        <s v="Servidores retirados con inventario a cargo" u="1"/>
        <s v="Cumplimiento en la atención a requerimientos de software de la Entidad" u="1"/>
        <s v="Reducción en el Consumo de gas " u="1"/>
        <s v="Contratos de suministros en Ejecución (de Consumo y Controlados) de la Subdirección Logística" u="1"/>
        <s v="Tiempo de respuesta para la realización de mantenimientos correctivos del equipo menor (mayor frecuencia y/o rotación) de la UAECOB." u="1"/>
        <s v="Cumplimiento de las acciones de los subsistemas" u="1"/>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Blank="1" containsMixedTypes="1" containsNumber="1" minValue="0.01" maxValue="31"/>
    </cacheField>
    <cacheField name="Valor numerador" numFmtId="0">
      <sharedItems containsBlank="1" containsMixedTypes="1" containsNumber="1" containsInteger="1" minValue="0" maxValue="76717789428"/>
    </cacheField>
    <cacheField name="Valor denominador" numFmtId="0">
      <sharedItems containsBlank="1" containsMixedTypes="1" containsNumber="1" minValue="1" maxValue="130045990000"/>
    </cacheField>
    <cacheField name="RESULTADO " numFmtId="0">
      <sharedItems containsDate="1" containsBlank="1" containsMixedTypes="1" minDate="1899-12-31T00:00:00" maxDate="1899-12-31T13:18:04"/>
    </cacheField>
    <cacheField name="TENDENCIA_x000a_(&gt;=) (&lt;=)" numFmtId="0">
      <sharedItems containsMixedTypes="1" containsNumber="1" minValue="0.01" maxValue="1"/>
    </cacheField>
    <cacheField name="DESEMPEÑO" numFmtId="0">
      <sharedItems containsBlank="1"/>
    </cacheField>
    <cacheField name="ANALISIS Y OBSERVACIONES" numFmtId="0">
      <sharedItems containsBlank="1" longText="1"/>
    </cacheField>
    <cacheField name="Acción _x000a_Planteada" numFmtId="0">
      <sharedItems containsBlank="1" longText="1"/>
    </cacheField>
    <cacheField name="META (per.)2" numFmtId="0">
      <sharedItems containsDate="1" containsBlank="1" containsMixedTypes="1" minDate="1899-12-30T08:30:00" maxDate="1899-12-31T00:37:04"/>
    </cacheField>
    <cacheField name="Valor numerador3" numFmtId="0">
      <sharedItems containsBlank="1" containsMixedTypes="1" containsNumber="1" minValue="0" maxValue="85634303971"/>
    </cacheField>
    <cacheField name="Valor denominador4" numFmtId="0">
      <sharedItems containsBlank="1" containsMixedTypes="1" containsNumber="1" minValue="1" maxValue="130045990000"/>
    </cacheField>
    <cacheField name="RESULTADO 5" numFmtId="0">
      <sharedItems containsDate="1" containsMixedTypes="1" minDate="1899-12-31T00:00:00" maxDate="1899-12-31T16:10:04"/>
    </cacheField>
    <cacheField name="TENDENCIA_x000a_(&gt;=) (&lt;=)6" numFmtId="0">
      <sharedItems containsMixedTypes="1" containsNumber="1" containsInteger="1" minValue="1" maxValue="1"/>
    </cacheField>
    <cacheField name="DESEMPEÑO7" numFmtId="0">
      <sharedItems containsBlank="1"/>
    </cacheField>
    <cacheField name="ANALISIS Y OBSERVACIONES8" numFmtId="0">
      <sharedItems containsBlank="1" longText="1"/>
    </cacheField>
    <cacheField name="Acción _x000a_Planteada9" numFmtId="0">
      <sharedItems containsBlank="1" longText="1"/>
    </cacheField>
    <cacheField name="META (per.)10" numFmtId="0">
      <sharedItems containsDate="1" containsBlank="1" containsMixedTypes="1" minDate="1899-12-30T08:30:00" maxDate="1899-12-31T01:25:04"/>
    </cacheField>
    <cacheField name="Valor numerador11" numFmtId="0">
      <sharedItems containsBlank="1" containsMixedTypes="1" containsNumber="1" minValue="0" maxValue="116392266646"/>
    </cacheField>
    <cacheField name="Valor denominador12" numFmtId="0">
      <sharedItems containsBlank="1" containsMixedTypes="1" containsNumber="1" minValue="0.11" maxValue="130045990000"/>
    </cacheField>
    <cacheField name="RESULTADO 13" numFmtId="0">
      <sharedItems containsDate="1" containsBlank="1" containsMixedTypes="1" minDate="1899-12-31T00:00:00" maxDate="1900-01-01T04:41:04"/>
    </cacheField>
    <cacheField name="TENDENCIA_x000a_(&gt;=) (&lt;=)14" numFmtId="0">
      <sharedItems containsMixedTypes="1" containsNumber="1" containsInteger="1" minValue="1" maxValue="1"/>
    </cacheField>
    <cacheField name="DESEMPEÑO15" numFmtId="0">
      <sharedItems containsBlank="1"/>
    </cacheField>
    <cacheField name="ANALISIS Y OBSERVACIONES16" numFmtId="0">
      <sharedItems longText="1"/>
    </cacheField>
    <cacheField name="Acción _x000a_Planteada17" numFmtId="0">
      <sharedItems containsBlank="1" longText="1"/>
    </cacheField>
    <cacheField name="PROMEDIO MENSUAL 4to TRIMESTRE" numFmtId="0">
      <sharedItems containsSemiMixedTypes="0" containsString="0" containsNumber="1" minValue="1.0515247108307045E-3" maxValue="12.054794520547945"/>
    </cacheField>
    <cacheField name="RESULTADO 4to TRIMESTRE" numFmtId="0">
      <sharedItems containsSemiMixedTypes="0" containsString="0" containsNumber="1" minValue="1.0515247108307045E-3" maxValue="12.054794520547945"/>
    </cacheField>
    <cacheField name="DESEMPEÑO FINAL 4to TRIMESTRE" numFmtId="0">
      <sharedItems containsMixedTypes="1" containsNumber="1" containsInteger="1" minValue="0" maxValue="0" count="5">
        <s v="EXCELENTE"/>
        <s v="REGULAR"/>
        <s v="BUENO"/>
        <s v="MALO"/>
        <n v="0" u="1"/>
      </sharedItems>
    </cacheField>
    <cacheField name="META (per.)3" numFmtId="0">
      <sharedItems containsDate="1" containsBlank="1" containsMixedTypes="1" minDate="1899-12-30T08:30:00" maxDate="1899-12-31T00:37:04"/>
    </cacheField>
    <cacheField name="Valor numerador4" numFmtId="0">
      <sharedItems containsBlank="1" containsMixedTypes="1" containsNumber="1" containsInteger="1" minValue="0" maxValue="57299913796"/>
    </cacheField>
    <cacheField name="Valor denominador5" numFmtId="0">
      <sharedItems containsBlank="1" containsMixedTypes="1" containsNumber="1" minValue="0" maxValue="130045990000"/>
    </cacheField>
    <cacheField name="RESULTADO 6" numFmtId="9">
      <sharedItems containsMixedTypes="1" containsNumber="1" minValue="0" maxValue="7.25"/>
    </cacheField>
    <cacheField name="TENDENCIA_x000a_(&gt;=) (&lt;=)7" numFmtId="9">
      <sharedItems containsMixedTypes="1" containsNumber="1" containsInteger="1" minValue="1" maxValue="1"/>
    </cacheField>
    <cacheField name="DESEMPEÑO8" numFmtId="0">
      <sharedItems containsBlank="1"/>
    </cacheField>
    <cacheField name="ANALISIS Y OBSERVACIONES9" numFmtId="0">
      <sharedItems containsBlank="1" longText="1"/>
    </cacheField>
    <cacheField name="Acción _x000a_Planteada10" numFmtId="0">
      <sharedItems containsBlank="1" longText="1"/>
    </cacheField>
    <cacheField name="META (per.)211" numFmtId="0">
      <sharedItems containsBlank="1" containsMixedTypes="1" containsNumber="1" minValue="0" maxValue="21"/>
    </cacheField>
    <cacheField name="Valor numerador312" numFmtId="0">
      <sharedItems containsBlank="1" containsMixedTypes="1" containsNumber="1" containsInteger="1" minValue="0" maxValue="62393493413"/>
    </cacheField>
    <cacheField name="Valor denominador413" numFmtId="0">
      <sharedItems containsBlank="1" containsMixedTypes="1" containsNumber="1" minValue="0" maxValue="130045990000"/>
    </cacheField>
    <cacheField name="RESULTADO 514" numFmtId="9">
      <sharedItems containsMixedTypes="1" containsNumber="1" minValue="0" maxValue="7.09375"/>
    </cacheField>
    <cacheField name="TENDENCIA_x000a_(&gt;=) (&lt;=)615" numFmtId="0">
      <sharedItems containsMixedTypes="1" containsNumber="1" containsInteger="1" minValue="1" maxValue="1"/>
    </cacheField>
    <cacheField name="DESEMPEÑO716" numFmtId="0">
      <sharedItems containsBlank="1"/>
    </cacheField>
    <cacheField name="ANALISIS Y OBSERVACIONES817" numFmtId="0">
      <sharedItems containsBlank="1" longText="1"/>
    </cacheField>
    <cacheField name="Acción _x000a_Planteada918" numFmtId="0">
      <sharedItems containsBlank="1" longText="1"/>
    </cacheField>
    <cacheField name="META (per.)1019" numFmtId="0">
      <sharedItems containsBlank="1" containsMixedTypes="1" containsNumber="1" minValue="0.01" maxValue="26"/>
    </cacheField>
    <cacheField name="Valor numerador1120" numFmtId="0">
      <sharedItems containsBlank="1" containsMixedTypes="1" containsNumber="1" minValue="0" maxValue="68828360678"/>
    </cacheField>
    <cacheField name="Valor denominador1221" numFmtId="0">
      <sharedItems containsBlank="1" containsMixedTypes="1" containsNumber="1" minValue="0" maxValue="130045990000"/>
    </cacheField>
    <cacheField name="RESULTADO 1322" numFmtId="9">
      <sharedItems containsMixedTypes="1" containsNumber="1" minValue="0" maxValue="4.75"/>
    </cacheField>
    <cacheField name="TENDENCIA_x000a_(&gt;=) (&lt;=)1423" numFmtId="0">
      <sharedItems containsMixedTypes="1" containsNumber="1" containsInteger="1" minValue="1" maxValue="1"/>
    </cacheField>
    <cacheField name="DESEMPEÑO1524" numFmtId="0">
      <sharedItems containsBlank="1"/>
    </cacheField>
    <cacheField name="ANALISIS Y OBSERVACIONES1625" numFmtId="0">
      <sharedItems containsBlank="1" longText="1"/>
    </cacheField>
    <cacheField name="Acción _x000a_Planteada1726" numFmtId="0">
      <sharedItems containsBlank="1" longText="1"/>
    </cacheField>
    <cacheField name="PROMEDIO MENSUAL 3er TRIMESTRE" numFmtId="9">
      <sharedItems containsMixedTypes="1" containsNumber="1" minValue="0" maxValue="6.364583333333333"/>
    </cacheField>
    <cacheField name="RESULTADO 3er TRIMESTRE" numFmtId="9">
      <sharedItems containsMixedTypes="1" containsNumber="1" minValue="0" maxValue="6.364583333333333"/>
    </cacheField>
    <cacheField name="DESEMPEÑO FINAL 3er TRIMESTRE" numFmtId="0">
      <sharedItems containsBlank="1" count="6">
        <s v="EXCELENTE"/>
        <m/>
        <s v="REGULAR"/>
        <s v="BUENO"/>
        <s v="MALO"/>
        <s v="No aplica" u="1"/>
      </sharedItems>
    </cacheField>
    <cacheField name="META (per.)18" numFmtId="0">
      <sharedItems containsBlank="1" containsMixedTypes="1" containsNumber="1" minValue="0.01" maxValue="100"/>
    </cacheField>
    <cacheField name="Valor numerador19" numFmtId="0">
      <sharedItems containsBlank="1" containsMixedTypes="1" containsNumber="1" containsInteger="1" minValue="0" maxValue="32287801897"/>
    </cacheField>
    <cacheField name="Valor denominador20" numFmtId="0">
      <sharedItems containsBlank="1" containsMixedTypes="1" containsNumber="1" minValue="1.6" maxValue="130045990000"/>
    </cacheField>
    <cacheField name="RESULTADO 21" numFmtId="9">
      <sharedItems containsMixedTypes="1" containsNumber="1" minValue="0" maxValue="3.75"/>
    </cacheField>
    <cacheField name="TENDENCIA_x000a_(&gt;=) (&lt;=)22" numFmtId="0">
      <sharedItems containsMixedTypes="1" containsNumber="1" containsInteger="1" minValue="1" maxValue="1"/>
    </cacheField>
    <cacheField name="DESEMPEÑO23" numFmtId="0">
      <sharedItems containsBlank="1"/>
    </cacheField>
    <cacheField name="ANALISIS Y OBSERVACIONES24" numFmtId="0">
      <sharedItems containsBlank="1" longText="1"/>
    </cacheField>
    <cacheField name="Acción _x000a_Planteada25" numFmtId="0">
      <sharedItems containsBlank="1" longText="1"/>
    </cacheField>
    <cacheField name="META (per.)26" numFmtId="0">
      <sharedItems containsBlank="1" containsMixedTypes="1" containsNumber="1" minValue="0.01" maxValue="65"/>
    </cacheField>
    <cacheField name="Valor numerador27" numFmtId="0">
      <sharedItems containsBlank="1" containsMixedTypes="1" containsNumber="1" containsInteger="1" minValue="0" maxValue="39800732176"/>
    </cacheField>
    <cacheField name="Valor denominador28" numFmtId="0">
      <sharedItems containsBlank="1" containsMixedTypes="1" containsNumber="1" minValue="2" maxValue="130045990000"/>
    </cacheField>
    <cacheField name="RESULTADO 29" numFmtId="9">
      <sharedItems containsMixedTypes="1" containsNumber="1" minValue="0" maxValue="9.6923076923076916"/>
    </cacheField>
    <cacheField name="TENDENCIA_x000a_(&gt;=) (&lt;=)30" numFmtId="0">
      <sharedItems containsMixedTypes="1" containsNumber="1" containsInteger="1" minValue="1" maxValue="1"/>
    </cacheField>
    <cacheField name="DESEMPEÑO31" numFmtId="0">
      <sharedItems containsBlank="1"/>
    </cacheField>
    <cacheField name="ANALISIS Y OBSERVACIONES32" numFmtId="0">
      <sharedItems containsBlank="1" longText="1"/>
    </cacheField>
    <cacheField name="Acción _x000a_Planteada33" numFmtId="0">
      <sharedItems containsBlank="1" longText="1"/>
    </cacheField>
    <cacheField name="META (per.)34" numFmtId="0">
      <sharedItems containsBlank="1" containsMixedTypes="1" containsNumber="1" minValue="0.01" maxValue="80"/>
    </cacheField>
    <cacheField name="Valor numerador35" numFmtId="0">
      <sharedItems containsMixedTypes="1" containsNumber="1" minValue="0" maxValue="49731675613"/>
    </cacheField>
    <cacheField name="Valor denominador36" numFmtId="0">
      <sharedItems containsBlank="1" containsMixedTypes="1" containsNumber="1" minValue="0" maxValue="130045990000"/>
    </cacheField>
    <cacheField name="RESULTADO 37" numFmtId="9">
      <sharedItems containsMixedTypes="1" containsNumber="1" minValue="0" maxValue="13.554535827744441"/>
    </cacheField>
    <cacheField name="TENDENCIA_x000a_(&gt;=) (&lt;=)38" numFmtId="0">
      <sharedItems containsMixedTypes="1" containsNumber="1" containsInteger="1" minValue="1" maxValue="1"/>
    </cacheField>
    <cacheField name="DESEMPEÑO39" numFmtId="0">
      <sharedItems containsBlank="1"/>
    </cacheField>
    <cacheField name="ANALISIS Y OBSERVACIONES40" numFmtId="0">
      <sharedItems longText="1"/>
    </cacheField>
    <cacheField name="Acción _x000a_Planteada41" numFmtId="0">
      <sharedItems containsBlank="1" longText="1"/>
    </cacheField>
    <cacheField name="PROMEDIO MENSUAL 2do TRIMESTRE" numFmtId="9">
      <sharedItems containsMixedTypes="1" containsNumber="1" minValue="0" maxValue="13.554535827744441"/>
    </cacheField>
    <cacheField name="RESULTADO 2do TRIMESTRE" numFmtId="9">
      <sharedItems containsMixedTypes="1" containsNumber="1" minValue="0" maxValue="13.554535827744441"/>
    </cacheField>
    <cacheField name="DESEMPEÑO FINAL 2do TRIMESTRE" numFmtId="10">
      <sharedItems containsBlank="1"/>
    </cacheField>
    <cacheField name="META (per.)42" numFmtId="0">
      <sharedItems containsDate="1" containsMixedTypes="1" minDate="1899-12-30T08:30:00" maxDate="1899-12-31T00:47:04"/>
    </cacheField>
    <cacheField name="Valor numerador43" numFmtId="0">
      <sharedItems containsBlank="1" containsMixedTypes="1" containsNumber="1" minValue="0" maxValue="10693082650"/>
    </cacheField>
    <cacheField name="Valor denominador44" numFmtId="0">
      <sharedItems containsBlank="1" containsMixedTypes="1" containsNumber="1" minValue="1.5" maxValue="131653990000"/>
    </cacheField>
    <cacheField name="RESULTADO 45" numFmtId="9">
      <sharedItems containsMixedTypes="1" containsNumber="1" minValue="0" maxValue="3.625"/>
    </cacheField>
    <cacheField name="TENDENCIA_x000a_(&gt;=) (&lt;=)46" numFmtId="9">
      <sharedItems containsMixedTypes="1" containsNumber="1" containsInteger="1" minValue="1" maxValue="1"/>
    </cacheField>
    <cacheField name="DESEMPEÑO47" numFmtId="9">
      <sharedItems containsBlank="1"/>
    </cacheField>
    <cacheField name="ANALISIS Y OBSERVACIONES48" numFmtId="0">
      <sharedItems containsBlank="1" longText="1"/>
    </cacheField>
    <cacheField name="Acción _x000a_Planteada49" numFmtId="0">
      <sharedItems containsBlank="1" longText="1"/>
    </cacheField>
    <cacheField name="META (per.)50" numFmtId="0">
      <sharedItems containsMixedTypes="1" containsNumber="1" minValue="0.01" maxValue="15"/>
    </cacheField>
    <cacheField name="Valor numerador51" numFmtId="0">
      <sharedItems containsBlank="1" containsMixedTypes="1" containsNumber="1" containsInteger="1" minValue="0" maxValue="16794936004"/>
    </cacheField>
    <cacheField name="Valor denominador52" numFmtId="0">
      <sharedItems containsBlank="1" containsMixedTypes="1" containsNumber="1" minValue="1" maxValue="131653990000"/>
    </cacheField>
    <cacheField name="RESULTADO 53" numFmtId="9">
      <sharedItems containsMixedTypes="1" containsNumber="1" minValue="0" maxValue="6"/>
    </cacheField>
    <cacheField name="TENDENCIA_x000a_(&gt;=) (&lt;=)54" numFmtId="9">
      <sharedItems containsMixedTypes="1" containsNumber="1" containsInteger="1" minValue="1" maxValue="1"/>
    </cacheField>
    <cacheField name="DESEMPEÑO55" numFmtId="9">
      <sharedItems containsBlank="1"/>
    </cacheField>
    <cacheField name="ANALISIS Y OBSERVACIONES56" numFmtId="0">
      <sharedItems containsBlank="1" longText="1"/>
    </cacheField>
    <cacheField name="Acción _x000a_Planteada57" numFmtId="0">
      <sharedItems containsBlank="1" longText="1"/>
    </cacheField>
    <cacheField name="META (per.)58" numFmtId="0">
      <sharedItems containsMixedTypes="1" containsNumber="1" minValue="0.01" maxValue="15"/>
    </cacheField>
    <cacheField name="Valor numerador59" numFmtId="0">
      <sharedItems containsBlank="1" containsMixedTypes="1" containsNumber="1" minValue="0" maxValue="26990746630"/>
    </cacheField>
    <cacheField name="Valor denominador60" numFmtId="0">
      <sharedItems containsBlank="1" containsMixedTypes="1" containsNumber="1" minValue="1" maxValue="131653990000"/>
    </cacheField>
    <cacheField name="RESULTADO 61" numFmtId="9">
      <sharedItems containsMixedTypes="1" containsNumber="1" minValue="0" maxValue="2.9701492537313432"/>
    </cacheField>
    <cacheField name="TENDENCIA_x000a_(&gt;=) (&lt;=)62" numFmtId="9">
      <sharedItems containsMixedTypes="1" containsNumber="1" containsInteger="1" minValue="1" maxValue="1"/>
    </cacheField>
    <cacheField name="DESEMPEÑO63" numFmtId="9">
      <sharedItems containsBlank="1"/>
    </cacheField>
    <cacheField name="ANALISIS Y OBSERVACIONES64" numFmtId="0">
      <sharedItems containsBlank="1" longText="1"/>
    </cacheField>
    <cacheField name="Acción _x000a_Planteada65" numFmtId="0">
      <sharedItems containsBlank="1" longText="1"/>
    </cacheField>
    <cacheField name="PROMEDIO MENSUAL 1er TRIMESTRE" numFmtId="9">
      <sharedItems containsMixedTypes="1" containsNumber="1" minValue="0" maxValue="4.198383084577114"/>
    </cacheField>
    <cacheField name="RESULTADO 1er TRIMESTRE" numFmtId="9">
      <sharedItems containsMixedTypes="1" containsNumber="1" minValue="0" maxValue="4.198383084577114"/>
    </cacheField>
    <cacheField name="DESEMPEÑO FINAL 1erTRIMESTRE" numFmtId="10">
      <sharedItems containsBlank="1"/>
    </cacheField>
  </cacheFields>
  <extLst>
    <ext xmlns:x14="http://schemas.microsoft.com/office/spreadsheetml/2009/9/main" uri="{725AE2AE-9491-48be-B2B4-4EB974FC3084}">
      <x14:pivotCacheDefinition pivotCacheId="2"/>
    </ext>
  </extLst>
</pivotCacheDefinition>
</file>

<file path=xl/pivotCache/pivotCacheDefinition3.xml><?xml version="1.0" encoding="utf-8"?>
<pivotCacheDefinition xmlns="http://schemas.openxmlformats.org/spreadsheetml/2006/main" xmlns:r="http://schemas.openxmlformats.org/officeDocument/2006/relationships" r:id="rId1" refreshedBy="Jennifer Daniela Campos Rozo" refreshedDate="43857.507508101851" createdVersion="6" refreshedVersion="6" minRefreshableVersion="3" recordCount="55">
  <cacheSource type="worksheet">
    <worksheetSource ref="A7:EC62" sheet="Indicadores 4to-2019 UAECOB"/>
  </cacheSource>
  <cacheFields count="133">
    <cacheField name="No." numFmtId="0">
      <sharedItems containsSemiMixedTypes="0" containsString="0" containsNumber="1" containsInteger="1" minValue="1" maxValue="55"/>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acheField>
    <cacheField name="Clasificación (Estratégico / De Gestión)" numFmtId="0">
      <sharedItems count="2">
        <s v="De gestión"/>
        <s v="Estratégico"/>
      </sharedItems>
    </cacheField>
    <cacheField name="Nombre del indicador" numFmtId="0">
      <sharedItems/>
    </cacheField>
    <cacheField name="Objetivo del indicador" numFmtId="0">
      <sharedItems/>
    </cacheField>
    <cacheField name="Periodicidad" numFmtId="0">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Blank="1" containsMixedTypes="1" containsNumber="1" minValue="0.01" maxValue="31"/>
    </cacheField>
    <cacheField name="Valor numerador" numFmtId="0">
      <sharedItems containsBlank="1" containsMixedTypes="1" containsNumber="1" containsInteger="1" minValue="0" maxValue="76717789428"/>
    </cacheField>
    <cacheField name="Valor denominador" numFmtId="0">
      <sharedItems containsBlank="1" containsMixedTypes="1" containsNumber="1" minValue="1" maxValue="130045990000"/>
    </cacheField>
    <cacheField name="RESULTADO " numFmtId="0">
      <sharedItems containsDate="1" containsBlank="1" containsMixedTypes="1" minDate="1899-12-31T00:00:00" maxDate="1899-12-31T13:18:04"/>
    </cacheField>
    <cacheField name="TENDENCIA_x000a_(&gt;=) (&lt;=)" numFmtId="0">
      <sharedItems containsMixedTypes="1" containsNumber="1" minValue="0.01" maxValue="1"/>
    </cacheField>
    <cacheField name="DESEMPEÑO" numFmtId="0">
      <sharedItems containsBlank="1"/>
    </cacheField>
    <cacheField name="ANALISIS Y OBSERVACIONES" numFmtId="0">
      <sharedItems containsBlank="1" longText="1"/>
    </cacheField>
    <cacheField name="Acción _x000a_Planteada" numFmtId="0">
      <sharedItems containsBlank="1" longText="1"/>
    </cacheField>
    <cacheField name="META (per.)2" numFmtId="0">
      <sharedItems containsDate="1" containsBlank="1" containsMixedTypes="1" minDate="6772-09-17T04:13:03" maxDate="1899-12-31T00:37:04"/>
    </cacheField>
    <cacheField name="Valor numerador3" numFmtId="0">
      <sharedItems containsBlank="1" containsMixedTypes="1" containsNumber="1" minValue="0" maxValue="85634303971"/>
    </cacheField>
    <cacheField name="Valor denominador4" numFmtId="0">
      <sharedItems containsBlank="1" containsMixedTypes="1" containsNumber="1" minValue="1" maxValue="130045990000"/>
    </cacheField>
    <cacheField name="RESULTADO 5" numFmtId="0">
      <sharedItems containsDate="1" containsMixedTypes="1" minDate="1899-12-31T00:00:00" maxDate="1899-12-31T16:10:04"/>
    </cacheField>
    <cacheField name="TENDENCIA_x000a_(&gt;=) (&lt;=)6" numFmtId="0">
      <sharedItems containsMixedTypes="1" containsNumber="1" containsInteger="1" minValue="1" maxValue="1"/>
    </cacheField>
    <cacheField name="DESEMPEÑO7" numFmtId="0">
      <sharedItems containsBlank="1"/>
    </cacheField>
    <cacheField name="ANALISIS Y OBSERVACIONES8" numFmtId="0">
      <sharedItems containsBlank="1" longText="1"/>
    </cacheField>
    <cacheField name="Acción _x000a_Planteada9" numFmtId="0">
      <sharedItems containsBlank="1" longText="1"/>
    </cacheField>
    <cacheField name="META (per.)10" numFmtId="0">
      <sharedItems containsDate="1" containsBlank="1" containsMixedTypes="1" minDate="6772-09-17T04:13:03" maxDate="1899-12-31T01:25:04"/>
    </cacheField>
    <cacheField name="Valor numerador11" numFmtId="0">
      <sharedItems containsBlank="1" containsMixedTypes="1" containsNumber="1" minValue="0" maxValue="116392266646"/>
    </cacheField>
    <cacheField name="Valor denominador12" numFmtId="0">
      <sharedItems containsBlank="1" containsMixedTypes="1" containsNumber="1" minValue="0.11" maxValue="130045990000"/>
    </cacheField>
    <cacheField name="RESULTADO 13" numFmtId="0">
      <sharedItems containsDate="1" containsBlank="1" containsMixedTypes="1" minDate="1899-12-31T00:00:00" maxDate="1900-01-01T04:41:04"/>
    </cacheField>
    <cacheField name="TENDENCIA_x000a_(&gt;=) (&lt;=)14" numFmtId="0">
      <sharedItems containsMixedTypes="1" containsNumber="1" containsInteger="1" minValue="1" maxValue="1"/>
    </cacheField>
    <cacheField name="DESEMPEÑO15" numFmtId="0">
      <sharedItems containsBlank="1"/>
    </cacheField>
    <cacheField name="ANALISIS Y OBSERVACIONES16" numFmtId="0">
      <sharedItems longText="1"/>
    </cacheField>
    <cacheField name="Acción _x000a_Planteada17" numFmtId="0">
      <sharedItems containsBlank="1" longText="1"/>
    </cacheField>
    <cacheField name="PROMEDIO MENSUAL 4to TRIMESTRE" numFmtId="0">
      <sharedItems containsSemiMixedTypes="0" containsString="0" containsNumber="1" minValue="1.0515247108307045E-3" maxValue="12.054794520547945"/>
    </cacheField>
    <cacheField name="RESULTADO 4to TRIMESTRE" numFmtId="0">
      <sharedItems containsSemiMixedTypes="0" containsString="0" containsNumber="1" minValue="1.0515247108307045E-3" maxValue="12.054794520547945"/>
    </cacheField>
    <cacheField name="DESEMPEÑO FINAL 4to TRIMESTRE" numFmtId="0">
      <sharedItems/>
    </cacheField>
    <cacheField name="META (per.)3" numFmtId="0">
      <sharedItems containsDate="1" containsBlank="1" containsMixedTypes="1" minDate="6772-09-17T04:13:03" maxDate="1899-12-31T00:37:04"/>
    </cacheField>
    <cacheField name="Valor numerador4" numFmtId="0">
      <sharedItems containsBlank="1" containsMixedTypes="1" containsNumber="1" containsInteger="1" minValue="0" maxValue="57299913796"/>
    </cacheField>
    <cacheField name="Valor denominador5" numFmtId="0">
      <sharedItems containsBlank="1" containsMixedTypes="1" containsNumber="1" minValue="0" maxValue="130045990000"/>
    </cacheField>
    <cacheField name="RESULTADO 6" numFmtId="9">
      <sharedItems containsMixedTypes="1" containsNumber="1" minValue="0" maxValue="7.25"/>
    </cacheField>
    <cacheField name="TENDENCIA_x000a_(&gt;=) (&lt;=)7" numFmtId="9">
      <sharedItems containsMixedTypes="1" containsNumber="1" containsInteger="1" minValue="1" maxValue="1"/>
    </cacheField>
    <cacheField name="DESEMPEÑO8" numFmtId="0">
      <sharedItems containsBlank="1"/>
    </cacheField>
    <cacheField name="ANALISIS Y OBSERVACIONES9" numFmtId="0">
      <sharedItems containsBlank="1" longText="1"/>
    </cacheField>
    <cacheField name="Acción _x000a_Planteada10" numFmtId="0">
      <sharedItems containsBlank="1" longText="1"/>
    </cacheField>
    <cacheField name="META (per.)211" numFmtId="0">
      <sharedItems containsBlank="1" containsMixedTypes="1" containsNumber="1" minValue="0" maxValue="21"/>
    </cacheField>
    <cacheField name="Valor numerador312" numFmtId="0">
      <sharedItems containsBlank="1" containsMixedTypes="1" containsNumber="1" containsInteger="1" minValue="0" maxValue="62393493413"/>
    </cacheField>
    <cacheField name="Valor denominador413" numFmtId="0">
      <sharedItems containsBlank="1" containsMixedTypes="1" containsNumber="1" minValue="0" maxValue="130045990000"/>
    </cacheField>
    <cacheField name="RESULTADO 514" numFmtId="9">
      <sharedItems containsMixedTypes="1" containsNumber="1" minValue="0" maxValue="7.09375"/>
    </cacheField>
    <cacheField name="TENDENCIA_x000a_(&gt;=) (&lt;=)615" numFmtId="0">
      <sharedItems containsMixedTypes="1" containsNumber="1" containsInteger="1" minValue="1" maxValue="1"/>
    </cacheField>
    <cacheField name="DESEMPEÑO716" numFmtId="0">
      <sharedItems containsBlank="1"/>
    </cacheField>
    <cacheField name="ANALISIS Y OBSERVACIONES817" numFmtId="0">
      <sharedItems containsBlank="1" longText="1"/>
    </cacheField>
    <cacheField name="Acción _x000a_Planteada918" numFmtId="0">
      <sharedItems containsBlank="1" longText="1"/>
    </cacheField>
    <cacheField name="META (per.)1019" numFmtId="0">
      <sharedItems containsBlank="1" containsMixedTypes="1" containsNumber="1" minValue="0.01" maxValue="26"/>
    </cacheField>
    <cacheField name="Valor numerador1120" numFmtId="0">
      <sharedItems containsBlank="1" containsMixedTypes="1" containsNumber="1" minValue="0" maxValue="68828360678"/>
    </cacheField>
    <cacheField name="Valor denominador1221" numFmtId="0">
      <sharedItems containsBlank="1" containsMixedTypes="1" containsNumber="1" minValue="0" maxValue="130045990000"/>
    </cacheField>
    <cacheField name="RESULTADO 1322" numFmtId="9">
      <sharedItems containsMixedTypes="1" containsNumber="1" minValue="0" maxValue="4.75"/>
    </cacheField>
    <cacheField name="TENDENCIA_x000a_(&gt;=) (&lt;=)1423" numFmtId="0">
      <sharedItems containsMixedTypes="1" containsNumber="1" containsInteger="1" minValue="1" maxValue="1"/>
    </cacheField>
    <cacheField name="DESEMPEÑO1524" numFmtId="0">
      <sharedItems containsBlank="1"/>
    </cacheField>
    <cacheField name="ANALISIS Y OBSERVACIONES1625" numFmtId="0">
      <sharedItems containsBlank="1" longText="1"/>
    </cacheField>
    <cacheField name="Acción _x000a_Planteada1726" numFmtId="0">
      <sharedItems containsBlank="1" longText="1"/>
    </cacheField>
    <cacheField name="PROMEDIO MENSUAL 3er TRIMESTRE" numFmtId="9">
      <sharedItems containsMixedTypes="1" containsNumber="1" minValue="0" maxValue="6.364583333333333"/>
    </cacheField>
    <cacheField name="RESULTADO 3er TRIMESTRE" numFmtId="9">
      <sharedItems containsMixedTypes="1" containsNumber="1" minValue="0" maxValue="6.364583333333333"/>
    </cacheField>
    <cacheField name="DESEMPEÑO FINAL 3er TRIMESTRE" numFmtId="0">
      <sharedItems containsBlank="1"/>
    </cacheField>
    <cacheField name="META (per.)18" numFmtId="0">
      <sharedItems containsBlank="1" containsMixedTypes="1" containsNumber="1" minValue="0.01" maxValue="100"/>
    </cacheField>
    <cacheField name="Valor numerador19" numFmtId="0">
      <sharedItems containsBlank="1" containsMixedTypes="1" containsNumber="1" containsInteger="1" minValue="0" maxValue="32287801897"/>
    </cacheField>
    <cacheField name="Valor denominador20" numFmtId="0">
      <sharedItems containsBlank="1" containsMixedTypes="1" containsNumber="1" minValue="1.6" maxValue="130045990000"/>
    </cacheField>
    <cacheField name="RESULTADO 21" numFmtId="9">
      <sharedItems containsMixedTypes="1" containsNumber="1" minValue="0" maxValue="3.75"/>
    </cacheField>
    <cacheField name="TENDENCIA_x000a_(&gt;=) (&lt;=)22" numFmtId="0">
      <sharedItems containsMixedTypes="1" containsNumber="1" containsInteger="1" minValue="1" maxValue="1"/>
    </cacheField>
    <cacheField name="DESEMPEÑO23" numFmtId="0">
      <sharedItems containsBlank="1"/>
    </cacheField>
    <cacheField name="ANALISIS Y OBSERVACIONES24" numFmtId="0">
      <sharedItems containsBlank="1" longText="1"/>
    </cacheField>
    <cacheField name="Acción _x000a_Planteada25" numFmtId="0">
      <sharedItems containsBlank="1" longText="1"/>
    </cacheField>
    <cacheField name="META (per.)26" numFmtId="0">
      <sharedItems containsBlank="1" containsMixedTypes="1" containsNumber="1" minValue="0.01" maxValue="65"/>
    </cacheField>
    <cacheField name="Valor numerador27" numFmtId="0">
      <sharedItems containsBlank="1" containsMixedTypes="1" containsNumber="1" containsInteger="1" minValue="0" maxValue="39800732176"/>
    </cacheField>
    <cacheField name="Valor denominador28" numFmtId="0">
      <sharedItems containsBlank="1" containsMixedTypes="1" containsNumber="1" minValue="2" maxValue="130045990000"/>
    </cacheField>
    <cacheField name="RESULTADO 29" numFmtId="9">
      <sharedItems containsMixedTypes="1" containsNumber="1" minValue="0" maxValue="9.6923076923076916"/>
    </cacheField>
    <cacheField name="TENDENCIA_x000a_(&gt;=) (&lt;=)30" numFmtId="0">
      <sharedItems containsMixedTypes="1" containsNumber="1" containsInteger="1" minValue="1" maxValue="1"/>
    </cacheField>
    <cacheField name="DESEMPEÑO31" numFmtId="0">
      <sharedItems containsBlank="1"/>
    </cacheField>
    <cacheField name="ANALISIS Y OBSERVACIONES32" numFmtId="0">
      <sharedItems containsBlank="1" longText="1"/>
    </cacheField>
    <cacheField name="Acción _x000a_Planteada33" numFmtId="0">
      <sharedItems containsBlank="1" longText="1"/>
    </cacheField>
    <cacheField name="META (per.)34" numFmtId="0">
      <sharedItems containsBlank="1" containsMixedTypes="1" containsNumber="1" minValue="0.01" maxValue="80"/>
    </cacheField>
    <cacheField name="Valor numerador35" numFmtId="0">
      <sharedItems containsMixedTypes="1" containsNumber="1" minValue="0" maxValue="49731675613"/>
    </cacheField>
    <cacheField name="Valor denominador36" numFmtId="0">
      <sharedItems containsBlank="1" containsMixedTypes="1" containsNumber="1" minValue="0" maxValue="130045990000"/>
    </cacheField>
    <cacheField name="RESULTADO 37" numFmtId="9">
      <sharedItems containsMixedTypes="1" containsNumber="1" minValue="0" maxValue="13.554535827744441"/>
    </cacheField>
    <cacheField name="TENDENCIA_x000a_(&gt;=) (&lt;=)38" numFmtId="0">
      <sharedItems containsMixedTypes="1" containsNumber="1" containsInteger="1" minValue="1" maxValue="1"/>
    </cacheField>
    <cacheField name="DESEMPEÑO39" numFmtId="0">
      <sharedItems containsBlank="1"/>
    </cacheField>
    <cacheField name="ANALISIS Y OBSERVACIONES40" numFmtId="0">
      <sharedItems longText="1"/>
    </cacheField>
    <cacheField name="Acción _x000a_Planteada41" numFmtId="0">
      <sharedItems containsBlank="1" longText="1"/>
    </cacheField>
    <cacheField name="PROMEDIO MENSUAL 2do TRIMESTRE" numFmtId="9">
      <sharedItems containsMixedTypes="1" containsNumber="1" minValue="0" maxValue="13.554535827744441"/>
    </cacheField>
    <cacheField name="RESULTADO 2do TRIMESTRE" numFmtId="9">
      <sharedItems containsMixedTypes="1" containsNumber="1" minValue="0" maxValue="13.554535827744441"/>
    </cacheField>
    <cacheField name="DESEMPEÑO FINAL 2do TRIMESTRE" numFmtId="10">
      <sharedItems containsBlank="1" count="7">
        <s v="Excelente"/>
        <s v="REGULAR"/>
        <s v="Excelente "/>
        <s v="BUENO"/>
        <s v="MALO"/>
        <m/>
        <s v="No aplica" u="1"/>
      </sharedItems>
    </cacheField>
    <cacheField name="META (per.)42" numFmtId="0">
      <sharedItems containsDate="1" containsMixedTypes="1" minDate="1899-12-30T08:30:00" maxDate="1899-12-31T00:47:04"/>
    </cacheField>
    <cacheField name="Valor numerador43" numFmtId="0">
      <sharedItems containsBlank="1" containsMixedTypes="1" containsNumber="1" minValue="0" maxValue="10693082650"/>
    </cacheField>
    <cacheField name="Valor denominador44" numFmtId="0">
      <sharedItems containsBlank="1" containsMixedTypes="1" containsNumber="1" minValue="1.5" maxValue="131653990000"/>
    </cacheField>
    <cacheField name="RESULTADO 45" numFmtId="9">
      <sharedItems containsMixedTypes="1" containsNumber="1" minValue="0" maxValue="3.625"/>
    </cacheField>
    <cacheField name="TENDENCIA_x000a_(&gt;=) (&lt;=)46" numFmtId="9">
      <sharedItems containsMixedTypes="1" containsNumber="1" containsInteger="1" minValue="1" maxValue="1"/>
    </cacheField>
    <cacheField name="DESEMPEÑO47" numFmtId="9">
      <sharedItems containsBlank="1"/>
    </cacheField>
    <cacheField name="ANALISIS Y OBSERVACIONES48" numFmtId="0">
      <sharedItems containsBlank="1" longText="1"/>
    </cacheField>
    <cacheField name="Acción _x000a_Planteada49" numFmtId="0">
      <sharedItems containsBlank="1" longText="1"/>
    </cacheField>
    <cacheField name="META (per.)50" numFmtId="0">
      <sharedItems containsMixedTypes="1" containsNumber="1" minValue="0.01" maxValue="15"/>
    </cacheField>
    <cacheField name="Valor numerador51" numFmtId="0">
      <sharedItems containsBlank="1" containsMixedTypes="1" containsNumber="1" containsInteger="1" minValue="0" maxValue="16794936004"/>
    </cacheField>
    <cacheField name="Valor denominador52" numFmtId="0">
      <sharedItems containsBlank="1" containsMixedTypes="1" containsNumber="1" minValue="1" maxValue="131653990000"/>
    </cacheField>
    <cacheField name="RESULTADO 53" numFmtId="9">
      <sharedItems containsMixedTypes="1" containsNumber="1" minValue="0" maxValue="6"/>
    </cacheField>
    <cacheField name="TENDENCIA_x000a_(&gt;=) (&lt;=)54" numFmtId="9">
      <sharedItems containsMixedTypes="1" containsNumber="1" containsInteger="1" minValue="1" maxValue="1"/>
    </cacheField>
    <cacheField name="DESEMPEÑO55" numFmtId="9">
      <sharedItems containsBlank="1"/>
    </cacheField>
    <cacheField name="ANALISIS Y OBSERVACIONES56" numFmtId="0">
      <sharedItems containsBlank="1" longText="1"/>
    </cacheField>
    <cacheField name="Acción _x000a_Planteada57" numFmtId="0">
      <sharedItems containsBlank="1" longText="1"/>
    </cacheField>
    <cacheField name="META (per.)58" numFmtId="0">
      <sharedItems containsMixedTypes="1" containsNumber="1" minValue="0.01" maxValue="15"/>
    </cacheField>
    <cacheField name="Valor numerador59" numFmtId="0">
      <sharedItems containsBlank="1" containsMixedTypes="1" containsNumber="1" minValue="0" maxValue="26990746630"/>
    </cacheField>
    <cacheField name="Valor denominador60" numFmtId="0">
      <sharedItems containsBlank="1" containsMixedTypes="1" containsNumber="1" minValue="1" maxValue="131653990000"/>
    </cacheField>
    <cacheField name="RESULTADO 61" numFmtId="9">
      <sharedItems containsMixedTypes="1" containsNumber="1" minValue="0" maxValue="2.9701492537313432"/>
    </cacheField>
    <cacheField name="TENDENCIA_x000a_(&gt;=) (&lt;=)62" numFmtId="9">
      <sharedItems containsMixedTypes="1" containsNumber="1" containsInteger="1" minValue="1" maxValue="1"/>
    </cacheField>
    <cacheField name="DESEMPEÑO63" numFmtId="9">
      <sharedItems containsBlank="1"/>
    </cacheField>
    <cacheField name="ANALISIS Y OBSERVACIONES64" numFmtId="0">
      <sharedItems containsBlank="1" longText="1"/>
    </cacheField>
    <cacheField name="Acción _x000a_Planteada65" numFmtId="0">
      <sharedItems containsBlank="1" longText="1"/>
    </cacheField>
    <cacheField name="PROMEDIO MENSUAL 1er TRIMESTRE" numFmtId="9">
      <sharedItems containsMixedTypes="1" containsNumber="1" minValue="0" maxValue="4.198383084577114"/>
    </cacheField>
    <cacheField name="RESULTADO 1er TRIMESTRE" numFmtId="9">
      <sharedItems containsMixedTypes="1" containsNumber="1" minValue="0" maxValue="4.198383084577114"/>
    </cacheField>
    <cacheField name="DESEMPEÑO FINAL 1erTRIMESTRE" numFmtId="1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m/>
    <m/>
    <m/>
    <m/>
    <m/>
    <m/>
    <m/>
    <m/>
    <m/>
    <m/>
    <m/>
    <m/>
    <m/>
    <m/>
    <m/>
    <m/>
    <n v="0.9"/>
    <n v="433"/>
    <n v="433"/>
    <n v="1"/>
    <s v="&gt;"/>
    <s v="Alto"/>
    <s v="Durante el II trimestre del año en curso el área de Prensa y Comunicaciones realizó entre Videos y piezas gráficas un total de 433."/>
    <m/>
    <m/>
    <n v="1"/>
    <x v="0"/>
    <m/>
    <m/>
    <m/>
    <m/>
    <m/>
    <m/>
    <m/>
    <m/>
    <m/>
    <m/>
    <m/>
    <m/>
    <m/>
    <m/>
    <m/>
    <m/>
    <n v="0.9"/>
    <n v="314"/>
    <n v="314"/>
    <n v="1"/>
    <s v="mayo"/>
    <s v="EXCELENTE"/>
    <s v="En el primer Trimestre del año 2018, se realizarón 314 piezas, cumpliendo con el objetivo planteado para el periodo."/>
    <m/>
    <m/>
    <n v="1"/>
    <x v="0"/>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m/>
    <m/>
    <m/>
    <m/>
    <m/>
    <m/>
    <m/>
    <m/>
    <m/>
    <m/>
    <m/>
    <m/>
    <m/>
    <n v="1"/>
    <n v="3"/>
    <n v="3"/>
    <n v="1"/>
    <s v="="/>
    <s v="Excelente"/>
    <s v="Para el primer semestre la OCI realizó sensibilización en el uso de la herramienta plan de mejoramiento institucional, se publicaron dos sopas de letras en   el hidrante una en el mes de abril y la otra en el mes de mayo con temas para fortalecer la cultura del control."/>
    <m/>
    <m/>
    <n v="1"/>
    <x v="0"/>
    <m/>
    <m/>
    <m/>
    <m/>
    <m/>
    <m/>
    <m/>
    <m/>
    <m/>
    <m/>
    <m/>
    <m/>
    <m/>
    <m/>
    <m/>
    <m/>
    <s v="No aplica"/>
    <s v="No aplica"/>
    <s v="No aplica"/>
    <s v="No aplica"/>
    <s v="No aplica"/>
    <s v="No aplica"/>
    <s v="No aplica"/>
    <m/>
    <m/>
    <s v="No aplica"/>
    <x v="1"/>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m/>
    <m/>
    <m/>
    <m/>
    <m/>
    <m/>
    <m/>
    <m/>
    <m/>
    <m/>
    <m/>
    <m/>
    <m/>
    <n v="1"/>
    <n v="44"/>
    <n v="53"/>
    <n v="0.83018867924528306"/>
    <s v="&lt;"/>
    <s v="Regular"/>
    <s v="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
    <m/>
    <m/>
    <n v="0.83018867924528306"/>
    <x v="0"/>
    <m/>
    <m/>
    <m/>
    <m/>
    <m/>
    <m/>
    <m/>
    <m/>
    <m/>
    <m/>
    <m/>
    <m/>
    <m/>
    <m/>
    <m/>
    <m/>
    <s v="No aplica"/>
    <s v="No aplica"/>
    <s v="No aplica"/>
    <s v="No aplica"/>
    <s v="No aplica"/>
    <s v="No aplica"/>
    <s v="No aplica"/>
    <m/>
    <m/>
    <s v="No aplica"/>
    <x v="1"/>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m/>
    <m/>
    <m/>
    <m/>
    <m/>
    <m/>
    <m/>
    <m/>
    <m/>
    <m/>
    <m/>
    <m/>
    <m/>
    <n v="0.15"/>
    <n v="0"/>
    <n v="0"/>
    <n v="0"/>
    <s v="&lt;"/>
    <s v="Excelente"/>
    <s v="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
    <s v="Incentivar la cultura de control con el propósito de tomar acciones preventivas y correctivas en lo relacionado con la Gestión del Riesgo en los procesos de la Entidad."/>
    <m/>
    <n v="0"/>
    <x v="0"/>
    <m/>
    <m/>
    <m/>
    <m/>
    <m/>
    <m/>
    <m/>
    <m/>
    <m/>
    <m/>
    <m/>
    <m/>
    <m/>
    <m/>
    <m/>
    <m/>
    <s v="No aplica"/>
    <s v="No aplica"/>
    <s v="No aplica"/>
    <s v="No aplica"/>
    <s v="No aplica"/>
    <s v="No aplica"/>
    <s v="No aplica"/>
    <m/>
    <m/>
    <s v="No aplica"/>
    <x v="1"/>
  </r>
  <r>
    <n v="5"/>
    <x v="0"/>
    <s v="Gestión de las Comunicaciones Internas y Externas"/>
    <x v="2"/>
    <x v="0"/>
    <x v="4"/>
    <s v="Medir el cumplimiento en la atención de incidentes reportados a la mesa de ayuda mediante el aplicativo ARANDA"/>
    <x v="2"/>
    <s v="*Reportes Aplicativo Aranda._x000a_*Personal Mesa de Ayuda"/>
    <n v="1"/>
    <s v="Final del proceso de atención a incidentes"/>
    <s v="Eficacia"/>
    <s v="(Casos atendidos a satisfacción/ No. de casos reportados)*100"/>
    <s v="Porcentaje"/>
    <s v="Aplicativo ARANDA"/>
    <s v="Diaria"/>
    <s v="Mensual"/>
    <s v="&lt; 75%"/>
    <s v="(&gt;= 75% y &lt; 85%)"/>
    <s v="(&gt;= 85% y &lt; 100%)"/>
    <s v="(= 100%)"/>
    <s v="Mesa de ayuda, Área de tecnología OAP"/>
    <s v="Andrés Veloza Garibello"/>
    <s v="Mariano Garrido"/>
    <s v="Oficina Asesora de Planeación"/>
    <n v="1"/>
    <n v="349"/>
    <n v="377"/>
    <n v="0.92572944297082227"/>
    <s v="&lt;"/>
    <s v="BUENO"/>
    <s v="Todos los casos fueron calificados como Excelente (349) y como Bueno (28), cabe resaltar que NINGÚN servicio fue calificado como regular o malo"/>
    <s v="Mejoramiento contínuo en aras de llegar al 100%"/>
    <n v="1"/>
    <n v="289"/>
    <n v="301"/>
    <n v="0.96013289036544847"/>
    <s v="&lt;"/>
    <s v="BUENO"/>
    <s v="Todos los casos fueron calificados como Excelente (289) y como Bueno (12), cabe resaltar que NINGÚN servicio fue calificado como regular o malo"/>
    <s v="Mejoramiento contínuo en aras de llegar al 100%"/>
    <n v="1"/>
    <n v="182"/>
    <n v="192"/>
    <n v="0.94791666666666663"/>
    <s v="&lt;"/>
    <s v="BUENO"/>
    <s v="Todos los casos fueron calificados como Excelente (182) y como Bueno (10), cabe resaltar que NINGÚN servicio fue calificado como regular o malo"/>
    <s v="Mejoramiento contínuo en aras de llegar al 100%"/>
    <n v="0.94459300000097912"/>
    <n v="0.94459300000097912"/>
    <x v="1"/>
    <n v="1"/>
    <n v="531"/>
    <n v="552"/>
    <n v="0.96195652173913049"/>
    <s v="&gt;"/>
    <s v=" BUENO"/>
    <s v="Todos los casos fueron calificados como Excelente (531) y como Bueno (21), cabe resaltar que NINGÚN servicio fue calificado como regular o malo"/>
    <s v="Mejoramiento contínuo en aras de llegar al 100%"/>
    <n v="1"/>
    <n v="572"/>
    <n v="587"/>
    <n v="0.97444633730834751"/>
    <s v="&gt;"/>
    <s v="BUENO"/>
    <s v="Todos los casos fueron calificados como Excelente (587) y como Bueno (15), cabe resaltar que NINGÚN servicio fue calificado como regular o malo"/>
    <s v="Mejoramiento contínuo en aras de llegar al 100%"/>
    <n v="1"/>
    <n v="388"/>
    <n v="397"/>
    <n v="0.97732997481108308"/>
    <s v="&gt;"/>
    <s v="BUENO"/>
    <s v="Todos los casos fueron calificados como Excelente (388) y como Bueno (9), cabe resaltar que NINGÚN servicio fue calificado como regular o malo"/>
    <s v="Mejoramiento contínuo en aras de llegar al 100%"/>
    <n v="0.97124427795285373"/>
    <n v="0.97124427795285373"/>
    <x v="2"/>
  </r>
  <r>
    <n v="6"/>
    <x v="0"/>
    <s v="Gestión de las Comunicaciones Internas y Externas"/>
    <x v="2"/>
    <x v="0"/>
    <x v="5"/>
    <s v="Medir la disponibilidad de las herramientas de alojamiento e infraestructura relacionada con los servidores de la Entidad"/>
    <x v="2"/>
    <s v="*Reportes de los propios servidores (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s v="Mariano Garrido"/>
    <s v="Oficina Asesora de Planeación"/>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0.9916666666666667"/>
    <n v="0.9916666666666667"/>
    <x v="1"/>
    <n v="1"/>
    <n v="711"/>
    <n v="720"/>
    <n v="0.98750000000000004"/>
    <s v="&gt;"/>
    <s v=" BUENO"/>
    <s v="Indicador dentro de los límites permitidos"/>
    <s v="Mejoramiento contínuo en aras de llegar al 100%"/>
    <n v="1"/>
    <n v="711"/>
    <n v="720"/>
    <n v="0.98750000000000004"/>
    <s v="&gt;"/>
    <s v="BUENO"/>
    <s v="Indicador dentro de los límites permitidos"/>
    <s v="Mejoramiento contínuo en aras de llegar al 100%"/>
    <n v="1"/>
    <n v="711"/>
    <n v="720"/>
    <n v="0.98750000000000004"/>
    <s v="&gt;"/>
    <s v="BUENO"/>
    <s v="Indicador dentro de los límites permitidos"/>
    <m/>
    <n v="0.98750000000000016"/>
    <n v="0.98750000000000016"/>
    <x v="2"/>
  </r>
  <r>
    <n v="7"/>
    <x v="0"/>
    <s v="Gestión de las Comunicaciones Internas y Externas"/>
    <x v="2"/>
    <x v="0"/>
    <x v="6"/>
    <s v="Medir la disponibilidad de los canales de acceso a internet"/>
    <x v="2"/>
    <s v="*Informes mensuales de desempeño del servicio_x000a_*Informe de desempeño del ISP"/>
    <n v="1"/>
    <s v="Final del proceso "/>
    <s v="Eficacia"/>
    <s v="(Tiempo total de disponibilidad de servicio / Tiempo total de operación) *100"/>
    <s v="Porcentaje"/>
    <s v="*Informes mensuales de desempeño del servicio_x000a_*Informe de desempeño del ISP"/>
    <s v="Semanal"/>
    <s v="Mensual"/>
    <s v="&lt; 75%"/>
    <s v="(&gt;= 75% y &lt; 85%)"/>
    <s v="(&gt;= 85% y &lt; 100%)"/>
    <s v="(= 100%)"/>
    <s v="Oficina de infraestructura"/>
    <s v="Andrés Veloza Garibello"/>
    <s v="Mariano Garrido"/>
    <s v="Oficina Asesora de Planeación"/>
    <n v="1"/>
    <n v="717"/>
    <n v="720"/>
    <n v="0.99583333333333335"/>
    <s v="="/>
    <s v="EXCELENTE"/>
    <s v="Meta cumplida"/>
    <s v="Mantenimiento del servicio"/>
    <n v="1"/>
    <n v="718"/>
    <n v="720"/>
    <n v="0.99722222222222223"/>
    <s v="="/>
    <s v="EXCELENTE"/>
    <s v="Meta cumplida"/>
    <s v="Mantenimiento del servicio"/>
    <n v="1"/>
    <m/>
    <m/>
    <n v="0"/>
    <s v="No aplica"/>
    <s v="No aplica"/>
    <s v="El ISP aún no provee información sobre el mes de junio"/>
    <m/>
    <n v="0.66435185185185186"/>
    <n v="0.66435185185185186"/>
    <x v="2"/>
    <n v="1"/>
    <n v="718"/>
    <n v="720"/>
    <n v="0.99722222222222223"/>
    <s v="&gt;"/>
    <s v="BUENO"/>
    <s v="Meta cumplida"/>
    <m/>
    <n v="1"/>
    <n v="718"/>
    <n v="720"/>
    <n v="0.99722222222222223"/>
    <s v="&gt;"/>
    <s v="EXCELENTE"/>
    <s v="Meta cumplida"/>
    <s v="Mantenimiento del servicio"/>
    <n v="1"/>
    <n v="0"/>
    <n v="0"/>
    <n v="0"/>
    <s v="="/>
    <s v="MALO"/>
    <s v="Pendiente reporte de ETB en el mes de abril."/>
    <m/>
    <n v="0.66481481481481486"/>
    <n v="0.66481481481481486"/>
    <x v="3"/>
  </r>
  <r>
    <n v="8"/>
    <x v="0"/>
    <s v="Gestión de las Comunicaciones Internas y Externas"/>
    <x v="2"/>
    <x v="0"/>
    <x v="7"/>
    <s v="Medir el cumplimiento en la atención a requerimientos sobre los aplicativos existentes o a desarrollar"/>
    <x v="2"/>
    <s v="*Informe mensual de requerimientos solicitados"/>
    <n v="1"/>
    <s v="Final del proceso"/>
    <s v="Eficacia"/>
    <s v="(Casos atendidos a satisfacción/ No. de casos reportados)*100"/>
    <s v="Porcentaje"/>
    <s v="Informe mensual + Aplicación Aranda"/>
    <s v="Semanal"/>
    <s v="Mensual"/>
    <s v="&lt; 75%"/>
    <s v="(&gt; 75% y &lt; 85%)"/>
    <s v="(&gt; 85% y &lt; 100%)"/>
    <s v="(= 100%)"/>
    <s v="GRT"/>
    <s v="Andrés Veloza Garibello"/>
    <s v="Mariano Garrido"/>
    <s v="Oficina Asesora de Planeación"/>
    <n v="1"/>
    <m/>
    <m/>
    <s v="No aplica"/>
    <s v="No aplica"/>
    <s v="No aplica"/>
    <s v="No hubo requerimientos de software en este periodo"/>
    <m/>
    <m/>
    <m/>
    <m/>
    <s v="No aplica"/>
    <m/>
    <m/>
    <s v="No hubo requerimientos de software en este periodo"/>
    <m/>
    <m/>
    <m/>
    <m/>
    <s v="No aplica"/>
    <m/>
    <m/>
    <s v="No hubo requerimientos de software en este periodo"/>
    <m/>
    <s v="No aplica"/>
    <s v="No aplica"/>
    <x v="3"/>
    <n v="1"/>
    <s v="No aplica"/>
    <s v="No aplica"/>
    <s v="No aplica"/>
    <s v="No aplica"/>
    <s v="No aplica"/>
    <s v="No hay requerimientos registrados en el mes"/>
    <m/>
    <n v="1"/>
    <s v="No aplica"/>
    <s v="No aplica"/>
    <s v="No aplica"/>
    <s v="No aplica"/>
    <s v="No aplica"/>
    <s v="No hay requerimientos registrados en el mes"/>
    <m/>
    <n v="1"/>
    <s v="No aplica"/>
    <s v="No aplica"/>
    <s v="No aplica"/>
    <s v="No aplica"/>
    <s v="No aplica"/>
    <s v="No hay requerimientos registrados en el mes"/>
    <m/>
    <s v="No aplica"/>
    <s v="No aplica"/>
    <x v="1"/>
  </r>
  <r>
    <n v="9"/>
    <x v="0"/>
    <s v="Gestión Estratégica"/>
    <x v="2"/>
    <x v="1"/>
    <x v="8"/>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94"/>
    <s v="&gt;"/>
    <s v="BUENO"/>
    <s v="Corresponde al avance ponderado de los productos del Plan de Acción en referencia al avance de las metas establecidas."/>
    <m/>
    <m/>
    <n v="0.94"/>
    <x v="1"/>
    <m/>
    <m/>
    <m/>
    <m/>
    <m/>
    <m/>
    <m/>
    <m/>
    <m/>
    <m/>
    <m/>
    <m/>
    <m/>
    <m/>
    <m/>
    <m/>
    <n v="1"/>
    <n v="0"/>
    <n v="0"/>
    <n v="0.8"/>
    <s v="&lt;"/>
    <s v="REGULAR"/>
    <s v="Corresponde al avance ponderado de los productos del Plan de Acción en referencia al avance de las metas establecidas."/>
    <m/>
    <m/>
    <n v="0.8"/>
    <x v="4"/>
  </r>
  <r>
    <n v="10"/>
    <x v="0"/>
    <s v="Gestión Estratégica"/>
    <x v="2"/>
    <x v="1"/>
    <x v="9"/>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55000000000000004"/>
    <s v="&gt;"/>
    <s v="Regular"/>
    <s v="Corresponde al avance ponderado de todas las actividades del Plan de Acción."/>
    <m/>
    <m/>
    <n v="0.55000000000000004"/>
    <x v="4"/>
    <m/>
    <m/>
    <m/>
    <m/>
    <m/>
    <m/>
    <m/>
    <m/>
    <m/>
    <m/>
    <m/>
    <m/>
    <m/>
    <m/>
    <m/>
    <m/>
    <n v="1"/>
    <n v="0"/>
    <n v="0"/>
    <n v="0.45"/>
    <s v="&lt;"/>
    <s v="MALO"/>
    <s v="Corresponde al avance ponderado de todas las actividades del Plan de Acción."/>
    <m/>
    <m/>
    <n v="0.45"/>
    <x v="3"/>
  </r>
  <r>
    <n v="11"/>
    <x v="0"/>
    <s v="Gestión Estratégica"/>
    <x v="2"/>
    <x v="1"/>
    <x v="10"/>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67"/>
    <s v="&lt;"/>
    <s v="Regular"/>
    <s v="Corresponde al avance ponderado de las actividades a cumplir en el periodo del Plan de Acción."/>
    <m/>
    <m/>
    <n v="0.67"/>
    <x v="4"/>
    <m/>
    <m/>
    <m/>
    <m/>
    <m/>
    <m/>
    <m/>
    <m/>
    <m/>
    <m/>
    <m/>
    <m/>
    <m/>
    <m/>
    <m/>
    <m/>
    <n v="1"/>
    <n v="0"/>
    <n v="0"/>
    <n v="0.8"/>
    <s v="&lt;"/>
    <s v="REGULAR"/>
    <s v="Corresponde al avance ponderado de las actividades a cumplir en el periodo del Plan de Acción."/>
    <m/>
    <m/>
    <n v="0.8"/>
    <x v="4"/>
  </r>
  <r>
    <n v="12"/>
    <x v="0"/>
    <s v="Gestión Estratégica"/>
    <x v="2"/>
    <x v="1"/>
    <x v="11"/>
    <s v="Realizar el seguimiento a los compromisos de las Dependencias responsables de la ejecución presupuestal de los proyectos de inversión."/>
    <x v="0"/>
    <s v="*Personal_x000a_*Físicos_x000a_*Tecnológicos "/>
    <n v="0.9"/>
    <s v="Durante el proceso en el marco de los comités de contratación y /o Directivos se le realiza seguimiento y control a la ejecución de los Proyectos de inversión"/>
    <s v="Eficacia"/>
    <s v="(Porcentaje comprometido del presupuesto de inversión asignado/ Porcentaje programado del presupuesto de inversión en el periodo)*100"/>
    <s v="Porcentaje"/>
    <s v="*Predis (Presupuesto Distrital SDH)_x000a_*Matriz base Plan de Contratación"/>
    <s v="Semanal"/>
    <s v="Mensual"/>
    <s v="&lt;70%"/>
    <s v="(&gt;= 70% y &lt;85%)"/>
    <s v="(&gt;= 85% y &lt;=95%)"/>
    <s v="(=100%)"/>
    <s v="Grupo de Gestión Estratégica"/>
    <s v="Responsables seguimiento Predis y Presupuesto de Inversión."/>
    <s v="Responsables seguimiento Predis y Presupuesto de Inversión."/>
    <s v="Todas las Dependencias de la Entidad. (En el marco del comité Directivo)"/>
    <m/>
    <m/>
    <m/>
    <m/>
    <m/>
    <m/>
    <m/>
    <m/>
    <m/>
    <m/>
    <m/>
    <m/>
    <m/>
    <m/>
    <m/>
    <m/>
    <n v="0.87"/>
    <n v="10688"/>
    <n v="36447"/>
    <n v="0.293247729579938"/>
    <s v="&lt;"/>
    <s v="MALO"/>
    <s v="La meta del 87% corresponde a lo programado acumulado  para el segundo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293247729579938"/>
    <x v="2"/>
    <m/>
    <m/>
    <m/>
    <m/>
    <m/>
    <m/>
    <m/>
    <m/>
    <m/>
    <m/>
    <m/>
    <m/>
    <m/>
    <m/>
    <m/>
    <m/>
    <n v="0.56000000000000005"/>
    <n v="7904"/>
    <n v="24296"/>
    <n v="0.32532104050049393"/>
    <s v="&lt;"/>
    <s v="MALO"/>
    <s v="La meta del 56% corresponde a lo programado para el primer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32532104050049393"/>
    <x v="3"/>
  </r>
  <r>
    <n v="13"/>
    <x v="0"/>
    <s v="Gestión Estratégica"/>
    <x v="2"/>
    <x v="0"/>
    <x v="12"/>
    <s v="Controlar el tiempo de expedición de las viabilidades solicitadas"/>
    <x v="0"/>
    <s v="*Personal_x000a_*Físicos_x000a_*Tecnológicos "/>
    <n v="1"/>
    <s v="Al finalizar"/>
    <s v="Eficiencia"/>
    <s v="(Número de viabilidades expedidas en un término no mayor  a 2 días hábiles  / Número de viabilidades solicitadas en el periodo)*100"/>
    <s v="Porcentaje"/>
    <s v="matriz de control de viabilidades"/>
    <s v="Mensual"/>
    <s v="Mensual"/>
    <s v="&lt;=50%"/>
    <s v="(&gt; 50% y &lt;90%)"/>
    <s v="(&gt;= 90% y &lt;100%)"/>
    <s v="(=100%)"/>
    <s v="Grupo de Gestión Estratégica"/>
    <s v="Responsables seguimiento Predis y Presupuesto."/>
    <s v="Responsables seguimiento Presupuesto"/>
    <s v="Oficina de Planeación"/>
    <m/>
    <m/>
    <m/>
    <m/>
    <m/>
    <m/>
    <m/>
    <m/>
    <m/>
    <m/>
    <m/>
    <m/>
    <m/>
    <m/>
    <m/>
    <m/>
    <n v="1"/>
    <n v="94"/>
    <n v="94"/>
    <n v="1"/>
    <s v="&gt;"/>
    <s v="Excelente"/>
    <s v="Durante el segundo trimestre del año se tramitaron 94 viabilidades en un tiempo no mayor a 2 dias"/>
    <m/>
    <m/>
    <n v="1"/>
    <x v="0"/>
    <m/>
    <m/>
    <m/>
    <m/>
    <m/>
    <m/>
    <m/>
    <m/>
    <m/>
    <m/>
    <m/>
    <m/>
    <m/>
    <m/>
    <m/>
    <m/>
    <n v="1"/>
    <n v="282"/>
    <n v="302"/>
    <n v="0.93377483443708609"/>
    <s v="&lt;"/>
    <s v="BUENO"/>
    <s v="Durante el primer mes no se contaba con la información actualizada y completa para generar las viabilidades."/>
    <s v="Las actas de comité de contratación deben ser entregadas de manera inmediata para proceder a la actualización de los planes de contratación."/>
    <m/>
    <n v="0.93377483443708609"/>
    <x v="2"/>
  </r>
  <r>
    <n v="14"/>
    <x v="0"/>
    <s v="Gestión de Asuntos Jurídicos"/>
    <x v="3"/>
    <x v="0"/>
    <x v="13"/>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m/>
    <m/>
    <m/>
    <m/>
    <m/>
    <m/>
    <m/>
    <m/>
    <m/>
    <m/>
    <m/>
    <m/>
    <m/>
    <m/>
    <m/>
    <m/>
    <n v="1"/>
    <n v="90"/>
    <n v="90"/>
    <n v="1"/>
    <m/>
    <s v="Excelente"/>
    <m/>
    <m/>
    <m/>
    <n v="1"/>
    <x v="0"/>
    <s v="Durante el II Trimestre del año 2018, se brindo asistencia a Noventa (90) audiencias, se observa un incremento significativo con relación al Primer Trimestre"/>
    <m/>
    <m/>
    <m/>
    <m/>
    <m/>
    <m/>
    <m/>
    <m/>
    <m/>
    <m/>
    <m/>
    <m/>
    <m/>
    <m/>
    <m/>
    <n v="1"/>
    <n v="20"/>
    <n v="20"/>
    <n v="1"/>
    <m/>
    <s v="EXCELENTE"/>
    <s v="Durante el I Trimestre del año 2018, se brindo asistencia a veinte (20) audiencias."/>
    <m/>
    <m/>
    <n v="1"/>
    <x v="0"/>
  </r>
  <r>
    <n v="15"/>
    <x v="0"/>
    <s v="Gestión de Asuntos Jurídicos"/>
    <x v="3"/>
    <x v="0"/>
    <x v="14"/>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m/>
    <m/>
    <m/>
    <m/>
    <m/>
    <m/>
    <m/>
    <m/>
    <m/>
    <m/>
    <m/>
    <m/>
    <m/>
    <m/>
    <m/>
    <m/>
    <n v="1"/>
    <n v="48"/>
    <n v="48"/>
    <n v="1"/>
    <s v="(=100%)"/>
    <s v="Excelente"/>
    <m/>
    <m/>
    <m/>
    <n v="1"/>
    <x v="0"/>
    <s v="Durante el II Trimestre del año 2018, fueron analizadas cuarenta y ocho (48) fichas en Comité"/>
    <m/>
    <m/>
    <m/>
    <m/>
    <m/>
    <m/>
    <m/>
    <m/>
    <m/>
    <m/>
    <m/>
    <m/>
    <m/>
    <m/>
    <m/>
    <n v="1"/>
    <n v="12"/>
    <n v="12"/>
    <n v="1"/>
    <s v="(=100%)"/>
    <s v="EXCELENTE"/>
    <s v="Durante el I Trimestre del año 2018, fueron analizadas doce (12) fichas en Comité"/>
    <m/>
    <m/>
    <n v="1"/>
    <x v="0"/>
  </r>
  <r>
    <n v="16"/>
    <x v="0"/>
    <s v="Gestión de Asuntos Jurídicos"/>
    <x v="3"/>
    <x v="0"/>
    <x v="15"/>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m/>
    <m/>
    <m/>
    <m/>
    <m/>
    <m/>
    <m/>
    <m/>
    <m/>
    <m/>
    <m/>
    <m/>
    <m/>
    <m/>
    <m/>
    <m/>
    <n v="0.95"/>
    <n v="21"/>
    <n v="21"/>
    <n v="0.95"/>
    <s v="(=100%)"/>
    <s v="Excelente"/>
    <m/>
    <m/>
    <m/>
    <n v="0.95"/>
    <x v="1"/>
    <s v="Durante el II Trimestre del año 2018, la Oficina Asesora Jurídica brindo asesoria a las Diferentes Oficinas y Subdirecciones de la UAECOB en los relacionado con estudios previos"/>
    <m/>
    <m/>
    <m/>
    <m/>
    <m/>
    <m/>
    <m/>
    <m/>
    <m/>
    <m/>
    <m/>
    <m/>
    <m/>
    <m/>
    <m/>
    <n v="0.95"/>
    <n v="150"/>
    <n v="150"/>
    <n v="0.95"/>
    <s v="(=100%)"/>
    <s v="EXCELENTE"/>
    <s v="Durante el I Trimestre del año 2018, la Oficina Asesora Jurídica brindo asesoria a las Diferentes Oficinas y Subdirecciones de la UAECOB en los relacionado con estudios previos"/>
    <m/>
    <m/>
    <n v="0.95"/>
    <x v="0"/>
  </r>
  <r>
    <n v="17"/>
    <x v="0"/>
    <s v="Gestión de Asuntos Jurídicos"/>
    <x v="3"/>
    <x v="0"/>
    <x v="16"/>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m/>
    <m/>
    <m/>
    <m/>
    <m/>
    <m/>
    <m/>
    <m/>
    <s v="0 días calendario"/>
    <n v="0"/>
    <n v="0"/>
    <n v="0"/>
    <s v="≤3"/>
    <s v="EXCELENTE"/>
    <s v="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
    <m/>
    <m/>
    <m/>
    <m/>
    <m/>
    <m/>
    <m/>
    <m/>
    <m/>
    <m/>
    <n v="0"/>
    <x v="0"/>
    <m/>
    <m/>
    <m/>
    <m/>
    <m/>
    <m/>
    <m/>
    <m/>
    <n v="4"/>
    <n v="1"/>
    <n v="1"/>
    <n v="1"/>
    <s v="≤3"/>
    <s v="EXCELENTE"/>
    <s v="Durante los dos primeros meses del año 2018 la Oficina Asesora Jurídica expidio y suscribio las minutas de contratos de prestación de servicios en promedio de un (1) día"/>
    <m/>
    <m/>
    <m/>
    <m/>
    <m/>
    <m/>
    <m/>
    <m/>
    <m/>
    <m/>
    <n v="1"/>
    <x v="0"/>
  </r>
  <r>
    <n v="18"/>
    <x v="0"/>
    <s v="Gestión de Asuntos Jurídicos"/>
    <x v="3"/>
    <x v="1"/>
    <x v="17"/>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dis de Derechos de Petición_x000a_"/>
    <s v="Mensual"/>
    <s v="Mensual"/>
    <s v="&lt;100%"/>
    <s v="No Aplica"/>
    <n v="1"/>
    <n v="1"/>
    <s v="Oficina Asesora Jurídica"/>
    <s v="Oficina Asesora Jurídica"/>
    <s v="Oficina Asesora Jurídica"/>
    <s v="Todas las Dependencias de la Entidad"/>
    <m/>
    <m/>
    <m/>
    <m/>
    <m/>
    <m/>
    <m/>
    <m/>
    <m/>
    <m/>
    <m/>
    <m/>
    <m/>
    <m/>
    <m/>
    <m/>
    <n v="1"/>
    <n v="91"/>
    <n v="91"/>
    <n v="1"/>
    <s v="(=100%)"/>
    <s v="Excelente"/>
    <m/>
    <m/>
    <m/>
    <n v="1"/>
    <x v="0"/>
    <s v="La oficina Asesora Jurídica dio respuesta a Noventa y un (91) solicitudes de certificados por correo   y radicados los cuales fueron tramitados en su totalidad"/>
    <m/>
    <m/>
    <m/>
    <m/>
    <m/>
    <m/>
    <m/>
    <m/>
    <m/>
    <m/>
    <m/>
    <m/>
    <m/>
    <m/>
    <m/>
    <n v="1"/>
    <n v="84"/>
    <n v="84"/>
    <n v="1"/>
    <s v="(=100%)"/>
    <s v="EXCELENTE"/>
    <s v="La oficina Asesora Jurídica dio respuesta a ochenta y cuatro (84) solicitudes de certificados por correo institucional  y radicados los cuales fueron tramitados en su totalidad"/>
    <m/>
    <m/>
    <n v="1"/>
    <x v="0"/>
  </r>
  <r>
    <n v="19"/>
    <x v="1"/>
    <s v="Conocimiento del Riesgo"/>
    <x v="4"/>
    <x v="0"/>
    <x v="18"/>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63"/>
    <n v="63"/>
    <n v="1"/>
    <s v="="/>
    <s v="EXCELENTE"/>
    <s v="Se emitieron para el mes de Abril 63 contancias solictadas por los usuarios"/>
    <m/>
    <n v="1"/>
    <n v="49"/>
    <n v="49"/>
    <n v="1"/>
    <s v="="/>
    <s v="EXCELENTE"/>
    <s v="Se emitieron para el mes de Mayo 49 contancias solictadas por los usuarios"/>
    <m/>
    <n v="1"/>
    <n v="42"/>
    <n v="42"/>
    <n v="1"/>
    <s v="="/>
    <s v="Excelente"/>
    <s v="Se emitieron para el mes de Junio 42 contancias solictadas por los usuarios"/>
    <m/>
    <n v="1"/>
    <n v="1"/>
    <x v="0"/>
    <n v="1"/>
    <n v="67"/>
    <n v="67"/>
    <n v="1"/>
    <m/>
    <s v="Excelente"/>
    <s v="Se emitieron para el mes de enero 67 contancias solictadas por los usuarios"/>
    <s v="No Aplica"/>
    <n v="1"/>
    <n v="67"/>
    <n v="67"/>
    <n v="1"/>
    <m/>
    <s v="EXCELENTE"/>
    <s v="Se emitieron para el mes de Febrero 67 contancias solictadas por los usuarios"/>
    <s v="No Aplica"/>
    <n v="1"/>
    <n v="52"/>
    <n v="52"/>
    <n v="1"/>
    <m/>
    <s v="EXCELENTE"/>
    <s v="Se emitieron para el mes de Marzo 52 contancias solictadas por los usuarios"/>
    <s v="No Aplica"/>
    <n v="1"/>
    <n v="1"/>
    <x v="0"/>
  </r>
  <r>
    <n v="20"/>
    <x v="1"/>
    <s v="Conocimiento del Riesgo"/>
    <x v="4"/>
    <x v="0"/>
    <x v="19"/>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5"/>
    <n v="15"/>
    <n v="1"/>
    <s v="="/>
    <s v="EXCELENTE"/>
    <s v="Para la vigencia se realizaron  15 investigaciones debido a las activaciones realizadasen la cuales se determinaron las causas a todas"/>
    <m/>
    <n v="1"/>
    <n v="15"/>
    <n v="15"/>
    <n v="1"/>
    <s v="="/>
    <s v="EXCELENTE"/>
    <s v="Para la vigencia se realizaron  15 investigaciones debido a las activaciones realizadasen la cuales se determinaron las causas a todas"/>
    <m/>
    <n v="1"/>
    <n v="14"/>
    <n v="14"/>
    <n v="1"/>
    <s v="="/>
    <s v="Excelente"/>
    <s v="Para la vigencia se realizaron  14 investigaciones debido a las activaciones realizadasen la cuales se determinaron las causas a todas"/>
    <m/>
    <n v="1"/>
    <n v="1"/>
    <x v="0"/>
    <n v="1"/>
    <n v="24"/>
    <n v="24"/>
    <n v="1"/>
    <m/>
    <s v="Excelente"/>
    <s v="Para la vigencia se realizaron  24 investigaciones en la cuales se determinaron las causas a todas"/>
    <s v="No Aplica"/>
    <n v="1"/>
    <n v="14"/>
    <n v="14"/>
    <n v="1"/>
    <m/>
    <s v="EXCELENTE"/>
    <s v="Para la vigencia se realizaron  14 investigaciones debido a las activaciones realizadasen la cuales se determinaron las causas a todas"/>
    <s v="No Aplica"/>
    <n v="1"/>
    <n v="22"/>
    <n v="22"/>
    <n v="1"/>
    <m/>
    <s v="EXCELENTE"/>
    <s v="Para la vigencia se realizaron  22 investigaciones en la cuales se determinaron las causas3 a todas"/>
    <s v="No Aplica"/>
    <n v="1"/>
    <n v="1"/>
    <x v="0"/>
  </r>
  <r>
    <n v="21"/>
    <x v="1"/>
    <s v="Conocimiento del Riesgo"/>
    <x v="4"/>
    <x v="0"/>
    <x v="20"/>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193"/>
    <n v="235"/>
    <n v="0.82127659574468082"/>
    <s v="&gt;"/>
    <s v="EXCELENTE"/>
    <s v="Debido a la rotacion del pèrsonal en el manejo interno de cada empresa, y el tipo de empresas que se capacitaron para el mes de mayo (logisdticas) se presentan dificultades para continuar con la persona que se incribe y culmina el proceso de capacitacion."/>
    <m/>
    <n v="0.8"/>
    <n v="58"/>
    <n v="65"/>
    <n v="0.89230769230769236"/>
    <s v="&gt;"/>
    <s v="EXCELENTE"/>
    <s v="De acuerdo con las empresas inscritas para el mes de mayo como son del sector educativo, comercial y Pymes, estas manejan un niven de organización que se refleja en la diciplina del personal asistente para la culminacion del mismo."/>
    <m/>
    <n v="0.8"/>
    <n v="131"/>
    <n v="142"/>
    <n v="0.92253521126760563"/>
    <s v="&gt;"/>
    <s v="Excelente"/>
    <s v="Para el mes de junio la participacion de Pymes y sector educativo mantuvo una tendencia creciente en la aprobacion del curso de brigadas contra incendio clase I."/>
    <m/>
    <n v="0.87870649977332616"/>
    <n v="0.87870649977332616"/>
    <x v="0"/>
    <n v="0.8"/>
    <n v="76"/>
    <n v="86"/>
    <n v="0.88372093023255816"/>
    <n v="0.08"/>
    <s v="Excelente"/>
    <s v="Se capacitaron en el periodo 4 grupo de brigadas correspondientes a 86 personas de las cuales 10 no aprobaron el curso."/>
    <s v="No Aplica"/>
    <n v="0.8"/>
    <n v="46"/>
    <n v="50"/>
    <n v="0.92"/>
    <n v="0.12"/>
    <s v="EXCELENTE"/>
    <s v="para el mes de febrero se capacitaron las brigadas de la universidad jorge tadeo lozano y open group en la  cual se dio un desempeño superior al exgido por la normatividad vigente"/>
    <s v="No Aplica"/>
    <n v="0.8"/>
    <n v="59"/>
    <n v="61"/>
    <n v="0.96721311475409832"/>
    <n v="0.17"/>
    <s v="EXCELENTE"/>
    <s v="en le mes de marzo se capacitaron 61 personas que corresponde a 9 brigradas empresariales ya que se conformo una capacitacion con pymes "/>
    <s v="No Aplica"/>
    <n v="0.92364468166221891"/>
    <n v="0.92364468166221891"/>
    <x v="0"/>
  </r>
  <r>
    <n v="22"/>
    <x v="2"/>
    <s v="Conocimiento del Riesgo"/>
    <x v="4"/>
    <x v="0"/>
    <x v="21"/>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5"/>
    <n v="5"/>
    <n v="1"/>
    <s v="&gt;"/>
    <s v="EXCELENTE"/>
    <s v="Se ratifico el numero de conceptos emitidos correspondiente al 1% de los generados en el mes de abril"/>
    <m/>
    <n v="0.85"/>
    <n v="3"/>
    <n v="3"/>
    <n v="1"/>
    <s v="&gt;"/>
    <s v="EXCELENTE"/>
    <s v="Se ratifico el numero de conceptos emitidos correspondiente al 1% de los generados en el mes de mayo"/>
    <m/>
    <n v="0.85"/>
    <n v="4"/>
    <n v="4"/>
    <n v="1"/>
    <s v="&gt;"/>
    <s v="Excelente"/>
    <s v="Se ratifico el numero de conceptos emitidos correspondiente al 1% de los generados en el mes de junio"/>
    <m/>
    <n v="1"/>
    <n v="1"/>
    <x v="0"/>
    <n v="0.85"/>
    <n v="2"/>
    <n v="2"/>
    <n v="1"/>
    <m/>
    <s v="Excelente"/>
    <s v="para el mes de enero se realizan 2 visitas debido a las pocas solicitudes para la capacitacion de riesgo bajo realizadas."/>
    <s v="No Aplica"/>
    <n v="1"/>
    <n v="2"/>
    <n v="2"/>
    <n v="1"/>
    <m/>
    <s v="EXCELENTE"/>
    <s v="se realizan 2 visitas de verificacion en el mes de febrero a las culaes se ratifican los conceptos emitidos."/>
    <s v="No Aplica"/>
    <n v="1"/>
    <n v="5"/>
    <n v="5"/>
    <n v="1"/>
    <m/>
    <s v="EXCELENTE"/>
    <s v="las visitas de verificacion realizadas correponden al 1% de las capacitaciones dadas en riego bajo para el mes de marzo"/>
    <s v="No Aplica"/>
    <n v="1"/>
    <n v="1"/>
    <x v="0"/>
  </r>
  <r>
    <n v="23"/>
    <x v="2"/>
    <s v="Conocimiento del Riesgo"/>
    <x v="4"/>
    <x v="0"/>
    <x v="22"/>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33"/>
    <n v="33"/>
    <n v="1"/>
    <s v="="/>
    <s v="EXCELENTE"/>
    <s v="El nuemro de eventos corresponde a concientos (enanitos verdes y hombres G, jumbo concierto) asi mismo se contiuaron con obras de teatro y clausura del festibal iberoamericano de teatro, lel tour de la fifa (copa del mundo) entre otros."/>
    <m/>
    <n v="1"/>
    <n v="23"/>
    <n v="23"/>
    <n v="1"/>
    <s v="="/>
    <s v="EXCELENTE"/>
    <s v="Disminuye el numero de eventos debido a las elecciones presidenciales que afecta la realizacion de eventos."/>
    <m/>
    <n v="1"/>
    <n v="9"/>
    <n v="9"/>
    <n v="1"/>
    <s v="="/>
    <s v="Excelente"/>
    <s v="Disminuye el numero de eventos debido a las elecciones presidenciales que afecta la realizacion de eventos."/>
    <m/>
    <n v="1"/>
    <n v="1"/>
    <x v="0"/>
    <n v="1"/>
    <n v="17"/>
    <n v="17"/>
    <n v="1"/>
    <m/>
    <s v="Excelente"/>
    <s v="Para el mes de enero se presentaron pocos eventos alta complejidad en la ciudad "/>
    <s v="No Aplica"/>
    <n v="1"/>
    <n v="27"/>
    <n v="27"/>
    <n v="1"/>
    <m/>
    <s v="EXCELENTE"/>
    <s v="se incremetan los eventos de alta complejidad en la ciudad debido al inicio del futbol colombiano y temporada taurina"/>
    <s v="No Aplica"/>
    <n v="1"/>
    <n v="41"/>
    <n v="41"/>
    <n v="1"/>
    <m/>
    <s v="EXCELENTE"/>
    <s v="Se incrementa el nuemro de eventos debido al inicio del festival iberoamericano de teatro, estereo picnik y concientos de gran magnitud, asi mismo se registro los eventos de seman santa."/>
    <s v="No Aplica"/>
    <n v="1"/>
    <n v="1"/>
    <x v="0"/>
  </r>
  <r>
    <n v="24"/>
    <x v="2"/>
    <s v="Conocimiento del Riesgo"/>
    <x v="4"/>
    <x v="0"/>
    <x v="23"/>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2165"/>
    <n v="2395"/>
    <n v="0.90396659707724425"/>
    <s v="&gt;"/>
    <s v="EXCELENTE"/>
    <s v="Se realizaron las revisiones tecnicas en los tiempos establecidos en los procedimientos  de acuerdo con las disponibilidad de las estaciones."/>
    <m/>
    <n v="0.8"/>
    <n v="2173"/>
    <n v="2422"/>
    <n v="0.89719240297274983"/>
    <s v="&gt;"/>
    <s v="EXCELENTE"/>
    <s v="Se realizaron las revisiones tecnicas en los tiempos establecidos en los procedimientos  de acuerdo con las disponibilidad de las estaciones."/>
    <m/>
    <n v="0.8"/>
    <n v="2559"/>
    <n v="2876"/>
    <n v="0.88977746870653684"/>
    <s v="&gt;"/>
    <s v="Excelente"/>
    <s v="Se realizaron las revisiones tecnicas en los tiempos establecidos en los procedimientos  de acuerdo con las disponibilidad de las estaciones."/>
    <m/>
    <n v="0.89697882291884357"/>
    <n v="0.89697882291884357"/>
    <x v="0"/>
    <n v="0.8"/>
    <n v="1450"/>
    <n v="1611"/>
    <n v="0.90006207324643084"/>
    <m/>
    <s v="Excelente"/>
    <s v="Se realizaron las revisiones tecnicas en los tiempos establecidos en los procedimientos  de acuerdo con las disponibilidad de las estaciones."/>
    <s v="No Aplica"/>
    <n v="0.79"/>
    <n v="838"/>
    <n v="932"/>
    <n v="0.89914163090128751"/>
    <m/>
    <s v="EXCELENTE"/>
    <s v="Se realizaron las revisiones tecnicas en los tiempos establecidos en los procedimientos  de acuerdo con las disponibilidad de las estaciones."/>
    <s v="No Aplica"/>
    <n v="0.79"/>
    <n v="1676"/>
    <n v="1884"/>
    <n v="0.88959660297239918"/>
    <m/>
    <s v="EXCELENTE"/>
    <s v="Se realizaron las revisiones tecnicas en los tiempos establecidos en los procedimientos  de acuerdo con las disponibilidad de las estaciones."/>
    <s v="No Aplica"/>
    <n v="0.8962667690400391"/>
    <n v="0.8962667690400391"/>
    <x v="0"/>
  </r>
  <r>
    <n v="25"/>
    <x v="1"/>
    <s v="Reducción del Riesgo"/>
    <x v="4"/>
    <x v="0"/>
    <x v="24"/>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n v="1"/>
    <m/>
    <m/>
    <m/>
    <m/>
    <m/>
    <m/>
    <m/>
    <n v="1"/>
    <m/>
    <m/>
    <m/>
    <m/>
    <m/>
    <m/>
    <m/>
    <n v="1"/>
    <n v="7"/>
    <n v="7"/>
    <n v="1"/>
    <s v="="/>
    <s v="Excelente"/>
    <s v="1. Presentar a la Comisión Intersectorial de Gestión de Riesgos y Cambio Climático, el informe anual de gestión de la CDPMIF, como mecanismo para facilitar la articulación con el SDGR-CC._x000a_2. Reportar trimestralmente los incendios forestales ocurridos en el Distrito Capital a: la UNGRD, al IDEAM y a las autoridades ambientales._x000a_3. Determinar las necesidades para el fortalecimiento del equipo de investigación de causas de incendios forestales y buscar la forma de suplirlas._x000a_4. Apoyar la tipificación de incidentes forestales en la plataforma a desarrollar por el NUSE._x000a_5. Investigar las causas de los incendios forestales de gran complejidad._x000a_6. Contar con un grupo de vigías forestales, para la detección y vigilancia de columnas de humo, especialmente en las temporadas secas._x000a_7. Reportar mensualmente los incidentes forestales atendidos en Bogotá D.C. y realizar la georeferenciación de los incendios forestales._x000a_"/>
    <m/>
    <m/>
    <n v="1"/>
    <x v="0"/>
    <m/>
    <m/>
    <m/>
    <m/>
    <m/>
    <m/>
    <m/>
    <m/>
    <m/>
    <m/>
    <m/>
    <m/>
    <m/>
    <m/>
    <m/>
    <m/>
    <s v="No aplica"/>
    <s v="No aplica"/>
    <s v="No aplica"/>
    <s v="No aplica"/>
    <s v="No aplica"/>
    <s v="No aplica"/>
    <s v="No aplica"/>
    <m/>
    <m/>
    <s v="No aplica"/>
    <x v="1"/>
  </r>
  <r>
    <n v="26"/>
    <x v="2"/>
    <s v="Reducción del Riesgo"/>
    <x v="4"/>
    <x v="0"/>
    <x v="25"/>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n v="1"/>
    <m/>
    <m/>
    <m/>
    <m/>
    <m/>
    <m/>
    <m/>
    <n v="1"/>
    <m/>
    <m/>
    <m/>
    <m/>
    <m/>
    <m/>
    <m/>
    <n v="1"/>
    <n v="23"/>
    <n v="23"/>
    <n v="1"/>
    <s v="="/>
    <s v="Excelente"/>
    <s v="Se atendieron todas las solcitudes allegadas para los simulacros y simulaciones soclicitadas."/>
    <m/>
    <m/>
    <n v="1"/>
    <x v="0"/>
    <m/>
    <m/>
    <m/>
    <m/>
    <m/>
    <m/>
    <m/>
    <m/>
    <m/>
    <m/>
    <m/>
    <m/>
    <m/>
    <m/>
    <m/>
    <m/>
    <s v="No aplica"/>
    <s v="No aplica"/>
    <s v="No aplica"/>
    <s v="No aplica"/>
    <s v="No aplica"/>
    <s v="No aplica"/>
    <s v="No aplica"/>
    <m/>
    <m/>
    <s v="No aplica"/>
    <x v="1"/>
  </r>
  <r>
    <n v="27"/>
    <x v="1"/>
    <s v="Conocimiento del Riesgo"/>
    <x v="4"/>
    <x v="0"/>
    <x v="26"/>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64"/>
    <n v="64"/>
    <n v="1"/>
    <s v="="/>
    <s v="EXCELENTE"/>
    <s v="Se incrementa el numero de solcitudes ya que lo jardines infantiles para esta temporada solicitan la capacitacion para cumplir con la normatividad asociada."/>
    <m/>
    <n v="1"/>
    <n v="31"/>
    <n v="31"/>
    <n v="1"/>
    <s v="="/>
    <s v="EXCELENTE"/>
    <s v="Corresponde el nivel promedio de solicitudes allegadas para el mes de mayo."/>
    <m/>
    <n v="1"/>
    <n v="46"/>
    <n v="46"/>
    <n v="1"/>
    <s v="="/>
    <s v="Excelente"/>
    <s v="Por el final de la temporada de vacaciones los jardines solicitan nuevamente la  capacitacion  en prevencion de  emergencias y comportamiento del fuego."/>
    <m/>
    <n v="1"/>
    <n v="1"/>
    <x v="0"/>
    <n v="1"/>
    <n v="33"/>
    <n v="33"/>
    <n v="1"/>
    <m/>
    <s v="Excelente"/>
    <s v="Se dieron tramite a las solicitudes allegadas por los usuarios para el periodo de medición"/>
    <s v="No Aplica"/>
    <n v="1"/>
    <n v="39"/>
    <n v="39"/>
    <n v="1"/>
    <m/>
    <s v="EXCELENTE"/>
    <s v="El proceso de capacitacion comunitaria esta diseñado para atender la demanda de los usuarios, para el periodo se dio trmite a todas las solictudes allegadas a la SGR"/>
    <s v="No Aplica"/>
    <n v="1"/>
    <n v="36"/>
    <n v="36"/>
    <n v="1"/>
    <m/>
    <s v="EXCELENTE"/>
    <s v="El proceso de capacitacion comunitaria esta diseñado para atender la demanda de los usuarios, para el periodo se dio trmite a todas las solictudes allegadas a la SGR"/>
    <s v="No Aplica"/>
    <n v="1"/>
    <n v="1"/>
    <x v="0"/>
  </r>
  <r>
    <n v="28"/>
    <x v="0"/>
    <s v="Gestión Integral de Incendios"/>
    <x v="5"/>
    <x v="0"/>
    <x v="27"/>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m/>
    <m/>
    <m/>
    <m/>
    <m/>
    <m/>
    <m/>
    <m/>
    <m/>
    <m/>
    <m/>
    <m/>
    <m/>
    <n v="1"/>
    <n v="0"/>
    <n v="3"/>
    <n v="0"/>
    <s v="&lt;"/>
    <s v="MALO"/>
    <s v="No se realizaron actividades de actualización durante el segundo trimestre, a los dos procedimientos de incendios  que hace falta actualizar."/>
    <s v="Envio de  solicitud de compromiso a los responsables de la actividad por parte del Subdirector Operativo, para que se siga con la actualización de los dos procedimientos que hace falta actualizar."/>
    <m/>
    <n v="0"/>
    <x v="2"/>
    <m/>
    <m/>
    <m/>
    <m/>
    <m/>
    <m/>
    <m/>
    <m/>
    <m/>
    <m/>
    <m/>
    <m/>
    <m/>
    <m/>
    <m/>
    <m/>
    <n v="1"/>
    <n v="1"/>
    <n v="3"/>
    <n v="0.33333333333333331"/>
    <s v="&lt;"/>
    <s v="MALO"/>
    <s v="Se realizaron acciones para  actualizar uno de los tres procedimientos relativos a la atención de incendios, tal procedimiento  es: la atención de incendios estructurales de gran altura, el cual esta listo y se publicara en la ruta de calidad, para la consulta respectiva."/>
    <s v="Actualización y publicación."/>
    <m/>
    <n v="0.33333333333333331"/>
    <x v="3"/>
  </r>
  <r>
    <n v="29"/>
    <x v="3"/>
    <s v="Gestión Integral de Incendios"/>
    <x v="5"/>
    <x v="0"/>
    <x v="28"/>
    <s v="Contar con la disponibilidad de personal permanente garantizando el funcionamiento."/>
    <x v="2"/>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 &lt;=44%"/>
    <s v="45%-54%"/>
    <s v="55%-64%"/>
    <s v="&gt;=65% "/>
    <s v="17 Estaciones, áreas de la UAECOB en la que desempeñan funciones el personal operativo"/>
    <s v="Profesional Sub.Operativa (Disponibilidad de personal)"/>
    <s v="Profesional Sub.Operativa"/>
    <s v="Subdirector Operativo y las 17 estaciones."/>
    <n v="0.65"/>
    <n v="209"/>
    <n v="618"/>
    <n v="0.33818770226537215"/>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225"/>
    <n v="618"/>
    <n v="0.3640776699029126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195"/>
    <n v="618"/>
    <n v="0.315533980582524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m/>
    <n v="0.33926645091693636"/>
    <n v="0.33926645091693636"/>
    <x v="2"/>
    <n v="0.65"/>
    <n v="547"/>
    <n v="608"/>
    <n v="0.89967105263157898"/>
    <s v="&gt;"/>
    <s v="Excelente"/>
    <s v="La disponibilidad de personal durante enero de 2018 fue del 547 unidades para la atención de emergencias."/>
    <m/>
    <n v="0.65"/>
    <n v="560"/>
    <n v="608"/>
    <n v="0.92105263157894735"/>
    <s v="&gt;"/>
    <s v="EXCELENTE"/>
    <s v="La disponibilidad de personal durante febrero de 2018 fue del 560 unidades para la atención de emergencias."/>
    <m/>
    <n v="0.65"/>
    <n v="585"/>
    <n v="608"/>
    <n v="0.96217105263157898"/>
    <s v="&gt;"/>
    <s v="EXCELENTE"/>
    <s v="La disponibilidad de personal durante marzo de 2018 fue del 585 unidades para la atención de emergencias."/>
    <m/>
    <n v="0.92763157894736847"/>
    <n v="0.92763157894736847"/>
    <x v="0"/>
  </r>
  <r>
    <n v="30"/>
    <x v="3"/>
    <s v="Gestión Integral de Incendios"/>
    <x v="5"/>
    <x v="1"/>
    <x v="29"/>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s v="≤ 8:30 minutos"/>
    <s v="N/A"/>
    <s v="N/A"/>
    <d v="1899-12-30T10:15:00"/>
    <s v="&gt;"/>
    <s v="MALO "/>
    <s v="El tiempo de atencion de servicios se vio afectado en 1:8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55:00"/>
    <s v="&gt;"/>
    <s v="MALO "/>
    <s v="El tiempo de atencion de servicios se vio afectado en 1:2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19:00"/>
    <s v="&gt;"/>
    <s v="MALO "/>
    <s v="El tiempo de atencion de servicios se vio afectado en 0:89´ por encima de la meta, sin embargo, con respecto al mes anterior redujo 0:36 esa reducción se debe a que algunas de las máquinas fueron puestas en operación nuevamente."/>
    <s v="Realizar el mantenimiento a las máquinas que lo ameritan,  lo antes posible para poner la totalidad en funcionamiento."/>
    <d v="1899-12-30T09:49:40"/>
    <d v="1899-12-30T09:49:40"/>
    <x v="2"/>
    <s v="≤ 8:30 minutos"/>
    <s v="N/A"/>
    <s v="N/A"/>
    <d v="1899-12-30T08:56:00"/>
    <s v="&gt;"/>
    <s v="REGULAR"/>
    <s v="El tiempo de atención de los servicios IMER fue un poco alta comparada con la meta, debido a que algunos de los servicios atendidos tuvieron un tiempo de servicio mayor, lo cual afecto el tiempo meta."/>
    <s v="Se espera que  con la puesta en servicios de las máquinas nuevas que ingresaron en enero de 2018, se reduzca el tiempo a la meta establecida."/>
    <s v="≤ 8:30 minutos"/>
    <s v="N/A"/>
    <s v="N/A"/>
    <d v="1899-12-30T10:00:00"/>
    <s v="&gt;"/>
    <s v="MALO"/>
    <s v="El tiempo de atencion de servicios se vio afectado en 1:70 por encima de la meta. "/>
    <s v="Se reducira el tiempo de servicios con la puesta en marcha de todas las máquinas nuevas."/>
    <s v="≤ 8:30 minutos"/>
    <s v="N/A"/>
    <s v="N/A"/>
    <d v="1899-12-30T09:49:00"/>
    <s v="&gt;"/>
    <s v="MALO"/>
    <s v="El tiempo de atención de los servicios se redujo con respecto al mes anterior."/>
    <s v="Se espera poder contar con todas las máquinas nuevas en servicios para el trimestres siguiente."/>
    <d v="1899-12-30T09:35:00"/>
    <d v="1899-12-30T09:35:00"/>
    <x v="3"/>
  </r>
  <r>
    <n v="31"/>
    <x v="3"/>
    <s v="Gestión Integral de Incendios"/>
    <x v="5"/>
    <x v="0"/>
    <x v="30"/>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153"/>
    <n v="3153"/>
    <n v="1"/>
    <s v="="/>
    <s v="EXCELENTE"/>
    <s v="Se realizó la atención de todos  los servicios de emergencia de acuerdo a la tipologia establecida."/>
    <m/>
    <n v="1"/>
    <n v="2926"/>
    <n v="2926"/>
    <n v="1"/>
    <s v="="/>
    <s v="EXCELENTE"/>
    <s v="Se realizó la atención de todos  los servicios de emergencia de acuerdo a la tipologia establecida."/>
    <m/>
    <n v="1"/>
    <n v="2761"/>
    <n v="2761"/>
    <n v="1"/>
    <s v="="/>
    <s v="Excelente"/>
    <s v="Se realizó la atención de todos  los servicios de emergencia de acuerdo a la tipologia establecida."/>
    <m/>
    <n v="1"/>
    <n v="1"/>
    <x v="0"/>
    <n v="1"/>
    <n v="2735"/>
    <n v="2735"/>
    <n v="1"/>
    <s v="="/>
    <s v="Excelente"/>
    <s v="Se realizo la atención de los servicios de emergencia por tipo durante enero de 2018."/>
    <m/>
    <n v="1"/>
    <n v="3342"/>
    <n v="3342"/>
    <n v="1"/>
    <s v="="/>
    <s v="EXCELENTE"/>
    <s v="Se realizo la atención de los servicios de emergencia por tipo durante febrero de 2018."/>
    <m/>
    <n v="1"/>
    <n v="3470"/>
    <n v="3470"/>
    <n v="1"/>
    <s v="="/>
    <s v="EXCELENTE"/>
    <s v="Se realizo la atención de los servicios de emergencia por tipo durante marzo de 2018."/>
    <m/>
    <n v="1"/>
    <n v="1"/>
    <x v="0"/>
  </r>
  <r>
    <n v="32"/>
    <x v="0"/>
    <s v="Gestión Integrada"/>
    <x v="6"/>
    <x v="1"/>
    <x v="31"/>
    <s v="Medir el cumplimiento de las acciones planteadas por los subsistemas"/>
    <x v="1"/>
    <s v="Personal y Tecnológico (Computador)"/>
    <n v="1"/>
    <s v="Final de cada periodo, después de que los subsistemas hayan realizado su gestión"/>
    <s v="Eficacia"/>
    <s v="(% del promedio de cumplimiento de las acciones reportadas por los subsistemas)"/>
    <s v="Porcentaje"/>
    <s v="Registros evidenciados de las acciones planteadas por los subsistemas"/>
    <s v="Trimestral"/>
    <s v="Trimestral"/>
    <s v="&lt;60 %"/>
    <s v="&gt;60 y &lt; 80"/>
    <s v=" =80 Y &lt;95"/>
    <s v="&gt; 95 %"/>
    <s v="Subsistemas del SIG  que cuenten con indicadores"/>
    <s v="Apoyo SIG"/>
    <s v="Coordinación SIG"/>
    <s v="Directivos, Oficina Asesora de Planeación, coordinadores y referentes del SIG"/>
    <m/>
    <m/>
    <m/>
    <m/>
    <m/>
    <m/>
    <m/>
    <m/>
    <m/>
    <m/>
    <m/>
    <m/>
    <m/>
    <m/>
    <m/>
    <m/>
    <n v="1"/>
    <n v="6"/>
    <n v="8"/>
    <n v="0.75"/>
    <s v="&gt;60 y &lt; 80"/>
    <s v="Regular"/>
    <s v="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
    <s v="Realizar seguimiento a cada una de las actividades propuestas por el área de Gestión Ambiental, para reducir el consumo de servicios públicos._x000a_"/>
    <m/>
    <n v="0.75"/>
    <x v="4"/>
    <m/>
    <m/>
    <m/>
    <m/>
    <m/>
    <m/>
    <m/>
    <m/>
    <m/>
    <m/>
    <m/>
    <m/>
    <m/>
    <m/>
    <m/>
    <m/>
    <s v="No aplica"/>
    <s v="No aplica"/>
    <s v="No aplica"/>
    <s v="No aplica"/>
    <s v="No aplica"/>
    <s v="No aplica"/>
    <s v="No aplica"/>
    <m/>
    <m/>
    <s v="No aplica"/>
    <x v="1"/>
  </r>
  <r>
    <n v="33"/>
    <x v="0"/>
    <s v="Gestión Asuntos Jurídicos"/>
    <x v="6"/>
    <x v="0"/>
    <x v="32"/>
    <s v="medir el cumplimiento de la eficacia de los trabajadores de la Oficina de control interno disciplinarios."/>
    <x v="0"/>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Mensual"/>
    <s v="Mensual"/>
    <s v="&lt;=7"/>
    <s v="&gt;8 - &lt;11"/>
    <s v="(=)11 y &lt;13"/>
    <s v="(=)13"/>
    <s v="Oficina de Control Interno"/>
    <s v="Asistente Administrativa OCDI"/>
    <s v="Coordinador OCDI"/>
    <s v="Directivos"/>
    <m/>
    <m/>
    <m/>
    <m/>
    <m/>
    <m/>
    <m/>
    <m/>
    <m/>
    <m/>
    <m/>
    <m/>
    <m/>
    <m/>
    <m/>
    <m/>
    <n v="13"/>
    <n v="248"/>
    <n v="18"/>
    <n v="13.777777777777779"/>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777777777777779"/>
    <x v="0"/>
    <m/>
    <m/>
    <m/>
    <m/>
    <m/>
    <m/>
    <m/>
    <m/>
    <m/>
    <m/>
    <m/>
    <m/>
    <m/>
    <m/>
    <m/>
    <m/>
    <n v="13"/>
    <n v="221"/>
    <n v="17"/>
    <n v="13"/>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
    <x v="0"/>
  </r>
  <r>
    <n v="34"/>
    <x v="0"/>
    <s v="Gestión Asuntos Jurídicos"/>
    <x v="6"/>
    <x v="0"/>
    <x v="33"/>
    <s v="oportunidad en los tiempos de respuesta"/>
    <x v="0"/>
    <s v="Personal y Tecnológico (Computador)"/>
    <n v="10"/>
    <s v="Inicio, durante y final del proceso que respuesta"/>
    <s v="Eficiencia"/>
    <s v="Número total de procesos/ Promedio dias (fecha de apertura-fecha de acta de reparto)"/>
    <s v="Numero"/>
    <s v="Actas de reparto y libro apertura de procesos."/>
    <s v="Mensual"/>
    <s v="Mensual"/>
    <s v="&gt;15"/>
    <s v="&lt;=15 y &gt;=13"/>
    <s v="&lt;=12 y &gt;=11"/>
    <s v="&lt;=10"/>
    <s v="Oficina de Control Interno"/>
    <s v="Asistente Administrativa OCDI"/>
    <s v="Coordinador OCDI"/>
    <s v="Directivos"/>
    <m/>
    <m/>
    <m/>
    <m/>
    <m/>
    <m/>
    <m/>
    <m/>
    <m/>
    <m/>
    <m/>
    <m/>
    <m/>
    <m/>
    <m/>
    <m/>
    <n v="10"/>
    <n v="40"/>
    <n v="4.0999999999999996"/>
    <n v="9.7560975609756113"/>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9.7560975609756113"/>
    <x v="0"/>
    <m/>
    <m/>
    <m/>
    <m/>
    <m/>
    <m/>
    <m/>
    <m/>
    <m/>
    <m/>
    <m/>
    <m/>
    <m/>
    <m/>
    <m/>
    <m/>
    <n v="10"/>
    <n v="25"/>
    <n v="15"/>
    <n v="1.666666666666666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1.6666666666666667"/>
    <x v="0"/>
  </r>
  <r>
    <n v="35"/>
    <x v="0"/>
    <s v="Gestión de PQRS"/>
    <x v="6"/>
    <x v="0"/>
    <x v="34"/>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m/>
    <m/>
    <m/>
    <m/>
    <m/>
    <m/>
    <m/>
    <m/>
    <m/>
    <m/>
    <m/>
    <m/>
    <m/>
    <n v="0.9"/>
    <n v="99.1"/>
    <n v="0"/>
    <n v="0.99099999999999999"/>
    <s v="&gt;=95 %"/>
    <s v="Excelente"/>
    <s v="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
    <m/>
    <m/>
    <n v="0.99099999999999999"/>
    <x v="0"/>
    <m/>
    <m/>
    <m/>
    <m/>
    <m/>
    <m/>
    <m/>
    <m/>
    <m/>
    <m/>
    <m/>
    <m/>
    <m/>
    <m/>
    <m/>
    <m/>
    <n v="0.9"/>
    <n v="98.8"/>
    <n v="0"/>
    <n v="0.98199999999999998"/>
    <s v="&gt;=95 %"/>
    <s v="EXCELENTE"/>
    <s v="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
    <m/>
    <m/>
    <n v="0.98199999999999998"/>
    <x v="0"/>
  </r>
  <r>
    <n v="36"/>
    <x v="0"/>
    <s v="Gestión de PQRS"/>
    <x v="6"/>
    <x v="1"/>
    <x v="35"/>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m/>
    <m/>
    <m/>
    <m/>
    <m/>
    <m/>
    <m/>
    <m/>
    <m/>
    <m/>
    <m/>
    <m/>
    <m/>
    <n v="1"/>
    <n v="118"/>
    <n v="121"/>
    <n v="0.98"/>
    <s v="&gt;=95 %"/>
    <s v="Excelente"/>
    <s v="Se cumple con las respuestas en términos de Ley, donde se recibió en el trimestre 121 peticiones quedando por responder 3 requerimientos que se encuentran en los tiempos de oportunidad según lo que contempla la norma, cumpliendo con el 98% de las respuestas en mención."/>
    <s v="Seguir generando el seguimiento respectivo a la áreas, que deben dar respuesta a través del correo quejasysoluciones@bomberosbogota.gov.co"/>
    <m/>
    <n v="0.98"/>
    <x v="0"/>
    <m/>
    <m/>
    <m/>
    <m/>
    <m/>
    <m/>
    <m/>
    <m/>
    <m/>
    <m/>
    <m/>
    <m/>
    <m/>
    <m/>
    <m/>
    <m/>
    <n v="1"/>
    <n v="92"/>
    <n v="99"/>
    <n v="0.92929292929292928"/>
    <s v=" =89% Y &lt;95%"/>
    <s v="BUENO"/>
    <s v="Se cumple con las respuestas en términos de Ley, quedando por responder 7 requerimientos que se encuentran en los tiempos de oportunidad según lo que contempla la norma "/>
    <s v="Seguir generando el seguimiento respectivo a la áreas, que deben dar respuesta a través del correo quejasysoluciones@bomberosbogota.gov.co"/>
    <m/>
    <n v="0.92929292929292928"/>
    <x v="2"/>
  </r>
  <r>
    <n v="37"/>
    <x v="0"/>
    <s v="Gestión de PQRS"/>
    <x v="6"/>
    <x v="1"/>
    <x v="36"/>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m/>
    <m/>
    <m/>
    <m/>
    <m/>
    <m/>
    <m/>
    <m/>
    <m/>
    <m/>
    <m/>
    <m/>
    <m/>
    <n v="0.9"/>
    <n v="99"/>
    <n v="0"/>
    <n v="0.99"/>
    <s v="&gt;=90 %"/>
    <s v="Excelente"/>
    <s v="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
    <m/>
    <m/>
    <n v="0.99"/>
    <x v="0"/>
    <m/>
    <m/>
    <m/>
    <m/>
    <m/>
    <m/>
    <m/>
    <m/>
    <m/>
    <m/>
    <m/>
    <m/>
    <m/>
    <m/>
    <m/>
    <m/>
    <n v="0.9"/>
    <n v="96"/>
    <n v="0"/>
    <n v="0.96"/>
    <s v="&gt;=90 %"/>
    <s v="EXCELENTE"/>
    <s v="Se cumple con la meta establecida durante el periodo de reporte, de acuerdo a lo que respondieron los ciudadanos, es decir, los encuenstados con respuesta positiva constituye a 31,7, respondiendo a satisfacción con un 96% de favorabilidad durante este trimestre de reporte."/>
    <m/>
    <m/>
    <n v="0.96"/>
    <x v="0"/>
  </r>
  <r>
    <n v="38"/>
    <x v="0"/>
    <s v="Gestión Administrativa"/>
    <x v="6"/>
    <x v="0"/>
    <x v="37"/>
    <s v="Cuanto reduzco en consumo de agua en las instalaciones de las UAECOB"/>
    <x v="3"/>
    <s v="reportes empresas prestadoras de servicios"/>
    <n v="0.02"/>
    <s v="Final de mes según reporte de consumo"/>
    <s v="Eficiencia"/>
    <s v=" (1-( sumatoria del consumo de las estaciones  actual/ sumatoria del consumo del periodo anterior))"/>
    <s v="Porcentaje"/>
    <s v="Empresa de acueducto y alcantarillado mediante el reporte bimestral"/>
    <s v="bimestr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4052"/>
    <n v="4237"/>
    <n v="4.3662969081897596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enero a marzo y marzo mayo de 2018._x000a_Se presentó un ahorro del 4% en el consumo de agua, lo anterior corresponde al reforzamiento de la campaña de ahorro y uso eficiente del agua, así como el mantenimiento y control de fugas y goteos en la baterías de baños y sanitarios._x000a_"/>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3662969081897596E-2"/>
    <x v="2"/>
    <m/>
    <m/>
    <m/>
    <m/>
    <m/>
    <m/>
    <m/>
    <m/>
    <n v="0.02"/>
    <n v="4091"/>
    <n v="3931"/>
    <n v="-4.0702111422030063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 2017 y el periodo de noviembre de 2017 a enero de 2018.  Para los meses posteriores no  se han generado facturas."/>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0702111422030063E-2"/>
    <x v="3"/>
  </r>
  <r>
    <n v="39"/>
    <x v="0"/>
    <s v="Gestión Administrativa"/>
    <x v="6"/>
    <x v="0"/>
    <x v="38"/>
    <s v="Cuanto reduzco en consumo de energía en las instalaciones de las UAECOB"/>
    <x v="3"/>
    <s v="reportes empresas prestadoras de servicios"/>
    <n v="0.02"/>
    <s v="Final de mes según reporte de consumo"/>
    <s v="Eficiencia"/>
    <s v=" (1-( sumatoria del consumo de las estaciones  actual/ sumatoria del consumo del periodo anterior))"/>
    <s v="Porcentaje"/>
    <s v="Codensa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97835"/>
    <n v="89197"/>
    <n v="-9.6841822034373415E-2"/>
    <s v="&lt;1%"/>
    <s v="MALO"/>
    <s v="Debido al cambio de computadores e impresoras en el edificio comando y la mala práctica de no apagar los equipos después de la jornada, laboral por parte de los funcionarios y contratistas, reporte dado por la empresa de vigilancia"/>
    <s v="Fortalecer la campaña de ahorro y uso eficiente de energía._x000a_Se van a apagar las luces en los sectores que la luz natural, permita."/>
    <m/>
    <m/>
    <m/>
    <m/>
    <m/>
    <m/>
    <m/>
    <m/>
    <m/>
    <n v="-9.6841822034373415E-2"/>
    <x v="2"/>
    <m/>
    <m/>
    <m/>
    <m/>
    <m/>
    <m/>
    <m/>
    <m/>
    <n v="0.02"/>
    <n v="88012"/>
    <n v="75006"/>
    <n v="-0.17339946137642315"/>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Actualizar el inventario de los sistemas ahorradores  del sistema de luminarias de la UAECOB, para solicitar al área de infraestructura el cambio  e instalación  en aquellos que se requieran._x000a_Fortalecer la campaña de ahorro y uso eficiente de energía._x000a_"/>
    <m/>
    <m/>
    <m/>
    <m/>
    <m/>
    <m/>
    <m/>
    <m/>
    <m/>
    <n v="-0.17339946137642315"/>
    <x v="3"/>
  </r>
  <r>
    <n v="40"/>
    <x v="0"/>
    <s v="Gestión Administrativa"/>
    <x v="6"/>
    <x v="0"/>
    <x v="39"/>
    <s v="Cuanto reduzco en consumo de gases las instalaciones de las UAECOB"/>
    <x v="3"/>
    <s v="reportes empresas prestadoras de servicios"/>
    <n v="0.02"/>
    <s v="Final de mes según reporte de consumo"/>
    <s v="Eficiencia"/>
    <s v=" (1-( sumatoria del consumo de las estaciones  actual/ sumatoria del consumo del periodo anterior))"/>
    <s v="Porcentaje"/>
    <s v="Gas Natural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6912"/>
    <n v="6529"/>
    <n v="-5.8661357022514959E-2"/>
    <s v="&lt;1%"/>
    <s v="MALO"/>
    <s v="El consumo de gas para este periodo, la ejecución del contrato No.  419 de 2017, contempló más estaciones, lo cual incide directamente en el aumento del consumo, esperando se estabilice una vez finalice el contrato."/>
    <s v="Fortalecer la campaña para incentivar el ahorro y uso eficiente del gas natural, con una correcta utilización de los gasodomésticos en cada una de las estaciones."/>
    <m/>
    <m/>
    <m/>
    <m/>
    <m/>
    <m/>
    <m/>
    <m/>
    <m/>
    <n v="-5.8661357022514959E-2"/>
    <x v="2"/>
    <m/>
    <m/>
    <m/>
    <m/>
    <m/>
    <m/>
    <m/>
    <m/>
    <n v="0.02"/>
    <n v="2866"/>
    <n v="2846"/>
    <n v="-7.0274068868587669E-3"/>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
    <m/>
    <m/>
    <m/>
    <m/>
    <m/>
    <m/>
    <m/>
    <m/>
    <m/>
    <n v="-7.0274068868587669E-3"/>
    <x v="3"/>
  </r>
  <r>
    <n v="41"/>
    <x v="0"/>
    <s v="Gestión Financiera"/>
    <x v="6"/>
    <x v="0"/>
    <x v="40"/>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2"/>
    <n v="400"/>
    <n v="5.0000000000000001E-3"/>
    <s v="&lt;1%"/>
    <s v="EXCELENTE"/>
    <s v="En lo que respecta al mes de abril se efectuó dos devoluciones por escrito por parte del área, teniendo en cuenta que la corrección solicitada no fue tramitada en su momento."/>
    <m/>
    <n v="0.01"/>
    <n v="0"/>
    <n v="347"/>
    <n v="0"/>
    <s v="&lt;1%"/>
    <s v="EXCELENTE"/>
    <s v="Para el mes de mayo no se efectuaron devoluciones por escrito por parte del área, las correciones solicitadas por correo fueron tramitadas en su momento."/>
    <m/>
    <n v="0.01"/>
    <n v="1"/>
    <n v="382"/>
    <n v="2.617801047120419E-3"/>
    <s v="&lt;1%"/>
    <s v="Excelente"/>
    <s v="En junio fue necesario efectuar una devolución por escrito por parte del área, las demas correcciones solicitadas por correo se tramitaron en su momento."/>
    <m/>
    <n v="2.5392670157068065E-3"/>
    <n v="2.5392670157068065E-3"/>
    <x v="0"/>
    <n v="0.01"/>
    <n v="0"/>
    <n v="10"/>
    <n v="0"/>
    <s v="&lt;1"/>
    <s v="Excelente"/>
    <s v="En el mes de enero no se presentaron rechazos por parte del área Financiera, lo anterior teniendo en cuenta que en este mes no se tramitan cuentas por cuanto las reservas se aprueban a final de mes"/>
    <m/>
    <n v="0.01"/>
    <n v="0"/>
    <n v="532"/>
    <n v="0"/>
    <s v="&lt;1%"/>
    <s v="EXCELENTE"/>
    <s v="En este mes no se presentó devoluciones por escrito por parte del área, teniendo en cuenta que las correciones solicitadas por correo fuerón tramitadas en su momento."/>
    <m/>
    <n v="0.01"/>
    <n v="0"/>
    <n v="421"/>
    <n v="0"/>
    <s v="&lt;1"/>
    <s v="EXCELENTE"/>
    <s v="En el mes marzo no se presentó devolución por escrito por parte del área, teniendo en cuenta que las correciones solicitadas por correo no fue tramitada en su momento."/>
    <m/>
    <n v="0"/>
    <n v="0"/>
    <x v="0"/>
  </r>
  <r>
    <n v="42"/>
    <x v="0"/>
    <s v="Gestión Financiera"/>
    <x v="6"/>
    <x v="0"/>
    <x v="41"/>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1"/>
    <n v="398"/>
    <n v="2.5125628140703518E-3"/>
    <s v="&lt;1%"/>
    <s v="EXCELENTE"/>
    <s v="Para el mes de abril se presentó un rechazo por parte de la Tesoreria Distrital, por cuenta erronea."/>
    <m/>
    <n v="0.01"/>
    <n v="0"/>
    <n v="347"/>
    <n v="0"/>
    <s v="&lt;1%"/>
    <s v="EXCELENTE"/>
    <s v="En mayo no se presentó rechazos por parte de la Tesoreria Distrital."/>
    <m/>
    <n v="0.01"/>
    <n v="1"/>
    <n v="381"/>
    <n v="2.6246719160104987E-3"/>
    <s v="&lt;1%"/>
    <s v="Excelente"/>
    <s v="Respecto al mes de junio se presentó un rechazo por parte de la Tesoreria Distrital por cuenta cancelada."/>
    <m/>
    <n v="1.712411576693617E-3"/>
    <n v="1.712411576693617E-3"/>
    <x v="0"/>
    <n v="0.01"/>
    <n v="0"/>
    <n v="10"/>
    <n v="0"/>
    <s v="&lt;1"/>
    <s v="Excelente"/>
    <s v="No se presentó ningun rechazo por parte de la Tesoreria en enero"/>
    <m/>
    <n v="0.01"/>
    <n v="3"/>
    <n v="535"/>
    <n v="5.6074766355140183E-3"/>
    <s v="&lt;1%"/>
    <s v="EXCELENTE"/>
    <s v="Se presentaron tres rechazos por parte de la Tesoreria en febrero, por cuentas inactivas."/>
    <m/>
    <n v="0.01"/>
    <n v="0"/>
    <n v="421"/>
    <n v="0"/>
    <s v="&lt;1%"/>
    <s v="EXCELENTE"/>
    <s v="En marzo no se presentó rechazos por parte de la Tesoreria Distrital"/>
    <m/>
    <n v="1.8691588785046728E-3"/>
    <n v="1.8691588785046728E-3"/>
    <x v="0"/>
  </r>
  <r>
    <n v="43"/>
    <x v="0"/>
    <s v="Gestión Financiera"/>
    <x v="6"/>
    <x v="1"/>
    <x v="42"/>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0.9"/>
    <n v="30202598586"/>
    <n v="38823763547"/>
    <n v="0.77794102958196654"/>
    <s v=" &gt; 51% y &lt; 79%"/>
    <s v="Regular"/>
    <s v="Para el segundo semestre se giró el 77,79% de los compromisos del mismo periodo, que corresponde al normal funcionamiento de la Entidad."/>
    <m/>
    <m/>
    <n v="0.77794102958196654"/>
    <x v="4"/>
    <m/>
    <m/>
    <m/>
    <m/>
    <m/>
    <m/>
    <m/>
    <m/>
    <m/>
    <m/>
    <m/>
    <m/>
    <m/>
    <m/>
    <m/>
    <m/>
    <n v="0.9"/>
    <n v="11456881239"/>
    <n v="18208798132"/>
    <n v="0.62919480769385683"/>
    <s v=" &gt; 51% y &lt; 79%"/>
    <s v="REGULAR"/>
    <s v="En el primer trimestre se giró el 62,92% de los compromisos del mismo periodo, estos pagos corresponden basicamente a nómina y aportes, servicios públicos y contratistas"/>
    <s v="Por tratarse de pagos correspondientes a nómina y aportes, servicios públicos y contratistas, no es posible generar una acción de mejora toda vez que a medida que se cumplen los tiempos definidos para pago se genera de manera inmediata el giro."/>
    <m/>
    <n v="0.62919480769385683"/>
    <x v="4"/>
  </r>
  <r>
    <n v="44"/>
    <x v="0"/>
    <s v="Gestión Financiera"/>
    <x v="6"/>
    <x v="1"/>
    <x v="43"/>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1"/>
    <n v="15018206918"/>
    <n v="23882155649"/>
    <n v="0.62884637127088006"/>
    <s v=" &gt; 51% y &lt; 79%"/>
    <s v="Regular"/>
    <s v="En este primer semestre se ha pagado el 62,88% de las reservas, se espera que en el tercer trimestre del año se cancelé la mayor parte. "/>
    <m/>
    <m/>
    <n v="0.62884637127088006"/>
    <x v="4"/>
    <m/>
    <m/>
    <m/>
    <m/>
    <m/>
    <m/>
    <m/>
    <m/>
    <m/>
    <m/>
    <m/>
    <m/>
    <m/>
    <m/>
    <m/>
    <m/>
    <n v="1"/>
    <n v="4663487030"/>
    <n v="24031195319"/>
    <n v="0.194059719797328"/>
    <s v="&lt;50%"/>
    <s v="MALO"/>
    <s v="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
    <s v="Se espera que en el segundo trimestre del año se cancele más del 80% toda vez que la periocidad de los contratos de las dependencias de la Unidad no supera ese corte. "/>
    <m/>
    <n v="0.194059719797328"/>
    <x v="3"/>
  </r>
  <r>
    <n v="45"/>
    <x v="0"/>
    <s v="Gestión Financiera"/>
    <x v="6"/>
    <x v="1"/>
    <x v="44"/>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5088283019"/>
    <n v="28797039623"/>
    <n v="0.1766946563123809"/>
    <s v="&lt;15%"/>
    <s v="EXCELENTE"/>
    <s v="En abril esta pendiente de comprometer el 17,67% de las disponibilidades solicitadas, la mayor parte corresponde a los procesos que estan en curso como Instalación vidrios, servicio de vigilancia, aseo y cafeteria, seguros, control de acceso, suminstro de redes Bosa y capacitación PIC."/>
    <m/>
    <n v="0.15"/>
    <n v="5951177397"/>
    <n v="34397730545"/>
    <n v="0.17301075689323503"/>
    <s v="&lt;15%"/>
    <s v="EXCELENTE"/>
    <s v="Con corte al mes de mayo esta pendiente por comprometer el 17,30% de lo solicitado, la mayor parte corresponde a los procesos que estan en curso como aseo y cafeteria, seguros, control de acceso, capacitación PIC y Dotación."/>
    <m/>
    <n v="0.15"/>
    <n v="5176844010"/>
    <n v="44000607557"/>
    <n v="0.11765392110310582"/>
    <s v="&lt;15%"/>
    <s v="Excelente"/>
    <s v="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
    <m/>
    <n v="0.15578644476957393"/>
    <n v="0.15578644476957393"/>
    <x v="1"/>
    <n v="0.15"/>
    <n v="1480297463"/>
    <n v="10745600297"/>
    <n v="0.13775847063781774"/>
    <s v="&lt;15%"/>
    <s v="Excelente"/>
    <s v="Con corte al mes de enero esta pendiente de comprometer el 13,78% de las disponibilidades solicitadas, esto corresponde adiciones de prestaciones de servicios que se encuentran en tramite."/>
    <m/>
    <n v="0.15"/>
    <n v="1814822990"/>
    <n v="15918086821"/>
    <n v="0.11401012008590049"/>
    <s v="&lt;15%"/>
    <s v="EXCELENTE"/>
    <s v="Al mes de febrero esta pendiente por comprometer el 11,40% de las disponibilidades solicitadas, corresponde algunas prestaciones de servicios, instalación de vidrios y disposición final de polvora entre otros."/>
    <m/>
    <n v="0.15"/>
    <n v="6107008117"/>
    <n v="24031195319"/>
    <n v="0.25412835424676361"/>
    <s v="25% y &lt;16"/>
    <s v="REGULAR"/>
    <s v="Con corte a marzo esta pendiente de comprometer el 25,12% de las disponibilidades solicitadas, la mayor parte corresponde a los procesos que estan en curso como Instalación vidrios, disposición final polvora, control de acceso y vehiculo de incendios."/>
    <s v="Cumplir con los plazos establecidos en los procesos de contratación."/>
    <n v="0.1686323149901606"/>
    <n v="0.1686323149901606"/>
    <x v="2"/>
  </r>
  <r>
    <n v="46"/>
    <x v="0"/>
    <s v="Gestión Financiera"/>
    <x v="6"/>
    <x v="1"/>
    <x v="45"/>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23708756604"/>
    <n v="107117393000"/>
    <n v="0.22133433180174578"/>
    <s v="&lt;50%"/>
    <s v="MALO"/>
    <s v="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
    <m/>
    <n v="1"/>
    <n v="28446553148"/>
    <n v="107117393000"/>
    <n v="0.26556427813735162"/>
    <s v="&lt;50%"/>
    <s v="MALO"/>
    <s v="Al mes de mayo se ha ejecutado el 26,56% del presupueso, la mayor parte corresponde a la contratación de prestación de servicios, nómina y aportes, servicios públicos, disposición final polvora, vehiculo de incendios, vigilancia y suministro de redes Bosa."/>
    <m/>
    <n v="1"/>
    <n v="38823763547"/>
    <n v="107117393000"/>
    <n v="0.36244126616300304"/>
    <s v="&lt;50%"/>
    <s v="MALO"/>
    <s v="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
    <m/>
    <n v="0.28311329203403351"/>
    <n v="0.28311329203403351"/>
    <x v="2"/>
    <n v="1"/>
    <n v="9265302834"/>
    <n v="108525393000"/>
    <n v="8.5374515381851687E-2"/>
    <s v="&lt;50%"/>
    <s v="MALO"/>
    <s v="En este mes la totalidad de la ejecución corresponde a nómina, servicios públicos y prestaciones de servicios."/>
    <m/>
    <n v="1"/>
    <n v="14103263831"/>
    <n v="108525393000"/>
    <n v="0.12995358451270478"/>
    <s v="&lt;50%"/>
    <s v="MALO"/>
    <s v="La ejecución presupuestal a febrero corresponde la mayor parte a los gastos de nómina, servicios públicos y prestación de servicios. "/>
    <m/>
    <n v="1"/>
    <n v="18208798132"/>
    <n v="108525393000"/>
    <n v="0.16778375667342665"/>
    <s v="&lt;50%"/>
    <s v="MALO"/>
    <s v="En el primer trimestre se ha ejecutado apenas el 16,78% del presupuesto, esto corresponde a contratación de prestación de servicios, nómina y aportes, servicios públicos y unos contratos de apoyo."/>
    <s v="Dar estricto cumplimiento al Plan Anual de Adquisiciones."/>
    <n v="0.1277039521893277"/>
    <n v="0.1277039521893277"/>
    <x v="3"/>
  </r>
  <r>
    <n v="47"/>
    <x v="0"/>
    <s v="Gestión Administrativa"/>
    <x v="6"/>
    <x v="0"/>
    <x v="46"/>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m/>
    <m/>
    <m/>
    <m/>
    <m/>
    <m/>
    <m/>
    <m/>
    <m/>
    <m/>
    <m/>
    <m/>
    <m/>
    <s v="No aplica"/>
    <s v="No aplica"/>
    <s v="No aplica"/>
    <s v="No aplica"/>
    <s v="No aplica"/>
    <s v="No aplica"/>
    <s v="No aplica"/>
    <m/>
    <m/>
    <s v="No aplica"/>
    <x v="3"/>
    <m/>
    <m/>
    <m/>
    <m/>
    <m/>
    <m/>
    <m/>
    <m/>
    <m/>
    <m/>
    <m/>
    <m/>
    <m/>
    <m/>
    <m/>
    <m/>
    <s v="No aplica"/>
    <s v="No aplica"/>
    <s v="No aplica"/>
    <s v="No aplica"/>
    <s v="No aplica"/>
    <s v="No aplica"/>
    <s v="No aplica"/>
    <m/>
    <m/>
    <s v="No aplica"/>
    <x v="1"/>
  </r>
  <r>
    <n v="48"/>
    <x v="0"/>
    <s v="Gestión de Infraestructura"/>
    <x v="6"/>
    <x v="0"/>
    <x v="47"/>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23"/>
    <n v="31"/>
    <n v="0.74193548387096775"/>
    <s v="&gt;70% Y &lt;=80%"/>
    <s v="BUENO"/>
    <s v="Se evidencia una tendencia a mejorar el desempeño y seguir con este record normal de nuestra área."/>
    <s v="Realizar análisis de las solicitudes faltantes"/>
    <n v="0.8"/>
    <n v="27"/>
    <n v="32"/>
    <n v="0.84375"/>
    <s v="&gt; 80"/>
    <s v="EXCELENTE"/>
    <s v="Se está cumpliendo con la mayoría de las solicitudes hechas"/>
    <s v="Realizar análisis de las solicitudes faltantes"/>
    <n v="0.8"/>
    <n v="11"/>
    <n v="15"/>
    <n v="0.73333333333333328"/>
    <s v="&gt;70% Y &lt;=80%"/>
    <s v="BUENO"/>
    <s v="Se evidencia una tendencia a mejorar el desempeño y seguir con este record normal de nuestra área."/>
    <s v="completar las solicitudes que están pendientes para lograr un mejor indicador "/>
    <n v="0.7730062724014336"/>
    <n v="0.7730062724014336"/>
    <x v="1"/>
    <n v="0.8"/>
    <n v="13"/>
    <n v="13"/>
    <n v="1"/>
    <s v="&gt; 80"/>
    <s v="Excelente"/>
    <s v="Se evidencia una tendencia a mejorar el desempeño y seguir con este record normal de nuestra área."/>
    <m/>
    <n v="0.8"/>
    <n v="22"/>
    <n v="24"/>
    <n v="0.91666666666666663"/>
    <s v="&gt; 80"/>
    <s v="EXCELENTE"/>
    <s v="Se está cumpliendo con la mayoría de las solicitudes hechas"/>
    <s v="Realizar análisis de solicitudes"/>
    <n v="0.8"/>
    <n v="12"/>
    <n v="24"/>
    <n v="0.5"/>
    <s v="&gt;50% Y &lt;70%"/>
    <s v="REGULAR"/>
    <s v="Se presentan solicitudes que aún se están desarrollando "/>
    <s v="Completar las solicitudes que están pendientes para lograr un mejor indicador "/>
    <n v="0.80555555555555547"/>
    <n v="0.80555555555555547"/>
    <x v="0"/>
  </r>
  <r>
    <n v="49"/>
    <x v="0"/>
    <s v="Gestión Administrativa"/>
    <x v="6"/>
    <x v="0"/>
    <x v="48"/>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1"/>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1"/>
    <n v="0.95"/>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4"/>
  </r>
  <r>
    <n v="50"/>
    <x v="0"/>
    <s v="Gestión Administrativa"/>
    <x v="6"/>
    <x v="0"/>
    <x v="49"/>
    <s v="Evaluar el incumplimiento en el manejo de inventarios del personal retirado"/>
    <x v="0"/>
    <s v="Humanos y tecnológicos"/>
    <n v="1"/>
    <s v="Final de cada período, después del retiro de funcionarios con  inventario a cargo. "/>
    <s v="Eficacia"/>
    <s v="(Número de personas retiradas en el periodo con inventario a cargo / Número personas retiradas en el periodo)*100"/>
    <s v="Porcentaje"/>
    <s v="Sistema PCT"/>
    <s v="Trimestral"/>
    <s v="Trimestral"/>
    <s v="&lt;50%"/>
    <s v=" &gt; 51% y &lt; 79%"/>
    <s v="&gt;80 y &lt; 94%"/>
    <s v="&gt;95%"/>
    <s v="Área de Compras seguros e inventarios"/>
    <s v="Apoyo profesional"/>
    <s v="Coordinador de Compras Seguros e Inventarios"/>
    <s v="Área de Compras Seguros e Inventarios, la Subdirección de Gestión Corporativa, Oficina asesora de Planeación  y Dirección"/>
    <m/>
    <m/>
    <m/>
    <m/>
    <m/>
    <m/>
    <m/>
    <m/>
    <m/>
    <m/>
    <m/>
    <m/>
    <m/>
    <m/>
    <m/>
    <m/>
    <n v="1"/>
    <n v="73"/>
    <n v="73"/>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x v="0"/>
    <m/>
    <m/>
    <m/>
    <m/>
    <m/>
    <m/>
    <m/>
    <m/>
    <m/>
    <m/>
    <m/>
    <m/>
    <m/>
    <m/>
    <m/>
    <m/>
    <n v="1"/>
    <n v="130"/>
    <n v="130"/>
    <n v="1"/>
    <s v="&gt;95%"/>
    <s v="EXCELENTE"/>
    <s v="Se logra el 100% debido a que se generan todos los paz y salvo requeridos por los funcionarios en estado de retiro."/>
    <m/>
    <m/>
    <n v="1"/>
    <x v="0"/>
  </r>
  <r>
    <n v="51"/>
    <x v="3"/>
    <s v="Gestión Integral de Vehículos y Equipos"/>
    <x v="7"/>
    <x v="0"/>
    <x v="50"/>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2.200000000000003"/>
    <n v="51"/>
    <n v="0.6313725490196079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3,1 % de los vehículos de primera respuesta estuvieron  disponibles en Abril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Nota: Es de tener en cuenta que el Parque Automotor lo componen 123 vehículos."/>
    <s v="Se daran las recomendaciones a los maquinistas desde el taller del cuidado y manejo  del vehiculo."/>
    <n v="0.75"/>
    <n v="33"/>
    <n v="51"/>
    <n v="0.647058823529411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4,5 % de los vehículos de primera respuesta estuvieron  disponibles en el mes de mayo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 El indicador mejoró para este periodo con relacion al mes anterior sin embargo se presenta intermitencia enla prestacion del servicio de los vehiculos nuevos por problemas tecnicos_x000a__x000a_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
    <s v="Se daran las recomendaciones a los maquinistas desde el taller del cuidado y manejo  del vehiculo."/>
    <n v="0.75"/>
    <n v="39"/>
    <n v="50"/>
    <n v="0.7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_x000a_*Los vehiculos:  1- ME17 Fuera de servicio por investigacion disciplinaria. 3) ME02, ME18 y ME19 fuera de servicio por costo muy elevado de las reparaciones.  y 3 Equipos que estan en tratamiento de Siniestros. TOTAL VEHICULOS MES JUNIO: 50_x000a__x000a_El 78 % de los vehículos de primera respuesta estuvieron  disponibles en el mes de Junio con un indicador de Desempeño Bueno.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_x000a__x000a_El indicador mejoró para este periodo con relación al mes anterior cerca de 13 puntos porcentuales, sin embargo se presenta intermitencia en la prestación del servicio de los vehículos nuevos por problemas técnicos lo que afecta el indicador._x000a__x000a_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68614379084967325"/>
    <n v="0.68614379084967325"/>
    <x v="1"/>
    <n v="0.75"/>
    <n v="33.1"/>
    <n v="49"/>
    <n v="0.67551020408163265"/>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49 vehículos de primera respuesta; Dentro del análisis no se tiene presente una maquina de altura que se encuentra en el proceso de matricula y la unidad de rescate animal que no cuenta con Bomba extintora._x000a__x000a_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Nota: Es de tener en cuenta que el Parque Automotor lo componen 115 vehículos."/>
    <s v="Se daran las recomendaciones a los maquinistas desde el taller del cuidado y manejo  del vehiculo."/>
    <n v="0.75"/>
    <n v="35.9"/>
    <n v="57"/>
    <n v="0.6298245614035087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_x000a__x000a_El 6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_x000a__x000a_Por otra parte,  la disponibilidad vehicular siempre ha estado brindando la atención oportuna a las emergencias presentadas en cumplimiento de la misionalidad de la UAECOB._x000a_   _x000a__x000a_Nota: Es de tener en cuenta que el Parque Automotor lo componen 123 vehículos."/>
    <s v="Se daran las recomendaciones a los maquinistas desde el taller del cuidado y manejo  del vehiculo."/>
    <n v="0.75"/>
    <n v="31.7"/>
    <n v="57"/>
    <n v="0.55614035087719293"/>
    <s v="&lt;"/>
    <s v="REGULAR"/>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de la misionalidad de la Entidad._x000a__x000a_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56% de los vehículos de primera respuesta estuvieron  disponibles con un indicador de Desempeño Regular.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_x000a_   _x000a_Nota: Es de tener en cuenta que el Parque Automotor lo componen 123 vehículos."/>
    <s v="Se daran las recomendaciones a los maquinistas desde el taller del cuidado y manejo  del vehiculo."/>
    <n v="0.62049170545411136"/>
    <n v="0.62049170545411136"/>
    <x v="2"/>
  </r>
  <r>
    <n v="52"/>
    <x v="3"/>
    <s v="Gestión Integral de Vehículos y Equipos"/>
    <x v="7"/>
    <x v="0"/>
    <x v="51"/>
    <s v="Identificar el tiempo promedio para atención de actividades de mantenimiento correctivo frecuente con el fin de proyectar la programación de mantenimientos para la disponibilidad de vehículos."/>
    <x v="2"/>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405"/>
    <n v="59"/>
    <n v="6.8644067796610173"/>
    <s v="&lt;"/>
    <s v="BUENO"/>
    <s v="El tiempo de respuesta en la ejecución de mantenimientos correctivos frecuentes en taller a los vehículos de la UAECOB en el periodo fue Bueno de acuerdo con FACTURA ABRIL  se tuvo un promedio de estadía en taller de 6,86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417"/>
    <n v="59"/>
    <n v="7.0677966101694913"/>
    <s v="&lt;"/>
    <s v="BUENO"/>
    <s v="El tiempo de respuesta en la ejecución de mantenimientos correctivos frecuentes en taller a los vehículos de la UAECOB en el periodo fue Bueno de acuerdo con FACTURA MAYO  se tuvo un promedio de estadía en taller de 7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990"/>
    <n v="83"/>
    <n v="11.927710843373495"/>
    <s v="&lt;"/>
    <s v="BUENO"/>
    <s v="El tiempo de respuesta en la ejecución de mantenimientos correctivos frecuentes en taller a los vehículos de la UAECOB en el mes de Junio fue Bueno; en el mes de FACTURA JUNIO se tuvo un promedio de estadía en taller de 11,9 días para 83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so manifestar que algunos vehículo se pueden considerar antiguos por tanto sus repuestos en algunas oportunidades son de difícil adquisición y deben ser importados lo que genera retrasos y una estadía mayor en  taller."/>
    <m/>
    <n v="8.6199714110680006"/>
    <n v="8.6199714110680006"/>
    <x v="1"/>
    <s v="15 DIAS"/>
    <n v="395"/>
    <n v="73"/>
    <n v="5.4109589041095889"/>
    <s v="&lt;"/>
    <s v="Excelente"/>
    <s v="El tiempo de respuesta en la ejecución de mantenimientos correctivos frecuentes en taller a los vehículos de la UAECOB en el mes de enero  fue en promedio 5,41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s v="15 DIAS"/>
    <n v="350"/>
    <n v="75"/>
    <n v="4.666666666666667"/>
    <s v="&lt;"/>
    <s v="EXCELENTE"/>
    <s v="El tiempo de respuesta en la ejecución de mantenimientos correctivos frecuentes en taller a los vehículos de la UAECOB en el mes de enero  fue en promedio 4,67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15"/>
    <n v="356"/>
    <n v="70"/>
    <n v="5.0857142857142854"/>
    <s v="&lt;"/>
    <s v="EXCELENTE"/>
    <s v="El tiempo de respuesta en la ejecución de mantenimientos correctivos frecuentes en taller a los vehículos de la UAECOB en el mes de enero  fue en promedio 5,09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5.0544466188301804"/>
    <n v="5.0544466188301804"/>
    <x v="0"/>
  </r>
  <r>
    <n v="53"/>
    <x v="3"/>
    <s v="Gestión Integral de Vehículos y Equipos"/>
    <x v="7"/>
    <x v="0"/>
    <x v="52"/>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ón/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311"/>
    <n v="331"/>
    <n v="0.93957703927492442"/>
    <s v="&gt;"/>
    <s v="EXCELENTE"/>
    <s v="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1"/>
    <n v="331"/>
    <n v="0.93957703927492442"/>
    <s v="&gt;"/>
    <s v="EXCELENTE"/>
    <s v="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2"/>
    <n v="331"/>
    <n v="0.97280966767371602"/>
    <s v="&gt;"/>
    <s v="Excelente"/>
    <s v="En Junio se encuentra disponible el 97%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5065458207452158"/>
    <n v="0.95065458207452158"/>
    <x v="0"/>
    <n v="0.8"/>
    <n v="325"/>
    <n v="331"/>
    <n v="0.98187311178247738"/>
    <s v="&gt;"/>
    <s v="Excelente"/>
    <s v="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5"/>
    <n v="331"/>
    <n v="0.95166163141993954"/>
    <s v="&gt;"/>
    <s v="EXCELENTE"/>
    <s v="En Febrer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4"/>
    <n v="331"/>
    <n v="0.94864048338368578"/>
    <s v="&gt;"/>
    <s v="EXCELENTE"/>
    <s v="En Marz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6072507552870079"/>
    <n v="0.96072507552870079"/>
    <x v="0"/>
  </r>
  <r>
    <n v="54"/>
    <x v="3"/>
    <s v="Gestión Integral de Vehículos y Equipos"/>
    <x v="7"/>
    <x v="0"/>
    <x v="53"/>
    <s v="Identificar el tiempo promedio para atención de actividades de mantenimiento correctivos del equipo menor de la UAECOB."/>
    <x v="2"/>
    <s v="*Personal (Técnicos administrativos y uniformados)_x000a_*Físicos_x000a_*Tecnológicos "/>
    <n v="5"/>
    <s v="Al final del proceso"/>
    <s v="Eficiencia"/>
    <s v="Promedio mensual (suma de los días Equipo menor atendido por mantenimiento correctivo / el numero de equipo menor del taller interno B3 y talleres externos )  _x000a_Ref.(Fecha de entrada al taller-fecha de salida del taller)"/>
    <s v="Tiempo (Días)"/>
    <s v="Taller interno Informe semanal enviado a logística._x000a_Taller externos, los informes se solicitan cuando se hacen los mantenimientos"/>
    <s v="Monitoreo mensual"/>
    <s v="Mensual"/>
    <s v="&gt; 21 DIAS"/>
    <s v="(&gt;10 DIAS  Y    &lt; 20 DIAS)"/>
    <s v="(&gt; 6 DIAS   Y   &lt; 9 DIAS)"/>
    <s v="&lt;  5 DIAS"/>
    <s v="EQUIPO MENOR"/>
    <s v="LIDER EQUIPO MENOR"/>
    <s v="LIDER DE EQUIPO MENOR _x000a_SUBDIRECTOR LOGISTICA"/>
    <s v="SUBDIRECCION LOGISTICA_x000a_DIRECCION_x000a_PLANEACION_x000a_SUBDIRECCION OPERATIVA_x000a_"/>
    <s v="5 DIAS"/>
    <n v="90"/>
    <n v="20"/>
    <n v="4.5"/>
    <s v="&lt;"/>
    <s v="EXCELENTE"/>
    <s v="En el mes de Abril el tiempo promedio del mantenimiento correctivo del equipo menor de mayor rotacion  en el taller interno de logistica y taller externo fue de 4,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33"/>
    <n v="19"/>
    <n v="1.736842105263158"/>
    <s v="&lt;"/>
    <s v="EXCELENTE"/>
    <s v="En el mes de Mayo el tiempo promedio del mantenimiento correctivo del equipo menor de mayor rotacion  en el taller interno de logistica y taller externo fue de 1,7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9"/>
    <n v="9"/>
    <n v="1"/>
    <s v="&lt;"/>
    <s v="Excelente"/>
    <s v="En el mes de Junio el tiempo promedio del mantenimiento correctivo del equipo menor de mayor rotacion  en el taller interno de logistica y taller externo fue de 1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2.4122807017543857"/>
    <n v="2.4122807017543857"/>
    <x v="0"/>
    <s v="5 DIAS"/>
    <n v="21"/>
    <n v="6"/>
    <n v="3.5"/>
    <s v="&lt;"/>
    <s v="Excelente"/>
    <s v="En el mes de enero, el tiempo promedio del mantenimiento correctivo del equipo menor de mayor rotacion  en el taller interno de logistica y taller externo fue de 3,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73"/>
    <n v="16"/>
    <n v="4.5625"/>
    <s v="&lt;"/>
    <s v="EXCELENTE"/>
    <s v="En el mes de Febrero, el tiempo promedio del mantenimiento correctivo del equipo menor de mayor rotacion  en el taller interno de logistica y taller externo fue de 4,56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55"/>
    <n v="17"/>
    <n v="3.2352941176470589"/>
    <s v="&lt;"/>
    <s v="EXCELENTE"/>
    <s v="En el mes de Marzo, el tiempo promedio del mantenimiento correctivo del equipo menor de mayor rotacion  en el taller interno de logistica y taller externo fue de 3,2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3.7659313725490193"/>
    <n v="3.7659313725490193"/>
    <x v="0"/>
  </r>
  <r>
    <n v="55"/>
    <x v="3"/>
    <s v="Gestión Logística en Emergencias"/>
    <x v="7"/>
    <x v="0"/>
    <x v="54"/>
    <s v="Garantizar Suscripción y Ejecución de contratos de suministros (de Consumo y Controlados) según la programación del Plan Anual de Adquisiciones de la UAECOB."/>
    <x v="0"/>
    <s v="Personal  administrativo_x000a_Físicos_x000a_Tecnológicos "/>
    <n v="0.9"/>
    <s v="En las etapas del proceso"/>
    <s v="Eficacia"/>
    <s v="No. de contratos de suministros en ejecución en el trimestre/ No. de contratos de suministros programados en el PAA "/>
    <s v="Porcentaje"/>
    <s v="Validación y seguimiento al Plan Anual de Adquisiciones en el tema de suministros._x000a__x000a_Información histórica de comportamiento de contratos  de suministros"/>
    <s v="Monitoreo mensual"/>
    <s v="Trimestral"/>
    <s v="&lt;49%"/>
    <s v="(&gt; 50% y &lt;64%)"/>
    <s v="(&gt; 65% y &lt;89%)"/>
    <s v="&gt;90%"/>
    <s v="PROCESOS _x000a_CONTRACTUALES"/>
    <s v="PROFESIONAL _x000a_CONTRACTUAL"/>
    <s v="SUBDIRECTOR LOGISTICO"/>
    <s v="SUBDIRECCION LOGISTICA_x000a_DIRECCION_x000a_PLANEACION_x000a_SUBDIRECCION OPERATIVA_x000a_"/>
    <n v="0.9"/>
    <m/>
    <m/>
    <m/>
    <m/>
    <m/>
    <m/>
    <m/>
    <n v="0.9"/>
    <m/>
    <m/>
    <m/>
    <m/>
    <m/>
    <m/>
    <m/>
    <n v="0.9"/>
    <n v="7"/>
    <n v="8"/>
    <n v="0.875"/>
    <s v="&lt;"/>
    <s v="BUENO"/>
    <s v="Se evidencia que el 88% de los contratos de suministros de la Subdireccion Logistica se encuentran vigentes y en ejecucion para garantizar la misionalidad de la UAECOB. Generando un indicador trimestral con desempeño Bueno_x000a__x000a_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
    <m/>
    <m/>
    <n v="0.875"/>
    <x v="1"/>
    <n v="0.9"/>
    <m/>
    <m/>
    <m/>
    <m/>
    <m/>
    <m/>
    <m/>
    <n v="0.9"/>
    <m/>
    <m/>
    <m/>
    <m/>
    <m/>
    <m/>
    <m/>
    <n v="0.9"/>
    <n v="8"/>
    <n v="8"/>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
    <m/>
    <m/>
    <n v="1"/>
    <x v="0"/>
  </r>
  <r>
    <n v="56"/>
    <x v="3"/>
    <s v="Gestión Logística en Emergencias"/>
    <x v="7"/>
    <x v="0"/>
    <x v="55"/>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4"/>
    <n v="4"/>
    <n v="1"/>
    <s v="&gt;"/>
    <s v="EXCELENTE"/>
    <s v="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_x000a__x000a_Resultado del indicador EXCELENTE en un 100%; puesto que todas las solicitudes requeridas fueron atendidas oportunamente."/>
    <m/>
    <n v="0.9"/>
    <n v="5"/>
    <n v="5"/>
    <n v="1"/>
    <s v="&gt;"/>
    <s v="EXCELENTE"/>
    <s v="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_x000a__x000a_Resultado del indicador EXCELENTE en un 100%; puesto que todas las solicitudes requeridas fueron atendidas oportunamente."/>
    <m/>
    <n v="0.9"/>
    <n v="4"/>
    <n v="4"/>
    <n v="1"/>
    <s v="&gt;"/>
    <s v="Excelente"/>
    <s v="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_x000a__x000a_Resultado del indicador EXCELENTE en un 100%; puesto que todas las solicitudes requeridas fueron atendidas oportunamente."/>
    <m/>
    <n v="1"/>
    <n v="1"/>
    <x v="0"/>
    <n v="0.9"/>
    <n v="1"/>
    <n v="1"/>
    <n v="1"/>
    <s v="&gt;"/>
    <s v="Excelente"/>
    <s v="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_x000a__x000a_Resultado del indicador EXCELENTE en un 100%; puesto que todas las solicitudes requeridas fueron atendidas oportunamente."/>
    <m/>
    <n v="0.9"/>
    <n v="1"/>
    <n v="1"/>
    <n v="1"/>
    <s v="&gt;"/>
    <s v="EXCELENTE"/>
    <s v="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_x000a__x000a_Resultado del indicador EXCELENTE en un 100%; puesto que todas las solicitudes requeridas fueron atendidas oportunamente."/>
    <m/>
    <n v="0.9"/>
    <n v="2"/>
    <n v="2"/>
    <n v="1"/>
    <s v="&gt;"/>
    <s v="EXCELENTE"/>
    <s v="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_x000a__x000a_Resultado del indicador EXCELENTE en un 100%; puesto que todas las solicitudes requeridas fueron atendidas oportunamente."/>
    <m/>
    <n v="1"/>
    <n v="1"/>
    <x v="0"/>
  </r>
  <r>
    <n v="57"/>
    <x v="0"/>
    <s v="Gestión del Talento Humano"/>
    <x v="8"/>
    <x v="0"/>
    <x v="56"/>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n v="1"/>
    <n v="1"/>
    <n v="1"/>
    <m/>
    <m/>
    <m/>
    <m/>
    <n v="1"/>
    <n v="2"/>
    <n v="2"/>
    <n v="1"/>
    <m/>
    <m/>
    <m/>
    <m/>
    <n v="1"/>
    <n v="1"/>
    <n v="1"/>
    <n v="1"/>
    <m/>
    <m/>
    <s v="Para el segundo trimestre se programó la actividad Encuentro  de Familias para la cual se realizaron cinco salidas con funcionarios de las Compañías 3, 4 y 5, la actividad de entrenamiento del  grupo de atletismo y participación en una carrera de atletismo"/>
    <m/>
    <m/>
    <n v="1"/>
    <x v="0"/>
    <m/>
    <m/>
    <m/>
    <m/>
    <m/>
    <m/>
    <m/>
    <m/>
    <m/>
    <m/>
    <m/>
    <m/>
    <m/>
    <m/>
    <m/>
    <m/>
    <n v="1"/>
    <n v="1"/>
    <n v="1"/>
    <n v="1"/>
    <s v="&gt;"/>
    <s v="EXCELENTE"/>
    <s v="Para el primer trimestre se programó la actividad Encuentro  de Familias y se realizaron dos salidas con funcionarios de la Compañía 1 y 2"/>
    <m/>
    <m/>
    <n v="1"/>
    <x v="0"/>
  </r>
  <r>
    <n v="58"/>
    <x v="0"/>
    <s v="Gestión del Talento Humano"/>
    <x v="8"/>
    <x v="0"/>
    <x v="57"/>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n v="277"/>
    <n v="277"/>
    <n v="1"/>
    <m/>
    <m/>
    <m/>
    <m/>
    <n v="1"/>
    <n v="110"/>
    <n v="110"/>
    <n v="1"/>
    <m/>
    <m/>
    <m/>
    <m/>
    <n v="1"/>
    <n v="398"/>
    <n v="427"/>
    <n v="0.9320843091334895"/>
    <s v="&lt;"/>
    <s v="BUENO"/>
    <s v="Participación de los funcionarios con sus familias en la actividad del día de la familia en cinco fechas durante los meses de abril y mayo._x000a_El equipo de atletismo participó en la carrera allianz y 11 de los integrantes asistieron a una jornada de entrenamiento.  "/>
    <m/>
    <m/>
    <n v="0.9320843091334895"/>
    <x v="1"/>
    <m/>
    <m/>
    <m/>
    <m/>
    <m/>
    <m/>
    <m/>
    <m/>
    <m/>
    <m/>
    <m/>
    <m/>
    <m/>
    <m/>
    <m/>
    <m/>
    <n v="1"/>
    <n v="531"/>
    <n v="531"/>
    <n v="1"/>
    <s v="&gt;"/>
    <s v="EXCELENTE"/>
    <s v="La actividad se llevó a cabo en dos fechas Febrero 24 y 25 y marzo 3 y 4."/>
    <m/>
    <m/>
    <n v="1"/>
    <x v="0"/>
  </r>
  <r>
    <n v="59"/>
    <x v="0"/>
    <s v="Gestión del Talento Humano"/>
    <x v="8"/>
    <x v="0"/>
    <x v="58"/>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n v="39"/>
    <n v="39"/>
    <n v="1"/>
    <s v="&gt;"/>
    <s v="EXCELENTE"/>
    <s v="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
    <s v="NO APLICA"/>
    <n v="0.8"/>
    <n v="43"/>
    <n v="43"/>
    <n v="1"/>
    <s v="&gt;"/>
    <s v="EXCELENTE"/>
    <s v="Durante el mes de Mayo se impartieron dos cursos para la conducción de vehículos de Emergencias con una participación de 43 servidores públicos los cuales cumplieron satisfactoriamente y de manera sobresaliente con las evaluaciones planteadas durante el desarrollo del curso "/>
    <m/>
    <n v="80"/>
    <n v="14"/>
    <n v="14"/>
    <n v="1"/>
    <s v="&gt;"/>
    <s v="Excelente"/>
    <s v="Durante el mes de Junio se impartio un curso Sistema Comando de Incidentes Nivel Intermedio con una participación de 14 servidores públicos los cuales cumplieron satisfactoriamente y de manera sobresaliente con las evaluaciones planteadas durante el desarrollo del curso "/>
    <m/>
    <m/>
    <n v="1"/>
    <x v="0"/>
    <m/>
    <m/>
    <m/>
    <m/>
    <m/>
    <m/>
    <m/>
    <m/>
    <m/>
    <m/>
    <m/>
    <m/>
    <m/>
    <m/>
    <m/>
    <m/>
    <n v="0.8"/>
    <n v="114"/>
    <n v="124"/>
    <n v="0.91935483870967738"/>
    <s v="&gt;"/>
    <s v="BUENO"/>
    <s v="Durante la ejecución del proceso de capacitación y entrenamiento 10 uniformados de la UAECOB no alcanzaron a cumplir satisfactoriamente los objetivos planteados en las evaluaciones de los cursos razon por la cual no fueron certificados en este proceso."/>
    <m/>
    <m/>
    <n v="0.91935483870967738"/>
    <x v="2"/>
  </r>
  <r>
    <n v="60"/>
    <x v="1"/>
    <s v="Gestión del Talento Humano"/>
    <x v="8"/>
    <x v="0"/>
    <x v="59"/>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n v="3"/>
    <n v="3"/>
    <n v="1"/>
    <s v="&gt;"/>
    <s v="EXCELENTE"/>
    <s v="Durante el mes de abril se impartieron (3) Tres procesos de capacitación y entrenamiento con una participación de 56 servidores públicos de la UAECOB."/>
    <s v="NO APLICA"/>
    <n v="0.8"/>
    <n v="6"/>
    <n v="6"/>
    <n v="1"/>
    <s v="&gt;"/>
    <s v="EXCELENTE"/>
    <s v="Durante el mes de Mayo se impartieron seis procesos de capacitación y entrenamiento con una participación de 130 servidores públicos de la UAECOB."/>
    <m/>
    <n v="80"/>
    <n v="8"/>
    <n v="8"/>
    <n v="1"/>
    <s v="&gt;"/>
    <s v="Excelente"/>
    <s v="Durante el mes de Junio impartieron seis procesos de capacitación y entrenamiento con una participación de 167 servidores públicos de la UAECOB."/>
    <m/>
    <m/>
    <n v="1"/>
    <x v="0"/>
    <m/>
    <m/>
    <m/>
    <m/>
    <m/>
    <m/>
    <m/>
    <m/>
    <m/>
    <m/>
    <m/>
    <m/>
    <m/>
    <m/>
    <m/>
    <m/>
    <n v="0.8"/>
    <n v="5"/>
    <n v="5"/>
    <n v="1"/>
    <s v="&gt;"/>
    <s v="EXCELENTE"/>
    <s v="_x000a_En el primer trimestre se plantearon 5 proceso de formación al personal operativo de la entidad, los cuales fueron ejecutados en las fechas planeadas._x000a_"/>
    <m/>
    <m/>
    <n v="1"/>
    <x v="0"/>
  </r>
  <r>
    <n v="61"/>
    <x v="0"/>
    <s v="Gestión del Talento Humano"/>
    <x v="8"/>
    <x v="0"/>
    <x v="60"/>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m/>
    <m/>
    <m/>
    <m/>
    <m/>
    <m/>
    <m/>
    <m/>
    <m/>
    <m/>
    <m/>
    <m/>
    <m/>
    <m/>
    <m/>
    <m/>
    <n v="0.04"/>
    <n v="10"/>
    <n v="642"/>
    <n v="1.6E-2"/>
    <m/>
    <m/>
    <s v="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
    <s v="NO APLICA"/>
    <m/>
    <n v="1.6E-2"/>
    <x v="0"/>
    <m/>
    <m/>
    <m/>
    <m/>
    <m/>
    <m/>
    <m/>
    <m/>
    <m/>
    <m/>
    <m/>
    <m/>
    <m/>
    <m/>
    <m/>
    <m/>
    <n v="0.04"/>
    <n v="10"/>
    <n v="643"/>
    <n v="1.5552099533437015E-2"/>
    <s v="&gt;"/>
    <s v="EXCELENTE"/>
    <s v="Los eventos relacionados con acondicionamiento físico y Operativos Generales (Activación, Movilización y corte de árboles), fueron los que aportaron la mayoría de días perdidos."/>
    <m/>
    <m/>
    <n v="1.5552099533437015E-2"/>
    <x v="0"/>
  </r>
  <r>
    <n v="62"/>
    <x v="0"/>
    <s v="Gestión del Talento Humano"/>
    <x v="8"/>
    <x v="0"/>
    <x v="61"/>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m/>
    <m/>
    <m/>
    <m/>
    <m/>
    <m/>
    <m/>
    <m/>
    <m/>
    <m/>
    <m/>
    <m/>
    <m/>
    <m/>
    <m/>
    <m/>
    <n v="0.04"/>
    <n v="8320"/>
    <n v="231120"/>
    <n v="3.5998615437867774E-2"/>
    <m/>
    <m/>
    <s v="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s v="NO APLICA"/>
    <m/>
    <n v="3.5998615437867774E-2"/>
    <x v="1"/>
    <m/>
    <m/>
    <m/>
    <m/>
    <m/>
    <m/>
    <m/>
    <m/>
    <m/>
    <m/>
    <m/>
    <m/>
    <m/>
    <m/>
    <m/>
    <m/>
    <n v="0.04"/>
    <n v="7728"/>
    <n v="231480"/>
    <n v="3.3385173665111456E-2"/>
    <s v="&gt;"/>
    <s v="EXCELENTE"/>
    <s v="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m/>
    <m/>
    <n v="3.3385173665111456E-2"/>
    <x v="0"/>
  </r>
</pivotCacheRecords>
</file>

<file path=xl/pivotCache/pivotCacheRecords2.xml><?xml version="1.0" encoding="utf-8"?>
<pivotCacheRecords xmlns="http://schemas.openxmlformats.org/spreadsheetml/2006/main" xmlns:r="http://schemas.openxmlformats.org/officeDocument/2006/relationships" count="55">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n v="21"/>
    <n v="21"/>
    <n v="21"/>
    <n v="1"/>
    <s v="(=100%)"/>
    <s v="EXCELENTE"/>
    <s v="En este periodo se cumplieron a cabalidad todas las piezas previstas sin ningún contra tiempo."/>
    <m/>
    <n v="21"/>
    <n v="21"/>
    <n v="21"/>
    <n v="1"/>
    <s v="(=100%)"/>
    <s v="EXCELENTE"/>
    <s v="En este periodo se cumplieron a cabalidad todas las piezas previstas sin ningún contra tiempo. "/>
    <m/>
    <n v="21"/>
    <n v="21"/>
    <n v="21"/>
    <n v="1"/>
    <s v="(=100%)"/>
    <s v="EXCELENTE"/>
    <s v="En este periodo se cumplieron a cabalidad todas las piezas previstas sin ningún contra tiempo. "/>
    <m/>
    <n v="1"/>
    <n v="1"/>
    <x v="0"/>
    <n v="21"/>
    <n v="21"/>
    <n v="21"/>
    <n v="1"/>
    <s v="(=100%)"/>
    <s v="EXCELENTE"/>
    <s v="En este periodo se cumplieron a cabalidad todas las piezas previstas sin ningún contra tiempo."/>
    <m/>
    <n v="21"/>
    <n v="21"/>
    <n v="21"/>
    <n v="1"/>
    <s v="(=100%)"/>
    <s v="EXCELENTE"/>
    <s v="En este periodo se cumplieron a cabalidad todas las piezas previstas sin ningún contra tiempo."/>
    <m/>
    <n v="26"/>
    <n v="26"/>
    <n v="26"/>
    <n v="1"/>
    <s v="(=100%)"/>
    <s v="EXCELENTE"/>
    <s v="En este periodo se cumplieron a cabalidad todas las piezas previstas sin ningún contra tiempo."/>
    <m/>
    <n v="1"/>
    <n v="1"/>
    <x v="0"/>
    <n v="43"/>
    <n v="43"/>
    <n v="43"/>
    <n v="1"/>
    <s v="(=100%)"/>
    <s v="EXCELENTE"/>
    <s v="En este periodo se cumplieron a cabalidad todas las piezas previstas sin ningún contra tiempo"/>
    <m/>
    <n v="44"/>
    <n v="44"/>
    <n v="44"/>
    <n v="1"/>
    <s v="(=100%)"/>
    <s v="EXCELENTE"/>
    <s v="En este periodo se cumplieron a cabalidad todas las piezas previstas sin ningún contra tiempo"/>
    <m/>
    <n v="44"/>
    <n v="44"/>
    <n v="44"/>
    <n v="1"/>
    <s v="(=100%)"/>
    <s v="Excelente"/>
    <s v="En este periodo se cumplieron a cabalidad todas las piezas previstas sin ningún contra tiempo"/>
    <m/>
    <n v="1"/>
    <n v="1"/>
    <s v="Excelente"/>
    <n v="0.9"/>
    <n v="27"/>
    <n v="21"/>
    <n v="1.2857142857142858"/>
    <s v="(=100%)"/>
    <s v="EXCELENTE"/>
    <s v="En este periodo se realizaron 6 piezas más de las planeadas, por lo cual se generó un porcentaje mayor en el resultado"/>
    <s v="Para el mes de Enero se planteó emitir 4 noticieros, 4 Bomberos en acción, 4 fotos de la semana, 4 hidrantes, 4 historias en estaciones y 1 revista digital"/>
    <n v="0.9"/>
    <n v="27"/>
    <n v="21"/>
    <n v="1.2857142857142858"/>
    <s v="(=100%)"/>
    <s v="EXCELENTE"/>
    <s v="En este periodo se realizaron 6 piezas más de las planeadas, por lo cual se generó un porcentaje mayor en el resultado"/>
    <s v="Para el mes de Febrero se planteó emitir 4 noticieros, 4 Bomberos en acción, 4 fotos de la semana, 4 hidrantes, 4 historias en estaciones y 1 revista digital"/>
    <n v="0.9"/>
    <n v="30"/>
    <n v="21"/>
    <n v="1.4285714285714286"/>
    <s v="(=100%)"/>
    <s v="EXCELENTE"/>
    <s v="En este periodo se realizaron 9 piezas más de las planeadas, por lo cual se generó un porcentaje mayor en el resultado"/>
    <s v="Para el mes de Marzo se planteó emitir 4 noticieros, 4 Bomberos en acción, 4 fotos de la semana, 4 hidrantes, 4 historias en estaciones y 1 revista digital"/>
    <n v="1.3333333333333333"/>
    <n v="1.3333333333333333"/>
    <s v="EXCELENTE"/>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s v=" "/>
    <n v="1"/>
    <m/>
    <m/>
    <m/>
    <m/>
    <m/>
    <m/>
    <s v=" "/>
    <n v="1"/>
    <m/>
    <m/>
    <m/>
    <n v="1"/>
    <n v="1"/>
    <n v="1"/>
    <n v="1"/>
    <n v="1"/>
    <s v="EXCELENTE"/>
    <s v="Para el trimestre, se programó 1 actividad de autocontrol, la cual se ejecutó en el tiempo planeado; esta actividad se realizó con el fin de fortalecer la cultura del control y como apoyo en la preparación para la pre-auditoría de Certificación que se adelantó en la UAECOB, la Oficina de Control realizó en los procesos de la entidad y sus dependencias una actividad en la cual se formularon una serie de preguntas relacionadas con la plataforma estratégica y los principios del Modelo estándar de control (MECI). _x000a_Se publicó en el hidrante y se dejó el registro fotográfico; al finalizar la vigencia, las actividades de fomento de la cultura de autocontrol, se cumplieron dentro de los plazos establecidos y programados._x000a_"/>
    <s v="No requiere acción, toda vez que el indicador su cumplió al 100% en cada periodo y al finalizar la vigencia."/>
    <n v="1"/>
    <n v="1"/>
    <x v="0"/>
    <m/>
    <m/>
    <m/>
    <s v=" "/>
    <n v="1"/>
    <m/>
    <m/>
    <m/>
    <m/>
    <m/>
    <m/>
    <s v=" "/>
    <n v="1"/>
    <m/>
    <m/>
    <m/>
    <m/>
    <m/>
    <m/>
    <s v=" "/>
    <n v="1"/>
    <m/>
    <s v="Para este período no se plantearon actividades de fortalecimiento del control."/>
    <m/>
    <s v="0"/>
    <s v="0"/>
    <x v="1"/>
    <m/>
    <m/>
    <m/>
    <s v=" "/>
    <n v="1"/>
    <m/>
    <m/>
    <m/>
    <m/>
    <m/>
    <m/>
    <s v=" "/>
    <n v="1"/>
    <m/>
    <m/>
    <m/>
    <n v="1"/>
    <n v="2"/>
    <n v="2"/>
    <n v="1"/>
    <n v="1"/>
    <s v="Excelente"/>
    <s v="Se programaron y ejecutaron dos actividades, consistentes en publicar en el papel tapiz de los PC de la unidad mensaje relacionado con los pilares de MECI, también se publicaron carteles en diferentes sitios del edificio Comando relacionados con el tema del fortalecimiento del Control."/>
    <m/>
    <n v="1"/>
    <n v="1"/>
    <s v="Excelente"/>
    <n v="1"/>
    <m/>
    <m/>
    <s v=" "/>
    <n v="1"/>
    <m/>
    <m/>
    <m/>
    <n v="1"/>
    <m/>
    <m/>
    <s v=" "/>
    <n v="1"/>
    <m/>
    <m/>
    <m/>
    <n v="1"/>
    <n v="3"/>
    <n v="3"/>
    <n v="1"/>
    <n v="1"/>
    <s v="EXCELENTE"/>
    <s v="La OCI planeó y ejecuta tres activides para fortalecer la cultura del control  entre ellas: _x000a_- Publicado en el Hidrante tema Tics para la auditoria interna independiente _x000a_- Sensibilización en el uso de la herramienta plan de mejoramiento institucional en la Unidad y Análisis de Causas_x000a_-  Al interior de la OCI se realizarón ejercicios de Autoevaluación, autocontrol y autogestión y se  diligenció la herramienta de autoevaluación definida por la Unidad_x000a_"/>
    <m/>
    <n v="1"/>
    <n v="1"/>
    <s v="EXCELENTE"/>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s v=" "/>
    <n v="1"/>
    <m/>
    <m/>
    <m/>
    <m/>
    <m/>
    <m/>
    <s v=" "/>
    <n v="1"/>
    <m/>
    <m/>
    <m/>
    <n v="0.25"/>
    <n v="16"/>
    <n v="18"/>
    <n v="0.88888888888888884"/>
    <s v="&gt;50%"/>
    <s v="REGULAR"/>
    <s v="Para el tercer trimestre la OCI programo 18 actividades, las cuales se ejecutaron al 100% y dentro de los plazos establecidos 16, y 2 que, aunque se ejecutaron no se entregó el resultado dentro del término establecido en el plan anual de auditorías, lo que nos da un cumplimiento del 22% en el trimestre. Cabe anotar que, de las 2 actividades finalizadas fuera de los términos, 1 (Auditoría de Pre certificación) su ejecución correspondió a la Subdirección de Gestión Corporativa - Grupo SIG, al 31-dic-2019 se había ejecutado el trabajo de campo, pero no conocemos si el informe final que fue entregado el 30-dic-2019 al grupo SIG por correo electrónico. Al finalizar la vigencia 2019, el plan anual de auditorías terminó con una efectividad del 91%, toda vez que, de las 101 actividades planeadas, se ejecutaron cumpliendo con los tiempo y fechas programadas 92. "/>
    <m/>
    <n v="0.88888888888888884"/>
    <n v="0.88888888888888884"/>
    <x v="1"/>
    <m/>
    <m/>
    <m/>
    <s v=" "/>
    <n v="1"/>
    <m/>
    <m/>
    <m/>
    <m/>
    <m/>
    <m/>
    <s v=" "/>
    <n v="1"/>
    <m/>
    <m/>
    <m/>
    <n v="0.25"/>
    <n v="13"/>
    <n v="18"/>
    <n v="0.72222222222222221"/>
    <n v="1"/>
    <s v="REGULAR"/>
    <s v="Para el tercer trimestre la Oficina de Control Interno (OCI) programó 18 actividades; de las cuales 13 se ejecutaron al 100% y dentro de los plazos establecidos, 3 se encuentran en ejecución y 2 que se ejecutaron al 100% pero que no se entregó el resultado dentro del término establecido en el plan anual de auditorías. "/>
    <m/>
    <n v="0.72222222222222221"/>
    <n v="0.72222222222222221"/>
    <x v="2"/>
    <m/>
    <m/>
    <m/>
    <s v=" "/>
    <n v="1"/>
    <m/>
    <m/>
    <m/>
    <m/>
    <m/>
    <m/>
    <s v=" "/>
    <n v="1"/>
    <m/>
    <m/>
    <m/>
    <n v="1"/>
    <n v="22"/>
    <n v="27"/>
    <n v="0.81481481481481477"/>
    <n v="1"/>
    <s v="REGULAR"/>
    <s v="Se presentan 5 actividades que no se ejecutaron en términos (se iniciaron, pero no se entregaron los informes a tiempo), no obstante, se están realizando las reuniones de validación de hallazgos y los seguimientos correspondientes con el fin de cumplir con las actividades programa en el PAA"/>
    <m/>
    <n v="0.81481481481481477"/>
    <n v="0.81481481481481477"/>
    <s v="REGULAR"/>
    <n v="1"/>
    <m/>
    <m/>
    <s v=" "/>
    <n v="1"/>
    <m/>
    <m/>
    <m/>
    <n v="1"/>
    <m/>
    <m/>
    <s v=" "/>
    <n v="1"/>
    <m/>
    <m/>
    <m/>
    <n v="1"/>
    <n v="27"/>
    <n v="28"/>
    <n v="0.9642857142857143"/>
    <n v="1"/>
    <s v="BUENO"/>
    <s v="Se programaron 28 actividades, de las cuales  1 que a pesar de haberse ejecutado no se entregó fuera de los plazos establecidos en el Plan Anual de auditorías."/>
    <m/>
    <n v="0.9642857142857143"/>
    <n v="0.9642857142857143"/>
    <s v="BUENO"/>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s v=" "/>
    <s v="&lt;=10%"/>
    <m/>
    <m/>
    <m/>
    <m/>
    <m/>
    <m/>
    <s v=" "/>
    <s v="&lt;=10%"/>
    <m/>
    <m/>
    <m/>
    <n v="0.1"/>
    <n v="6"/>
    <n v="61"/>
    <n v="9.8360655737704916E-2"/>
    <s v="&lt;=10%"/>
    <s v="EXCELENTE"/>
    <s v="Frente a estos riesgos materializados se tomará mayor rigurosidad en el cumplimiento de los controles establecidos para que no vuelva a ocurrir la materialización de dichos riesgos.  "/>
    <s v="La acción de mejora para estos riesgos es cumplir a cabalidad con las acciones asociadas en la matriz de riesgos, debido a que no se realizan totalmente antes de finalizar esta vigencia y/o dentro de los plazos establecidos en el plan de mejoramiento."/>
    <n v="9.8360655737704916E-2"/>
    <n v="9.8360655737704916E-2"/>
    <x v="0"/>
    <m/>
    <m/>
    <m/>
    <s v=" "/>
    <s v="&lt;=10%"/>
    <m/>
    <m/>
    <m/>
    <m/>
    <m/>
    <m/>
    <s v=" "/>
    <s v="&lt;=10%"/>
    <m/>
    <m/>
    <m/>
    <n v="0.15"/>
    <n v="2"/>
    <n v="60"/>
    <n v="3.3333333333333333E-2"/>
    <s v="&lt;=10%"/>
    <s v="EXCELENTE"/>
    <s v="Frente a este riesgo materializado se tomará controles distintos para mitigar la materialización nuevamente de estos riesgos.  "/>
    <s v="La Acción de mejora para estos riesgos, se encuentra relacionado con un hallazgo de la controlaría Auditoría de desempeño Cod. 173 PAD 2018, el cual consiste en &quot;Gestión para la adquisición de un nuevo sistema de Plaqueteo que permita durabilidad y resistencia los usos sometidos a los elementos por la operatividad de los funcionarios&quot;."/>
    <n v="3.3333333333333333E-2"/>
    <n v="3.3333333333333333E-2"/>
    <x v="0"/>
    <m/>
    <m/>
    <m/>
    <s v=" "/>
    <s v="&lt;=10%"/>
    <m/>
    <m/>
    <m/>
    <m/>
    <m/>
    <m/>
    <s v=" "/>
    <s v="&lt;=10%"/>
    <m/>
    <m/>
    <m/>
    <n v="0.15"/>
    <n v="2"/>
    <n v="60"/>
    <n v="3.3333333333333333E-2"/>
    <s v="&lt;=10%"/>
    <s v="Excelente "/>
    <s v="Frente a este riesgo materializado se tomara controles distintos para mitigar la materizalizacion nuevamente de estos riesgos.  "/>
    <s v="La Acción de mejora para estos riesgos, se encuentra relacionado con un hallazgo de la controlaría Auditoría de desempeño Cod. 173 PAD 2018, el cual consiste en &quot;Gestión para la adquisición de un nuevo sistema de Plaqueteo que permita durabilidad y resistencia los usos sometidos a los elementos por la operatividad de los funcionarios&quot;."/>
    <n v="3.3333333333333333E-2"/>
    <n v="3.3333333333333333E-2"/>
    <s v="Excelente "/>
    <n v="0.15"/>
    <s v="NA"/>
    <s v="NA"/>
    <s v=" "/>
    <s v="&lt;=10%"/>
    <s v="NA"/>
    <s v="NA"/>
    <s v="NA"/>
    <n v="0.15"/>
    <s v="NA"/>
    <s v="NA"/>
    <s v=" "/>
    <s v="&lt;=10%"/>
    <s v="NA"/>
    <s v="NA"/>
    <s v="NA"/>
    <n v="0.15"/>
    <s v="NA"/>
    <s v="NA"/>
    <s v=" "/>
    <s v="&lt;=10%"/>
    <s v="NA"/>
    <s v="NA"/>
    <s v="NA"/>
    <s v=" 0"/>
    <s v=" 0"/>
    <m/>
  </r>
  <r>
    <n v="5"/>
    <x v="0"/>
    <s v="Gestión de las Comunicaciones Internas y Externas"/>
    <x v="2"/>
    <x v="0"/>
    <x v="4"/>
    <s v="Medir el cumplimiento en la atención de incidentes reportados a la mesa de ayuda mediante el aplicativo de reporte de incidentes tecnologicos"/>
    <x v="2"/>
    <s v="*Reportes Aplicativo del reporte de incidencias tecnologicas._x000a_*Personal Mesa de Ayuda"/>
    <n v="1"/>
    <s v="Final del proceso de atención a incidentes"/>
    <s v="Eficacia"/>
    <s v="(Casos cerrados y/o solucionados/ No. de casos reportados)*100"/>
    <s v="Porcentaje"/>
    <s v="Aplicativo de reporte de incidentes de tecnologia"/>
    <s v="Diaria"/>
    <s v="Mensual"/>
    <s v="&lt; 75%"/>
    <s v="(&gt;= 75% y &lt; 85%)"/>
    <s v="(&gt;= 85% y &lt; 100%)"/>
    <s v="(= 100%)"/>
    <s v="Mesa de ayuda, Área de tecnología OAP"/>
    <s v="Andrés Veloza Garibello /Alvaro Andres Diaz Caicedo"/>
    <s v="Mariano Garrido"/>
    <s v="Oficina Asesora de Planeación"/>
    <n v="1"/>
    <n v="280"/>
    <n v="303"/>
    <n v="0.92409240924092406"/>
    <s v="(&gt;= 85% y &lt; 100%)"/>
    <s v="BUENO"/>
    <s v="Para el mes de octubre se denota una mejora en el tiempo de respuesta y se crea una mesa de ayuda aleatoria de ControlDoc. La cual muestra mejores resultados."/>
    <m/>
    <n v="1"/>
    <n v="224"/>
    <n v="247"/>
    <n v="0.90688259109311742"/>
    <s v="(&gt;= 85% y &lt; 100%)"/>
    <s v="BUENO"/>
    <s v="Para el mes de noviembre se denota una mejora en el tiempo de respuesta y se crea una mesa de ayuda aleatoria de ControlDoc. La cual muestra mejores resultados. "/>
    <m/>
    <n v="1"/>
    <n v="170"/>
    <n v="177"/>
    <n v="0.96045197740112997"/>
    <s v="(&gt;= 85% y &lt; 100%)"/>
    <s v="BUENO"/>
    <s v="Para el mes de diciembre se denota una mejora en el tiempo de respuesta y se crea una mesa de ayuda aleatoria de ControlDoc. La cual muestra mejores resultados."/>
    <m/>
    <n v="0.93047565924505715"/>
    <n v="0.93047565924505715"/>
    <x v="2"/>
    <n v="1"/>
    <n v="301"/>
    <n v="309"/>
    <n v="0.97411003236245952"/>
    <s v="(= 100%)"/>
    <s v="BUENO"/>
    <s v="Para el mes de Julio se denota una mejora en el tiempo de respuesta y se crea una mesa de ayuda aleatoria de CONTROLDOC que muestra mejores resultados."/>
    <m/>
    <n v="1"/>
    <n v="208"/>
    <n v="232"/>
    <n v="0.89655172413793105"/>
    <s v="(= 100%)"/>
    <s v="BUENO"/>
    <s v="Para el mes de agosto se denota una mejora en el tiempo de respuesta y se crea una mesa de ayuda aleatoria de CONTROLDOC que muestra mejores resultados."/>
    <m/>
    <n v="1"/>
    <n v="211"/>
    <n v="226"/>
    <n v="0.9336283185840708"/>
    <s v="(= 100%)"/>
    <s v="BUENO"/>
    <s v="Para el mes de septiembre se denota una mejora en el tiempo de respuesta y se crea una mesa de ayuda aleatoria de CONTROLDOC que muestra mejores resultados."/>
    <m/>
    <n v="0.93476335836148705"/>
    <n v="0.93476335836148705"/>
    <x v="3"/>
    <n v="1"/>
    <n v="207"/>
    <n v="221"/>
    <n v="0.93665158371040724"/>
    <s v="(= 100%)"/>
    <s v="BUENO"/>
    <s v="Para el mes de abril se denota una mejora en el tiempo de respuesta y se crea una mesa de ayuda aleatoria de control doc. que muestra mejores resultados"/>
    <m/>
    <n v="1"/>
    <n v="316"/>
    <n v="330"/>
    <n v="0.95757575757575752"/>
    <s v="(= 100%)"/>
    <s v="BUENO"/>
    <s v="Para el mes de mayo se denota una mejora entra en funcionamiento la mesa de ayuda con el personal contratado de control doc. quienes son los responsables del mantenimiento de la plataforma"/>
    <m/>
    <n v="1"/>
    <n v="203"/>
    <n v="212"/>
    <n v="0.95754716981132071"/>
    <s v="(= 100%)"/>
    <s v="BUENO"/>
    <s v="Para el mes de junio sigue las acciones de mejora con el personal contratado de control doc. quienes son los responsables del mantenimiento de la plataforma"/>
    <m/>
    <n v="0.95059150369916179"/>
    <n v="0.95059150369916179"/>
    <s v="BUENO"/>
    <n v="1"/>
    <n v="297"/>
    <n v="339"/>
    <n v="0.87610619469026552"/>
    <s v="(= 100%)"/>
    <s v="BUENO"/>
    <s v="1, para el mes de enero se realizó la medición tomando en cuenta que el programa el cual recibe y almacena los requerimientos de mesa de ayuda no arroja una calificación de satisfacción se toman los casos solucionados frente a los casos que no tuvieron solución."/>
    <m/>
    <n v="1"/>
    <n v="300"/>
    <n v="356"/>
    <n v="0.84269662921348309"/>
    <s v="(= 100%)"/>
    <s v="REGULAR"/>
    <s v="1, para el mes de Febrero se realizó la medición tomando en cuenta que el programa el cual recibe y almacena los requerimientos de mesa de ayuda no arroja una calificación de satisfacción  se toman los casos solucionados y cerrados frente a los casos registrados y en proceso que no tuvieron solución. se evidencia que para este mes los casos registrados tuvieron un incremento sign ificativo"/>
    <m/>
    <n v="1"/>
    <n v="246"/>
    <n v="314"/>
    <n v="0.78343949044585992"/>
    <s v="(= 100%)"/>
    <s v="REGULAR"/>
    <s v="1, para el mes de Marzo  se realizó la medición tomando en cuenta que el programa el cual recibe y almacena los requerimientos de mesa de ayuda no arroja una calificación de satisfacción  se toman los casos solucionados Yy cerrados frente a los casos que no tuvieron solución evidenciando el incremento en  el proceso y registrado del programa aranda los cuales no tenian responsable en su momento (falta firma de contrato)"/>
    <s v="se proponer una reunión para el 2 trimestre en la cual se desarrollara un tipo de encuesta o una forma de calificación para determinar la satisfacción del usuario."/>
    <n v="0.83408077144986947"/>
    <n v="0.83408077144986947"/>
    <s v="REGULAR"/>
  </r>
  <r>
    <n v="6"/>
    <x v="0"/>
    <s v="Gestión de las Comunicaciones Internas y Externas"/>
    <x v="2"/>
    <x v="0"/>
    <x v="5"/>
    <s v="Medir la disponibilidad de los aplicativos misionales y funcionales de la entidad"/>
    <x v="2"/>
    <s v="*Reportes de la disponibilidad de los aplicativos misionales y funcionales de la entidad(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Alvaro Andres Diaz Caicedo"/>
    <s v="Mariano Garrido"/>
    <s v="Oficina Asesora de Planeación"/>
    <n v="1"/>
    <n v="720"/>
    <n v="720"/>
    <n v="1"/>
    <s v="(= 100%)"/>
    <s v="EXCELENTE"/>
    <s v="1. Para el mes de octubre no se presentó inactividad de los servidores, por lo cual presenta un resultado óptimo del 100%._x000a__x000a_2. Este resultado está consolidado y al estar al 100 % no tiene variación._x000a_"/>
    <m/>
    <n v="1"/>
    <n v="720"/>
    <n v="720"/>
    <n v="1"/>
    <s v="(= 100%)"/>
    <s v="EXCELENTE"/>
    <s v="1. Para el mes de noviembre no se presentó inactividad de los servidores, por lo cual presenta un resultado óptimo del 100%._x000a__x000a_2. Este resultado está consolidado y al estar al 100 % no tiene variación._x000a_"/>
    <m/>
    <n v="1"/>
    <n v="720"/>
    <n v="720"/>
    <n v="1"/>
    <s v="(= 100%)"/>
    <s v="EXCELENTE"/>
    <s v="1. Para el mes de diciembre no se presentó inactividad de los servidores, por lo cual presenta un resultado óptimo del 100%._x000a_2. Este resultado está consolidado y al estar al 100 % no tiene variación._x000a_"/>
    <m/>
    <n v="1"/>
    <n v="1"/>
    <x v="0"/>
    <n v="1"/>
    <n v="720"/>
    <n v="720"/>
    <n v="1"/>
    <s v="(= 100%)"/>
    <s v="EXCELENTE"/>
    <s v="1. Para el mes de Julio no se presentó inactividad de los servidores por lo cual presenta un resultado óptimo del 100%._x000a_2. Este resultado está consolidado y al estar al 100 % no tiene variación."/>
    <m/>
    <n v="1"/>
    <n v="720"/>
    <n v="720"/>
    <n v="1"/>
    <s v="(= 100%)"/>
    <s v="EXCELENTE"/>
    <s v="1. Para el mes de agosto no se presentó inactividad de los servidores por lo cual presenta un resultado óptimo del 100%._x000a_2. Este resultado está consolidado y al estar al 100 % no tiene variación."/>
    <m/>
    <n v="1"/>
    <n v="720"/>
    <n v="720"/>
    <n v="1"/>
    <s v="(= 100%)"/>
    <s v="EXCELENTE"/>
    <s v="1. Para el mes de septiembre no se presentó inactividad de los servidores por lo cual presenta un resultado óptimo del 100%._x000a_2. Este resultado está consolidado y al estar al 100 % no tiene variación."/>
    <m/>
    <n v="1"/>
    <n v="1"/>
    <x v="0"/>
    <n v="1"/>
    <n v="720"/>
    <n v="720"/>
    <n v="1"/>
    <s v="(= 100%)"/>
    <s v="EXCELENTE"/>
    <s v="1, Para el mes de abril no se presentó inactividad de los servidores por lo cual presenta un resultado óptimo del 100%,_x000a_2, Este resultado se promedia ya que la medición entregada de este primer trimestre se hizo consolidada y al estar al 100 % no tiene variación._x000a_"/>
    <m/>
    <n v="1"/>
    <n v="720"/>
    <n v="720"/>
    <n v="1"/>
    <s v="(= 100%)"/>
    <s v="EXCELENTE"/>
    <s v="1, Para el mes de mayo no se presentó inactividad de los servidores por lo cual presenta un resultado óptimo del 100%,_x000a_2, Este resultado se promedia ya que la medición entregada de este primer trimestre se hizo consolidada y al estar al 100 % no tiene variación._x000a_"/>
    <m/>
    <n v="1"/>
    <n v="720"/>
    <n v="720"/>
    <n v="1"/>
    <s v="(= 100%)"/>
    <s v="Excelente "/>
    <s v="1, Para el mes de junio no se presentó inactividad de los servidores por lo cual presenta un resultado óptimo del 100%,_x000a_2, Este resultado se promedia ya que la medición entregada de este primer trimestre se hizo consolidada y al estar al 100 % no tiene variación._x000a_"/>
    <m/>
    <n v="1"/>
    <n v="1"/>
    <s v="Excelente "/>
    <n v="1"/>
    <n v="720"/>
    <n v="720"/>
    <n v="1"/>
    <s v="(= 100%)"/>
    <s v="EXCELENTE"/>
    <s v="&quot;1, Para el mes de enero no se presentó inactividad de los servidores por lo cual presenta un resultado óptimo del 100%,_x000a_2, Este resultado se promedia ya que la medición entregada de este primer trimestre se hizo consolidada y al estar al 100 % no tiene variación.&quot;_x000a_"/>
    <m/>
    <n v="1"/>
    <n v="720"/>
    <n v="720"/>
    <n v="1"/>
    <s v="(= 100%)"/>
    <s v="EXCELENTE"/>
    <s v="1, Para el mes  de Febrero no se presentó inactividad de los servidores por lo cual presenta un resultado óptimo del 100%,_x000a_2, Este resultado se promedia ya que la medición entregada de este primer trimestre se hizo consolidación  y al estar al 100 % no tiene variación._x000a_"/>
    <m/>
    <n v="1"/>
    <n v="720"/>
    <n v="720"/>
    <n v="1"/>
    <s v="(= 100%)"/>
    <s v="EXCELENTE"/>
    <s v="1, Para el mes de Marzo no se presentó inactividad de los servidores por lo cual presenta un resultado óptimo del 100%,_x000a_2, Este resultado se promedia ya que la medición entregada de este primer trimestre se hizo consolidación  y al estar al 100 % no tiene variación._x000a_"/>
    <m/>
    <n v="1"/>
    <n v="1"/>
    <s v="EXCELENTE"/>
  </r>
  <r>
    <n v="7"/>
    <x v="0"/>
    <s v="Gestión Estratégica"/>
    <x v="2"/>
    <x v="1"/>
    <x v="6"/>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n v="0.877"/>
    <n v="1"/>
    <n v="0.877"/>
    <s v="(&gt;80% y &lt;100%)"/>
    <s v="BUENO"/>
    <s v="El avance de los productos fue del 87,7% lo que es bueno para la gestion en el cuarto trimestre del año."/>
    <m/>
    <n v="0.877"/>
    <n v="0.877"/>
    <x v="2"/>
    <m/>
    <m/>
    <m/>
    <s v=" "/>
    <s v="(=100%)"/>
    <m/>
    <m/>
    <m/>
    <m/>
    <m/>
    <m/>
    <s v=" "/>
    <s v="(=100%)"/>
    <m/>
    <m/>
    <m/>
    <m/>
    <m/>
    <m/>
    <n v="0.71"/>
    <s v="(=100%)"/>
    <s v="REGULAR"/>
    <s v="Corresponde al avance ponderado de los productos del Plan de Acción en referencia al avance de las metas establecidas."/>
    <m/>
    <n v="0.71"/>
    <n v="0.71"/>
    <x v="2"/>
    <m/>
    <m/>
    <m/>
    <s v=" "/>
    <s v="(=100%)"/>
    <m/>
    <m/>
    <m/>
    <m/>
    <m/>
    <m/>
    <s v=" "/>
    <s v="(=100%)"/>
    <m/>
    <m/>
    <m/>
    <n v="1"/>
    <n v="0"/>
    <n v="0"/>
    <s v=" "/>
    <s v="(=100%)"/>
    <s v="BUENO"/>
    <s v="Corresponde al avance ponderado de los productos del Plan de Acción en referencia al avance de las metas establecidas."/>
    <m/>
    <s v="0"/>
    <s v="0"/>
    <s v="BUENO"/>
    <n v="1"/>
    <m/>
    <m/>
    <s v=" "/>
    <s v="(=100%)"/>
    <m/>
    <m/>
    <m/>
    <n v="1"/>
    <m/>
    <m/>
    <s v=" "/>
    <s v="(=100%)"/>
    <m/>
    <m/>
    <m/>
    <n v="1"/>
    <n v="95"/>
    <n v="100"/>
    <n v="0.95"/>
    <s v="(=100%)"/>
    <s v="BUENO"/>
    <s v="El avance de los productos fue del 95% lo que es bueno parala gestion en el primer trimestre del año "/>
    <m/>
    <n v="0.95"/>
    <n v="0.95"/>
    <s v="BUENO"/>
  </r>
  <r>
    <n v="8"/>
    <x v="0"/>
    <s v="Gestión Estratégica"/>
    <x v="2"/>
    <x v="1"/>
    <x v="7"/>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n v="0.93"/>
    <n v="1"/>
    <n v="0.93"/>
    <s v="(&gt;80% y &lt;100%)"/>
    <s v="BUENO"/>
    <s v="El promedio de cumplimiento de avance de las actividades del plan de accion institucional es del 93% lo que establece un avance importante en el cuarto trimestre del año."/>
    <m/>
    <n v="0.93"/>
    <n v="0.93"/>
    <x v="2"/>
    <m/>
    <m/>
    <m/>
    <s v=" "/>
    <s v="(=100%)"/>
    <m/>
    <m/>
    <m/>
    <m/>
    <m/>
    <m/>
    <s v=" "/>
    <s v="(=100%)"/>
    <m/>
    <m/>
    <m/>
    <m/>
    <m/>
    <m/>
    <n v="0.71"/>
    <s v="(=100%)"/>
    <s v="REGULAR"/>
    <s v="Corresponde al avance ponderado de todas las actividades del Plan de Acción."/>
    <m/>
    <n v="0.71"/>
    <n v="0.71"/>
    <x v="2"/>
    <m/>
    <m/>
    <m/>
    <s v=" "/>
    <s v="(=100%)"/>
    <m/>
    <m/>
    <m/>
    <m/>
    <m/>
    <m/>
    <s v=" "/>
    <s v="(=100%)"/>
    <m/>
    <m/>
    <m/>
    <n v="1"/>
    <n v="0"/>
    <n v="0"/>
    <s v=" "/>
    <s v="(=100%)"/>
    <s v="MALO"/>
    <s v="Corresponde al avance ponderado de todas las actividades del Plan de Acción."/>
    <m/>
    <s v="0"/>
    <s v="0"/>
    <s v="MALO"/>
    <n v="1"/>
    <m/>
    <m/>
    <s v=" "/>
    <s v="(=100%)"/>
    <m/>
    <m/>
    <m/>
    <n v="1"/>
    <m/>
    <m/>
    <s v=" "/>
    <s v="(=100%)"/>
    <m/>
    <m/>
    <m/>
    <n v="1"/>
    <n v="20"/>
    <n v="100"/>
    <n v="0.2"/>
    <s v="(=100%)"/>
    <s v="MALO"/>
    <s v="El promedio de cumplimiento de avance de las actividades del plan de accion institucional es del 20% lo que establece un avance importante en el primer trimestre del año"/>
    <m/>
    <n v="0.2"/>
    <n v="0.2"/>
    <s v="MALO"/>
  </r>
  <r>
    <n v="9"/>
    <x v="0"/>
    <s v="Gestión Estratégica"/>
    <x v="2"/>
    <x v="1"/>
    <x v="8"/>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n v="0.82"/>
    <n v="1"/>
    <n v="0.82"/>
    <s v="(&gt;80% y &lt;100%)"/>
    <s v="BUENO"/>
    <s v="El avance de las actividades en el cuarto trimestre del año fue de un 82% lo que es bueno parala gestion en el cuarto trimestre del año."/>
    <m/>
    <n v="0.82"/>
    <n v="0.82"/>
    <x v="2"/>
    <m/>
    <m/>
    <m/>
    <s v=" "/>
    <s v="(=100%)"/>
    <m/>
    <m/>
    <m/>
    <m/>
    <m/>
    <m/>
    <s v=" "/>
    <s v="(=100%)"/>
    <m/>
    <m/>
    <m/>
    <m/>
    <m/>
    <m/>
    <n v="0.86"/>
    <s v="(=100%)"/>
    <s v="BUENO"/>
    <s v="Corresponde al avance ponderado de las actividades a cumplir en el periodo del Plan de Acción."/>
    <m/>
    <n v="0.86"/>
    <n v="0.86"/>
    <x v="3"/>
    <m/>
    <m/>
    <m/>
    <s v=" "/>
    <s v="(=100%)"/>
    <m/>
    <m/>
    <m/>
    <m/>
    <m/>
    <m/>
    <s v=" "/>
    <s v="(=100%)"/>
    <m/>
    <m/>
    <m/>
    <n v="1"/>
    <n v="0"/>
    <n v="0"/>
    <s v=" "/>
    <s v="(=100%)"/>
    <s v="BUENO"/>
    <s v="Corresponde al avance ponderado de las actividades a cumplir en el periodo del Plan de Acción."/>
    <m/>
    <s v="0"/>
    <s v="0"/>
    <s v="BUENO"/>
    <n v="1"/>
    <m/>
    <m/>
    <s v=" "/>
    <s v="(=100%)"/>
    <m/>
    <m/>
    <m/>
    <n v="1"/>
    <m/>
    <m/>
    <s v=" "/>
    <s v="(=100%)"/>
    <m/>
    <m/>
    <m/>
    <n v="1"/>
    <n v="80.33"/>
    <n v="100"/>
    <n v="0.80330000000000001"/>
    <s v="(=100%)"/>
    <s v="BUENO"/>
    <s v="El avance de las actividades en el primer trimestre fue de un 80,33% quedando pendiente ajustes en el siguiente trimestre por trabajar"/>
    <m/>
    <n v="0.80330000000000001"/>
    <n v="0.80330000000000001"/>
    <s v="BUENO"/>
  </r>
  <r>
    <n v="10"/>
    <x v="0"/>
    <s v="Gestión Estratégica"/>
    <x v="2"/>
    <x v="0"/>
    <x v="9"/>
    <s v="Controlar el tiempo de expedición de las viabilidades solicitadas"/>
    <x v="1"/>
    <s v="*Personal_x000a_*Físicos_x000a_*Tecnológicos "/>
    <n v="1"/>
    <s v="Al finalizar"/>
    <s v="Eficiencia"/>
    <s v="(Número de viabilidades expedidas en un término no mayor  a 2 días hábiles  / Número de viabilidades solicitadas en el periodo)*100"/>
    <s v="Porcentaje"/>
    <s v="matriz de control de viabilidades"/>
    <s v="semestral"/>
    <s v="Semestral"/>
    <s v="&lt;=50%"/>
    <s v="(&gt; 50% y &lt;90%)"/>
    <s v="(&gt;= 90% y &lt;100%)"/>
    <s v="(=100%)"/>
    <s v="Grupo de Gestión Estratégica"/>
    <s v="Responsables seguimiento Predis y Presupuesto."/>
    <s v="Responsables seguimiento Presupuesto"/>
    <s v="Oficina de Planeación"/>
    <m/>
    <m/>
    <m/>
    <s v=" "/>
    <s v="(=100%)"/>
    <m/>
    <m/>
    <m/>
    <m/>
    <m/>
    <m/>
    <s v=" "/>
    <s v="(=100%)"/>
    <m/>
    <m/>
    <m/>
    <n v="1"/>
    <n v="1"/>
    <n v="1"/>
    <n v="1"/>
    <s v="(=100%)"/>
    <s v="EXCELENTE"/>
    <s v="Durante el segundo semestre del año se tramitaron 305 viabilidades en un tiempo no mayor a 2 dias."/>
    <m/>
    <n v="1"/>
    <n v="1"/>
    <x v="0"/>
    <m/>
    <m/>
    <m/>
    <s v=" "/>
    <s v="(=100%)"/>
    <m/>
    <m/>
    <m/>
    <m/>
    <m/>
    <m/>
    <s v=" "/>
    <s v="(=100%)"/>
    <m/>
    <m/>
    <m/>
    <m/>
    <m/>
    <m/>
    <s v=" "/>
    <s v="(=100%)"/>
    <m/>
    <m/>
    <m/>
    <s v="0"/>
    <s v="0"/>
    <x v="1"/>
    <m/>
    <m/>
    <m/>
    <s v=" "/>
    <s v="(=100%)"/>
    <m/>
    <m/>
    <m/>
    <m/>
    <m/>
    <m/>
    <s v=" "/>
    <s v="(=100%)"/>
    <m/>
    <m/>
    <m/>
    <m/>
    <n v="398"/>
    <n v="398"/>
    <n v="1"/>
    <s v="(=100%)"/>
    <s v="Excelente "/>
    <s v="Durante el segundo semestre del año se tramitaron 398 viabilidades en un tiempo no mayor a 2 dias"/>
    <m/>
    <n v="1"/>
    <n v="1"/>
    <s v="Excelente "/>
    <n v="1"/>
    <s v="NA"/>
    <s v="NA"/>
    <s v=" "/>
    <s v="(=100%)"/>
    <s v="NA"/>
    <s v="NA"/>
    <s v="NA"/>
    <n v="1"/>
    <s v="NA"/>
    <s v="NA"/>
    <s v=" "/>
    <s v="(=100%)"/>
    <s v="NA"/>
    <s v="NA"/>
    <s v="NA"/>
    <n v="1"/>
    <s v="NA"/>
    <s v="NA"/>
    <s v=" "/>
    <s v="(=100%)"/>
    <s v="NA"/>
    <s v="NA"/>
    <s v="NA"/>
    <s v=" 0"/>
    <s v=" 0"/>
    <m/>
  </r>
  <r>
    <n v="11"/>
    <x v="0"/>
    <s v="Gestión de Asuntos Jurídicos"/>
    <x v="3"/>
    <x v="0"/>
    <x v="10"/>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n v="23"/>
    <n v="23"/>
    <n v="23"/>
    <n v="1"/>
    <s v="(=100%)"/>
    <s v="EXCELENTE"/>
    <s v="Se cuantifico la gestión de la Oficina Asesora Jurídica en el cumplimiento de la asistencia a las (23) audiencias de conciliación prejudicial y Judicial."/>
    <m/>
    <n v="41"/>
    <n v="41"/>
    <n v="41"/>
    <n v="1"/>
    <s v="(=100%)"/>
    <s v="EXCELENTE"/>
    <s v="Se cuantifico la gestión de la Oficina Asesora Jurídica en el cumplimiento de la asistencia a las (41) audiencias de conciliación prejudicial y Judicial."/>
    <m/>
    <n v="23"/>
    <n v="23"/>
    <n v="23"/>
    <n v="1"/>
    <s v="(=100%)"/>
    <s v="EXCELENTE"/>
    <s v="Se cuantifico la gestión de la Oficina Asesora Jurídica en el cumplimiento de la asistencia a las (23) audiencias de conciliación prejudicial y Judicial."/>
    <m/>
    <n v="1"/>
    <n v="1"/>
    <x v="0"/>
    <m/>
    <m/>
    <m/>
    <s v=" "/>
    <s v="(=100%)"/>
    <m/>
    <m/>
    <m/>
    <m/>
    <m/>
    <m/>
    <s v=" "/>
    <s v="(=100%)"/>
    <m/>
    <m/>
    <m/>
    <n v="1"/>
    <n v="72"/>
    <n v="73"/>
    <n v="0.98630136986301364"/>
    <s v="(=100%)"/>
    <s v="BUENO"/>
    <s v="Durante el III Trimestre del año 2019, se brindó asistencia a setenta y dos (72) audiencias."/>
    <m/>
    <n v="0.98630136986301364"/>
    <n v="0.98630136986301364"/>
    <x v="3"/>
    <m/>
    <m/>
    <m/>
    <s v=" "/>
    <s v="(=100%)"/>
    <m/>
    <m/>
    <m/>
    <m/>
    <m/>
    <m/>
    <s v=" "/>
    <s v="(=100%)"/>
    <m/>
    <m/>
    <m/>
    <n v="1"/>
    <n v="49"/>
    <n v="49"/>
    <n v="1"/>
    <s v="(=100%)"/>
    <s v="Excelente"/>
    <s v="Durante el II Trimestre del año 2019, se brindó asistencia a Cuarenta y Nueve (49) audiencias"/>
    <m/>
    <n v="1"/>
    <n v="1"/>
    <s v="Excelente"/>
    <n v="1"/>
    <m/>
    <m/>
    <s v=" "/>
    <s v="(=100%)"/>
    <m/>
    <m/>
    <m/>
    <n v="1"/>
    <m/>
    <m/>
    <s v=" "/>
    <s v="(=100%)"/>
    <m/>
    <m/>
    <m/>
    <n v="1"/>
    <n v="65"/>
    <n v="65"/>
    <n v="1"/>
    <s v="(=100%)"/>
    <s v="EXCELENTE"/>
    <s v="Durante el I Trimestre del año 2019, se brindo asistencia a Sesenta y Cinco (65) audiencias"/>
    <m/>
    <n v="1"/>
    <n v="1"/>
    <s v="EXCELENTE"/>
  </r>
  <r>
    <n v="12"/>
    <x v="0"/>
    <s v="Gestión de Asuntos Jurídicos"/>
    <x v="3"/>
    <x v="0"/>
    <x v="11"/>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n v="31"/>
    <n v="31"/>
    <n v="31"/>
    <n v="1"/>
    <s v="(=100%)"/>
    <s v="EXCELENTE"/>
    <s v="Se cuantifico la gestión de la Oficina Asesora Jurídica en el cumplimiento del análisis de las (31)_x000a_solicitudes de conciliación que se radicaron._x000a_"/>
    <m/>
    <n v="18"/>
    <n v="18"/>
    <n v="18"/>
    <n v="1"/>
    <s v="(=100%)"/>
    <s v="EXCELENTE"/>
    <s v="Se cuantifico la gestión de la Oficina Asesora Jurídica en el cumplimiento del análisis de las (18)_x000a_solicitudes de conciliación que se radicaron._x000a_"/>
    <m/>
    <n v="2"/>
    <n v="2"/>
    <n v="2"/>
    <n v="1"/>
    <s v="(=100%)"/>
    <s v="EXCELENTE"/>
    <s v="Se cuantifico la gestión de la Oficina Asesora Jurídica en el cumplimiento del análisis de las (2)_x000a_solicitudes de conciliación que se radicaron._x000a_"/>
    <m/>
    <n v="1"/>
    <n v="1"/>
    <x v="0"/>
    <m/>
    <m/>
    <m/>
    <s v=" "/>
    <s v="(=100%)"/>
    <m/>
    <m/>
    <m/>
    <m/>
    <m/>
    <m/>
    <s v=" "/>
    <s v="(=100%)"/>
    <m/>
    <m/>
    <m/>
    <n v="1"/>
    <n v="95"/>
    <n v="95"/>
    <n v="1"/>
    <s v="(=100%)"/>
    <s v="EXCELENTE"/>
    <s v="Durante el III Trimestre del año 2019, fueron analizadas noventa y cinco (95) Conciliaciones."/>
    <m/>
    <n v="1"/>
    <n v="1"/>
    <x v="0"/>
    <m/>
    <m/>
    <m/>
    <s v=" "/>
    <s v="(=100%)"/>
    <m/>
    <m/>
    <m/>
    <m/>
    <m/>
    <m/>
    <s v=" "/>
    <s v="(=100%)"/>
    <m/>
    <m/>
    <m/>
    <n v="1"/>
    <n v="11"/>
    <n v="11"/>
    <n v="1"/>
    <s v="(=100%)"/>
    <s v="Excelente"/>
    <s v="Durante el II Trimestre del año 2019, fueron analizadas Once (11) fichas en Comité"/>
    <m/>
    <n v="1"/>
    <n v="1"/>
    <s v="Excelente"/>
    <n v="1"/>
    <m/>
    <m/>
    <s v=" "/>
    <s v="(=100%)"/>
    <m/>
    <m/>
    <m/>
    <n v="1"/>
    <m/>
    <m/>
    <s v=" "/>
    <s v="(=100%)"/>
    <m/>
    <m/>
    <m/>
    <n v="1"/>
    <n v="20"/>
    <n v="20"/>
    <n v="1"/>
    <s v="(=100%)"/>
    <s v="EXCELENTE"/>
    <s v="Durante el I Trimestre del año 2019, fueron analizadas Veinte (20) fichas en Comité"/>
    <m/>
    <n v="1"/>
    <n v="1"/>
    <s v="EXCELENTE"/>
  </r>
  <r>
    <n v="13"/>
    <x v="0"/>
    <s v="Gestión de Asuntos Jurídicos"/>
    <x v="3"/>
    <x v="0"/>
    <x v="12"/>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n v="10"/>
    <n v="10"/>
    <n v="10"/>
    <n v="1"/>
    <s v="(=100%)"/>
    <s v="EXCELENTE"/>
    <s v="Se evaluó el porcentaje de los (10)  estudios previos asesorados jurídicamente por los abogados del área de contratación. "/>
    <m/>
    <n v="16"/>
    <n v="16"/>
    <n v="16"/>
    <n v="1"/>
    <s v="(=100%)"/>
    <s v="EXCELENTE"/>
    <s v="Se evaluó el porcentaje de los (16)  estudios previos asesorados jurídicamente por los abogados del área de contratación. "/>
    <m/>
    <n v="21"/>
    <n v="21"/>
    <n v="21"/>
    <n v="1"/>
    <s v="(=100%)"/>
    <s v="EXCELENTE"/>
    <s v="Se evaluó el porcentaje de los (21)  estudios previos asesorados jurídicamente por los abogados del área de contratación. "/>
    <m/>
    <n v="1"/>
    <n v="1"/>
    <x v="0"/>
    <m/>
    <m/>
    <m/>
    <s v=" "/>
    <s v="(=100%)"/>
    <m/>
    <m/>
    <m/>
    <m/>
    <m/>
    <m/>
    <s v=" "/>
    <s v="(=100%)"/>
    <m/>
    <m/>
    <m/>
    <n v="0.95"/>
    <n v="17"/>
    <n v="17"/>
    <n v="1"/>
    <s v="(=100%)"/>
    <s v="EXCELENTE"/>
    <s v="Durante el III Trimestre del año 2019, la Oficina Asesora Jurídica brindo asesoría a las diferentes Oficinas y Subdirecciones de la UAECOB en los relacionado con estudios previos, revisión de objeto, obligaciones, y valores."/>
    <m/>
    <n v="1"/>
    <n v="1"/>
    <x v="0"/>
    <m/>
    <m/>
    <m/>
    <s v=" "/>
    <s v="(=100%)"/>
    <m/>
    <m/>
    <m/>
    <m/>
    <m/>
    <m/>
    <s v=" "/>
    <s v="(=100%)"/>
    <m/>
    <m/>
    <m/>
    <n v="0.95"/>
    <n v="106"/>
    <n v="106"/>
    <n v="1"/>
    <s v="(=100%)"/>
    <s v="Excelente"/>
    <s v="Durante el II Trimestre del año 2019, la Oficina Asesora Jurídica brindo asesoría a las diferentes Oficinas y Subdirecciones de la UAECOB en los relacionado con estudios previos, revisión de objeto, obligaciones, valores"/>
    <m/>
    <n v="1"/>
    <n v="1"/>
    <s v="Excelente"/>
    <n v="0.95"/>
    <m/>
    <m/>
    <s v=" "/>
    <s v="(=100%)"/>
    <m/>
    <m/>
    <m/>
    <n v="0.95"/>
    <m/>
    <m/>
    <s v=" "/>
    <s v="(=100%)"/>
    <m/>
    <m/>
    <m/>
    <n v="0.95"/>
    <n v="266"/>
    <n v="266"/>
    <n v="1"/>
    <s v="(=100%)"/>
    <s v="EXCELENTE"/>
    <s v="Durante el I Trimestre del año 2019, la Oficina Asesora Jurídica brindo asesoria a las diferentes Oficinas y Subdirecciones de la UAECOB en los relacionado con estudios previos, revisión de objeto, obligaciones, valores"/>
    <m/>
    <n v="1"/>
    <n v="1"/>
    <s v="EXCELENTE"/>
  </r>
  <r>
    <n v="14"/>
    <x v="0"/>
    <s v="Gestión de Asuntos Jurídicos"/>
    <x v="3"/>
    <x v="0"/>
    <x v="13"/>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n v="1"/>
    <n v="1"/>
    <n v="1"/>
    <n v="1"/>
    <s v="≤3"/>
    <s v="EXCELENTE"/>
    <s v="Se realizó la contratación de 2 contratos en el mes de octubre, el promedio de la demora fue 1 día en sacar la minuta del contrato. "/>
    <m/>
    <n v="2"/>
    <n v="2"/>
    <n v="2"/>
    <n v="1"/>
    <s v="≤3"/>
    <s v="EXCELENTE"/>
    <s v="Se realizó la contratación de 7 contratos en el mes de noviembre, el promedio de la demora fue de 2 días en sacar la minuta del contrato. "/>
    <m/>
    <n v="2"/>
    <n v="2"/>
    <n v="2"/>
    <n v="1"/>
    <s v="≤3"/>
    <s v="EXCELENTE"/>
    <s v="Se realizó la contratación de 5 contratos en el mes de diciembre, el promedio de la demora fue de 2 días en sacar la minuta del contrato._x000a_ _x000a_"/>
    <m/>
    <n v="1"/>
    <n v="1"/>
    <x v="0"/>
    <m/>
    <m/>
    <m/>
    <s v=" "/>
    <s v="≤3"/>
    <m/>
    <m/>
    <m/>
    <n v="0"/>
    <n v="0"/>
    <n v="0"/>
    <s v=" "/>
    <s v="≤3"/>
    <s v="EXCELENTE"/>
    <s v="Durante los meses de julio y agosto del 2019 no se suscribieron minutas de contratos de prestación de servicios, en virtud de la Ley 996 de 2005/ley de garantías."/>
    <m/>
    <m/>
    <m/>
    <m/>
    <s v=" "/>
    <s v="≤3"/>
    <s v="EXCELENTE"/>
    <m/>
    <m/>
    <s v="0"/>
    <s v="0"/>
    <x v="0"/>
    <m/>
    <m/>
    <m/>
    <s v=" "/>
    <s v="≤3"/>
    <m/>
    <m/>
    <m/>
    <m/>
    <m/>
    <m/>
    <s v=" "/>
    <s v="≤3"/>
    <m/>
    <m/>
    <m/>
    <n v="4"/>
    <n v="2"/>
    <n v="2"/>
    <n v="1"/>
    <s v="≤3"/>
    <s v="Excelente"/>
    <s v="Durante los meses de mayo y junio del 2019 el promedio en la elaboración de la minuta de prestación de servicios por parte de la Oficina Asesora Jurídica fue de Un (1) día, cumpliendo con el parámetro exigido en el Indicador"/>
    <m/>
    <n v="1"/>
    <n v="1"/>
    <s v="Excelente"/>
    <n v="4"/>
    <m/>
    <m/>
    <s v=" "/>
    <s v="≤3"/>
    <m/>
    <m/>
    <m/>
    <n v="4"/>
    <n v="1"/>
    <n v="1"/>
    <n v="1"/>
    <s v="≤3"/>
    <s v="EXCELENTE"/>
    <s v="Durante los meses de Enero y Febrero del 2019 el promedio en la elaboración de la minutas de prestación de servicios por parte de la Oficina Asesora Jurídica fue de Un (1)día, cumpliendo con el parametro exigido en el Indicador"/>
    <m/>
    <n v="4"/>
    <m/>
    <m/>
    <s v=" "/>
    <s v="≤3"/>
    <m/>
    <m/>
    <m/>
    <n v="1"/>
    <n v="1"/>
    <s v="EXCELENTE"/>
  </r>
  <r>
    <n v="15"/>
    <x v="0"/>
    <s v="Gestión de Asuntos Jurídicos"/>
    <x v="3"/>
    <x v="1"/>
    <x v="14"/>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is de Derechos de Petición_x000a_"/>
    <s v="Mensual"/>
    <s v="Mensual"/>
    <s v="&lt;100%"/>
    <s v="No Aplica"/>
    <n v="1"/>
    <n v="1"/>
    <s v="Oficina Asesora Jurídica"/>
    <s v="Oficina Asesora Jurídica"/>
    <s v="Oficina Asesora Jurídica"/>
    <s v="Todas las Dependencias de la Entidad"/>
    <n v="21"/>
    <n v="21"/>
    <n v="21"/>
    <n v="1"/>
    <n v="1"/>
    <s v="EXCELENTE"/>
    <s v="Todos los derechos de petición se responden en el término establecido."/>
    <m/>
    <n v="12"/>
    <n v="12"/>
    <n v="12"/>
    <n v="1"/>
    <n v="1"/>
    <s v="EXCELENTE"/>
    <s v="Todos los derechos de petición se responden en el término establecido. "/>
    <m/>
    <n v="31"/>
    <n v="31"/>
    <n v="31"/>
    <n v="1"/>
    <n v="1"/>
    <s v="EXCELENTE"/>
    <s v="Todos los derechos de petición se responden en el término establecido."/>
    <m/>
    <n v="1"/>
    <n v="1"/>
    <x v="0"/>
    <m/>
    <m/>
    <m/>
    <s v=" "/>
    <n v="1"/>
    <m/>
    <m/>
    <m/>
    <m/>
    <m/>
    <m/>
    <s v=" "/>
    <n v="1"/>
    <m/>
    <m/>
    <m/>
    <n v="1"/>
    <n v="62"/>
    <n v="62"/>
    <n v="1"/>
    <n v="1"/>
    <s v="EXCELENTE"/>
    <s v="La oficina Asesora Jurídica dio respuesta a sesenta y dos (62) solicitudes de certificados y circulares las cuales fueron tramitados en su totalidad."/>
    <m/>
    <n v="1"/>
    <n v="1"/>
    <x v="0"/>
    <m/>
    <m/>
    <m/>
    <s v=" "/>
    <n v="1"/>
    <m/>
    <m/>
    <m/>
    <m/>
    <m/>
    <m/>
    <s v=" "/>
    <n v="1"/>
    <m/>
    <m/>
    <m/>
    <n v="1"/>
    <n v="48"/>
    <n v="48"/>
    <n v="1"/>
    <n v="1"/>
    <s v="Excelente"/>
    <s v="Durante el II Trimestre del año 2019, se tramitaron 48 peticiones, correspondientes a (Circulares, Certificados y requerimientos)"/>
    <m/>
    <n v="1"/>
    <n v="1"/>
    <s v="Excelente"/>
    <n v="1"/>
    <m/>
    <m/>
    <s v=" "/>
    <n v="1"/>
    <m/>
    <m/>
    <m/>
    <n v="1"/>
    <m/>
    <m/>
    <s v=" "/>
    <n v="1"/>
    <m/>
    <m/>
    <m/>
    <n v="1"/>
    <n v="85"/>
    <n v="85"/>
    <n v="1"/>
    <n v="1"/>
    <s v="EXCELENTE"/>
    <s v="Durante el I Trimestre del año 2019, se tramitaron 85 peticiones, correspondientes a (Circulares, Certificados y requerimientos)"/>
    <m/>
    <n v="1"/>
    <n v="1"/>
    <s v="EXCELENTE"/>
  </r>
  <r>
    <n v="16"/>
    <x v="1"/>
    <s v="Conocimiento del Riesgo"/>
    <x v="4"/>
    <x v="0"/>
    <x v="15"/>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57"/>
    <n v="57"/>
    <n v="1"/>
    <s v="&gt;=100%"/>
    <s v="EXCELENTE"/>
    <s v="Se emitieron para el mes de octubre 57 constancias solicitadas por los usuarios."/>
    <m/>
    <n v="1"/>
    <n v="36"/>
    <n v="36"/>
    <n v="1"/>
    <s v="&gt;=100%"/>
    <s v="EXCELENTE"/>
    <s v="Se emitieron para el mes de noviembre 36 constancias solicitadas por los usuarios. "/>
    <m/>
    <n v="1"/>
    <n v="37"/>
    <n v="37"/>
    <n v="1"/>
    <s v="&gt;=100%"/>
    <s v="EXCELENTE"/>
    <s v="Se emitieron para el mes de diciembre 37 constancias solicitadas por los usuarios."/>
    <m/>
    <n v="1"/>
    <n v="1"/>
    <x v="0"/>
    <n v="1"/>
    <n v="45"/>
    <n v="45"/>
    <n v="1"/>
    <s v="&gt;=100%"/>
    <s v="EXCELENTE"/>
    <s v="Se emitieron para el mes de Julio 45 constancias solicitadas por los usuarios."/>
    <m/>
    <n v="1"/>
    <n v="42"/>
    <n v="42"/>
    <n v="1"/>
    <s v="&gt;=100%"/>
    <s v="EXCELENTE"/>
    <s v="Se emitieron para el mes de agosto 42 constancias solicitadas por los usuarios."/>
    <m/>
    <n v="1"/>
    <n v="56"/>
    <n v="56"/>
    <n v="1"/>
    <s v="&gt;=100%"/>
    <s v="EXCELENTE"/>
    <s v="Se emitieron para el mes de septiembre cincuenta y seis (56) constancias solicitadas por los usuarios."/>
    <m/>
    <n v="1"/>
    <n v="1"/>
    <x v="0"/>
    <n v="1"/>
    <n v="43"/>
    <n v="43"/>
    <n v="1"/>
    <s v="&gt;=100%"/>
    <s v="EXCELENTE"/>
    <s v="Se emitieron para el mes de abril 43 constancias solicitadas por los usuarios"/>
    <m/>
    <n v="1"/>
    <n v="45"/>
    <n v="45"/>
    <n v="1"/>
    <s v="&gt;=100%"/>
    <s v="EXCELENTE"/>
    <s v="Se emitieron para el mes de mayo 45 constancias solicitadas por los usuarios"/>
    <m/>
    <n v="1"/>
    <n v="43"/>
    <n v="43"/>
    <n v="1"/>
    <s v="&gt;=100%"/>
    <s v="Excelente"/>
    <s v="Se emitieron para el mes de junio 43 constancias solicitadas por los usuarios"/>
    <m/>
    <n v="1"/>
    <n v="1"/>
    <s v="Excelente"/>
    <n v="1"/>
    <n v="44"/>
    <n v="44"/>
    <n v="1"/>
    <s v="&gt;=100%"/>
    <s v="EXCELENTE"/>
    <s v="Se emitieron para el mes de Enero 44 contancias solictadas por los usuarios"/>
    <m/>
    <n v="1"/>
    <n v="52"/>
    <n v="52"/>
    <n v="1"/>
    <s v="&gt;=100%"/>
    <s v="EXCELENTE"/>
    <s v="Se emitieron para el mes de Febrero 52 contancias solictadas por los usuarios"/>
    <m/>
    <n v="1"/>
    <n v="41"/>
    <n v="41"/>
    <n v="1"/>
    <s v="&gt;=100%"/>
    <s v="EXCELENTE"/>
    <s v="Se emitieron para el mes de Marzo 41 contancias solictadas por los usuarios"/>
    <m/>
    <n v="1"/>
    <n v="1"/>
    <s v="EXCELENTE"/>
  </r>
  <r>
    <n v="17"/>
    <x v="1"/>
    <s v="Conocimiento del Riesgo"/>
    <x v="4"/>
    <x v="0"/>
    <x v="16"/>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1"/>
    <n v="11"/>
    <n v="1"/>
    <s v="&gt;=100%"/>
    <s v="EXCELENTE"/>
    <s v="Para la vigencia se realizaron 11 investigaciones debido a las activaciones realizadas, en la cuales se determinaron las causas a todas."/>
    <m/>
    <n v="1"/>
    <n v="24"/>
    <n v="24"/>
    <n v="1"/>
    <s v="&gt;=100%"/>
    <s v="EXCELENTE"/>
    <s v="Para la vigencia se realizaron 24 investigaciones debido a las activaciones realizadas, en la cuales se determinaron las causas a cada una de ellas. "/>
    <m/>
    <n v="1"/>
    <n v="17"/>
    <n v="17"/>
    <n v="1"/>
    <s v="&gt;=100%"/>
    <s v="EXCELENTE"/>
    <s v="Para la vigencia se realizaron 17 investigaciones debido a las activaciones realizadas, en la cuales se determinaron las causas a cada una de ellas."/>
    <m/>
    <n v="1"/>
    <n v="1"/>
    <x v="0"/>
    <n v="1"/>
    <n v="10"/>
    <n v="10"/>
    <n v="1"/>
    <s v="&gt;=100%"/>
    <s v="EXCELENTE"/>
    <s v="Para la vigencia se realizaron 10 investigaciones debido a las activaciones realizadas, en la cuales se determinaron las causas de las 10 investigaciones."/>
    <m/>
    <n v="1"/>
    <n v="21"/>
    <n v="21"/>
    <n v="1"/>
    <s v="&gt;=100%"/>
    <s v="EXCELENTE"/>
    <s v="Para la vigencia se realizaron 21 investigaciones debido a las activaciones realizadas en las cuales se determinaron las causas a todas."/>
    <m/>
    <n v="1"/>
    <n v="17"/>
    <n v="17"/>
    <n v="1"/>
    <s v="&gt;=100%"/>
    <s v="EXCELENTE"/>
    <s v="Para la vigencia se realizaron 17 investigaciones debido a las activaciones realizadas, en la cual se determinó la causa de las 17 investigaciones."/>
    <m/>
    <n v="1"/>
    <n v="1"/>
    <x v="0"/>
    <n v="1"/>
    <n v="13"/>
    <n v="13"/>
    <n v="1"/>
    <s v="&gt;=100%"/>
    <s v="EXCELENTE"/>
    <s v="Para la vigencia se realizaron 13 investigaciones debido a las activaciones realizadas en la cuales se determinaron las causas a todas"/>
    <m/>
    <n v="1"/>
    <n v="15"/>
    <n v="15"/>
    <n v="1"/>
    <s v="&gt;=100%"/>
    <s v="EXCELENTE"/>
    <s v="Para la vigencia se realizaron  15 investigaciones debido a las activaciones realizadasen la cuales se determinaron las causas a todas"/>
    <m/>
    <n v="1"/>
    <n v="21"/>
    <n v="21"/>
    <n v="1"/>
    <s v="&gt;=100%"/>
    <s v="Excelente"/>
    <s v="Para la vigencia se realizaron 21 investigaciones debido a las activaciones realizadas en la cuales se determinaron las causas a todas"/>
    <m/>
    <n v="1"/>
    <n v="1"/>
    <s v="Excelente"/>
    <n v="1"/>
    <n v="20"/>
    <n v="20"/>
    <n v="1"/>
    <s v="&gt;=100%"/>
    <s v="EXCELENTE"/>
    <s v="Para la vigencia se realizaron  20 investigaciones debido a las activaciones realizadasen la cuales se determinaron las causas a todas"/>
    <m/>
    <n v="1"/>
    <n v="14"/>
    <n v="14"/>
    <n v="1"/>
    <s v="&gt;=100%"/>
    <s v="EXCELENTE"/>
    <s v="Para la vigencia se realizaron  14 investigaciones debido a las activaciones realizadasen la cuales se determinaron las causas a todas"/>
    <m/>
    <n v="1"/>
    <n v="15"/>
    <n v="15"/>
    <n v="1"/>
    <s v="&gt;=100%"/>
    <s v="EXCELENTE"/>
    <s v="Para la vigencia se realizaron  15 investigaciones debido a las activaciones realizadasen la cuales se determinaron las causas a todas"/>
    <m/>
    <n v="1"/>
    <n v="1"/>
    <s v="EXCELENTE"/>
  </r>
  <r>
    <n v="18"/>
    <x v="1"/>
    <s v="Conocimiento del Riesgo"/>
    <x v="4"/>
    <x v="0"/>
    <x v="17"/>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59"/>
    <n v="62"/>
    <n v="0.95161290322580649"/>
    <s v="&gt;=80%"/>
    <s v="EXCELENTE"/>
    <s v="Para el mes de octubre de 2019, se capacitaron tres (3) brigadas contraincendios; se reportaron las personas que participaron y aprobaron.  "/>
    <m/>
    <n v="0.8"/>
    <n v="50"/>
    <n v="54"/>
    <n v="0.92592592592592593"/>
    <s v="&gt;=80%"/>
    <s v="EXCELENTE"/>
    <s v="Para el mes de noviembre de 2019, se capacitaron cuatro (4) brigadas contra incendios, en las que se reportaron las personas que participaron y aprobaron.  "/>
    <m/>
    <n v="0.8"/>
    <n v="58"/>
    <n v="61"/>
    <n v="0.95081967213114749"/>
    <s v="&gt;=80%"/>
    <s v="EXCELENTE"/>
    <s v="Para el mes de diciembre de 2019, se capacitaron dos (2) brigadas contraincendios; en las que se reportaron las personas que participaron y aprobaron.  "/>
    <m/>
    <n v="0.9427861670942933"/>
    <n v="0.9427861670942933"/>
    <x v="0"/>
    <n v="0.8"/>
    <n v="45"/>
    <n v="48"/>
    <n v="0.9375"/>
    <s v="&gt;=80%"/>
    <s v="EXCELENTE"/>
    <s v="Para el mes de Julio de 2019, se capacitaron tres (3) brigadas contraincendios; reportando las personas que participaron y aprobaron."/>
    <m/>
    <n v="0.8"/>
    <n v="32"/>
    <n v="42"/>
    <n v="0.76190476190476186"/>
    <s v="&gt;=80%"/>
    <s v="REGULAR"/>
    <s v="Para el mes de agosto de 2019, se capacitaron dos (2) brigadas contraincendios; reportando las personas que participaron y aprobaron."/>
    <m/>
    <n v="0.8"/>
    <n v="36"/>
    <n v="46"/>
    <n v="0.78260869565217395"/>
    <s v="&gt;=80%"/>
    <s v="REGULAR"/>
    <s v="Se capacitaron 2 grupos de empresas; uno de ellos conformado por 8 pequeñas empresas; Igualmente se capacitó una empresa adicional, para un total de dos grupos. _x000a_Las empresas reportadas corresponden a lo programado para la vigencia."/>
    <m/>
    <n v="0.8273378191856452"/>
    <n v="0.8273378191856452"/>
    <x v="0"/>
    <n v="0.8"/>
    <n v="69"/>
    <n v="80"/>
    <n v="0.86250000000000004"/>
    <s v="&gt;=80%"/>
    <s v="EXCELENTE"/>
    <s v="Se capacitaron 4 brigadas contra incendio las cuales corresponden a las personas reportadas"/>
    <m/>
    <n v="0.8"/>
    <n v="81"/>
    <n v="92"/>
    <n v="0.88043478260869568"/>
    <s v="&gt;=80%"/>
    <s v="EXCELENTE"/>
    <s v="Se capacitaron 11 brigadas contra incendio las cuales corresponden a las personas reportadas"/>
    <m/>
    <n v="0.8"/>
    <n v="66"/>
    <n v="75"/>
    <n v="0.88"/>
    <s v="&gt;=80%"/>
    <s v="Excelente"/>
    <s v="Se capacitaron 10 brigadas contra incendio las cuales corresponden a las personas reportadas"/>
    <m/>
    <n v="0.8743115942028985"/>
    <n v="0.8743115942028985"/>
    <s v="Excelente"/>
    <n v="0.8"/>
    <m/>
    <m/>
    <s v=" "/>
    <s v="&gt;=80%"/>
    <m/>
    <s v="Para el mes de enero no se realziaron capacitacion a brigadas contra incendio ya que en este mes se realiza la concetacion de objetivos y metas para el año y asu vez se reciben y programan las solictudes capacitacion para dar inicio en el mes de febrero "/>
    <m/>
    <n v="0.8"/>
    <n v="36"/>
    <n v="37"/>
    <n v="0.97297297297297303"/>
    <s v="&gt;=80%"/>
    <s v="EXCELENTE"/>
    <s v="Se capacitaron 2 brigadas  contra incedio las cuales corresponden a las personas reportadas"/>
    <m/>
    <n v="0.8"/>
    <n v="39"/>
    <n v="45"/>
    <n v="0.8666666666666667"/>
    <s v="&gt;=80%"/>
    <s v="EXCELENTE"/>
    <s v="Se capacitaron 2 brigadas  contra incedio las cuales corresponden a las personas reportadas"/>
    <m/>
    <n v="0.91981981981981986"/>
    <n v="0.91981981981981986"/>
    <s v="EXCELENTE"/>
  </r>
  <r>
    <n v="19"/>
    <x v="2"/>
    <s v="Conocimiento del Riesgo"/>
    <x v="4"/>
    <x v="0"/>
    <x v="18"/>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4"/>
    <n v="4"/>
    <n v="1"/>
    <s v="&gt;=85%"/>
    <s v="EXCELENTE"/>
    <s v="Se realizaron 4 visitas de verificación aleatorias a los conceptos de bajo riesgo emitidos por la entidad y se ratificaron todas las visitas."/>
    <m/>
    <n v="0.85"/>
    <n v="3"/>
    <n v="3"/>
    <n v="1"/>
    <s v="&gt;=85%"/>
    <s v="EXCELENTE"/>
    <s v="Se realizan 3 visitas de verificación aleatorias a los conceptos de bajo riesgo emitidos por la entidad y se ratificaron todas las visitas."/>
    <m/>
    <n v="0.85"/>
    <n v="8"/>
    <n v="8"/>
    <n v="1"/>
    <s v="&gt;=85%"/>
    <s v="EXCELENTE"/>
    <s v="Se realizan 8 visitas de verificación aleatorias a los conceptos de bajo riesgo emitidos por la entidad y se ratifican todas las visitas."/>
    <m/>
    <n v="1"/>
    <n v="1"/>
    <x v="0"/>
    <n v="0.85"/>
    <n v="8"/>
    <n v="8"/>
    <n v="1"/>
    <s v="&gt;=85%"/>
    <s v="EXCELENTE"/>
    <s v="Se realizan 8 visitas de verificación aleatorias a los conceptos de bajo riesgo emitidos por la entidad y se ratifican todas las visitas."/>
    <m/>
    <n v="0.85"/>
    <n v="6"/>
    <n v="6"/>
    <n v="1"/>
    <s v="&gt;=85%"/>
    <s v="EXCELENTE"/>
    <s v="Se realizan 6 visitas de verificación aleatorias a los conceptos de bajo riesgo emitidos por la entidad y se ratifican todas las visitas."/>
    <m/>
    <n v="0.85"/>
    <n v="4"/>
    <n v="4"/>
    <n v="1"/>
    <s v="&gt;=85%"/>
    <s v="EXCELENTE"/>
    <s v="Se realizan 4 visitas de verificación aleatorias a los conceptos de bajo riesgo emitidos por la entidad y se ratifican todas las visitas."/>
    <m/>
    <n v="1"/>
    <n v="1"/>
    <x v="0"/>
    <n v="0.85"/>
    <n v="5"/>
    <n v="5"/>
    <n v="1"/>
    <s v="&gt;=85%"/>
    <s v="EXCELENTE"/>
    <s v="Se realizan 5 visitas de verificación aleatorias a los conceptos de bajo riesgo emitidos por la entidad y se ratifican todas las visitas."/>
    <m/>
    <n v="0.85"/>
    <n v="2"/>
    <n v="2"/>
    <n v="1"/>
    <s v="&gt;=85%"/>
    <s v="EXCELENTE"/>
    <s v="Se realizan 2 visitas de verificación aleatorias a los conceptos de bajo riesgo emitidos por la entidad y se ratifican todas las visitas."/>
    <m/>
    <n v="0.85"/>
    <n v="12"/>
    <n v="12"/>
    <n v="1"/>
    <s v="&gt;=85%"/>
    <s v="Excelente"/>
    <s v="Se realizan 12 visitas de verificación aleatorias a los conceptos de bajo riesgo emitidos por la entidad y se ratifican todas las visitas."/>
    <m/>
    <n v="1"/>
    <n v="1"/>
    <s v="Excelente"/>
    <n v="0.85"/>
    <n v="4"/>
    <n v="4"/>
    <n v="1"/>
    <s v="&gt;=85%"/>
    <s v="EXCELENTE"/>
    <s v="se realizan 4 visitas de verificacion aleatorias a los conceptos de bajo riesgo emitidos por la entidad y se ratifican todos las visitas."/>
    <m/>
    <n v="0.85"/>
    <n v="4"/>
    <n v="4"/>
    <n v="1"/>
    <s v="&gt;=85%"/>
    <s v="EXCELENTE"/>
    <s v="se realizan 4 visitas de verificacion aleatorias a los conceptos de bajo riesgo emitidos por la entidad y se ratifican todos las visitas."/>
    <m/>
    <n v="0.85"/>
    <n v="3"/>
    <n v="3"/>
    <n v="1"/>
    <s v="&gt;=85%"/>
    <s v="EXCELENTE"/>
    <s v="se realizan 3 visitas de verificacion aleatorias a los conceptos de bajo riesgo emitidos por la entidad y se ratifican todos las visitas."/>
    <m/>
    <n v="1"/>
    <n v="1"/>
    <s v="EXCELENTE"/>
  </r>
  <r>
    <n v="20"/>
    <x v="2"/>
    <s v="Conocimiento del Riesgo"/>
    <x v="4"/>
    <x v="0"/>
    <x v="19"/>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39"/>
    <n v="39"/>
    <n v="1"/>
    <s v="&gt;=100%"/>
    <s v="EXCELENTE"/>
    <s v="Se reporta 39 eventos masivos; en el mes de octubre se mantiene un numero promedio debido a las elecciones regionales."/>
    <m/>
    <n v="1"/>
    <n v="55"/>
    <n v="55"/>
    <n v="1"/>
    <s v="&gt;=100%"/>
    <s v="EXCELENTE"/>
    <s v="Se aumenta el número de eventos debido a que se realizaron conciertos al inicio de la temporada decembrina."/>
    <m/>
    <n v="1"/>
    <n v="133"/>
    <n v="133"/>
    <n v="1"/>
    <s v="&gt;=100%"/>
    <s v="EXCELENTE"/>
    <s v="Se incrementa el número de eventos debido a las festividades de fin de año."/>
    <m/>
    <n v="1"/>
    <n v="1"/>
    <x v="0"/>
    <n v="1"/>
    <n v="32"/>
    <n v="32"/>
    <n v="1"/>
    <s v="&gt;=100%"/>
    <s v="EXCELENTE"/>
    <s v="Se reportan 32 eventos masivos ya que en el mes de Julio aumentaron, debido a que los empresarios dedicados a realizar eventos de aglomeración de público retomaron sus actividades luego de la Copa América."/>
    <m/>
    <n v="1"/>
    <n v="65"/>
    <n v="65"/>
    <n v="1"/>
    <s v="&gt;=100%"/>
    <s v="EXCELENTE"/>
    <s v="Se reporta 65 eventos masivos, en el mes de agosto se incrementó debido a que se realiza el festival de verano y temporadas de teatro en la capital."/>
    <m/>
    <n v="1"/>
    <n v="33"/>
    <n v="33"/>
    <n v="1"/>
    <s v="&gt;=100%"/>
    <s v="EXCELENTE"/>
    <s v="Se reportaron 33 eventos masivos en el mes de septiembre; se mantiene el número de eventos debido a que se realizaron diferentes conciertos en el movistar arena, temporadas de teatro y el oktoberfest."/>
    <m/>
    <n v="1"/>
    <n v="1"/>
    <x v="0"/>
    <n v="1"/>
    <n v="18"/>
    <n v="18"/>
    <n v="1"/>
    <s v="&gt;=100%"/>
    <s v="EXCELENTE"/>
    <s v="Se reporta 18 eventos masivos ya que en el mes de abril se disminuyó debido al que se realizó un receso en la semana santa."/>
    <m/>
    <n v="1"/>
    <n v="28"/>
    <n v="28"/>
    <n v="1"/>
    <s v="&gt;=100%"/>
    <s v="EXCELENTE"/>
    <s v="Se reporta 28 eventos masivos ya que en el mes de mayo se incrementa debido al que los empresarios dedicados a realizar eventos de aglomeración de público por motivo de copa América adelantaron eventos."/>
    <m/>
    <n v="1"/>
    <n v="17"/>
    <n v="17"/>
    <n v="1"/>
    <s v="&gt;=100%"/>
    <s v="Excelente"/>
    <s v="Se reporta 17 eventos masivos ya que en el mes de junio se disminuye debido al que los empresarios dedicados a realizar eventos de aglomeración de público por motivo de copa América adelantaron eventos."/>
    <m/>
    <n v="1"/>
    <n v="1"/>
    <s v="Excelente"/>
    <n v="1"/>
    <n v="19"/>
    <n v="19"/>
    <n v="1"/>
    <s v="&gt;=100%"/>
    <s v="EXCELENTE"/>
    <s v="Se asistieron a todos los eventos programados de puesto fijo o alta complejidad aprobados por la entidad."/>
    <m/>
    <n v="1"/>
    <n v="19"/>
    <n v="19"/>
    <n v="1"/>
    <s v="&gt;=100%"/>
    <s v="EXCELENTE"/>
    <s v="Se asistieron a todos los eventos programados de puesto fijo o alta complejidad aprobados por la entidad."/>
    <m/>
    <n v="1"/>
    <n v="23"/>
    <n v="23"/>
    <n v="1"/>
    <s v="&gt;=100%"/>
    <s v="EXCELENTE"/>
    <s v="se observa un leve incremento de los puestos fijos o eventos de alta complejidad debido al inicio de la liga profesional de futbol colombiano."/>
    <m/>
    <n v="1"/>
    <n v="1"/>
    <s v="EXCELENTE"/>
  </r>
  <r>
    <n v="21"/>
    <x v="2"/>
    <s v="Conocimiento del Riesgo"/>
    <x v="4"/>
    <x v="0"/>
    <x v="20"/>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1"/>
    <n v="2969"/>
    <n v="3233"/>
    <n v="0.91834209712341475"/>
    <s v="&gt;=80%"/>
    <s v="EXCELENTE"/>
    <s v="Se realizaron las revisiones técnicas con los tiempos establecidos en los procedimientos y de acuerdo con la disponibilidad de las estaciones; esto a pesar de los inconvenientes presentados con la implementación del tercer turno y con la transición de los procesos de contratación"/>
    <m/>
    <n v="1"/>
    <n v="2758"/>
    <n v="2973"/>
    <n v="0.92768247561385808"/>
    <s v="&gt;=80%"/>
    <s v="EXCELENTE"/>
    <s v="Se realizaron las revisiones técnicas dentro de los tiempos establecidos en los procedimientos; de acuerdo con la disponibilidad de las estaciones, a pesar de los inconvenientes presentados con la implementación del tercer turno y con la transición de los procesos de contratación. "/>
    <m/>
    <n v="1"/>
    <n v="2505"/>
    <n v="2764"/>
    <n v="0.90629522431259046"/>
    <s v="&gt;=80%"/>
    <s v="EXCELENTE"/>
    <s v="Se realizaron las revisiones técnicas dentro de los tiempos establecidos en los procedimientos, de acuerdo con la disponibilidad de las estaciones; esto a pesar de los inconvenientes presentados con la implementación del tercer turno y con la transición de los procesos de contratación. "/>
    <m/>
    <n v="0.91743993234995447"/>
    <n v="0.91743993234995447"/>
    <x v="0"/>
    <n v="0.8"/>
    <n v="4075"/>
    <n v="4429"/>
    <n v="0.92007225107247681"/>
    <s v="&gt;=80%"/>
    <s v="EXCELENTE"/>
    <s v="Se realizaron las revisiones técnicas en los tiempos establecidos, con los procedimientos de acuerdo con la disponibilidad de las estaciones; a pesar de los inconvenientes presentados con la implementación del tercer turno y con la transición de los procesos de contratación."/>
    <m/>
    <n v="0.8"/>
    <n v="3596"/>
    <n v="3851"/>
    <n v="0.93378343287457799"/>
    <s v="&gt;=80%"/>
    <s v="EXCELENTE"/>
    <s v="Se realizaron las revisiones técnicas en los tiempos establecidos en los procedimientos de acuerdo con la disponibilidad de las estaciones; a pesar de los inconvenientes presentados con la implementación del tercer turno y con la transición de los procesos de contratación."/>
    <m/>
    <n v="0.8"/>
    <n v="3366"/>
    <n v="3765"/>
    <n v="0.89402390438247015"/>
    <s v="&gt;=80%"/>
    <s v="EXCELENTE"/>
    <s v="Se realizaron las revisiones técnicas en los tiempos establecidos y con los procedimientos de acuerdo con la disponibilidad de las estaciones; a pesar de los inconvenientes presentados con la implementación del tercer turno y con la transición de los procesos de contratación."/>
    <m/>
    <n v="0.91595986277650832"/>
    <n v="0.91595986277650832"/>
    <x v="0"/>
    <n v="0.8"/>
    <n v="2165"/>
    <n v="2395"/>
    <n v="0.9039665970772442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8"/>
    <n v="4157"/>
    <n v="4566"/>
    <n v="0.9104248795444590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8"/>
    <n v="3066"/>
    <n v="3375"/>
    <n v="0.908444444444444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90761197368871593"/>
    <n v="0.90761197368871593"/>
    <s v="Excelente"/>
    <n v="0.8"/>
    <n v="2511"/>
    <n v="2571"/>
    <n v="0.97666277712952154"/>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1396"/>
    <n v="1475"/>
    <n v="0.9464406779661016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2326"/>
    <n v="2537"/>
    <n v="0.91683090264091449"/>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94664478591217927"/>
    <n v="0.94664478591217927"/>
    <s v="EXCELENTE"/>
  </r>
  <r>
    <n v="22"/>
    <x v="1"/>
    <s v="Reducción del Riesgo"/>
    <x v="4"/>
    <x v="0"/>
    <x v="21"/>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m/>
    <m/>
    <m/>
    <s v=" "/>
    <s v="&gt;=100%"/>
    <m/>
    <m/>
    <m/>
    <m/>
    <m/>
    <m/>
    <s v=" "/>
    <s v="&gt;=100%"/>
    <m/>
    <m/>
    <m/>
    <n v="1"/>
    <n v="8"/>
    <n v="8"/>
    <n v="1"/>
    <s v="&gt;=100%"/>
    <s v="EXCELENTE"/>
    <s v="En el marco de la CDPMIF la UAECOB es responsable directa de 8 actividades que son: _x000a__x000a_Presentar a la Comisión Intersectorial de Gestión de Riesgos y Cambio Climático, el informe anual de gestión de la CDPMIF, como mecanismo para facilitar la articulación con el SDGR-CC._x000a_Reportar trimestralmente los incendios forestales ocurridos en el Distrito Capital a: la UNGRD, al IDEAM y a las autoridades ambientales. _x000a_Determinar las necesidades para el fortalecimiento del equipo de investigación de causas de incendios forestales y buscar la forma de suplirlas._x000a_Determinar legalmente la competencia, viabilidad y elaboración de los Planes de contingencia de incendios forestales para los predios a cargo de la EAB-ESP, el IDRD, PNN y la SDA._x000a_Investigar las causas de los incendios forestales de gran complejidad._x000a_Analizar e identificar el Sistema de Monitoreo para las alertas tempranas de los incendios forestales en Bogotá. _x000a_Diseñar e implementar una estrategia para la gestión del riesgo por incendio forestal en la Localidad de Sumapaz, articulada al Consejo Local de Gestión de Riesgos y Cambio Climático._x000a_Reportar mensualmente los incidentes forestales atendidos en Bogotá D.C. y realizar la georreferenciación de los incendios forestales._x000a__x000a_Adicionalmente se apoyaron algunas actividades de capacitación por solicitud de la CDPMIF. _x000a_"/>
    <m/>
    <n v="1"/>
    <n v="1"/>
    <x v="0"/>
    <m/>
    <m/>
    <m/>
    <s v=" "/>
    <s v="&gt;=100%"/>
    <m/>
    <m/>
    <m/>
    <m/>
    <m/>
    <m/>
    <s v=" "/>
    <s v="&gt;=100%"/>
    <m/>
    <m/>
    <m/>
    <m/>
    <m/>
    <m/>
    <s v=" "/>
    <s v="&gt;=100%"/>
    <m/>
    <m/>
    <m/>
    <s v="0"/>
    <s v="0"/>
    <x v="1"/>
    <s v="N/A"/>
    <s v="N/A"/>
    <s v="N/A"/>
    <s v=" "/>
    <s v="&gt;=100%"/>
    <m/>
    <s v="N/A"/>
    <s v="N/A"/>
    <s v="N/A"/>
    <s v="N/A"/>
    <s v="N/A"/>
    <s v=" "/>
    <s v="&gt;=100%"/>
    <m/>
    <s v="N/A"/>
    <s v="N/A"/>
    <n v="1"/>
    <n v="8"/>
    <n v="8"/>
    <n v="1"/>
    <s v="&gt;=100%"/>
    <s v="Excelente"/>
    <s v="En el plan de acción de la Comisión Distrital para la prevención y mitigación de Incendios Forestales, la entidad tiene ocho (8) actividades como responsable principal. El plan de acción se diligencia trimestralmente y se aprueba en las sesiones ordinarias de la Comisión. A la fecha, se está consolidando el reporte del II trimestre de 2019, con las actividades de las entidades que conforman la Comisión. "/>
    <m/>
    <n v="1"/>
    <n v="1"/>
    <s v="Excelente"/>
    <n v="1"/>
    <s v="NA"/>
    <s v="NA"/>
    <s v=" "/>
    <s v="&gt;=100%"/>
    <s v="NA"/>
    <s v="NA"/>
    <s v="NA"/>
    <n v="1"/>
    <s v="NA"/>
    <s v="NA"/>
    <s v=" "/>
    <s v="&gt;=100%"/>
    <s v="NA"/>
    <s v="NA"/>
    <s v="NA"/>
    <n v="1"/>
    <s v="NA"/>
    <s v="NA"/>
    <s v=" "/>
    <s v="&gt;=100%"/>
    <s v="NA"/>
    <s v="NA"/>
    <s v="NA"/>
    <s v=" 0"/>
    <s v=" 0"/>
    <m/>
  </r>
  <r>
    <n v="23"/>
    <x v="2"/>
    <s v="Reducción del Riesgo"/>
    <x v="4"/>
    <x v="0"/>
    <x v="22"/>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m/>
    <m/>
    <m/>
    <s v=" "/>
    <s v="&gt;=100%"/>
    <m/>
    <m/>
    <m/>
    <m/>
    <m/>
    <m/>
    <s v=" "/>
    <s v="&gt;=100%"/>
    <m/>
    <m/>
    <m/>
    <n v="1"/>
    <n v="36"/>
    <n v="36"/>
    <n v="1"/>
    <s v="&gt;=100%"/>
    <s v="EXCELENTE"/>
    <s v="Se realizan el acompañamiento a 2 simulacros y 3 asesorías en simulaciones."/>
    <m/>
    <n v="1"/>
    <n v="1"/>
    <x v="0"/>
    <m/>
    <m/>
    <m/>
    <s v=" "/>
    <s v="&gt;=100%"/>
    <m/>
    <m/>
    <m/>
    <m/>
    <m/>
    <m/>
    <s v=" "/>
    <s v="&gt;=100%"/>
    <m/>
    <m/>
    <m/>
    <m/>
    <m/>
    <m/>
    <s v=" "/>
    <s v="&gt;=100%"/>
    <m/>
    <m/>
    <m/>
    <s v="0"/>
    <s v="0"/>
    <x v="1"/>
    <s v="N/A"/>
    <s v="N/A"/>
    <s v="N/A"/>
    <s v=" "/>
    <s v="&gt;=100%"/>
    <m/>
    <s v="N/A"/>
    <s v="N/A"/>
    <s v="N/A"/>
    <s v="N/A"/>
    <s v="N/A"/>
    <s v=" "/>
    <s v="&gt;=100%"/>
    <m/>
    <s v="N/A"/>
    <s v="N/A"/>
    <n v="1"/>
    <n v="5"/>
    <n v="5"/>
    <n v="1"/>
    <s v="&gt;=100%"/>
    <s v="Excelente"/>
    <s v="Se realizan el acompañamiento a 2 simulacros y 3 asesorias en simulaciones."/>
    <m/>
    <n v="1"/>
    <n v="1"/>
    <s v="Excelente"/>
    <n v="1"/>
    <s v="NA"/>
    <s v="NA"/>
    <s v=" "/>
    <s v="&gt;=100%"/>
    <s v="NA"/>
    <s v="NA"/>
    <s v="NA"/>
    <n v="1"/>
    <s v="NA"/>
    <s v="NA"/>
    <s v=" "/>
    <s v="&gt;=100%"/>
    <s v="NA"/>
    <s v="NA"/>
    <s v="NA"/>
    <n v="1"/>
    <s v="NA"/>
    <s v="NA"/>
    <s v=" "/>
    <s v="&gt;=100%"/>
    <s v="NA"/>
    <s v="NA"/>
    <s v="NA"/>
    <s v=" 0"/>
    <s v=" 0"/>
    <m/>
  </r>
  <r>
    <n v="24"/>
    <x v="1"/>
    <s v="Conocimiento del Riesgo"/>
    <x v="4"/>
    <x v="0"/>
    <x v="23"/>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19"/>
    <n v="19"/>
    <n v="1"/>
    <s v="&gt;=100%"/>
    <s v="EXCELENTE"/>
    <s v="Se tramitan las solicitudes recibidas con el comandante de enlace en operativa y se direcciona a la estación correspondiente para su programación."/>
    <m/>
    <n v="1"/>
    <n v="10"/>
    <n v="10"/>
    <n v="1"/>
    <s v="&gt;=100%"/>
    <s v="EXCELENTE"/>
    <s v="Se tramitan las solicitudes recibidas con el comandante de enlace en operativa y se direcciona a la estación correspondiente para su programación."/>
    <m/>
    <n v="1"/>
    <n v="6"/>
    <n v="6"/>
    <n v="1"/>
    <s v="&gt;=100%"/>
    <s v="EXCELENTE"/>
    <s v="Se tramitan las solicitudes recibidas con el comandante de enlace en operativa y se direcciona a la estación correspondiente para su programación."/>
    <m/>
    <n v="1"/>
    <n v="1"/>
    <x v="0"/>
    <n v="1"/>
    <n v="32"/>
    <n v="32"/>
    <n v="1"/>
    <s v="&gt;=100%"/>
    <s v="EXCELENTE"/>
    <s v="Se tramitan las solicitudes recibidas con el comandante de enlace en operativa y se direcciona a la estación correspondiente para su programación."/>
    <m/>
    <n v="1"/>
    <n v="34"/>
    <n v="34"/>
    <n v="1"/>
    <s v="&gt;=100%"/>
    <s v="EXCELENTE"/>
    <s v="Se tramitan las solicitudes recibidas con el comandante de enlace en operativa y se direcciona a la estación correspondiente para su programación."/>
    <m/>
    <n v="1"/>
    <n v="24"/>
    <n v="24"/>
    <n v="1"/>
    <s v="&gt;=100%"/>
    <s v="EXCELENTE"/>
    <s v="Se tramitan las solicitudes recibidas con el comandante de enlace en operativa y se direcciona a la estación correspondiente para su programación."/>
    <m/>
    <n v="1"/>
    <n v="1"/>
    <x v="0"/>
    <n v="1"/>
    <n v="58"/>
    <n v="58"/>
    <n v="1"/>
    <s v="&gt;=100%"/>
    <s v="EXCELENTE"/>
    <s v="Se tramitan las solicitudes recibidas con el comandante de enlace en operativa y se direcciona a la estación correspondiente para su programación"/>
    <m/>
    <n v="1"/>
    <n v="85"/>
    <n v="85"/>
    <n v="1"/>
    <s v="&gt;=100%"/>
    <s v="EXCELENTE"/>
    <s v="Se tramitan las solicitudes recibidas con el comandante de enlace en operativa y se direcciona a la estación correspondiente para su programación"/>
    <m/>
    <n v="1"/>
    <n v="29"/>
    <n v="29"/>
    <n v="1"/>
    <s v="&gt;=100%"/>
    <s v="Excelente"/>
    <s v="Se tramitan las solicitudes recibidas con el comandante de enlace en operativa y se direcciona a la estación correspondiente para su programación"/>
    <m/>
    <n v="1"/>
    <n v="1"/>
    <s v="Excelente"/>
    <n v="1"/>
    <n v="53"/>
    <n v="53"/>
    <n v="1"/>
    <s v="&gt;=100%"/>
    <s v="EXCELENTE"/>
    <s v="Se tramitan las solicitude recibidas con el comandante de enlace en operativa y se direcciona a la estacion correspondiente para su programacion"/>
    <m/>
    <n v="1"/>
    <n v="63"/>
    <n v="63"/>
    <n v="1"/>
    <s v="&gt;=100%"/>
    <s v="EXCELENTE"/>
    <s v="Se tramitan las solicitude recibidas con el comandante de enlace en operativa y se direcciona a la estacion correspondiente para su programacion"/>
    <m/>
    <n v="1"/>
    <n v="120"/>
    <n v="120"/>
    <n v="1"/>
    <s v="&gt;=100%"/>
    <s v="EXCELENTE"/>
    <s v="Se tramitan las solicitude recibidas con el comandante de enlace en operativa y se direcciona a la estacion correspondiente para su programacion"/>
    <m/>
    <n v="1"/>
    <n v="1"/>
    <s v="EXCELENTE"/>
  </r>
  <r>
    <n v="25"/>
    <x v="0"/>
    <s v="Gestión Integral de Incendios"/>
    <x v="5"/>
    <x v="0"/>
    <x v="24"/>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s v=" "/>
    <s v="86%-100%"/>
    <m/>
    <s v="Durante octubre de 2019, no se actualizaron procedimientos. "/>
    <m/>
    <m/>
    <n v="1"/>
    <n v="3"/>
    <n v="0.33333333333333331"/>
    <s v=" &lt;=55%"/>
    <s v="MALO"/>
    <s v="El 06 de noviembre de 2019, se realizó actualización a la matriz del árbol de servicios, por solicitud del Responsable de la Central de Comunicaciones de la Subdirección Operativa."/>
    <m/>
    <m/>
    <m/>
    <m/>
    <s v=" "/>
    <s v="86%-100%"/>
    <m/>
    <s v="Durante diciembre de 2019, no se actualizaron procedimientos."/>
    <s v="Será reprogramado para la siguiente vigencia."/>
    <n v="0.33333333333333331"/>
    <n v="0.33333333333333331"/>
    <x v="3"/>
    <m/>
    <m/>
    <m/>
    <s v=" "/>
    <s v="86%-100%"/>
    <m/>
    <m/>
    <m/>
    <m/>
    <m/>
    <m/>
    <s v=" "/>
    <s v="86%-100%"/>
    <m/>
    <m/>
    <m/>
    <m/>
    <n v="1"/>
    <n v="3"/>
    <n v="0.33333333333333331"/>
    <s v="86%-100%"/>
    <s v="MALO"/>
    <s v="Para el tercer trimestre de 2019, el 19 de julio de 2019, se publicó la actualización del procedimiento de rescate vehicular, el cual hace parte de los procesos misionales de la Subdirección y la Entidad."/>
    <s v="Actualizar los procedimientos para completar los necesarios en la vigencia."/>
    <n v="0.33333333333333331"/>
    <n v="0.33333333333333331"/>
    <x v="4"/>
    <m/>
    <n v="0"/>
    <n v="3"/>
    <n v="0"/>
    <s v="86%-100%"/>
    <s v="MALO"/>
    <s v="Durante el segundo trimestre de 2019 no se han actualizado procedimientos de la Subdirección Operativa."/>
    <s v="Realizar la actualización de los procedimientos."/>
    <m/>
    <n v="0"/>
    <n v="3"/>
    <n v="0"/>
    <s v="86%-100%"/>
    <s v="MALO"/>
    <s v="Durante el segundo trimestre de 2019 no se han actualizado procedimientos de la Subdirección Operativa."/>
    <s v="Realizar la actualización de los procedimientos."/>
    <n v="1"/>
    <n v="0"/>
    <n v="3"/>
    <n v="0"/>
    <s v="86%-100%"/>
    <s v="MALO"/>
    <s v="Durante el segundo trimestre de 2019 no se han actualizado procedimientos de la Subdirección Operativa."/>
    <s v="Realizar la actualización de los procedimientos de Incendios y los que sean necesarios, durante el siguiente semestre de la vigencia en curso."/>
    <n v="0"/>
    <n v="0"/>
    <s v="MALO"/>
    <n v="1"/>
    <m/>
    <m/>
    <s v=" "/>
    <s v="86%-100%"/>
    <m/>
    <m/>
    <m/>
    <n v="1"/>
    <m/>
    <m/>
    <s v=" "/>
    <s v="86%-100%"/>
    <m/>
    <m/>
    <m/>
    <n v="1"/>
    <n v="0"/>
    <n v="3"/>
    <n v="0"/>
    <s v="86%-100%"/>
    <s v="MALO"/>
    <s v="Durante el primer trimestre de 2019 no se han actualizado procedimientos de la Subdirección Operativa."/>
    <s v="Realizar la actualización de los procedimientos de Incendios."/>
    <n v="0"/>
    <n v="0"/>
    <s v="MALO"/>
  </r>
  <r>
    <n v="26"/>
    <x v="3"/>
    <s v="Gestión Integral de Incendios"/>
    <x v="5"/>
    <x v="0"/>
    <x v="25"/>
    <s v="Contar con la disponibilidad de personal permanente garantizando el funcionamiento."/>
    <x v="1"/>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lt;=45%"/>
    <s v="45%-54%"/>
    <s v="55%-64%"/>
    <s v="&gt;=65% "/>
    <s v="17 Estaciones, áreas de la UAECOB en la que desempeñan funciones el personal operativo"/>
    <s v="Profesional Sub.Operativa (Disponibilidad de personal)"/>
    <s v="Profesional Sub.Operativa"/>
    <s v="Subdirector Operativo y las 17 estaciones."/>
    <s v="&gt;=65% "/>
    <n v="436"/>
    <n v="645"/>
    <n v="0.67596899224806206"/>
    <s v="&gt;=65% "/>
    <s v="EXCELENTE"/>
    <s v="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34 uniformados contaron con periodo de vacaciones y aun así se atendieron todas las emergencias."/>
    <m/>
    <s v="&gt;=65% "/>
    <n v="444"/>
    <n v="641"/>
    <n v="0.69266770670826838"/>
    <s v="&gt;=65% "/>
    <s v="EXCELENTE"/>
    <s v="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28  uniformados contaron con periodo de vacaciones y  4 se retiraron de la entidad por tiempo pensional, a pesar de lo anterior,  se atendieron todos las emergencias."/>
    <m/>
    <s v="&gt;=65% "/>
    <n v="471"/>
    <n v="641"/>
    <n v="0.73478939157566303"/>
    <s v="&gt;=65% "/>
    <s v="EXCELENTE"/>
    <s v="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92  uniformados contaron con periodo de vacaciones y 3 uniformados prorrogaron licencia no remunerada, a pesar de lo anterior,  se atendieron todos las emergencias."/>
    <m/>
    <n v="0.70114203017733123"/>
    <n v="0.70114203017733123"/>
    <x v="0"/>
    <n v="0.65"/>
    <n v="432"/>
    <n v="645"/>
    <n v="0.66976744186046511"/>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m/>
    <n v="0.65"/>
    <n v="448"/>
    <n v="645"/>
    <n v="0.6945736434108527"/>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
    <m/>
    <n v="0.65"/>
    <n v="439"/>
    <n v="644"/>
    <n v="0.68167701863354035"/>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
    <m/>
    <n v="0.68200603463495268"/>
    <n v="0.68200603463495268"/>
    <x v="0"/>
    <n v="0.65"/>
    <n v="311"/>
    <n v="587"/>
    <n v="0.52981260647359452"/>
    <s v="&gt;=65% "/>
    <s v="REGULAR"/>
    <s v="A partir de la información suministrada por las estaciones y contrastada con los reportes de Central de Radio, se realiza un análisis del índice de ausentismo de personal de todas las Compañías."/>
    <s v="Concientizar al personal operativo el objetivo y la funcionalidad de restringir los permisos."/>
    <n v="65"/>
    <n v="389"/>
    <n v="600"/>
    <n v="0.64833333333333332"/>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Otro factor importante que se ha estado presentando es la solicitud y aprobación de las licencias no remuneradas, donde se ha visto que ha disminuido el ausentismo laboral de los uniformados de la UAECOB._x000a__x000a_La implementación del tercer turno y la entrada del curso 45, a apoyar en las estaciones, está logrando el objetivo de cero permisos al igual  que disminuir el ausentismo y así reflejar en  la META planteada._x000a_"/>
    <m/>
    <n v="0.65"/>
    <n v="402"/>
    <n v="600"/>
    <n v="0.67"/>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La implementación del tercer turno y la entrada del curso 45, a apoyar en las estaciones, está logrando el objetivo de cero permisos al igual que disminuir el ausentismo y así reflejar en  la META planteada._x000a_"/>
    <m/>
    <n v="0.61604864660230929"/>
    <n v="0.61604864660230929"/>
    <s v="BUENO"/>
    <n v="0.65"/>
    <s v="NA"/>
    <s v="NA"/>
    <s v=" "/>
    <s v="&gt;=65% "/>
    <s v="NA"/>
    <s v="NA"/>
    <s v="NA"/>
    <n v="0.65"/>
    <s v="NA"/>
    <s v="NA"/>
    <s v=" "/>
    <s v="&gt;=65% "/>
    <s v="NA"/>
    <s v="NA"/>
    <s v="NA"/>
    <n v="0.65"/>
    <s v="NA"/>
    <s v="NA"/>
    <s v=" "/>
    <s v="&gt;=65% "/>
    <s v="NA"/>
    <s v="NA"/>
    <s v="NA"/>
    <s v=" 0"/>
    <s v=" 0"/>
    <m/>
  </r>
  <r>
    <n v="27"/>
    <x v="3"/>
    <s v="Gestión Integral de Incendios"/>
    <x v="5"/>
    <x v="1"/>
    <x v="26"/>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n v="0.35416666666666669"/>
    <s v="N/A"/>
    <s v="N/A"/>
    <d v="1899-12-30T10:28:00"/>
    <s v="&lt;8:30:00"/>
    <s v="MALO"/>
    <s v="El tiempo de atención de servicios IMER resultó en 1:98 por encima de la meta, dado que existen factores externos que afectan la movilización a los incidentes; dentro de ellos se puede resaltar el aumento del parque automotor de la ciudad."/>
    <s v="De los servicios de tipología INCENDIOS no se tuvo en cuenta la tipología forestal, dada la complejidad de la atención de este tipo de servicios."/>
    <d v="1899-12-30T08:30:00"/>
    <s v="N/A"/>
    <s v="N/A"/>
    <d v="1899-12-30T10:21:00"/>
    <s v=" &gt; 9:10"/>
    <s v="MALO"/>
    <s v="El tiempo de atención de servicios IMER resultó en 1:91 por encima de la meta, dado que existen factores externos que afectan la movilización a los incidentes, dentro de ellos se puede resaltar el aumento del parque automotor de la ciudad."/>
    <s v="De los servicios de tipología INCENDIOS no se tuvo en cuenta la tipología forestal, dada la complejidad de la atención de este tipo de servicios."/>
    <d v="1899-12-30T08:30:00"/>
    <s v="N/A"/>
    <s v="N/A"/>
    <d v="1899-12-30T09:15:00"/>
    <s v=" &gt; 9:10"/>
    <s v="MALO"/>
    <s v="El tiempo de atención de servicios IMER resultó en 0:85 por encima de la meta, dado que existen factores externos que afectan la movilización a los incidentes, dentro de ellos se puede resaltar el aumento del parque automotor de la ciudad."/>
    <s v="De los servicios de tipología INCENDIOS no se tuvo en cuenta la tipología forestal, dada la complejidad de la atención de este tipo de servicios."/>
    <n v="0.41759259259259257"/>
    <n v="0.41759259259259257"/>
    <x v="3"/>
    <d v="1899-12-30T08:30:00"/>
    <s v="N/A"/>
    <s v="N/A"/>
    <s v=" "/>
    <s v="&lt;8:30:00"/>
    <s v="MALO"/>
    <s v="El tiempo de atención de servicios IMER resultó en 1:19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m/>
    <s v="N/A"/>
    <s v="N/A"/>
    <s v=" "/>
    <s v="&lt;8:30:00"/>
    <s v="MALO"/>
    <s v="El tiempo de atención de servicios IMER resultó en 1:10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m/>
    <s v="N/A"/>
    <s v="N/A"/>
    <s v=" "/>
    <s v="&lt;8:30:00"/>
    <s v="MALO"/>
    <s v="El tiempo de atención de servicios IMER resultó en 1:08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s v="0"/>
    <s v="0"/>
    <x v="4"/>
    <m/>
    <s v="N/A"/>
    <s v="N/A"/>
    <s v=" "/>
    <s v="&lt;8:30:00"/>
    <s v="REGULAR"/>
    <s v="El tiempo de atención de servicios IMER resultó en 0,73´   por encima de la meta, dado que existen factores externos que afectan la movilización a las emergencias, dentro de ellos se puede resaltar el aumento del parque automotor de la ciudad."/>
    <s v="De los servicios de tipología INCENDIOS no se tendrán en cuenta la tipología forestal, dada la complejidad de la atención de este tipo de servicios."/>
    <m/>
    <s v="N/A"/>
    <s v="N/A"/>
    <s v=" "/>
    <s v="&lt;8:30:00"/>
    <s v="MALO "/>
    <s v="El tiempo de atención de servicios IMER resultó en 1:30´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m/>
    <s v="N/A"/>
    <s v="N/A"/>
    <s v=" "/>
    <s v="&lt;8:30:00"/>
    <s v="REGULAR"/>
    <s v="El tiempo de atención de servicios IMER resultó en 0,78´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s v="0"/>
    <s v="0"/>
    <s v="MALO"/>
    <d v="1899-12-30T08:30:00"/>
    <m/>
    <m/>
    <s v=" "/>
    <s v="&lt;8:30:00"/>
    <s v="MALO"/>
    <s v="El tiempo de atención de servicios IMER resultó en 1:7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2´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s v=" 0"/>
    <s v=" 0"/>
    <s v="MALO"/>
  </r>
  <r>
    <n v="28"/>
    <x v="3"/>
    <s v="Gestión Integral de Incendios"/>
    <x v="5"/>
    <x v="0"/>
    <x v="27"/>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353"/>
    <n v="3353"/>
    <n v="1"/>
    <s v="86%-100%"/>
    <s v="EXCELENTE"/>
    <s v="Se realizó durante el periodo, la atención de los servicios de emergencia, conforme a las tipologías establecidas en el árbol de servicios de la entidad."/>
    <m/>
    <n v="1"/>
    <n v="3232"/>
    <n v="3232"/>
    <n v="1"/>
    <s v="86%-100%"/>
    <s v="EXCELENTE"/>
    <s v="Se realizó durante el periodo, la atención de los servicios de emergencia, conforme a las tipologías establecidas en el árbol de servicios de la entidad."/>
    <m/>
    <n v="1"/>
    <n v="3004"/>
    <n v="3004"/>
    <n v="1"/>
    <s v="86%-100%"/>
    <s v="EXCELENTE"/>
    <s v="Se realizó durante el periodo, la atención de los servicios de emergencia, conforme a las tipologías establecidas en el árbol de servicios de la entidad."/>
    <m/>
    <n v="1"/>
    <n v="1"/>
    <x v="0"/>
    <n v="1"/>
    <n v="3158"/>
    <n v="3158"/>
    <n v="1"/>
    <s v="86%-100%"/>
    <s v="EXCELENTE"/>
    <s v="Se realizó durante el periodo, la atención de los servicios de emergencia, conforme a las tipologías establecidas en el árbol de servicios de la entidad."/>
    <m/>
    <m/>
    <n v="3211"/>
    <n v="3211"/>
    <n v="1"/>
    <s v="86%-100%"/>
    <s v="EXCELENTE"/>
    <s v="Se realizó durante el periodo, la atención de los servicios de emergencia, conforme a las tipologías establecidas en el árbol de servicios de la entidad."/>
    <m/>
    <m/>
    <n v="3219"/>
    <n v="3219"/>
    <n v="1"/>
    <s v="86%-100%"/>
    <s v="EXCELENTE"/>
    <s v="Se realizó durante el periodo, la atención de los servicios de emergencia, conforme a las tipologías establecidas en el árbol de servicios de la entidad."/>
    <m/>
    <n v="1"/>
    <n v="1"/>
    <x v="0"/>
    <n v="1"/>
    <n v="3255"/>
    <n v="3255"/>
    <n v="1"/>
    <s v="86%-100%"/>
    <s v="EXCELENTE"/>
    <s v="Se realizó durante el periodo, la atención de los servicios de emergencia, conforme a las tipologías establecidas en el árbol de servicios de la entidad."/>
    <m/>
    <n v="1"/>
    <n v="3361"/>
    <n v="3361"/>
    <n v="1"/>
    <s v="86%-100%"/>
    <s v="EXCELENTE"/>
    <s v="Se realizó durante el periodo, la atención de los servicios de emergencia, conforme a las tipologías establecidas en el árbol de servicios de la entidad."/>
    <m/>
    <n v="1"/>
    <n v="3093"/>
    <n v="3093"/>
    <n v="1"/>
    <s v="86%-100%"/>
    <s v="Excelente"/>
    <s v="Se realizó durante el periodo, la atención de los servicios de emergencia, conforme a las tipologías establecidas en el árbol de servicios de la entidad."/>
    <m/>
    <n v="1"/>
    <n v="1"/>
    <s v="Excelente"/>
    <n v="1"/>
    <n v="2755"/>
    <n v="2755"/>
    <n v="1"/>
    <s v="86%-100%"/>
    <s v="EXCELENTE"/>
    <s v="Se realizó durante el periodo, la atención de los servicios de emergencia, conforme a las tipologías establecidas en el árbol de servicios de la entidad."/>
    <m/>
    <n v="1"/>
    <n v="2897"/>
    <n v="2897"/>
    <n v="1"/>
    <s v="86%-100%"/>
    <s v="EXCELENTE"/>
    <s v="Se realizó durante el periodo, la atención de los servicios de emergencia, conforme a las tipologías establecidas en el árbol de servicios de la entidad."/>
    <m/>
    <n v="1"/>
    <n v="3360"/>
    <n v="3360"/>
    <n v="1"/>
    <s v="86%-100%"/>
    <s v="EXCELENTE"/>
    <s v="Se realizó durante el periodo, la atención de los servicios de emergencia, conforme a las tipologías establecidas en el árbol de servicios de la entidad."/>
    <m/>
    <n v="1"/>
    <n v="1"/>
    <s v="EXCELENTE"/>
  </r>
  <r>
    <n v="29"/>
    <x v="0"/>
    <s v="Gestión Integrada"/>
    <x v="6"/>
    <x v="1"/>
    <x v="28"/>
    <s v="Medir la eficacia de las acciones plantedas para el SIG"/>
    <x v="0"/>
    <s v="Personal y Tecnológico (Computador)"/>
    <n v="0.8"/>
    <s v="Final de cada trimestre "/>
    <s v="Eficacia"/>
    <s v="(# acciones efectivas en el periodo / # acciones reportadas) * 100%"/>
    <s v="Porcentaje"/>
    <s v="Evidencia cualitativa o cuantitativa de la eficacia de las acciones"/>
    <s v="Trimestral"/>
    <s v="Trimestral"/>
    <s v="&lt;50"/>
    <s v="&gt;=50 y 60%"/>
    <s v="&gt;=61 y 80%"/>
    <s v="&gt;80%"/>
    <s v="Subsistemas del SIG  que cuenten con indicadores"/>
    <s v="Líderes de los Subprocesos SIG_x000a_"/>
    <s v="Coordinación SIG"/>
    <s v="Directivos, Oficina Asesora de Planeación, coordinadores y referentes del SIG"/>
    <m/>
    <m/>
    <m/>
    <s v=" "/>
    <s v="&gt;80%"/>
    <m/>
    <m/>
    <m/>
    <m/>
    <m/>
    <m/>
    <s v=" "/>
    <s v="&gt;80%"/>
    <m/>
    <m/>
    <m/>
    <n v="0.8"/>
    <n v="1"/>
    <n v="8"/>
    <n v="0.125"/>
    <s v="&lt;50"/>
    <s v="MALO"/>
    <s v="Las acciones reportadas en la Ruta de Calidad para el cuarto trimestre, se encuentra con fecha de vencimiento o no reportan avance significativo, por lo tanto, no se puede definir si son efectivas aún. "/>
    <s v="Modificar el indicador acorde con la gestión del proceso para el 2020."/>
    <n v="0.125"/>
    <n v="0.125"/>
    <x v="3"/>
    <m/>
    <m/>
    <m/>
    <s v=" "/>
    <s v="&gt;80%"/>
    <m/>
    <m/>
    <m/>
    <m/>
    <m/>
    <m/>
    <s v=" "/>
    <s v="&gt;80%"/>
    <m/>
    <m/>
    <m/>
    <n v="0.8"/>
    <n v="11"/>
    <n v="0"/>
    <s v=" "/>
    <s v="&gt;80%"/>
    <s v="MALO"/>
    <s v="Las acciones reportadas en la Ruta de Calidad para el trimestre no han tenido seguimiento, por lo tanto, no se puede definir si son efectivas aún. Por tal razón el indicador debe ser modificado en su periodicidad a anual."/>
    <s v="Solicitar la modificación de la periodicidad del indicador."/>
    <s v="0"/>
    <s v="0"/>
    <x v="4"/>
    <m/>
    <m/>
    <m/>
    <s v=" "/>
    <s v="&gt;80%"/>
    <m/>
    <m/>
    <m/>
    <m/>
    <m/>
    <m/>
    <s v=" "/>
    <s v="&gt;80%"/>
    <m/>
    <m/>
    <m/>
    <n v="0.8"/>
    <n v="0"/>
    <n v="0"/>
    <s v=" "/>
    <s v="&gt;80%"/>
    <s v="REGULAR"/>
    <s v="Se identificaron en la ruta de la calidad las acciones de mejora en el plan de mejoramiento institucional, para los Subprocesos que integra el SIG. "/>
    <s v="Solicitar a los subprocesos con acciones vigentes, celeridad en el cumplimiento de las mismas."/>
    <s v="0"/>
    <s v="0"/>
    <s v="MALO"/>
    <n v="0.8"/>
    <m/>
    <m/>
    <s v=" "/>
    <s v="&gt;80%"/>
    <m/>
    <m/>
    <m/>
    <n v="0.8"/>
    <m/>
    <m/>
    <s v=" "/>
    <s v="&gt;80%"/>
    <m/>
    <m/>
    <m/>
    <n v="0.8"/>
    <n v="1"/>
    <n v="1"/>
    <n v="1"/>
    <s v="&gt;80%"/>
    <s v="EXCELENTE"/>
    <s v="Se presentó una acción correctiva en el mes de marzo del SIG , a  la oficna de Control interno, la cual es efectiva respecto a la ejecución del plan de acción establecido para la eliminación de las no conformidades detectadas."/>
    <m/>
    <n v="1"/>
    <n v="1"/>
    <s v="EXCELENTE"/>
  </r>
  <r>
    <n v="30"/>
    <x v="0"/>
    <s v="Gestión Asuntos Jurídicos"/>
    <x v="6"/>
    <x v="0"/>
    <x v="29"/>
    <s v="medir el cumplimiento de la eficacia de los trabajadores de la Oficina de control interno disciplinarios."/>
    <x v="1"/>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semestral"/>
    <s v="Semestral"/>
    <s v="&lt;=7"/>
    <s v="&gt;8 - &lt;11"/>
    <s v="(=)11 y &lt;13"/>
    <s v="(=)13"/>
    <s v="Oficina de Control Interno"/>
    <s v="Asistente Administrativa OCDI"/>
    <s v="Coordinador OCDI"/>
    <s v="Directivos"/>
    <m/>
    <m/>
    <m/>
    <s v=" "/>
    <s v="(=)13"/>
    <m/>
    <m/>
    <m/>
    <m/>
    <m/>
    <m/>
    <s v=" "/>
    <s v="(=)13"/>
    <m/>
    <m/>
    <m/>
    <n v="0.13"/>
    <n v="352"/>
    <n v="29.2"/>
    <n v="12.054794520547945"/>
    <s v="(=)11 y &lt;13"/>
    <s v="BUENO"/>
    <s v="Se cumplieron de manera oportuna las metas establecidas. "/>
    <m/>
    <n v="12.054794520547945"/>
    <n v="12.054794520547945"/>
    <x v="2"/>
    <m/>
    <m/>
    <m/>
    <s v=" "/>
    <s v="(=)13"/>
    <m/>
    <m/>
    <m/>
    <m/>
    <m/>
    <m/>
    <s v=" "/>
    <s v="(=)13"/>
    <m/>
    <m/>
    <m/>
    <m/>
    <m/>
    <m/>
    <s v=" "/>
    <s v="(=)13"/>
    <m/>
    <m/>
    <m/>
    <s v="0"/>
    <s v="0"/>
    <x v="1"/>
    <m/>
    <m/>
    <m/>
    <s v=" "/>
    <s v="(=)13"/>
    <m/>
    <m/>
    <m/>
    <m/>
    <m/>
    <m/>
    <s v=" "/>
    <s v="(=)13"/>
    <m/>
    <m/>
    <m/>
    <n v="13"/>
    <n v="384"/>
    <n v="28.33"/>
    <n v="13.554535827744441"/>
    <s v="(=)13"/>
    <s v="Excelente"/>
    <s v="Con excelencia se cumplieron con las metas establecidas."/>
    <s v="N/A"/>
    <n v="13.554535827744441"/>
    <n v="13.554535827744441"/>
    <s v="Excelente"/>
    <n v="13"/>
    <s v="NA"/>
    <s v="NA"/>
    <s v=" "/>
    <s v="(=)13"/>
    <s v="NA"/>
    <s v="NA"/>
    <s v="NA"/>
    <n v="13"/>
    <s v="NA"/>
    <s v="NA"/>
    <s v=" "/>
    <s v="(=)13"/>
    <s v="NA"/>
    <s v="NA"/>
    <s v="NA"/>
    <n v="13"/>
    <s v="NA"/>
    <s v="NA"/>
    <s v=" "/>
    <s v="(=)13"/>
    <s v="NA"/>
    <s v="NA"/>
    <s v="NA"/>
    <s v=" 0"/>
    <s v=" 0"/>
    <m/>
  </r>
  <r>
    <n v="31"/>
    <x v="0"/>
    <s v="Gestión Asuntos Jurídicos"/>
    <x v="6"/>
    <x v="0"/>
    <x v="30"/>
    <s v="oportunidad en los tiempos de respuesta"/>
    <x v="2"/>
    <s v="Personal y Tecnológico (Computador)"/>
    <n v="10"/>
    <s v="Inicio, durante y final del proceso que respuesta"/>
    <s v="Eficiencia"/>
    <s v="Número total de procesos/ Promedio días (fecha de apertura-fecha de acta de reparto)"/>
    <s v="Numero"/>
    <s v="Actas de reparto y libro apertura de procesos."/>
    <s v="Mensual"/>
    <s v="Mensual"/>
    <s v="&gt;15"/>
    <s v="&lt;=15 y &gt;=13"/>
    <s v="&lt;=12 y &gt;=11"/>
    <s v="&lt;=10"/>
    <s v="Oficina de Control Interno"/>
    <s v="Asistente Administrativa OCDI"/>
    <s v="Coordinador OCDI"/>
    <s v="Directivos"/>
    <n v="10"/>
    <n v="11"/>
    <n v="2.58"/>
    <n v="4.2635658914728678"/>
    <s v="&lt;=10"/>
    <s v="EXCELENTE"/>
    <s v="El compromiso del equipo y de la oficina conlleva al cumplimiento efectivo de las metas planteadas para el indicador."/>
    <m/>
    <n v="10"/>
    <n v="12"/>
    <n v="3.83"/>
    <n v="3.133159268929504"/>
    <s v="&lt;=10"/>
    <s v="EXCELENTE"/>
    <s v="El compromiso del equipo y de la oficina conlleva al cumplimiento efectivo de las metas planteadas para el indicador."/>
    <m/>
    <n v="10"/>
    <n v="5"/>
    <n v="2"/>
    <n v="2.5"/>
    <s v="&lt;=10"/>
    <s v="EXCELENTE"/>
    <s v="El compromiso del equipo y de la oficina conlleva al cumplimiento efectivo de las metas planteadas para el indicador. "/>
    <m/>
    <n v="3.2989083868007909"/>
    <n v="3.2989083868007909"/>
    <x v="0"/>
    <n v="10"/>
    <n v="7"/>
    <n v="3.4"/>
    <n v="2.0588235294117649"/>
    <s v="&lt;=10"/>
    <s v="EXCELENTE"/>
    <s v="El compromiso del equipo de la OCID conllevó al cumplimiento efectivo del indicador."/>
    <m/>
    <n v="10"/>
    <n v="5"/>
    <n v="2.8"/>
    <n v="1.7857142857142858"/>
    <s v="&lt;=10"/>
    <s v="EXCELENTE"/>
    <s v="El compromiso del equipo de la OCID conllevó al cumplimiento efectivo del indicador."/>
    <m/>
    <n v="10"/>
    <n v="2"/>
    <n v="1.5"/>
    <n v="1.3333333333333333"/>
    <s v="&lt;=10"/>
    <s v="EXCELENTE"/>
    <s v="El compromiso del equipo de la OCID conllevó al cumplimiento efectivo del indicador."/>
    <m/>
    <n v="1.7259570494864613"/>
    <n v="1.7259570494864613"/>
    <x v="0"/>
    <n v="10"/>
    <n v="6"/>
    <n v="1.6"/>
    <n v="3.75"/>
    <s v="&lt;=10"/>
    <s v="EXCELENTE"/>
    <s v="El compromiso del equipo de la ocdi conllevó al cumplimiento efectivo del indicador"/>
    <s v="N/A"/>
    <n v="10"/>
    <n v="14"/>
    <n v="3.19"/>
    <n v="4.3887147335423196"/>
    <s v="&lt;=10"/>
    <s v="EXCELENTE"/>
    <s v="El compromiso del equipo de la ocdi conllevó al cumplimiento efectivo del indicador"/>
    <s v="N/A"/>
    <n v="10"/>
    <n v="8"/>
    <n v="3.6"/>
    <n v="2.2222222222222223"/>
    <s v="&lt;=10"/>
    <s v="Excelente"/>
    <s v="El compromiso del equipo de la ocdi conllevó al cumplimiento efectivo del indicador"/>
    <s v="N/A"/>
    <n v="3.4536456519215135"/>
    <n v="3.4536456519215135"/>
    <s v="Excelente"/>
    <n v="10"/>
    <n v="3"/>
    <n v="1.5"/>
    <n v="2"/>
    <s v="&lt;=10"/>
    <s v="EXCELENTE"/>
    <s v="EL COMPROMISO DEL EQUIPO DE LA OCDI CONLLEVÓ AL CUMPLIMIENTO EFECTIVO DEL INDICADOR "/>
    <m/>
    <n v="10"/>
    <n v="7"/>
    <n v="3"/>
    <n v="2.3333333333333335"/>
    <s v="&lt;=10"/>
    <s v="EXCELENTE"/>
    <s v="EL COMPROMISO DEL EQUIPO DE LA OCDI CONLLEVÓ AL CUMPLIMIENTO EFECTIVO DEL INDICADOR "/>
    <m/>
    <n v="10"/>
    <n v="4"/>
    <n v="2"/>
    <n v="2"/>
    <s v="&lt;=10"/>
    <s v="EXCELENTE"/>
    <s v="EL COMPROMISO DEL EQUIPO DE LA OCDI CONLLEVÓ AL CUMPLIMIENTO EFECTIVO DEL INDICADOR "/>
    <m/>
    <n v="2.1111111111111112"/>
    <n v="2.1111111111111112"/>
    <s v="EXCELENTE"/>
  </r>
  <r>
    <n v="32"/>
    <x v="0"/>
    <s v="Gestión de PQRS"/>
    <x v="6"/>
    <x v="0"/>
    <x v="31"/>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0.9"/>
    <m/>
    <m/>
    <n v="0.996"/>
    <s v="&gt;=95 %"/>
    <s v="EXCELENTE"/>
    <s v="Se cumple con la meta establecida durante el periodo de reporte, de acuerdo con las 229 encuestas realizadas, identificando que 228 ciudadanos respondieron positivamente al ejercicio del resultado de la atención presencial en los puntos donde atiende la entidad, por lo anterior, existe un cumplimiento por encima de la meta establecida para el reporte en el primer trimestre con un 99,6%, mejorando el resultado dado que el anterior fue de  95,7% , aumentando el promedio en 3,9%, el cual indica el compromiso del equipo de trabajo del proceso GSC. "/>
    <m/>
    <n v="0.996"/>
    <n v="0.996"/>
    <x v="0"/>
    <m/>
    <m/>
    <m/>
    <s v=" "/>
    <s v="&gt;=95 %"/>
    <m/>
    <m/>
    <m/>
    <m/>
    <m/>
    <m/>
    <s v=" "/>
    <s v="&gt;=95 %"/>
    <m/>
    <m/>
    <m/>
    <n v="0.9"/>
    <n v="0.95689999999999997"/>
    <m/>
    <s v=" "/>
    <s v="&gt;=95 %"/>
    <s v="EXCELENTE"/>
    <s v="Se cumple con la meta establecida durante el periodo de reporte, de acuerdo con las 170 encuestas realizadas, identificando que 163 ciudadanos respondieron positivamente al ejercicio del resultado de la atención presencial en los puntos donde atiende la entidad, por lo anterior, existe un cumplimiento por encima de la meta establecida para el reporte en el primer trimestre con un 95,7%."/>
    <m/>
    <s v="0"/>
    <s v="0"/>
    <x v="0"/>
    <m/>
    <m/>
    <m/>
    <s v=" "/>
    <s v="&gt;=95 %"/>
    <m/>
    <m/>
    <m/>
    <m/>
    <m/>
    <m/>
    <s v=" "/>
    <s v="&gt;=95 %"/>
    <m/>
    <m/>
    <m/>
    <n v="0.9"/>
    <n v="0.96899999999999997"/>
    <m/>
    <s v=" "/>
    <s v="&gt;=95 %"/>
    <s v="Excelente"/>
    <s v="Se cumple con la meta establecida durante el periodo de reporte, de acuerdo con las 150 encuestas realizadas, identificando que 145 ciudadanos respondieron positivamente al ejercicio del resultado de la atención presencial en los puntos donde atiende la entidad, por lo anterior, existe un cumplimiento por encima de la meta establecida para el reporte en el primer trimestre con un 96,9%   "/>
    <s v="N/A"/>
    <s v="0"/>
    <s v="0"/>
    <s v="Excelente"/>
    <n v="0.9"/>
    <m/>
    <m/>
    <s v=" "/>
    <s v="&gt;=95 %"/>
    <m/>
    <m/>
    <m/>
    <n v="0.9"/>
    <m/>
    <m/>
    <s v=" "/>
    <s v="&gt;=95 %"/>
    <m/>
    <m/>
    <m/>
    <n v="0.9"/>
    <m/>
    <m/>
    <s v=" "/>
    <s v="&gt;=95 %"/>
    <s v="EXCELENTE"/>
    <s v="Se cumple con la meta establecida durante el periodo de reporte, de acuerdo con las 53 encuestas realizadas, identificando que 53 ciudadanos respondieron positivamente al ejercicio del resultado de la atención presencial en los puntos donde atiende la entidad, por lo anterior, existe un cumplimiento por encima de la meta establecida para el reporte en el primer trimestre con un 98,74%   "/>
    <m/>
    <s v=" 0"/>
    <s v=" 0"/>
    <s v="EXCELENTE"/>
  </r>
  <r>
    <n v="33"/>
    <x v="0"/>
    <s v="Gestión de PQRS"/>
    <x v="6"/>
    <x v="1"/>
    <x v="32"/>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1"/>
    <n v="107"/>
    <n v="115"/>
    <n v="0.93043478260869561"/>
    <s v=" =89% Y &lt;95%"/>
    <s v="BUENO"/>
    <s v="Verificando la información, se puede determinar que, de las 115 peticiones registradas, ocho (8) peticiones faltan por responder en términos para un total de efectividad del 93%."/>
    <m/>
    <n v="0.93043478260869561"/>
    <n v="0.93043478260869561"/>
    <x v="2"/>
    <m/>
    <m/>
    <m/>
    <s v=" "/>
    <s v="&gt;=95 %"/>
    <m/>
    <m/>
    <m/>
    <m/>
    <m/>
    <m/>
    <s v=" "/>
    <s v="&gt;=95 %"/>
    <m/>
    <m/>
    <m/>
    <n v="1"/>
    <n v="19"/>
    <n v="24"/>
    <n v="0.79166666666666663"/>
    <s v="&gt;=95 %"/>
    <s v="MALO"/>
    <s v="Verificando la información, se puede determinar que, de las peticiones registradas, es decir 24, las restantes 5 faltan por responder en términos para un total de efectividad del 79%."/>
    <m/>
    <n v="0.79166666666666663"/>
    <n v="0.79166666666666663"/>
    <x v="4"/>
    <m/>
    <m/>
    <m/>
    <s v=" "/>
    <s v="&gt;=95 %"/>
    <m/>
    <m/>
    <m/>
    <m/>
    <m/>
    <m/>
    <s v=" "/>
    <s v="&gt;=95 %"/>
    <m/>
    <m/>
    <m/>
    <n v="1"/>
    <n v="69"/>
    <n v="79"/>
    <n v="0.87341772151898733"/>
    <s v="&gt;=95 %"/>
    <s v="BUENO"/>
    <s v="Verificando la información, se puede determinar que de 79 peticiones faltan en términos legales 10 por responder, con un cumplimiento del 87% del total, pero hay que tener en cuenta que las que faltan son en términos legales."/>
    <s v="N/A"/>
    <n v="0.87341772151898733"/>
    <n v="0.87341772151898733"/>
    <s v="BUENO"/>
    <n v="1"/>
    <m/>
    <m/>
    <s v=" "/>
    <s v="&gt;=95 %"/>
    <m/>
    <m/>
    <m/>
    <n v="1"/>
    <m/>
    <m/>
    <s v=" "/>
    <s v="&gt;=95 %"/>
    <m/>
    <m/>
    <m/>
    <n v="1"/>
    <n v="77"/>
    <n v="85"/>
    <n v="0.90588235294117647"/>
    <s v="&gt;=95 %"/>
    <s v="BUENO"/>
    <s v="Se cumple con las respuestas en términos de Ley, donde se recibió en el trimestre 85 peticiones quedando por responder 8  requerimientos que se encuentran en los tiempos de oportunidad según lo que contempla la norma, cumpliendo con el 91% de las respuestas en mención."/>
    <m/>
    <n v="0.90588235294117647"/>
    <n v="0.90588235294117647"/>
    <s v="BUENO"/>
  </r>
  <r>
    <n v="34"/>
    <x v="0"/>
    <s v="Gestión de PQRS"/>
    <x v="6"/>
    <x v="1"/>
    <x v="33"/>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s v=" "/>
    <s v="&gt;=90 %"/>
    <m/>
    <m/>
    <m/>
    <m/>
    <m/>
    <m/>
    <s v=" "/>
    <s v="&gt;=90 %"/>
    <m/>
    <m/>
    <m/>
    <n v="0.9"/>
    <m/>
    <m/>
    <n v="1"/>
    <s v="&gt;=90 %"/>
    <s v="EXCELENTE"/>
    <s v="De acuerdo con el periodo reportado, para el IV trimestre reaccionó con el crecimiento del indicador de satisfacción a las preguntas de las PQRS, el cual, se cumple con la meta por encima del 90%, donde se reporta un total de 100% en comparación al periodo anterior con el 96,7%, mejorando en 3,3%, llegando al máximo obtenido en el mencionado periodo, cabe aclarar que los meses de reporte son septiembre, octubre y noviembre de 2019, teniendo en cuenta que para hacer la encuesta es mes vencido."/>
    <m/>
    <n v="1"/>
    <n v="1"/>
    <x v="0"/>
    <m/>
    <m/>
    <m/>
    <s v=" "/>
    <s v="&gt;=90 %"/>
    <m/>
    <m/>
    <m/>
    <m/>
    <m/>
    <m/>
    <s v=" "/>
    <s v="&gt;=90 %"/>
    <m/>
    <m/>
    <m/>
    <n v="0.9"/>
    <n v="0.9"/>
    <n v="0.9"/>
    <n v="1"/>
    <s v="&gt;=90 %"/>
    <s v="EXCELENTE"/>
    <s v="De acuerdo con el periodo repostado se nota una baja en el indicador de satisfacción a las preguntas de las PQRS, sin embargo, se cumple con la meta por encima del 90%, el cual para el periodo se reporta un total de 96,7%, de igual forma hay que realizar un análisis de la baja porcentual en comparación al periodo anterior._x000a_Para este proceso se tiene en cuenta los meses de junio, julio y agosto, Informes de satisfacción. "/>
    <m/>
    <n v="1"/>
    <n v="1"/>
    <x v="0"/>
    <m/>
    <m/>
    <m/>
    <s v=" "/>
    <s v="&gt;=90 %"/>
    <m/>
    <m/>
    <m/>
    <m/>
    <m/>
    <m/>
    <s v=" "/>
    <s v="&gt;=90 %"/>
    <m/>
    <m/>
    <m/>
    <n v="0.9"/>
    <n v="0.93700000000000006"/>
    <m/>
    <s v=" "/>
    <s v="&gt;=90 %"/>
    <s v="Excelente"/>
    <s v="De acuerdo con el periodo repostado se nota una baja en el indicador de satisfacción a las preguntas de las PQRS, sin embargo, se cumple con la meta por encima del 90%, el cual para el periodo se reporta un total de 93,7%, de igual forma hay que realizar un análisis de la baja porcentual en comparación al periodo anterior."/>
    <s v="N/A"/>
    <s v="0"/>
    <s v="0"/>
    <s v="Excelente"/>
    <n v="0.9"/>
    <m/>
    <m/>
    <s v=" "/>
    <s v="&gt;=90 %"/>
    <m/>
    <m/>
    <m/>
    <n v="0.9"/>
    <m/>
    <m/>
    <s v=" "/>
    <s v="&gt;=90 %"/>
    <m/>
    <m/>
    <m/>
    <n v="0.9"/>
    <m/>
    <m/>
    <s v=" "/>
    <s v="&gt;=90 %"/>
    <s v="EXCELENTE"/>
    <s v="Se cumple con la meta establecida durante el periodo de reporte, de acuerdo a lo que respondieron los ciudadanos, es decir, los encuestados con respuesta positiva constituye a 100%, este reporte se genera con las bases de datos de enero y febrero 2019"/>
    <m/>
    <s v=" 0"/>
    <s v=" 0"/>
    <s v="EXCELENTE"/>
  </r>
  <r>
    <n v="35"/>
    <x v="0"/>
    <s v="Gestion integrada"/>
    <x v="6"/>
    <x v="0"/>
    <x v="34"/>
    <s v="Socializar al personal de la UAECOB, en el ahorro y uso eficiente de los recursos (agua, energía, gas y papel)"/>
    <x v="0"/>
    <s v="Personal y Tecnológico (Computador)"/>
    <n v="1"/>
    <s v="Seguimiento al cronograma de capacitación "/>
    <s v="Eficacia"/>
    <s v="(Número capacitaciones  realizadas / Número de capacitaciones programadas) *100"/>
    <s v="Porcentaje"/>
    <s v="Actas de asistencia y desarrollo de la metodología planificada."/>
    <s v="Trimestral"/>
    <s v="Trimestral"/>
    <s v="&lt;50%"/>
    <s v="&gt;51 y &lt; 80"/>
    <s v=" =80 Y &lt;100"/>
    <n v="1"/>
    <s v="Gestión Ambiental"/>
    <s v="Profesional de Gestión Ambiental"/>
    <s v="Coordinación de Gestión Ambiental"/>
    <s v="Profesional de Gestión Ambienta, Coordinación de Gestión Ambiental, Control Interno, Oficina Asesora de Planeación, Entes de Control, Gestión Administrativa"/>
    <m/>
    <m/>
    <m/>
    <s v=" "/>
    <n v="1"/>
    <m/>
    <m/>
    <m/>
    <m/>
    <m/>
    <m/>
    <s v=" "/>
    <n v="1"/>
    <m/>
    <m/>
    <m/>
    <n v="1"/>
    <n v="18"/>
    <n v="18"/>
    <n v="1"/>
    <n v="1"/>
    <s v="EXCELENTE"/>
    <s v="Se programaron y se realizaron 18 capacitaciones a las estaciones y edificio comando (una (1) por cada estación), sobre uso eficiente de los recursos agua, energía, papel y gas."/>
    <m/>
    <n v="1"/>
    <n v="1"/>
    <x v="0"/>
    <m/>
    <m/>
    <m/>
    <s v=" "/>
    <n v="1"/>
    <m/>
    <m/>
    <m/>
    <m/>
    <m/>
    <m/>
    <s v=" "/>
    <n v="1"/>
    <m/>
    <m/>
    <m/>
    <n v="1"/>
    <n v="18"/>
    <n v="18"/>
    <n v="1"/>
    <n v="1"/>
    <s v="EXCELENTE"/>
    <s v="Se realizó una jornada de socialización al personal de la UAECOB, en el ahorro y uso eficiente de los recursos (agua, energía, gas y papel) en las 18 sedes."/>
    <m/>
    <n v="1"/>
    <n v="1"/>
    <x v="0"/>
    <n v="1"/>
    <m/>
    <m/>
    <s v=" "/>
    <n v="1"/>
    <m/>
    <m/>
    <m/>
    <m/>
    <m/>
    <m/>
    <s v=" "/>
    <n v="1"/>
    <m/>
    <m/>
    <m/>
    <n v="1"/>
    <n v="17"/>
    <n v="17"/>
    <n v="1"/>
    <n v="1"/>
    <s v="Excelente"/>
    <s v="Se realizaron las capacitaciones programadas para el trimestre, sobre los programas de gestión Ambiental para el ahorro de los recursos y manejo de residuos."/>
    <s v="N/A"/>
    <n v="1"/>
    <n v="1"/>
    <s v="Excelente"/>
    <n v="1"/>
    <m/>
    <m/>
    <s v=" "/>
    <n v="1"/>
    <m/>
    <m/>
    <m/>
    <n v="1"/>
    <m/>
    <m/>
    <s v=" "/>
    <n v="1"/>
    <m/>
    <m/>
    <m/>
    <n v="1"/>
    <n v="17"/>
    <n v="17"/>
    <n v="1"/>
    <n v="1"/>
    <s v="EXCELENTE"/>
    <s v="Se realizaron las capacitaciones programadas para el trimestre, sobre los programas de gestión Ambiental para el ahorro de los recursos y manejo de residuos."/>
    <m/>
    <n v="1"/>
    <n v="1"/>
    <s v="EXCELENTE"/>
  </r>
  <r>
    <n v="36"/>
    <x v="0"/>
    <s v="Gestión Financiera"/>
    <x v="6"/>
    <x v="0"/>
    <x v="35"/>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0"/>
    <n v="599"/>
    <n v="0"/>
    <s v="&lt;1%"/>
    <s v="EXCELENTE"/>
    <s v="En este mes no se presentaron devoluciones por escrito, dado que las correcciones solicitadas por correo fueron tramitadas en su momento."/>
    <m/>
    <n v="0.01"/>
    <n v="0"/>
    <n v="573"/>
    <n v="0"/>
    <s v="&lt;1%"/>
    <s v="EXCELENTE"/>
    <s v="En noviembre no se efectuó devoluciones por parte del área, las correcciones solicitadas se efectuaron vía correo y fueron tramitadas en su momento."/>
    <m/>
    <n v="0.01"/>
    <n v="2"/>
    <n v="634"/>
    <n v="3.1545741324921135E-3"/>
    <s v="&lt;1%"/>
    <s v="EXCELENTE"/>
    <s v="Al cierre de la vigencia se efectuaron dos devoluciones por escrito por parte del área, las demás correcciones solicitadas vía correo fueron tramitadas en su momento."/>
    <m/>
    <n v="1.0515247108307045E-3"/>
    <n v="1.0515247108307045E-3"/>
    <x v="0"/>
    <n v="0.01"/>
    <n v="0"/>
    <n v="393"/>
    <n v="0"/>
    <s v="&lt;1%"/>
    <s v="EXCELENTE"/>
    <s v="No se presentó rechazos por parte del área Financiera en este mes, las correcciones solicitadas vía correo fueron tramitadas en su momento. "/>
    <m/>
    <n v="0.01"/>
    <n v="0"/>
    <n v="386"/>
    <n v="0"/>
    <s v="&lt;1%"/>
    <s v="EXCELENTE"/>
    <s v="En agosto no se presentó devoluciones por escrito por parte del área, las correcciones solicitadas vía correo fueron tramitadas en su momento."/>
    <m/>
    <n v="0.01"/>
    <n v="0"/>
    <n v="542"/>
    <n v="0"/>
    <s v="&lt;1%"/>
    <s v="EXCELENTE"/>
    <s v="En este mes no se presentó devoluciones por escrito por parte del área, las correcciones solicitada por correo fueron tramitadas en su momento."/>
    <m/>
    <n v="0"/>
    <n v="0"/>
    <x v="0"/>
    <n v="0.01"/>
    <n v="0"/>
    <n v="342"/>
    <n v="0"/>
    <s v="&lt;1%"/>
    <s v="EXCELENTE"/>
    <s v="En lo que respecta al mes de abril no se efectuó devoluciones por escrito, teniendo en cuenta que las correcciones solicitadas por correo fueron tramitadas en su momento."/>
    <m/>
    <n v="0.01"/>
    <n v="0"/>
    <n v="374"/>
    <n v="0"/>
    <s v="&lt;1%"/>
    <s v="EXCELENTE"/>
    <s v="Para el mes de mayo no se efectuaron devoluciones por escrito por parte del área, las correcciones solicitadas por correo fueron tramitadas en su momento."/>
    <m/>
    <n v="0.01"/>
    <n v="0"/>
    <n v="375"/>
    <n v="0"/>
    <s v="&lt;1%"/>
    <s v="Excelente"/>
    <s v="En junio no fue necesario efectuar devoluciones por escrito por parte del área, las correcciones solicitadas por correo se tramitaron en su momento."/>
    <s v="N/A"/>
    <n v="0"/>
    <n v="0"/>
    <s v="Excelente"/>
    <n v="0.01"/>
    <n v="0"/>
    <n v="4"/>
    <n v="0"/>
    <s v="&lt;1%"/>
    <s v="EXCELENTE"/>
    <s v="En el mes de enero no se presentaron rechazos por parte del área Financiera, lo anterior teniendo en cuenta que en este mes no se tramitan cuentas por cuanto las reservas se aprueban a final de mes.   "/>
    <m/>
    <n v="0.01"/>
    <n v="0"/>
    <n v="415"/>
    <n v="0"/>
    <s v="&lt;1%"/>
    <s v="EXCELENTE"/>
    <s v="En este mes no se presentó devoluciones por escrito por parte del área, teniendo en cuenta que las correciones solicitadas por correo fueron tramitada en su momento."/>
    <m/>
    <n v="0.01"/>
    <n v="0"/>
    <n v="339"/>
    <n v="0"/>
    <s v="&lt;1%"/>
    <s v="EXCELENTE"/>
    <s v="En el mes marzo no se presentó devolución por escrito por parte del área, teniendo en cuenta que las correciones solicitadas por correo no fue tramitada en su momento."/>
    <m/>
    <n v="0"/>
    <n v="0"/>
    <s v="EXCELENTE"/>
  </r>
  <r>
    <n v="37"/>
    <x v="0"/>
    <s v="Gestión Financiera"/>
    <x v="6"/>
    <x v="0"/>
    <x v="36"/>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3"/>
    <n v="599"/>
    <n v="5.008347245409015E-3"/>
    <n v="0.01"/>
    <s v="BUENO"/>
    <s v="Para el mes de octubre se presentaron tres rechazos por parte de la Tesorería Distrital, el número de la cuenta no es válido."/>
    <m/>
    <n v="0.01"/>
    <n v="7"/>
    <n v="573"/>
    <n v="1.2216404886561954E-2"/>
    <s v="&lt;1%"/>
    <s v="BUENO"/>
    <s v="En noviembre se presentó unos rechazos por parte de la Tesorería Distrital, cambio en la razón social de Citi Bank. "/>
    <m/>
    <n v="0.01"/>
    <n v="1"/>
    <n v="632"/>
    <n v="1.5822784810126582E-3"/>
    <s v="&lt;1%"/>
    <s v="EXCELENTE"/>
    <s v="La Tesorería Distrital en el mes de diciembre generó un rechazo por número de la cuenta erróneo."/>
    <m/>
    <n v="6.269010204327876E-3"/>
    <n v="6.269010204327876E-3"/>
    <x v="0"/>
    <n v="0.01"/>
    <n v="2"/>
    <n v="393"/>
    <n v="5.0890585241730284E-3"/>
    <s v="&lt;1%"/>
    <s v="BUENO"/>
    <s v="En este mes se presentó dos rechazos por parte de la Tesorería, cuenta invalida y cuenta no abierta."/>
    <m/>
    <n v="0.01"/>
    <n v="3"/>
    <n v="386"/>
    <n v="7.7720207253886009E-3"/>
    <s v="&lt;1%"/>
    <s v="BUENO"/>
    <s v="En lo que respecta a este mes de agosto se presentó tres rechazos por parte de la Tesorería Distrital. Por cuentas erradas o bloqueadas."/>
    <m/>
    <n v="0.01"/>
    <n v="0"/>
    <n v="542"/>
    <n v="0"/>
    <s v="&lt;1%"/>
    <s v="EXCELENTE"/>
    <s v="En septiembre no se presentó rechazos por parte de la Tesorería Distrital."/>
    <m/>
    <n v="4.2870264165205431E-3"/>
    <n v="4.2870264165205431E-3"/>
    <x v="0"/>
    <n v="0.01"/>
    <n v="1"/>
    <n v="342"/>
    <n v="2.9239766081871343E-3"/>
    <s v="&lt;1%"/>
    <s v="EXCELENTE"/>
    <s v="Para el mes de abril se presentó un rechazo por parte de la Tesoreria Distrital, cuenta no existe."/>
    <m/>
    <n v="0.01"/>
    <n v="0"/>
    <n v="374"/>
    <n v="0"/>
    <s v="&lt;1%"/>
    <s v="EXCELENTE"/>
    <s v="En mayo no se presentó rechazos por parte de la Tesorería Distrital."/>
    <m/>
    <n v="0.01"/>
    <n v="2"/>
    <n v="375"/>
    <n v="5.3333333333333332E-3"/>
    <s v="&lt;1%"/>
    <s v="Excelente"/>
    <s v="Respecto al mes de junio se presentó dos rechazos por parte de la Tesorería Distrital por cuentas erróneas."/>
    <s v="N/A"/>
    <n v="2.7524366471734889E-3"/>
    <n v="2.7524366471734889E-3"/>
    <s v="Excelente"/>
    <n v="0.01"/>
    <n v="0"/>
    <n v="4"/>
    <n v="0"/>
    <s v="&lt;1%"/>
    <s v="EXCELENTE"/>
    <s v="No se presentó ningun rechazo por parte de la Tesoreria en enero."/>
    <m/>
    <n v="0.01"/>
    <n v="4"/>
    <n v="415"/>
    <n v="9.6385542168674707E-3"/>
    <s v="&lt;1%"/>
    <s v="EXCELENTE"/>
    <s v="Se presentaron cuatro rechazos por parte de la Tesoreria en febrero, por cuentas inactivas y por topes."/>
    <m/>
    <n v="0.01"/>
    <n v="3"/>
    <n v="339"/>
    <n v="8.8495575221238937E-3"/>
    <s v="&lt;1%"/>
    <s v="EXCELENTE"/>
    <s v="En marzo se presentó tres rechazos por parte de la Tesoreria Distrital, la cuanta no corresponde al tercero."/>
    <m/>
    <n v="6.1627039129971209E-3"/>
    <n v="6.1627039129971209E-3"/>
    <s v="EXCELENTE"/>
  </r>
  <r>
    <n v="38"/>
    <x v="0"/>
    <s v="Gestión Financiera"/>
    <x v="6"/>
    <x v="1"/>
    <x v="37"/>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0.9"/>
    <m/>
    <m/>
    <s v=" "/>
    <s v="&gt;95%"/>
    <m/>
    <m/>
    <m/>
    <m/>
    <m/>
    <m/>
    <s v=" "/>
    <s v="&gt;95%"/>
    <m/>
    <m/>
    <m/>
    <n v="0.9"/>
    <n v="93120254800"/>
    <n v="116392266646"/>
    <n v="0.80005534287960545"/>
    <s v="&gt;80 y &lt; 94%"/>
    <s v="BUENO"/>
    <s v="Al termino del año se giró el 80,01% de los compromisos contraídos, teniendo en cuenta que el 35% de la inversión se ejecutó en el mes de diciembre."/>
    <m/>
    <n v="0.80005534287960545"/>
    <n v="0.80005534287960545"/>
    <x v="2"/>
    <n v="0.9"/>
    <m/>
    <m/>
    <s v=" "/>
    <s v="&gt;95%"/>
    <m/>
    <m/>
    <m/>
    <n v="0.9"/>
    <m/>
    <m/>
    <s v=" "/>
    <s v="&gt;95%"/>
    <m/>
    <m/>
    <m/>
    <n v="0.9"/>
    <n v="54811119748"/>
    <n v="68828360678"/>
    <n v="0.79634498349340443"/>
    <s v="&gt;95%"/>
    <s v="BUENO"/>
    <s v="Con corte a este trimestre se giró el 79,63% de los compromisos del mismo periodo, esto corresponde a la dinámica de la unidad y los contratos suscritos."/>
    <m/>
    <n v="0.79634498349340443"/>
    <n v="0.79634498349340443"/>
    <x v="3"/>
    <n v="0.9"/>
    <m/>
    <m/>
    <s v=" "/>
    <s v="&gt;95%"/>
    <m/>
    <m/>
    <m/>
    <n v="0.9"/>
    <m/>
    <m/>
    <s v=" "/>
    <s v="&gt;95%"/>
    <m/>
    <m/>
    <m/>
    <n v="0.9"/>
    <n v="36016123865"/>
    <n v="49731675613"/>
    <n v="0.72420893567449562"/>
    <s v="&gt;95%"/>
    <s v="REGULAR"/>
    <s v="Para el segundo trimestre se ha girado el 72,42% de los compromisos de lo corrido del año, que corresponde al normal funcionamiento de la Entidad."/>
    <s v="N/A"/>
    <n v="0.72420893567449562"/>
    <n v="0.72420893567449562"/>
    <s v="REGULAR"/>
    <n v="0.9"/>
    <m/>
    <m/>
    <s v=" "/>
    <s v="&gt;95%"/>
    <m/>
    <m/>
    <m/>
    <n v="0.9"/>
    <m/>
    <m/>
    <s v=" "/>
    <s v="&gt;95%"/>
    <m/>
    <m/>
    <m/>
    <n v="0.9"/>
    <n v="12733892542"/>
    <n v="26990746630"/>
    <n v="0.47178733943752338"/>
    <s v="&gt;95%"/>
    <s v="MALO"/>
    <s v="En el primer trimestre se giró el 47,18% de los compromisos del mismo periodo, estos pagos corresponde basicamente a nómina y aportes, servicios públicos y contratistas."/>
    <m/>
    <n v="0.47178733943752338"/>
    <n v="0.47178733943752338"/>
    <s v="MALO"/>
  </r>
  <r>
    <n v="39"/>
    <x v="0"/>
    <s v="Gestión Financiera"/>
    <x v="6"/>
    <x v="1"/>
    <x v="38"/>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1"/>
    <m/>
    <m/>
    <s v=" "/>
    <s v="&gt;95%"/>
    <m/>
    <m/>
    <m/>
    <m/>
    <m/>
    <m/>
    <s v=" "/>
    <s v="&gt;95%"/>
    <m/>
    <m/>
    <m/>
    <n v="1"/>
    <n v="16363483386"/>
    <n v="24381733204"/>
    <n v="0.67113700445690427"/>
    <s v=" &gt; 51% y &lt; 79%"/>
    <s v="REGULAR"/>
    <s v="A 31 de diciembre se canceló solo el 67,11% de las reservas, por lo anterior, se generaron $7,987´9 millones de pasivos exigibles."/>
    <m/>
    <n v="0.67113700445690427"/>
    <n v="0.67113700445690427"/>
    <x v="1"/>
    <n v="1"/>
    <m/>
    <m/>
    <s v=" "/>
    <s v="&gt;95%"/>
    <m/>
    <m/>
    <m/>
    <n v="1"/>
    <m/>
    <m/>
    <s v=" "/>
    <s v="&gt;95%"/>
    <m/>
    <m/>
    <m/>
    <n v="1"/>
    <n v="15528067837"/>
    <n v="24381733204"/>
    <n v="0.63687301091673454"/>
    <s v="&gt;95%"/>
    <s v="REGULAR"/>
    <s v="Al término del tercer trimestre se ha cancelado el 63,69% de las reservas presupuestadas, se espera que en lo que resta del año los pagos superen el 90%. "/>
    <m/>
    <n v="0.63687301091673454"/>
    <n v="0.63687301091673454"/>
    <x v="2"/>
    <n v="1"/>
    <m/>
    <m/>
    <s v=" "/>
    <s v="&gt;95%"/>
    <m/>
    <m/>
    <m/>
    <n v="1"/>
    <m/>
    <m/>
    <s v=" "/>
    <s v="&gt;95%"/>
    <m/>
    <m/>
    <m/>
    <n v="1"/>
    <n v="11686211763"/>
    <n v="24381733204"/>
    <n v="0.47930192924442272"/>
    <s v="&gt;95%"/>
    <s v="REGULAR"/>
    <s v="En este primer semestre se pagó el 47,93% de las reservas, se espera cancelar la mayor parte en el tercer trimestre. "/>
    <s v="N/A"/>
    <n v="0.47930192924442272"/>
    <n v="0.47930192924442272"/>
    <s v="MALO"/>
    <n v="1"/>
    <m/>
    <m/>
    <s v=" "/>
    <s v="&gt;95%"/>
    <m/>
    <m/>
    <m/>
    <n v="1"/>
    <m/>
    <m/>
    <s v=" "/>
    <s v="&gt;95%"/>
    <m/>
    <m/>
    <m/>
    <n v="1"/>
    <n v="6589371512"/>
    <n v="24381733204"/>
    <n v="0.27025853563679247"/>
    <s v="&gt;95%"/>
    <s v="MALO"/>
    <s v="En lo que va corrido del año se ha pagado el 27,03% de las reservas, de acuerdo a los plazos contractuales se espera que en el primer semestre se cancele más del 70%. "/>
    <m/>
    <n v="0.27025853563679247"/>
    <n v="0.27025853563679247"/>
    <s v="MALO"/>
  </r>
  <r>
    <n v="40"/>
    <x v="0"/>
    <s v="Gestión Financiera"/>
    <x v="6"/>
    <x v="1"/>
    <x v="39"/>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18175317036"/>
    <n v="94893106464"/>
    <n v="0.1915346405367733"/>
    <s v="&lt;15%"/>
    <s v="EXCELENTE"/>
    <s v="Con corte al mes de octubre está pendiente de comprometer el 19,15% de las disponibilidades solicitadas, que corresponde  al proceso de estudios y diseños obra de Ferias, la adquisición de equipos de radio comunicación, implementación sistema misional, actualización tecnológica de la Sala Crisis, la compra de vehículos operativos y adquisición de drones."/>
    <m/>
    <n v="0.15"/>
    <n v="15532840772"/>
    <n v="101167144743"/>
    <n v="0.15353641551769459"/>
    <s v="&lt;15%"/>
    <s v="EXCELENTE"/>
    <s v="Para el mes de noviembre está pendiente de comprometer el 15,35% de las disponibilidades solicitadas, la mayor parte corresponde al proceso de estudios y diseños obra de Ferias, la adquisición de equipos de radio comunicación, implementación sistema misional, actualización tecnológica de la Sala Crisis, la compra de vehículos operativos y adquisición de drones."/>
    <m/>
    <n v="0.15"/>
    <n v="0"/>
    <n v="116392266646"/>
    <n v="0"/>
    <s v="&lt;15%"/>
    <s v="EXCELENTE"/>
    <s v="Al finalizar el año las disponibilidades sin comprometer se anulan de oficio conforme a la norma presupuestal, por lo anterior, no se refleja saldos pendientes de comprometer."/>
    <m/>
    <n v="0.11502368535148928"/>
    <n v="0.11502368535148928"/>
    <x v="0"/>
    <n v="0.15"/>
    <n v="16478002780"/>
    <n v="73777916576"/>
    <n v="0.22334600304178695"/>
    <s v="&lt;15%"/>
    <s v="BUENO"/>
    <s v="Al mes de julio está pendiente de comprometer el 22,33% de las disponibilidades solicitadas, esto corresponde al proceso de estudios y diseños obra de Ferias, la adquisición de elementos de protección de búsqueda y rescate, la adquisición de equipos de radio comunicación, implementación sistema misional y la compra de vehículos operativos."/>
    <m/>
    <n v="0.15"/>
    <n v="16170606398"/>
    <n v="78564099811"/>
    <n v="0.20582691632566638"/>
    <s v="&lt;15%"/>
    <s v="BUENO"/>
    <s v="Para el mes de agosto está pendiente de comprometer el 20,58% de las disponibilidades solicitadas, que corresponde al proceso de estudios y diseños obra de Ferias, la adquisición de elementos de protección de búsqueda y rescate, la adquisición de equipos de radio comunicación, implementación sistema misional y la compra de vehículos operativos."/>
    <m/>
    <n v="0.15"/>
    <n v="15749366647"/>
    <n v="84577727325"/>
    <n v="0.1862117503640312"/>
    <s v="&lt;15%"/>
    <s v="BUENO"/>
    <s v="Al mes de septiembre está pendiente de comprometer el 18,62% de las disponibilidades solicitadas, que corresponde al proceso de estudios y diseños obra de Ferias, la adquisición de equipos de radio comunicación, implementación sistema misional, actualización tecnológica de la Sala Crisis y la compra de vehículos operativos."/>
    <m/>
    <n v="0.20512822324382818"/>
    <n v="0.20512822324382818"/>
    <x v="3"/>
    <n v="0.15"/>
    <n v="7358321032"/>
    <n v="39646122929"/>
    <n v="0.18560001554698302"/>
    <s v="&lt;15%"/>
    <s v="BUENO"/>
    <s v="En abril está pendiente de comprometer el 18,56% de las disponibilidades solicitadas, esto corresponde a contratación por prestación de servicios que aún falta, el proceso de mantenimiento del parque automotor, unas interventorías (Bellavista, Ferias y Adecuaciones), el proceso de alimentación e hidratación y el proceso recolección y destrucción de pólvora."/>
    <m/>
    <n v="0.15"/>
    <n v="9846567892"/>
    <n v="49647300068"/>
    <n v="0.19833038007129358"/>
    <s v="&lt;15%"/>
    <s v="BUENO"/>
    <s v="Con corte al mes de mayo está pendiente por comprometer el 19,83% de lo solicitado, esto corresponde al proceso de mantenimiento del parque automotor, el proceso de alimentación e hidratación, Estudios y diseños obra de Ferias y la adquisición de elementos de protección de búsqueda y rescate."/>
    <m/>
    <n v="0.15"/>
    <n v="10178875414"/>
    <n v="59910551027"/>
    <n v="0.1699012150532995"/>
    <s v="&lt;15%"/>
    <s v="BUENO"/>
    <s v="En el mes de junio está pendiente de comprometer el 16,99% de las disponibilidades solicitadas, esto corresponde al proceso de mantenimiento del parque automotor, Estudios y diseños obra de Ferias, la adquisición de elementos de protección de búsqueda y rescate y la adquisición de equipos de radio comunicación."/>
    <s v="N/A"/>
    <n v="0.18461053689052534"/>
    <n v="0.18461053689052534"/>
    <s v="BUENO"/>
    <n v="0.15"/>
    <n v="10693082650"/>
    <n v="16269540643"/>
    <n v="0.65724551692249034"/>
    <s v="&lt;15%"/>
    <s v="MALO"/>
    <s v="Con corte al mes de enero esta pendiente de comprometer el 65,72% de las disponibilidades solicitadas, esto corresponde a la contratación por prestaciones de servicios que se encuentran en tramite, al proceso de seguros, al pago de sentencias judiciales y al proceso de mantenimiento del parque automotor."/>
    <m/>
    <n v="0.15"/>
    <n v="10478961129"/>
    <n v="27273897133"/>
    <n v="0.38421209399961403"/>
    <s v="&lt;15%"/>
    <s v="REGULAR"/>
    <s v="Al mes de febrero esta pendiente por comprometer el 38,42% de las disponibilidades solicitadas, esto corresponde a la contratación por prestaciones de servicios que se encuentran en tramite, al proceso de seguros, al pago de sentencias judiciales, al proceso de mantenimiento del parque automotor, proceso combustible y el proceso destrucción de polvora."/>
    <m/>
    <n v="0.15"/>
    <n v="6897840182"/>
    <n v="33888586812"/>
    <n v="0.20354463938748441"/>
    <s v="&lt;15%"/>
    <s v="BUENO"/>
    <s v="Con corte a marzo esta pendiente de comprometer el 20,35% de las disponibilidades solicitadas, esto corresponde a contratación por prestacion de servicios que aun falta, al pago de sentencias judiciales, el proceso de mantenimiento del parque automotor, unas interventorias (Bellavista, Ferias y Adecuaciones) y el proceso recolecció y destrucción de polvora."/>
    <m/>
    <n v="0.41500075010319626"/>
    <n v="0.41500075010319626"/>
    <s v="BUENO"/>
  </r>
  <r>
    <n v="41"/>
    <x v="0"/>
    <s v="Gestión Financiera"/>
    <x v="6"/>
    <x v="1"/>
    <x v="40"/>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76717789428"/>
    <n v="130045990000"/>
    <n v="0.58992814332837173"/>
    <s v=" &gt; 51% y &lt; 79%"/>
    <s v="REGULAR"/>
    <s v="Al mes de octubre se ha ejecutado el 58,99% del presupuesto, este porcentaje corresponde en su gran mayoría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1"/>
    <n v="85634303971"/>
    <n v="130045990000"/>
    <n v="0.65849246079021739"/>
    <n v="1"/>
    <s v="REGULAR"/>
    <s v="Con corte al mes de noviembre se ha ejecutado el 65,85% del presupuesto, este porcentaje corresponde en su gran mayoría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1"/>
    <n v="116392266646"/>
    <n v="130045990000"/>
    <n v="0.89500850157701906"/>
    <s v="&gt;80 y &lt; 99%"/>
    <s v="BUENO"/>
    <s v="La ejecución presupuestal para la vigencia 2019 apenas alcanzó el 89.50%, una buena parte de los saldos se generaron en sentencias y la otra parte en los proyectos de inversión."/>
    <m/>
    <n v="0.71447636856520269"/>
    <n v="0.71447636856520269"/>
    <x v="2"/>
    <n v="1"/>
    <n v="57299913796"/>
    <n v="130045990000"/>
    <n v="0.4406126924482639"/>
    <n v="1"/>
    <m/>
    <s v="La ejecución presupuestal a julio corresponde a la contratación de prestación de servicios, nómina y aportes, servicios públicos, las interventorías de Bellavista y adecuación de estaciones, el proceso recolección y destrucción de pólvora y unos contratos de apoyo (Mantenimiento parque automotor)."/>
    <m/>
    <n v="1"/>
    <n v="62393493413"/>
    <n v="130045990000"/>
    <n v="0.47978021785216135"/>
    <n v="1"/>
    <s v="MALO"/>
    <s v="Con corte al mes de agosto se ha ejecutado el 47,98% del presupuesto, este porcentaje corresponde en gran parte a la contratación de prestación de servicios, nómina y aportes, servicios públicos, las interventorías de Bellavista y adecuación de estaciones, el proceso recolección y destrucción de pólvora y unos contratos de apoyo (Mantenimiento parque automotor, operador logístico)."/>
    <m/>
    <n v="1"/>
    <n v="68828360678"/>
    <n v="130045990000"/>
    <n v="0.52926169179072724"/>
    <n v="1"/>
    <s v="MALO"/>
    <s v="Para el mes de septiembre se ha ejecutado el 52,93% del presupuesto, este porcentaje corresponde en gran parte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0.48321820069705085"/>
    <n v="0.48321820069705085"/>
    <x v="4"/>
    <n v="1"/>
    <n v="32287801897"/>
    <n v="130045990000"/>
    <n v="0.24827987312027075"/>
    <n v="1"/>
    <s v="MALO"/>
    <s v="Con corte al mes de abril se ha ejecutado el 24,83% presupuestalmente, esto corresponde a la contratación de prestación de servicios, nómina y aportes, servicios públicos y unos contratos de apoyo y por efecto de la reducción presupuestal de $1.600´8 millones."/>
    <m/>
    <n v="1"/>
    <n v="39800732176"/>
    <n v="130045990000"/>
    <n v="0.3060512067769256"/>
    <n v="1"/>
    <s v="MALO"/>
    <s v="Al mes de mayo se ha ejecutado el 30,61% del presupuesto, esto corresponde a la contratación de prestación de servicios, nómina y aportes, servicios públicos, las interventorías de Bellavista y de Adecuaciones, el proceso recolección y destrucción de pólvora y unos contratos de apoyo."/>
    <m/>
    <n v="1"/>
    <n v="49731675613"/>
    <n v="130045990000"/>
    <n v="0.38241606383249493"/>
    <n v="1"/>
    <s v="MALO"/>
    <s v="Para el mes de junio se ha ejecutado el 38,24% del presupuesto, esto corresponde a la contratación de prestación de servicios, nómina y aportes, servicios públicos, las interventorías de Bellavista y adecuación de estaciones, el proceso recolección y destrucción de pólvora y unos contratos de apoyo."/>
    <s v="N/A"/>
    <n v="0.3122490479098971"/>
    <n v="0.3122490479098971"/>
    <s v="MALO"/>
    <n v="1"/>
    <n v="5576457993"/>
    <n v="131653990000"/>
    <n v="4.2356923576718032E-2"/>
    <n v="1"/>
    <s v="MALO"/>
    <s v="En este mes la totalidad de la ejecución corresponde a nómina, servicios públicos y unas prestaciones de servicios."/>
    <m/>
    <n v="1"/>
    <n v="16794936004"/>
    <n v="131653990000"/>
    <n v="0.12756875810600196"/>
    <n v="1"/>
    <s v="MALO"/>
    <s v="La ejecución presupuestal a febrero corresponde la mayor parte a los gastos de nómina, servicios públicos y contratos nuevos de prestación de servicios.   "/>
    <m/>
    <n v="1"/>
    <n v="26990746630"/>
    <n v="131653990000"/>
    <n v="0.20501275069597208"/>
    <n v="1"/>
    <s v="MALO"/>
    <s v="En el primer trimestre se ha ejecutado solo el 20,50% del presupuesto, esto corresponde a la contratación de prestación de servicios, nómina y aportes, servicios públicos y unos contratos de apoyo."/>
    <m/>
    <n v="0.12497947745956402"/>
    <n v="0.12497947745956402"/>
    <s v="MALO"/>
  </r>
  <r>
    <n v="42"/>
    <x v="0"/>
    <s v="Gestion integrada"/>
    <x v="6"/>
    <x v="0"/>
    <x v="41"/>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s v=" "/>
    <n v="1"/>
    <m/>
    <m/>
    <m/>
    <m/>
    <m/>
    <m/>
    <s v=" "/>
    <n v="1"/>
    <m/>
    <m/>
    <m/>
    <s v="Por Demanda"/>
    <n v="0.09"/>
    <n v="0.11"/>
    <n v="0.81818181818181812"/>
    <s v="&gt;81% y &lt; 100%"/>
    <s v="BUENO"/>
    <s v="Las Transferencias Documentales Primarias número 10; se adelantaron conforme al cronograma establecido para el 2019 y se dio cumplimiento con el procedimiento establecido. _x000a_Se cuenta con las actas de reunión y memorando de transferencia de cada una de las Dependencias de la Entidad; así como el respectivo inventario documental - FUID._x000a_En total se transfirieron al Archivo Central 260 Cajas X-200 que contienen 1896 carpetas, lo que corresponde a  65 metros lineales de archivo._x000a_"/>
    <m/>
    <n v="0.81818181818181812"/>
    <n v="0.81818181818181812"/>
    <x v="2"/>
    <m/>
    <m/>
    <m/>
    <s v=" "/>
    <n v="1"/>
    <m/>
    <m/>
    <m/>
    <m/>
    <m/>
    <m/>
    <s v=" "/>
    <n v="1"/>
    <m/>
    <m/>
    <m/>
    <m/>
    <m/>
    <m/>
    <s v=" "/>
    <n v="1"/>
    <m/>
    <m/>
    <m/>
    <s v="0"/>
    <s v="0"/>
    <x v="1"/>
    <s v="NA"/>
    <s v="NA"/>
    <s v="NA"/>
    <s v=" "/>
    <n v="1"/>
    <m/>
    <s v="NA"/>
    <s v="NA"/>
    <s v="NA"/>
    <s v="NA"/>
    <s v="NA"/>
    <s v=" "/>
    <n v="1"/>
    <m/>
    <s v="NA"/>
    <s v="NA"/>
    <s v="NA"/>
    <s v="NA"/>
    <s v="NA"/>
    <s v=" "/>
    <n v="1"/>
    <m/>
    <s v="NA"/>
    <s v="N/A"/>
    <s v="0"/>
    <s v="0"/>
    <m/>
    <s v="Por Demanda"/>
    <s v="NA"/>
    <s v="NA"/>
    <s v=" "/>
    <n v="1"/>
    <s v="NA"/>
    <s v="NA"/>
    <s v="NA"/>
    <s v="Por Demanda"/>
    <s v="NA"/>
    <s v="NA"/>
    <s v=" "/>
    <n v="1"/>
    <s v="NA"/>
    <s v="NA"/>
    <s v="NA"/>
    <s v="Por Demanda"/>
    <s v="NA"/>
    <s v="NA"/>
    <s v=" "/>
    <n v="1"/>
    <s v="NA"/>
    <s v="NA"/>
    <s v="NA"/>
    <s v=" 0"/>
    <s v=" 0"/>
    <m/>
  </r>
  <r>
    <n v="43"/>
    <x v="0"/>
    <s v="Gestión de Infraestructura"/>
    <x v="6"/>
    <x v="0"/>
    <x v="42"/>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7"/>
    <n v="11"/>
    <n v="0.63636363636363635"/>
    <s v="&gt;50% Y &lt;70%"/>
    <s v="REGULAR"/>
    <s v="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
    <s v="Se ha implementado el procedimiento previo en los pliegos y anexos que componen el contrato, sin embargo, se han presentado retrasos por la forma en que se deben crear y aprobar los ítems no previstos; ocasionando en algunos casos retrasos en su oportuna ejecución."/>
    <n v="0.8"/>
    <n v="5"/>
    <n v="7"/>
    <n v="0.7142857142857143"/>
    <s v="&gt; 80"/>
    <s v="BUENO"/>
    <s v="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
    <s v="Se ha implementado el procedimiento previo en los pliegos y anexos que componen el contrato, sin embargo, se han presentado retrasos por la forma en que se deben crear y aprobar los ítems no previstos; ocasionando en algunos casos retrasos en su oportuna ejecución."/>
    <n v="80"/>
    <n v="11"/>
    <n v="15"/>
    <n v="0.73333333333333328"/>
    <s v="&gt;70% Y &lt;=80%"/>
    <s v="BUENO"/>
    <s v="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
    <s v="Se ha implementado el procedimiento previo en los pliegos y anexos que componen el contrato, sin embargo, se han presentado retrasos por la forma en que se deben crear y aprobar los ítems no previstos; ocasionando en algunos casos retrasos en su oportuna ejecución."/>
    <n v="0.69466089466089465"/>
    <n v="0.69466089466089465"/>
    <x v="2"/>
    <m/>
    <m/>
    <m/>
    <s v=" "/>
    <s v="&gt; 80"/>
    <s v="MALO"/>
    <s v="Para el mes de abril, el área de Infraestructura cuenta con el personal necesario e idóneo al igual que el contrato de ferretería para suplir los requerimientos locativos, adecuación y mejoras en las instalaciones de la UAECOB"/>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m/>
    <m/>
    <m/>
    <s v=" "/>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m/>
    <m/>
    <m/>
    <s v=" "/>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s v="0"/>
    <s v="0"/>
    <x v="4"/>
    <n v="0.8"/>
    <n v="22"/>
    <n v="27"/>
    <n v="0.81481481481481477"/>
    <s v="&gt; 80"/>
    <s v="EXCELENTE"/>
    <s v="Para el mes de abril, el área de Infraestructura cuenta con el personal necesario e idóneo al igual que el contrato de ferretería para suplir los requerimientos locativos, adecuación y mejoras en las instalaciones de la UAECOB"/>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0.8"/>
    <n v="23"/>
    <n v="37"/>
    <n v="0.6216216216216216"/>
    <s v="&gt; 80"/>
    <s v="REGULAR"/>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80"/>
    <n v="6"/>
    <n v="20"/>
    <n v="0.3"/>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0.5788121454788121"/>
    <n v="0.5788121454788121"/>
    <s v="REGULAR"/>
    <n v="0.8"/>
    <n v="24"/>
    <n v="37"/>
    <n v="0.64864864864864868"/>
    <s v="&gt; 80"/>
    <s v="REGULAR"/>
    <s v="Se da atencion  a emergencias prioritarias, con  el personal de infraestrutura que tiene contrato, a la fecha se cuenta con una persona. "/>
    <s v="se informa a  la subdireccion de gestion corporativa sobre los contratos que finalizan, para dar prioridad sobre estos y agilizar nuevamente la contratacion."/>
    <n v="0.8"/>
    <n v="26"/>
    <n v="32"/>
    <n v="0.8125"/>
    <s v="&gt; 80"/>
    <s v="EXCELENTE"/>
    <s v="Se da atencion  a emergencias prioritarias, por tal motivo se atienden las solicitudes mas urgentes con el personal que se encuentra con contrato."/>
    <s v="La contratacion de personal que se encarga de la atencion de solicitudes locativas baja al 80%, por tal motivo se da prioridad a solicitudes de mayor urgencia."/>
    <n v="0.8"/>
    <n v="21"/>
    <n v="40"/>
    <n v="0.52500000000000002"/>
    <s v="&gt; 80"/>
    <s v="REGULAR"/>
    <s v="Se da atencion  a emergencias prioritarias, por tal motivo se atienden las solicitudes mas urgentes con el personal que aun cuenta con contrato."/>
    <s v="La contratacion de personal que se encarga de la atencion de solicitudes locativas baja al 80%, por tal motivo se da prioridad a solicitudes de mayor urgencia."/>
    <n v="0.66204954954954953"/>
    <n v="0.66204954954954953"/>
    <s v="REGULAR"/>
  </r>
  <r>
    <n v="44"/>
    <x v="0"/>
    <s v="Gestion integrada"/>
    <x v="6"/>
    <x v="0"/>
    <x v="43"/>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0.95"/>
    <n v="597"/>
    <n v="682"/>
    <n v="0.87536656891495601"/>
    <s v=" =80 Y &lt;95"/>
    <s v="BUENO"/>
    <s v="Las Comunicaciones Oficiales entregadas por la Firma 4-72 en el mes de octubre de 2019, fueron 682 se produjeron 85 devoluciones durante el mismo, equivalentes a un 12%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597 comunicaciones lo que representa el 88 % aunque al final toda la correspondencia fue entregada, previas correcciones de lo descrito anteriormente."/>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825"/>
    <n v="869"/>
    <n v="0.94936708860759489"/>
    <s v="&gt;95%"/>
    <s v="BUENO"/>
    <s v="Las Comunicaciones Oficiales entregadas por la Firma 4-72 en el mes de noviembre de 2019, fueron 869 se produjeron 44 devoluciones durante el mismo, equivalentes a un 5%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825 comunicaciones lo que representa el 95 % aunque al final toda la correspondencia fue entregada, previas correcciones de lo descrito anteriormente."/>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419"/>
    <n v="458"/>
    <n v="0.91484716157205237"/>
    <s v=" =80 Y &lt;95"/>
    <s v="BUENO"/>
    <s v="Las Comunicaciones Oficiales entregadas por la Firma 4-72 en el mes de diciembre de 2019 fueron de 458, se produjeron 39 devoluciones durante el mismo, equivalentes a un 8.5%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497 comunicaciones lo que representa el 91.5%, aunque al final toda la correspondencia fue entregada, previas correcciones de lo descrito anteriormente."/>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1319360636486768"/>
    <n v="0.91319360636486768"/>
    <x v="2"/>
    <n v="0.95"/>
    <n v="834"/>
    <n v="820"/>
    <n v="1.0170731707317073"/>
    <s v="&gt;95%"/>
    <s v="BUENO"/>
    <s v="Las Comunicaciones Oficiales entregadas por la Firma 4-72 en el mes de Julio de 2019, fueron 834 se produjeron 14 devoluciones durante el mismo, equivalentes a un 2%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0 documentos, correspondientes a un 98%."/>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737"/>
    <n v="766"/>
    <n v="0.96214099216710181"/>
    <s v="&gt;95%"/>
    <s v="BUENO"/>
    <s v="Las Comunicaciones Oficiales entregadas por la Firma 4-72 en el mes de agosto de 2019, fueron 737 se produjeron 29 devoluciones durante el mismo, equivalentes a un 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766 comunicaciones, correspondientes a un 96%."/>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1246"/>
    <n v="1255"/>
    <n v="0.99282868525896417"/>
    <s v="&gt;95%"/>
    <s v="BUENO"/>
    <s v="Las Comunicaciones Oficiales entregadas por la Firma 4-72 en el mes de septiembre de 2019, fueron 1255 se produjeron 9 devoluciones durante el mismo, equivalentes a un 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1255 comunicaciones, correspondientes a un 99 %. "/>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9068094938592444"/>
    <n v="0.99068094938592444"/>
    <x v="3"/>
    <n v="0.95"/>
    <n v="578"/>
    <n v="632"/>
    <n v="0.91455696202531644"/>
    <s v="&gt;95%"/>
    <s v="BUENO"/>
    <s v="Las Comunicaciones Oficiales entregadas por la Firma 4-72 en el mes de abril de 2019, fueron 632 se produjeron 54 devoluciones durante el mismo, equivalentes a un 15%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78 documentos, correspondientes a un 85%."/>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5"/>
    <n v="827"/>
    <n v="933"/>
    <n v="0.88638799571275451"/>
    <s v="&gt;95%"/>
    <s v="BUENO"/>
    <s v="Las Comunicaciones Oficiales entregadas por la Firma 4-72 en el mes de mayo de 2019, fueron 933 se produjeron 105 devoluciones durante el mismo, equivalentes a un 1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7 comunicaciones, correspondientes a un 89%."/>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5"/>
    <n v="556"/>
    <n v="646"/>
    <n v="0.86068111455108354"/>
    <s v="&gt;95%"/>
    <s v="BUENO"/>
    <s v="Las Comunicaciones Oficiales entregadas por la Firma 4-72 en el mes de junio de 2019, fueron 646 se produjeron 90 devoluciones durante el mismo, equivalentes a un 1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56 comunicaciones, correspondientes a un 86 %."/>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88720869076305142"/>
    <n v="0.88720869076305142"/>
    <s v="BUENO"/>
    <n v="1"/>
    <n v="56.8"/>
    <n v="66.3"/>
    <n v="0.8567119155354449"/>
    <s v="&gt;95%"/>
    <s v="BUENO"/>
    <s v="Las Comunicaciones Oficiales entregadas por la Firma 4-72 en el mes de  Enero de 2019, fueron  663 se produjeron 95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68 documentos, correspondientes a un 86%."/>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54"/>
    <n v="59.2"/>
    <n v="0.91216216216216217"/>
    <s v="&gt;95%"/>
    <s v="BUENO"/>
    <s v="Las Comunicaciones Oficiales entregadas por la Firma 4-72 en el mes de  Febrero de 2019, fueron  592 se produjeron 52 devoluciones durante el mismo, equivalentes a un 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40 comunicaciones, correspondientes a un 91%."/>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11.13"/>
    <n v="11.44"/>
    <n v="0.97290209790209803"/>
    <s v="&gt;95%"/>
    <s v="EXCELENTE"/>
    <s v="Las Comunicaciones Oficiales entregadas por la Firma 4-72 en el mes de  Marzo de 2019, fueron  1144 se produjeron 31 devoluciones durante el mismo, equivalentes a un 3%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113 comunicaciones, correspondientes a un 97%."/>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9139253918665684"/>
    <n v="0.9139253918665684"/>
    <s v="EXCELENTE"/>
  </r>
  <r>
    <n v="45"/>
    <x v="0"/>
    <s v="Gestión Administrativa"/>
    <x v="6"/>
    <x v="0"/>
    <x v="44"/>
    <s v="Identificar faltantes del inventario "/>
    <x v="1"/>
    <s v="Humanos y tecnológicos"/>
    <s v="Disminuir el 10% de la desviación respecto al semestre anterior"/>
    <s v="Reporte emitido por el área de almacen"/>
    <s v="Eficacia"/>
    <s v="Existencias según PCT/ Inventario efectuado"/>
    <s v="Porcentaje"/>
    <s v="Sistema PCT"/>
    <s v="semestral"/>
    <s v="Semestral"/>
    <s v="&lt; 8%"/>
    <s v="&lt; 8% y &gt; 9.9%"/>
    <s v="&gt; 10%"/>
    <s v="&gt;20%"/>
    <s v="Alamcen"/>
    <s v="Profesional de Almacen"/>
    <s v="Profesional de Almacen"/>
    <s v="Profesional de Almacen"/>
    <m/>
    <m/>
    <m/>
    <s v=" "/>
    <s v="&gt;20%"/>
    <m/>
    <m/>
    <m/>
    <m/>
    <m/>
    <m/>
    <s v=" "/>
    <s v="&gt;20%"/>
    <m/>
    <m/>
    <m/>
    <n v="0.1"/>
    <n v="234493006"/>
    <n v="2505654865"/>
    <n v="9.3585517014131953E-2"/>
    <s v="&lt; 8% y &gt; 9.9%"/>
    <s v="REGULAR"/>
    <s v="Se analizó el inventario de bodega tanto de consumo como devolutivos, como resultado presentando en el total de devolutivos 920.482.389 y un faltante de 26.311.654 con un porcentaje de faltantes de 2.8%. Para los elementos de consumo se presenta un total de elementos en bodega de 1.585.172.476 y un total de faltantes de 208.181.152 con un porcentaje de faltantes de 13%. "/>
    <s v="Realizar las gestiones para la modificación del indicador."/>
    <n v="9.3585517014131953E-2"/>
    <n v="9.3585517014131953E-2"/>
    <x v="1"/>
    <m/>
    <m/>
    <m/>
    <s v=" "/>
    <s v="&gt;20%"/>
    <m/>
    <m/>
    <m/>
    <m/>
    <m/>
    <m/>
    <s v=" "/>
    <s v="&gt;20%"/>
    <m/>
    <m/>
    <m/>
    <m/>
    <m/>
    <m/>
    <s v=" "/>
    <s v="&gt;20%"/>
    <m/>
    <m/>
    <m/>
    <s v="0"/>
    <s v="0"/>
    <x v="1"/>
    <m/>
    <m/>
    <m/>
    <s v=" "/>
    <s v="&gt;20%"/>
    <m/>
    <m/>
    <m/>
    <m/>
    <m/>
    <m/>
    <s v=" "/>
    <s v="&gt;20%"/>
    <m/>
    <m/>
    <m/>
    <n v="0.01"/>
    <n v="234492806"/>
    <n v="3844603307.7199998"/>
    <n v="6.0992718163961478E-2"/>
    <s v="&gt;20%"/>
    <s v="MALO"/>
    <s v="Se analizó el inventario de bodega tanto de consumo como devolutivos, presentando en el total de devolutivos 1.552.019.226,07 y un faltante de 26.311.654 con un porcentaje de faltantes de 1,7% Para los elementos de consumo se presenta un total de elementos en bodega de 2.292.584.081,65 y un total de faltantes de 208.181.152 con un porcentaje de faltantes de 9,8%. _x000a_De igual manera, se da claridad que se hace necesario cambiar algunas variables del indicador de la tabla de indicadores para dar más eficiencia al indicador. Se está trabajando para el cambio del mismo en el tablero._x000a_"/>
    <s v="N/A"/>
    <n v="6.0992718163961478E-2"/>
    <n v="6.0992718163961478E-2"/>
    <s v="MALO"/>
    <s v="Disminuir el 10% de la desviación respecto al semestre anterior"/>
    <s v="NA"/>
    <s v="NA"/>
    <s v=" "/>
    <s v="&gt;20%"/>
    <s v="NA"/>
    <s v="NA"/>
    <s v="NA"/>
    <s v="Disminuir el 10% de la desviación respecto al semestre anterior"/>
    <s v="NA"/>
    <s v="NA"/>
    <s v=" "/>
    <s v="&gt;20%"/>
    <s v="NA"/>
    <s v="NA"/>
    <s v="NA"/>
    <s v="Disminuir el 10% de la desviación respecto al semestre anterior"/>
    <s v="NA"/>
    <s v="NA"/>
    <s v=" "/>
    <s v="&gt;20%"/>
    <s v="NA"/>
    <s v="NA"/>
    <s v="NA"/>
    <s v=" 0"/>
    <s v=" 0"/>
    <m/>
  </r>
  <r>
    <n v="46"/>
    <x v="3"/>
    <s v="Gestión Integral de Vehículos y Equipos"/>
    <x v="7"/>
    <x v="0"/>
    <x v="45"/>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108"/>
    <n v="134"/>
    <n v="0.80597014925373134"/>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4 de soporte para cumplimiento de su misión institucional compuesto por Carro furgones 4, Carros grúas 4, carro tanques 11, máquinas de altura 3, maquinas extintoras 39, máquinas de líquidos inflamables 2, maquina matpel 1, camionetas de primera respuesta 49, vehículos de transporte 5, Unidades de reacción 3, vehículo de respuesta rápida 1 y vehículos utilitarios 12._x000a__x000a_En el mes de Octubre el  81%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81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9.6"/>
    <n v="134"/>
    <n v="0.81791044776119404"/>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áquinas de alturas , carro tanques, y maquinas especializadas ( maquinas matpel,  máquina de líquidos inflamables, y unidades de rescate)  las maquinas extintoras cuentan con equipos en el IMER (Incendios, Matpel, Emergencias, Rescate) en cumplimiento a la misionalidad de la Entidad._x000a__x000a_La  UAECOB cuenta con 134 de soporte para cumplimiento de su misión institucional compuesto por  carrofurgones 4, carros grúas 4, carrotanques 11, máquinas de altura 3, maquinas extintoras 39, máquinas de líquidos inflamables 2, maquina matpel 1, camionetas de primera respuesta 49, vehículos de transporte 5, unidades de reacción 3, vehículo de respuesta rápida 1, vehículos utilitarios 12_x000a__x000a_En el mes de Noviembre el  82%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82%  fue mayor con respecto a la meta fijada en un mínimo de 75% de disponibilidad._x000a__x000a_Por otra parte,  la disponibilidad vehicular siempre ha estado brindando la atención oportuna a las emergencias presentadas en cumplimiento de la misionalidad de la UAECOB._x000a__x000a_Se hace indispensable programar para mantenimiento las máquinas de  complejidad y costo elevado para  mejorar igualmente el indicador._x000a_"/>
    <m/>
    <n v="0.75"/>
    <n v="108.6"/>
    <n v="134"/>
    <n v="0.81044776119402984"/>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áquinas de alturas , carro tanques, y maquinas especializadas ( maquinas matpel,  máquina de líquidos inflamables, y unidades de rescate)  Las maquinas extintoras cuentan con equipos en el IMER (Incendios, Matpel, Emergencias, Rescate) en cumplimiento a la misionalidad de la Entidad._x000a__x000a_La  UAECOB cuenta con 134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 cama baja 1_x000a__x000a_En el mes de diciembre el 81%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81 % fue mayor con respecto a la meta fijada en un mínimo de 75% de disponibilidad. _x000a_Por otra parte,  la disponibilidad vehicular siempre ha estado brindando la atención oportuna a las emergencias presentadas en cumplimiento de la misionalidad de la UAECOB._x000a__x000a_"/>
    <m/>
    <n v="0.8114427860696517"/>
    <n v="0.8114427860696517"/>
    <x v="2"/>
    <n v="0.75"/>
    <n v="103"/>
    <n v="135"/>
    <n v="0.7629629629629629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Juli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6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3"/>
    <n v="135"/>
    <n v="0.7629629629629629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agost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6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5"/>
    <n v="135"/>
    <n v="0.77777777777777779"/>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septiembre el 78%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8 % fue mayor con respecto a la meta fijada en un mínimo de 75% de disponibilidad.  Se observa una mejora mínima con relación al periodo anterior _x000a__x000a_Por otra parte, la disponibilidad vehicular siempre ha estado brindando la atención oportuna a las emergencias presentadas en cumplimiento de la misionalidad de la UAECOB._x000a_"/>
    <m/>
    <n v="0.76790123456790127"/>
    <n v="0.76790123456790127"/>
    <x v="3"/>
    <n v="0.75"/>
    <n v="33"/>
    <n v="46"/>
    <n v="0.7173913043478260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ículos de primera respuesta operativos que corresponden a carro tanques, máquinas de altura, maquinas extintoras, maquina matpel, máquinas de líquidos inflamables y unidades de rescate._x000a__x000a_En el mes de abril el 72%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72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_x000a_"/>
    <s v="Se darán las recomendaciones a los maquinistas desde el taller del cuidado y manejo del vehículo."/>
    <n v="0.75"/>
    <n v="36"/>
    <n v="49"/>
    <n v="0.7346938775510204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9 vehículos operativos efectivos de primera respuesta que corresponden a carro tanques, maquinas de altura, maquinas extintoras, maquina matpel, máquinas de líquidos inflamables y unidades de rescate._x000a__x000a_En el mes de febrero, el 73%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73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_x000a__x000a_"/>
    <s v="Se darán las recomendaciones a los maquinistas desde el taller del cuidado y manejo del vehículo."/>
    <n v="0.75"/>
    <n v="31.67"/>
    <n v="46"/>
    <n v="0.68847826086956521"/>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6 vehículos operativos efectivos de primera respuesta que corresponden a carro tanques, máquinas de altura, maquinas extintoras, maquina matpel, máquinas de líquidos inflamables y unidades de rescate._x000a__x000a_En el mes de junio el 69%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69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
    <s v="Se darán las recomendaciones a los maquinistas desde el taller del cuidado y manejo del vehículo."/>
    <n v="0.71352114758947049"/>
    <n v="0.71352114758947049"/>
    <s v="BUENO"/>
    <n v="0.75"/>
    <n v="31"/>
    <n v="46"/>
    <n v="0.67391304347826086"/>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iculos de primera respuesta operativos que corresponden a carrotanques, maquinas de altura, maquinas extintoras,  maquina matpel, maquinas de liquidos inlflamables y unidades de rescate._x000a__x000a_En el mes de Enero, 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8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2"/>
    <n v="44"/>
    <n v="0.72727272727272729"/>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Febrero,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72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0"/>
    <n v="45"/>
    <n v="0.66666666666666663"/>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Marzo, el  67%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7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
    <s v="Se daran las recomendaciones a los maquinistas desde el taller del cuidado y manejo  del vehiculo."/>
    <n v="0.68928414580588493"/>
    <n v="0.68928414580588493"/>
    <s v="BUENO"/>
  </r>
  <r>
    <n v="47"/>
    <x v="3"/>
    <s v="Gestión Integral de Vehículos y Equipos"/>
    <x v="7"/>
    <x v="0"/>
    <x v="46"/>
    <s v="Identificar el tiempo promedio para atención de actividades de mantenimiento correctivo frecuente con el fin de proyectar la programación de mantenimientos para la disponibilidad de vehículos."/>
    <x v="2"/>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182"/>
    <n v="47"/>
    <n v="3.8723404255319149"/>
    <s v="&lt; 5 DIAS "/>
    <s v="EXCELENTE"/>
    <s v="El tiempo de respuesta en la ejecución de mantenimientos correctivos y preventivos en taller  por el contratista REIMPODISEL corresponde al desarrollo del contrato 377/2019 a los vehículos de la UAECOB, en el mes de octubre durante un promedio 4 días, con un indicador de desempeño “EXCELENTE”; se tuvo un promedio de estadía en taller de 4 días para  los  casos presentados  en  el periodo, lo cual es bueno debido a que está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 _x000a_"/>
    <m/>
    <s v="15 DIAS"/>
    <n v="86"/>
    <n v="28"/>
    <n v="3.0714285714285716"/>
    <s v="&lt; 5 DIAS "/>
    <s v="EXCELENTE"/>
    <s v="El tiempo de respuesta en la ejecución de mantenimientos correctivos y preventivos en taller por el contratista REIMPODISEL corresponde al desarrollo del contrato 377/2019 a los vehículos de la UAECOB, en el mes de NOVIEMBRE fue en promedio 3 días, con un indicador de desempeño “EXCELENTE”; se tuvo un promedio de estadía en taller de 3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 _x000a_"/>
    <m/>
    <s v="15 DIAS"/>
    <n v="136"/>
    <n v="28"/>
    <n v="4.8571428571428568"/>
    <s v="&lt; 5 DIAS "/>
    <s v="EXCELENTE"/>
    <s v="El tiempo de respuesta en la ejecución de mantenimientos correctivos y preventivos en taller por el contratista REIMPODISEL corresponde al desarrollo del contrato 377/2019 a los vehículos de la UAECOB, en el mes de DICIEMBRE fue en promedio 5 días, con un indicador de desempeño “EXCELENTE”.  _x000a__x000a_Se tuvo un promedio de estadía en taller de 5 días para los casos presentados en el periodo es “EXCELENTE” debido a que los resultados están por debajo de la meta del indicador propuesto de un máximo de quince (15) días para el periodo. 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 _x000a_"/>
    <m/>
    <n v="3.9336372847011147"/>
    <n v="3.9336372847011147"/>
    <x v="0"/>
    <s v="15 DIAS"/>
    <n v="116"/>
    <n v="16"/>
    <n v="7.25"/>
    <s v="&lt; 5 DIAS "/>
    <s v="BUENO"/>
    <s v="El tiempo de respuesta en la ejecución de mantenimientos correctivos y preventivos en taller por el contratista REIMPODISEL corresponde al desarrollo del contrato 377/2019 a los vehículos de la UAECOB, en el mes de Juli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227"/>
    <n v="32"/>
    <n v="7.09375"/>
    <s v="&lt; 5 DIAS "/>
    <s v="BUENO"/>
    <s v="El tiempo de respuesta en la ejecución de mantenimientos correctivos y preventivos en taller por el contratista REIMPODISEL corresponde al desarrollo del contrato 377/2019 a los vehículos de la UAECOB, en el mes de agost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76"/>
    <n v="16"/>
    <n v="4.75"/>
    <s v="&lt; 5 DIAS "/>
    <s v="EXCELENTE"/>
    <s v="El tiempo de respuesta en la ejecución de mantenimientos correctivos y preventivos en taller  por el contratista REIMPODISEL corresponde al desarrollo del contrato 377/2019 a los vehículos de la UAECOB, en el mes de Septiembre  fue en promedio 5 días, con un indicador de Desempeño EXCELENTE  Se tuvo un promedio de estadía en taller de 5 días para  los   casos presentados  en  el periodo es EXCELENTE  como quiera  que los resultados  están por debajo de la meta del indicador propuesto de un máximo de quince (15)  días para el periodo. 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n v="6.364583333333333"/>
    <n v="6.364583333333333"/>
    <x v="0"/>
    <s v="15 DIAS"/>
    <n v="86"/>
    <n v="34"/>
    <n v="2.5294117647058822"/>
    <s v="&lt; 5 DIAS "/>
    <s v="EXCELENTE"/>
    <s v="El tiempo de respuesta en la ejecución de mantenimientos correctivos y preventivos en taller por el contratista REIMPODISEL a los vehículos de la UAECOB en el mes de abril fue en promedio 3, días, con un indicador de Desempeño EXCELENTE.  Se tuvo un promedio de estadía en taller de 3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126"/>
    <n v="13"/>
    <n v="9.6923076923076916"/>
    <s v="&lt; 5 DIAS "/>
    <s v="BUENO"/>
    <s v="El tiempo de respuesta en la ejecución de mantenimientos correctivos y preventivos en taller por el contratista REIMPODISEL a los vehículos de la UAECOB en el mes de MAYO fue en promedio 10 días, con un indicador de Desempeño BUENO.  Se tuvo un promedio de estadía en taller de 10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l tiempo de respuesta en la ejecución de los mantenimientos correctivos y preventivos corresponde a vehículos con garantías es decir talleres designados por los proveedores de los vehículos nuevos; el indicador está por debajo de la meta sin embargo se acerca críticamente a la meta estipulada en máximo de 15 días_x000a__x000a_Es precioso manifestar que algunos vehículos se pueden considerar con vida útil cumplida y antiguos  por tanto sus repuestos en algunas oportunidades son de difícil adquisición y deben ser importados lo que genera retrasos y una estadía mayor en  taller. _x000a__x000a_"/>
    <m/>
    <s v="15 DIAS"/>
    <n v="64.5"/>
    <n v="8"/>
    <n v="8.0625"/>
    <s v="&lt; 5 DIAS "/>
    <s v="BUENO"/>
    <s v="El tiempo de respuesta en la ejecución de mantenimientos correctivos y preventivos en taller por el contratista REIMPODISEL a los vehículos de la UAECOB en el mes de JUNIO fue en promedio 8, días, con un indicador de Desempeño EXCELENTE.  Se tuvo un promedio de estadía en taller de 8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l tiempo de respuesta en la ejecución de los mantenimientos correctivos y preventivos corresponde a vehículos con garantías es decir talleres designados por los proveedores de los vehículos nuevos; el indicador está por debajo de la meta 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n v="6.7614064856711913"/>
    <n v="6.7614064856711913"/>
    <s v="BUENO"/>
    <n v="15"/>
    <n v="87"/>
    <n v="24"/>
    <n v="3.625"/>
    <s v="&lt; 5 DIAS "/>
    <s v="EXCELENTE"/>
    <s v="El tiempo de respuesta en la ejecución de mantenimientos correctivos y preventivos en taller  por el contratista REIMPODISEL a los vehículos de la UAECOB en el mes de Enero  fue en promedio 3,63 dias, con un indicador de Desempeño EXCELENTE.  Se tuvo un promedio de estadía en taller de 4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288"/>
    <n v="48"/>
    <n v="6"/>
    <s v="&lt; 5 DIAS "/>
    <s v="EXCELENTE"/>
    <s v="El tiempo de respuesta en la ejecución de mantenimientos correctivos y preventivos en taller  por el contratista REIMPODISEL a los vehículos de la UAECOB en el mes de FEBRERO  fue en promedio 6,01 dias, con un indicador de Desempeño BUENO.  Se tuvo un promedio de estadía en taller de 6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199"/>
    <n v="67"/>
    <n v="2.9701492537313432"/>
    <s v="&lt; 5 DIAS "/>
    <s v="EXCELENTE"/>
    <s v="El tiempo de respuesta en la ejecución de mantenimientos correctivos y preventivos en taller  por el contratista REIMPODISEL a los vehículos de la UAECOB en el mes de MARZO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_x000a_"/>
    <m/>
    <n v="4.198383084577114"/>
    <n v="4.198383084577114"/>
    <s v="EXCELENTE"/>
  </r>
  <r>
    <n v="48"/>
    <x v="3"/>
    <s v="Gestión Integral de Vehículos y Equipos"/>
    <x v="7"/>
    <x v="0"/>
    <x v="47"/>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on segun base de disponibilidad/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295"/>
    <n v="331"/>
    <n v="0.89123867069486407"/>
    <s v="&gt;85%"/>
    <s v="EXCELENTE"/>
    <s v="En OCTUBRE se encuentra disponible el 89% de los equipos para la operación en cuanto a: motosierras, motobombas, motorozadoras, generadores, equipo rescate vehicular y guadañadoras.  Dando como resultado un indicador con desempeño “EXCELENTE” ._x000a__x000a_ 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noviembre._x000a_"/>
    <m/>
    <n v="0.8"/>
    <n v="292"/>
    <n v="331"/>
    <n v="0.8821752265861027"/>
    <s v="&gt;85%"/>
    <s v="EXCELENTE"/>
    <s v="En NOVIEMBRE se encuentra disponible el 88%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_x000a_"/>
    <m/>
    <n v="0.8"/>
    <n v="293"/>
    <n v="331"/>
    <n v="0.88519637462235645"/>
    <s v="&gt;85%"/>
    <s v="EXCELENTE"/>
    <s v="En DICIEMBRE se encuentra disponible el 89%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_x000a_"/>
    <m/>
    <n v="0.88620342396777441"/>
    <n v="0.88620342396777441"/>
    <x v="0"/>
    <n v="0.8"/>
    <n v="291"/>
    <n v="331"/>
    <n v="0.87915407854984895"/>
    <s v="&gt;85%"/>
    <s v="EXCELENTE"/>
    <s v="En JULIO se encuentra disponible el 88% de los equipos para la operación en cuanto a: motosierras, motobombas, mototrozadoras, generadores, equipo rescate vehicular y guadañadoras.  Dando como resultado un indicador con Desempeño EXCELENTE._x000a__x000a_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_x000a_El indicador está dentro de los parámetros, haciendo la salvedad que no se cuenta con contrato de mantenimiento de rescate vehicular, por tal razón no se pudo adelantar muchos trabajos pendientes._x000a_"/>
    <m/>
    <n v="0.8"/>
    <n v="287"/>
    <n v="331"/>
    <n v="0.86706948640483383"/>
    <s v="&gt;85%"/>
    <s v="EXCELENTE"/>
    <s v="En AGOSTO se encuentra disponible el 87%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septiembre."/>
    <m/>
    <n v="0.8"/>
    <n v="290"/>
    <n v="331"/>
    <n v="0.8761329305135952"/>
    <s v="&gt;85%"/>
    <s v="EXCELENTE"/>
    <s v="En SEPTIEMBRE se encuentra disponible el 88%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octubre."/>
    <m/>
    <n v="0.87411883182275929"/>
    <n v="0.87411883182275929"/>
    <x v="0"/>
    <n v="0.8"/>
    <n v="292"/>
    <n v="331"/>
    <n v="0.8821752265861027"/>
    <s v="&gt;85%"/>
    <s v="EXCELENTE"/>
    <s v="En enero se encuentra disponible el 88% de los equipos para la operación en cuanto a: motosierras, motobombas, moto rozadoras, generadores, equipo rescate vehicular y guadañadoras.  Dando como resultado un indicador con Desempeño EXCELENTE._x000a__x000a_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_x000a_El indicador está dentro de los parámetros, haciendo la salvedad que no se cuenta con contrato de mantenimiento de rescate vehicular, por tal razón no se pudo adelantar muchos trabajos pendientes._x000a__x000a__x000a_"/>
    <m/>
    <n v="0.8"/>
    <n v="304"/>
    <n v="331"/>
    <n v="0.91842900302114805"/>
    <s v="&gt;85%"/>
    <s v="EXCELENTE"/>
    <s v="En MAYO se encuentra disponible el 92% de los equipos para la operación en cuanto a: motosierras, motobombas, moto 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icular, por tal razón no se pudo adelantar muchos trabajos pendientes._x000a__x000a_"/>
    <m/>
    <n v="0.8"/>
    <n v="294"/>
    <n v="331"/>
    <n v="0.88821752265861031"/>
    <s v="&gt;85%"/>
    <s v="Excelente"/>
    <s v="En JUNIO se encuentra disponible el 89% de los equipos para la operación en cuanto a: motosierras, motobombas, moto 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icular, por tal razón no se pudo adelantar muchos trabajos pendientes._x000a_"/>
    <m/>
    <n v="0.89627391742195373"/>
    <n v="0.89627391742195373"/>
    <s v="Excelente"/>
    <n v="0.8"/>
    <n v="307"/>
    <n v="331"/>
    <n v="0.92749244712990941"/>
    <s v="&gt;85%"/>
    <s v="EXCELENTE"/>
    <s v="En Enero se encuentra disponible el 93%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06"/>
    <n v="331"/>
    <n v="0.92447129909365555"/>
    <s v="&gt;85%"/>
    <s v="EXCELENTE"/>
    <s v="En FEBRERO se encuentra disponible el 92%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19"/>
    <n v="331"/>
    <n v="0.96374622356495465"/>
    <s v="&gt;85%"/>
    <s v="EXCELENTE"/>
    <s v="En MARZ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indicador vario con respecto a los meses anteriores, teniendo en cuenta que no se contaba con contrato de mantenimiento de rescate vehícular y no habia comenzado la ejecución del contrato de suministros de repuestos de equipo menor, por tal razón no se pudo adelantar muchos trabajos pendientes. La base de datos se encuentra en el computador de los sargentos y en el PC del Ingeniero Juan Pablo Cardenas.   "/>
    <m/>
    <n v="0.93856998992950658"/>
    <n v="0.93856998992950658"/>
    <s v="EXCELENTE"/>
  </r>
  <r>
    <n v="49"/>
    <x v="3"/>
    <s v="Gestión Logística en Emergencias"/>
    <x v="7"/>
    <x v="0"/>
    <x v="48"/>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1"/>
    <n v="1"/>
    <n v="1"/>
    <s v="&gt;90%"/>
    <s v="EXCELENTE"/>
    <s v="Se realizó una (1) activación de apoyo Logístico a emergencias en el mes de octubre  2019,  siendo atendida en conformidad con la solicitud realizada para la entrega de suministros entre estos Hidratación:  Agua y combustible: gasolina entre otros  según  las necesidades que se presentaron._x000a__x000a_Resultado del indicador “EXCELENTE” en un 100%; puesto que todas las solicitudes requeridas fueron atendidas oportunamente._x000a_"/>
    <m/>
    <n v="0.9"/>
    <n v="1"/>
    <n v="1"/>
    <n v="1"/>
    <s v="&gt;90%"/>
    <s v="EXCELENTE"/>
    <s v="Se realizó una (1) activación de apoyo logístico a emergencias en el mes de NOVIEMBRE  2019,  siendo atendida en conformidad con la solicitud realizada para la entrega de suministros entre estos Hidratación:  Agua, guantes nitrilo y combustible: gasolina, acpm y aceite entre otros  según  las necesidades que se presentaron._x000a__x000a_Resultado del indicador “EXCELENTE” en un 100%; puesto que todas las solicitudes requeridas fueron atendidas oportunamente._x000a_"/>
    <m/>
    <n v="0.9"/>
    <n v="3"/>
    <n v="3"/>
    <n v="1"/>
    <s v="&gt;90%"/>
    <s v="EXCELENTE"/>
    <s v="Se realizaron tres (3) activaciones de apoyo logístico a emergencias en el mes de DICIEMBRE  2019, ( 1327- 2562 -  2750)  siendo atendidas en conformidad con las solicitudes realizadas para la entrega de suministros entre estos Hidratación:  Agua y combustible: gasolina y ACPM entre otros  según  las necesidades que se presentaron._x000a__x000a_Resultado del indicador “EXCELENTE” en un 100%; puesto que todas las solicitudes requeridas fueron atendidas oportunamente._x000a_"/>
    <m/>
    <n v="1"/>
    <n v="1"/>
    <x v="0"/>
    <n v="0.9"/>
    <n v="1"/>
    <n v="1"/>
    <n v="1"/>
    <s v="&gt;90%"/>
    <s v="EXCELENTE"/>
    <s v="Se realizó UNA (1) activación de apoyo Logístico a emergencias en el mes de JULIO  2019 con números de incidente   567213194, INCENDIO ESTRUCTURAL para atender incidentes de Incendio Estructural, siendo atendidas en conformidad con las solicitudes realizadas para la entrega de suministros entre esta gasolina, acpm según las necesidades que se presentaron._x000a__x000a__x000a_Resultado del indicador EXCELENTE en un 100%; puesto que todas las solicitudes requeridas fueron atendidas oportunamente._x000a_"/>
    <m/>
    <n v="0.9"/>
    <n v="3"/>
    <n v="3"/>
    <n v="1"/>
    <s v="&gt;90%"/>
    <s v="EXCELENTE"/>
    <s v="Se realizó tres (3) activaciones de apoyo Logístico a emergencias en el mes de AGOSTO  2019 a diferentes estaciones con números de incidente:  458365196, 515252196, 515129196 para atender SOLICITUDES DE B17, siendo atendidas en conformidad con las solicitudes realizadas para la entrega de suministros entre estos Hidratación:  Agua, guantes nitrilo y carnaza y combustible: gasolina, acpm y aceite entre otros según las necesidades que se presentaron._x000a__x000a_Resultado del indicador EXCELENTE en un 100%; puesto que todas las solicitudes requeridas fueron atendidas oportunamente._x000a_"/>
    <m/>
    <n v="0.9"/>
    <n v="1"/>
    <n v="1"/>
    <n v="1"/>
    <s v="&gt;90%"/>
    <s v="EXCELENTE"/>
    <s v="Se realizó una (1) activaciones de apoyo Logístico a emergencias en el mes de SEPTIEMBRE  2019, siendo atendidas en conformidad con las solicitudes realizadas para la entrega de suministros entre estos Hidratación:  Agua y combustible: gasolina entre otros según las necesidades que se presentaron._x000a__x000a_Resultado del indicador EXCELENTE en un 100%; puesto que todas las solicitudes requeridas fueron atendidas oportunamente._x000a_"/>
    <m/>
    <n v="1"/>
    <n v="1"/>
    <x v="0"/>
    <n v="0.9"/>
    <n v="3"/>
    <n v="3"/>
    <n v="1"/>
    <s v="&gt;90%"/>
    <s v="EXCELENTE"/>
    <s v="Se realizó tres (3) activaciones de apoyo Logístico a emergencias en el mes de ABRIL  2019 con números de incidente   622967195, INCENDIO EXTRUCTURAL B-12, B-14 Y CORTE DE ARBOL    para atender incidentes de Incendio Estructural, siendo atendidas en conformidad con las solicitudes realizadas para la entrega de suministros entre estos (Alimentación e Hidratación: Agua, bebidas calientes) gasolina, aceites, cadenol según las necesidades que se presentaron._x000a__x000a__x000a_Resultado del indicador EXCELENTE en un 100%; puesto que todas las solicitudes requeridas fueron atendidas oportunamente._x000a_"/>
    <m/>
    <n v="0.9"/>
    <n v="2"/>
    <n v="2"/>
    <n v="1"/>
    <s v="&gt;90%"/>
    <s v="EXCELENTE"/>
    <s v="Se realizó dos (2) activaciones de apoyo Logístico a emergencias en el mes de mayo 2019 a diferentes estaciones con números de incidente:  259642194, 250362194, para atender Explosión en fabrica para mechas de tejo, siendo atendidas en conformidad con las solicitudes realizadas para la entrega de suministros entre estos Hidratación:  Agua, espumas, entre otros según las necesidades que se presentaron._x000a__x000a_Resultado del indicador EXCELENTE en un 100%; puesto que todas las solicitudes requeridas fueron atendidas oportunamente._x000a_"/>
    <m/>
    <n v="0.9"/>
    <n v="3"/>
    <n v="3"/>
    <n v="1"/>
    <s v="&gt;90%"/>
    <s v="Excelente"/>
    <s v="Se realizó tres (3) activaciones de apoyo Logístico a emergencias en el mes de JUNIO  2019 a diferentes estaciones con números de incidente:  492384194, 517948194, para atender Incendios forestales, siendo atendidas en conformidad con las solicitudes realizadas para la entrega de suministros entre estos (Alimentación e Hidratación:  Agua, Bebidas calientes   Combustible: Gasolina, Aceite, Cadenol, entre otros según las necesidades que se presentaron._x000a__x000a_Resultado del indicador EXCELENTE en un 100%; puesto que todas las solicitudes requeridas fueron atendidas oportunamente._x000a_"/>
    <m/>
    <n v="1"/>
    <n v="1"/>
    <s v="Excelente"/>
    <n v="0.9"/>
    <n v="3"/>
    <n v="3"/>
    <n v="1"/>
    <s v="&gt;90%"/>
    <s v="EXCELENTE"/>
    <s v="Se realizo tres (3) activaciones de apoyo Logistico a emergencias en el mes de ENERO  2019 con números de incidente  18754195,  88737195,  98308195  para  atender incidentes  de Explosion e Incendios forestales,  siendo atendidas en conformidad con las solicitudes realizadas para la entrega de suministros entre estos (Alimentacion e Hidratacion: Agua,  almuerzos, refrigerios y Guantes kit para forestalsegún  las necesidades que se presentaron._x000a__x000a__x000a_Resultado del indicador EXCELENTE en un 100%; puesto que todas las solicitudes requeridas fueron atendidas oportunamente."/>
    <m/>
    <n v="0.9"/>
    <n v="5"/>
    <n v="5"/>
    <n v="1"/>
    <s v="&gt;90%"/>
    <s v="EXCELENTE"/>
    <s v="Se realizo tres (5) activaciones de apoyo Logistico a emergencias en el mes de FEBRERO  2019 a diferentes estaciones con números de incidente:  300341195,  326961195,  326961195, 470423195,   para  atender  Incendios forestales,  siendo atendidas en conformidad con las solicitudes realizadas para la entrega de suministros entre estos (Alimentacion e Hidratacion: Almuerzos, refrigerios,  Agua, Bebidas calientes , Combustible: gasolina, ACPM, Cadenol , Linternas, espumas, entre otros  según  las necesidades que se presentaron._x000a__x000a_Resultado del indicador EXCELENTE en un 100%; puesto que todas las solicitudes requeridas fueron atendidas oportunamente."/>
    <m/>
    <n v="0.9"/>
    <n v="5"/>
    <n v="5"/>
    <n v="1"/>
    <s v="&gt;90%"/>
    <s v="EXCELENTE"/>
    <s v="Se realizo tres (5) activaciones de apoyo Logistico a emergencias en el mes de MARZO  2019 a diferentes estaciones con números de incidente:  11306196,  78107196,   192733196,    para  atender  Incendios forestales, incendios estructurales, Inundaciones  siendo atendidas en conformidad con las solicitudes realizadas para la entrega de suministros entre estos (Alimentacion e Hidratacion: Almuerzos,   Agua,  Combustible: Gasolina, Aceite, Cadenol, Urea, Tapabocas, Bloqueador solar, Extintores, Electrobombas sumergibles, entre otros  según  las necesidades que se presentaron._x000a__x000a_Resultado del indicador EXCELENTE en un 100%; puesto que todas las solicitudes requeridas fueron atendidas oportunamente."/>
    <m/>
    <n v="1"/>
    <n v="1"/>
    <s v="EXCELENTE"/>
  </r>
  <r>
    <n v="50"/>
    <x v="0"/>
    <s v="Gestión del Talento Humano"/>
    <x v="8"/>
    <x v="0"/>
    <x v="49"/>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n v="0.04"/>
    <n v="3"/>
    <n v="680"/>
    <n v="4.4117647058823529E-3"/>
    <s v="&lt; 3,5%"/>
    <s v="EXCELENTE"/>
    <m/>
    <m/>
    <n v="0.04"/>
    <n v="5"/>
    <n v="680"/>
    <n v="7.3529411764705881E-3"/>
    <s v="&lt; 3,5%"/>
    <s v="EXCELENTE"/>
    <m/>
    <m/>
    <n v="0.04"/>
    <n v="3"/>
    <n v="680"/>
    <n v="4.4117647058823529E-3"/>
    <s v="&lt; 3,5%"/>
    <s v="EXCELENTE"/>
    <s v="Para el cuarto trimestre el promedio de accidentes con uno o más días de incapacidad fue de 13, con su valor más bajo en diciembre; esto mostró un comportamiento excelente con base a la meta del 4%, aunque estuvo estable con respecto al periodo inmediatamente anterior. "/>
    <m/>
    <n v="5.3921568627450971E-3"/>
    <n v="5.3921568627450971E-3"/>
    <x v="0"/>
    <m/>
    <m/>
    <m/>
    <s v=" "/>
    <s v="&lt; 3,5%"/>
    <m/>
    <m/>
    <m/>
    <m/>
    <m/>
    <m/>
    <s v=" "/>
    <s v="&lt; 3,5%"/>
    <m/>
    <m/>
    <m/>
    <n v="0.04"/>
    <n v="12"/>
    <n v="680"/>
    <n v="1.7647058823529412E-2"/>
    <s v="&lt; 3,5%"/>
    <s v="EXCELENTE"/>
    <s v="Para el tercer trimestre el promedio de accidentes con uno o más días de incapacidad fue de 12, con su valor más bajo en septiembre. Esto mostró un comportamiento excelente con base a la meta del 4%, aunque estuvo estable con respecto al periodo inmediatamente anterior."/>
    <m/>
    <n v="1.7647058823529412E-2"/>
    <n v="1.7647058823529412E-2"/>
    <x v="0"/>
    <n v="0.04"/>
    <m/>
    <m/>
    <s v=" "/>
    <s v="&lt; 3,5%"/>
    <m/>
    <m/>
    <m/>
    <n v="0.04"/>
    <m/>
    <m/>
    <s v=" "/>
    <s v="&lt; 3,5%"/>
    <m/>
    <m/>
    <m/>
    <n v="0.04"/>
    <n v="19"/>
    <n v="688"/>
    <n v="2.7616279069767442E-2"/>
    <s v="&lt; 3,5%"/>
    <s v="Excelente"/>
    <s v="El valor del indicador está dentro del límite aceptable. Los eventos deportivos y otros en las sedes fueron los más incapacitantes."/>
    <m/>
    <n v="2.7616279069767442E-2"/>
    <n v="2.7616279069767442E-2"/>
    <s v="Excelente"/>
    <n v="0.04"/>
    <m/>
    <m/>
    <s v=" "/>
    <s v="&lt; 3,5%"/>
    <m/>
    <m/>
    <m/>
    <n v="0.04"/>
    <m/>
    <m/>
    <s v=" "/>
    <s v="&lt; 3,5%"/>
    <m/>
    <m/>
    <m/>
    <n v="0.04"/>
    <n v="1"/>
    <n v="1"/>
    <n v="1"/>
    <s v="&lt; 3,5%"/>
    <s v="EXCELENTE"/>
    <s v="Dentro del Plan de Bienestar se realizó la Actividad de Integración para el personal de planta de la Entidad, la cual inició en el mes de marzo de 2019"/>
    <m/>
    <n v="1"/>
    <n v="1"/>
    <s v="EXCELENTE"/>
  </r>
  <r>
    <n v="51"/>
    <x v="0"/>
    <s v="Gestión del Talento Humano"/>
    <x v="8"/>
    <x v="0"/>
    <x v="50"/>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n v="0.04"/>
    <n v="4080"/>
    <n v="489600"/>
    <n v="8.3333333333333332E-3"/>
    <s v="&lt; 4%"/>
    <s v="EXCELENTE"/>
    <m/>
    <m/>
    <n v="0.04"/>
    <n v="3912"/>
    <n v="489600"/>
    <n v="7.9901960784313723E-3"/>
    <s v="&lt; 4%"/>
    <s v="EXCELENTE"/>
    <m/>
    <m/>
    <n v="0.04"/>
    <n v="4848"/>
    <n v="489600"/>
    <n v="9.9019607843137247E-3"/>
    <s v="&lt; 4%"/>
    <s v="EXCELENTE"/>
    <s v="Para el cuarto trimestre él se cumplió con la meta del 4%, se destacan los lumbagos y enfermedades bronco-respiratorias."/>
    <m/>
    <n v="8.7418300653594756E-3"/>
    <n v="8.7418300653594756E-3"/>
    <x v="0"/>
    <m/>
    <m/>
    <m/>
    <s v=" "/>
    <s v="&lt; 4%"/>
    <m/>
    <m/>
    <m/>
    <m/>
    <m/>
    <m/>
    <s v=" "/>
    <s v="&lt; 4%"/>
    <m/>
    <m/>
    <m/>
    <n v="0.04"/>
    <n v="5648"/>
    <n v="489600"/>
    <n v="1.1535947712418301E-2"/>
    <s v="&lt; 4%"/>
    <s v="EXCELENTE"/>
    <s v="Para el tercer trimestre él se cumplió con la meta del 4%, se destacan los lumbagos y enfermedades bronco-respiratorias."/>
    <m/>
    <n v="1.1535947712418301E-2"/>
    <n v="1.1535947712418301E-2"/>
    <x v="0"/>
    <n v="0.04"/>
    <m/>
    <m/>
    <s v=" "/>
    <s v="&lt; 4%"/>
    <m/>
    <m/>
    <m/>
    <n v="0.04"/>
    <m/>
    <m/>
    <s v=" "/>
    <s v="&lt; 4%"/>
    <m/>
    <m/>
    <m/>
    <n v="0.04"/>
    <n v="7152"/>
    <n v="495360"/>
    <n v="1.4437984496124032E-2"/>
    <s v="&lt; 4%"/>
    <s v="Excelente"/>
    <s v="El valor del indicador está dentro del límite aceptable. En un evento por SOAT y una intervención quirúrgica fueron lo más relevante. Se destacan enfermedades respiratorias y lumbalgias."/>
    <m/>
    <n v="1.4437984496124032E-2"/>
    <n v="1.4437984496124032E-2"/>
    <s v="Excelente"/>
    <n v="0.04"/>
    <m/>
    <m/>
    <s v=" "/>
    <s v="&lt; 4%"/>
    <m/>
    <s v="Es precioso manifestar que algunos vehículos se pueden considerar con vida util cumplida y antiguos  por tanto sus repuestos en algunas oportunidades son de difícil adquisición y deben ser importados lo que genera retrasos y una estadía mayor en  taller. "/>
    <m/>
    <n v="0.04"/>
    <m/>
    <m/>
    <s v=" "/>
    <s v="&lt; 4%"/>
    <m/>
    <m/>
    <m/>
    <n v="0.04"/>
    <n v="165"/>
    <n v="176"/>
    <n v="0.9375"/>
    <s v="&lt; 4%"/>
    <s v="BUENO"/>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375"/>
    <n v="0.9375"/>
    <s v="BUENO"/>
  </r>
  <r>
    <n v="52"/>
    <x v="0"/>
    <s v="Gestión del Talento Humano"/>
    <x v="8"/>
    <x v="0"/>
    <x v="51"/>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n v="1"/>
    <n v="1"/>
    <n v="1"/>
    <s v="&gt;95%"/>
    <s v="EXCELENTE"/>
    <s v="Se llevó a cabo la actividad de encuentro de familias programada para el turno 2."/>
    <m/>
    <m/>
    <n v="4"/>
    <n v="4"/>
    <n v="1"/>
    <s v="&gt;95%"/>
    <s v="EXCELENTE"/>
    <s v="Se llevó a cabo la actividad de Cierre de Plan de Acción para el personal operativo de los turnos 1 y 3 y los encuentros de familia para el personal operativo del turno 3 y personal administrativo."/>
    <m/>
    <m/>
    <n v="2"/>
    <n v="2"/>
    <n v="1"/>
    <s v="&gt;95%"/>
    <s v="EXCELENTE"/>
    <s v="Se realizó la entrega de Bonos Navideños para los hijos de los funcionarios y la actividad de Cierre de Plan de Acción programadas."/>
    <m/>
    <n v="1"/>
    <n v="1"/>
    <x v="0"/>
    <n v="1"/>
    <n v="0"/>
    <n v="0"/>
    <s v=" "/>
    <s v="&gt;95%"/>
    <s v="MALO"/>
    <s v="Para el mes de julio se realizaron tres capacitaciones brindadas por el contrato 196/2018, no se han reportado por parte del contratista las evaluaciones de los mismos."/>
    <m/>
    <n v="1"/>
    <n v="0"/>
    <n v="0"/>
    <s v=" "/>
    <s v="&gt;95%"/>
    <s v="MALO"/>
    <s v="Para el mes de agosto se realizaron dos capacitaciones brindadas por el contrato 196/2018, no se han reportado por parte del contratista las evaluaciones de los mismos."/>
    <m/>
    <n v="1"/>
    <n v="0"/>
    <n v="0"/>
    <s v=" "/>
    <s v="&gt;95%"/>
    <s v="MALO"/>
    <m/>
    <s v="Para el mes de septiembre no se realizaron capacitaciones por tanto no se obtuvo evaluación de las mismas."/>
    <s v="0"/>
    <s v="0"/>
    <x v="4"/>
    <n v="1"/>
    <m/>
    <m/>
    <s v=" "/>
    <s v="&gt;95%"/>
    <m/>
    <m/>
    <m/>
    <m/>
    <m/>
    <m/>
    <s v=" "/>
    <s v="&gt;95%"/>
    <m/>
    <m/>
    <m/>
    <n v="1"/>
    <n v="1"/>
    <n v="1"/>
    <n v="1"/>
    <s v="&gt;95%"/>
    <s v="Excelente"/>
    <s v="Dentro del Plan de Bienestar se realizó la Actividad de Integración caminata ecológica y el Aniversario de la Entidad para el personal de planta de la Entidad, la cual inició en el mes de marzo de 2019"/>
    <m/>
    <n v="1"/>
    <n v="1"/>
    <s v="Excelente"/>
    <n v="1"/>
    <m/>
    <m/>
    <s v=" "/>
    <s v="&gt;95%"/>
    <m/>
    <m/>
    <m/>
    <n v="1"/>
    <m/>
    <m/>
    <s v=" "/>
    <s v="&gt;95%"/>
    <m/>
    <m/>
    <m/>
    <n v="1"/>
    <n v="362"/>
    <n v="388"/>
    <n v="0.9329896907216495"/>
    <s v="&gt;95%"/>
    <s v="BUENO"/>
    <s v="Durante el Tercer Semestre se realizo evaluacion de catorce cursos (Mangueras y Accesorios, Equipos De Proteccion Personal, Escaleras Manuales, Vehiculos Contra Incendios y Maquinas Extintoras, Comunicaciones, Curso PRIMAP, CBSCI, Informacion Al Publico, Conduccion De Vehiculos) a 56 personas cada uno para un total de 388 evaluaciones de las cuales se aprobaron 362"/>
    <m/>
    <n v="0.9329896907216495"/>
    <n v="0.9329896907216495"/>
    <s v="BUENO"/>
  </r>
  <r>
    <n v="53"/>
    <x v="1"/>
    <s v="Gestión del Talento Humano"/>
    <x v="8"/>
    <x v="0"/>
    <x v="52"/>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n v="170"/>
    <n v="170"/>
    <n v="1"/>
    <s v="&gt;95%"/>
    <s v="EXCELENTE"/>
    <s v="Asistió el personal inscrito para la actividad encuentro de familias de 170 funcionarios con sus familias para un total de 561 personas."/>
    <m/>
    <m/>
    <n v="615"/>
    <n v="752"/>
    <n v="0.81781914893617025"/>
    <s v="&gt;= 80% &lt;= 95%"/>
    <s v="BUENO"/>
    <s v="La asistencia de funcionarios a las actividades de Cierre de Plan de Acción se vio afectada por las manifestaciones del paro nacional. "/>
    <m/>
    <m/>
    <n v="811"/>
    <n v="846"/>
    <n v="0.95862884160756501"/>
    <s v="&gt;95%"/>
    <s v="EXCELENTE"/>
    <s v="Se realizó la entrega de los Bonos Navideños a los funcionarios y se realizó la actividad de Cierre de Plan de Acción. "/>
    <m/>
    <n v="0.92548266351457842"/>
    <n v="0.92548266351457842"/>
    <x v="2"/>
    <n v="0.81781914893617025"/>
    <n v="3"/>
    <n v="3"/>
    <n v="1"/>
    <s v="&gt;95%"/>
    <s v="EXCELENTE"/>
    <s v="Para el séptimo mes se planearon tres capacitaciones (Curso de Operaciones Tácticas de Combate de Incendios y Curso Técnicas de Rescate Cuerdas Nivel I, Curso de Búsqueda y Rescate en Estructuras Colapsadas, Curso Intermedio Sistema Comando de Incidentes-CISCI), cumpliendo con el total de las capacitaciones. "/>
    <m/>
    <n v="0.81781914893617025"/>
    <n v="2"/>
    <n v="2"/>
    <n v="1"/>
    <s v="&gt;95%"/>
    <s v="EXCELENTE"/>
    <s v="Para el octavo mes se planearon dos capacitaciones (Tácticas en el Combate de Incendios y Técnicas de Rescate, Curso Búsqueda y Rescate en Estructuras Colapsadas), cumpliendo con el total de las capacitaciones. "/>
    <m/>
    <n v="0.81781914893617025"/>
    <n v="0"/>
    <n v="0"/>
    <s v=" "/>
    <s v="&gt;95%"/>
    <m/>
    <m/>
    <s v="Por las emergencias presentadas en Coello y honda en el mes de septiembre, parte de los instructores y el personal de la UAECOB se desplazaron atender los eventos suspendiendo los temas de capacitación, los cuales serán retomados en el último trimestre."/>
    <n v="1"/>
    <n v="1"/>
    <x v="0"/>
    <n v="100"/>
    <m/>
    <m/>
    <s v=" "/>
    <s v="&gt;95%"/>
    <m/>
    <m/>
    <m/>
    <m/>
    <m/>
    <m/>
    <s v=" "/>
    <s v="&gt;95%"/>
    <m/>
    <m/>
    <m/>
    <n v="1"/>
    <n v="548"/>
    <n v="570"/>
    <n v="0.96140350877192982"/>
    <s v="&gt;95%"/>
    <s v="Excelente"/>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6140350877192982"/>
    <n v="0.96140350877192982"/>
    <s v="Excelente"/>
    <n v="1"/>
    <m/>
    <m/>
    <s v=" "/>
    <s v="&gt;95%"/>
    <m/>
    <m/>
    <m/>
    <n v="1"/>
    <m/>
    <m/>
    <s v=" "/>
    <s v="&gt;95%"/>
    <m/>
    <m/>
    <m/>
    <n v="1"/>
    <n v="30"/>
    <n v="30"/>
    <n v="1"/>
    <s v="&gt;95%"/>
    <s v="EXCELENTE"/>
    <s v="Durante el segundo semestre se planearon treinta capacitacion (Control Disciplinario, Seguridad y salud en el trabajo I y II, Desarrollo Organizacional I y II, Principios de Legislacion Bomberil y Estatutos, Teoria Fisico y Quimica del Fuego I y II, Extintores Portatiles, Mangueras y accesorios I y II, Chorros Contra Incendios, Hidráulica Básica. Suministro De Agua, Equipo De Protección Personal, Equipos De Respiración Autocontenido Scba, Escaleras Manuales, Vehiculos Contra Incendios Y Maqiuinas Extintoras I y II, Ética Y Humanística Bomberil, Comunicaciones En Emergencia, Primer Respondiente En Materiales Peligrosos (Primap O Nivel De Advertencia, Comportamiento De Las Estructuras En Emergencia  I y II, Sistema Comando De Incidentes, Procedimientos Operativos Normalizados “Pon’s”, Información Al Público I y II, Ascensores, Conductor De Vehiculos De Emergencia I y II), cumpliendo con el total de las capacitaciones"/>
    <m/>
    <n v="1"/>
    <n v="1"/>
    <s v="EXCELENTE"/>
  </r>
  <r>
    <n v="54"/>
    <x v="0"/>
    <s v="Gestión del Talento Humano"/>
    <x v="8"/>
    <x v="0"/>
    <x v="53"/>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m/>
    <m/>
    <m/>
    <s v="&gt;95%"/>
    <m/>
    <s v="Para el mes de octubre no se realizaron capacitaciones, por tanto, no se obtuvo evaluación de las mismas. "/>
    <m/>
    <s v="&lt; 80%"/>
    <n v="1"/>
    <n v="1"/>
    <n v="1"/>
    <s v="&gt;95%"/>
    <s v="EXCELENTE"/>
    <s v="Para el mes de Noviembre se realizó la capacitación de Riesgo Eléctrico, este curso no requería de evaluación"/>
    <m/>
    <n v="0.8"/>
    <m/>
    <m/>
    <m/>
    <s v="&gt;95%"/>
    <m/>
    <s v="Para el mes de diciembre no se realizaron capacitaciones por tanto no se obtuvo evaluación de las mismas."/>
    <m/>
    <n v="1"/>
    <n v="1"/>
    <x v="0"/>
    <n v="1"/>
    <m/>
    <m/>
    <s v=" "/>
    <s v="&gt;95%"/>
    <m/>
    <m/>
    <m/>
    <n v="1"/>
    <m/>
    <m/>
    <s v=" "/>
    <s v="&gt;95%"/>
    <m/>
    <m/>
    <m/>
    <n v="1"/>
    <n v="23"/>
    <n v="23"/>
    <n v="1"/>
    <s v="&gt;95%"/>
    <s v="EXCELENTE"/>
    <s v="Durante el trimestre se impartieron 23 procesos de capacitación y entrenamiento con una participación de  465 servidores públicos de la UAECOB."/>
    <m/>
    <n v="1"/>
    <n v="1"/>
    <x v="0"/>
    <n v="0.8"/>
    <n v="187"/>
    <n v="192"/>
    <n v="0.97395833333333337"/>
    <s v="&gt;95%"/>
    <s v="EXCELENTE"/>
    <s v="Durante el mes de abril se realizó la capacitación a los cursos 45 y 46, realizándose 192 evaluaciones de las cuales fueron aprobadas de forma sobresaliente el 97%"/>
    <m/>
    <n v="0.8"/>
    <n v="285"/>
    <n v="291"/>
    <n v="0.97938144329896903"/>
    <s v="&gt;95%"/>
    <s v="EXCELENTE"/>
    <s v="Durante el mes de mayo se realizó la capacitación a los cursos 45 y 46, realizándose 291 evaluaciones de las cuales fueron aprobadas de forma sobresaliente el 98%"/>
    <m/>
    <n v="0.8"/>
    <n v="0"/>
    <n v="0"/>
    <s v=" "/>
    <s v="&gt;95%"/>
    <s v="Excelente"/>
    <s v="Para el mes de junio se realizaron dos capacitaciones brindadas por el contrato 196/2018, no se han reportado por parte del contratista las evaluaciones de los mismos"/>
    <m/>
    <n v="0.9766698883161512"/>
    <n v="0.9766698883161512"/>
    <s v="Excelente"/>
    <n v="0.8"/>
    <m/>
    <m/>
    <s v=" "/>
    <s v="&gt;95%"/>
    <m/>
    <m/>
    <m/>
    <n v="0.8"/>
    <m/>
    <m/>
    <s v=" "/>
    <s v="&gt;95%"/>
    <m/>
    <m/>
    <m/>
    <n v="0.8"/>
    <n v="9"/>
    <n v="680"/>
    <n v="1.3235294117647059E-2"/>
    <s v="&gt;95%"/>
    <s v="EXCELENTE"/>
    <s v="Aunque se cumplió con la meta, Los accidentes registrados más incapacitantes estuvieron asociados a caida de objetos y dentro del procedimiento de tala de árboles."/>
    <m/>
    <n v="1.3235294117647059E-2"/>
    <n v="1.3235294117647059E-2"/>
    <s v="EXCELENTE"/>
  </r>
  <r>
    <n v="55"/>
    <x v="0"/>
    <s v="Gestión del Talento Humano"/>
    <x v="8"/>
    <x v="0"/>
    <x v="54"/>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m/>
    <m/>
    <s v=" "/>
    <s v="&gt;95%"/>
    <m/>
    <s v="Para el mes de octubre no se realizaron capacitaciones."/>
    <m/>
    <s v="&lt; 80%"/>
    <n v="1"/>
    <n v="1"/>
    <n v="1"/>
    <s v="&gt;95%"/>
    <s v="EXCELENTE"/>
    <s v="Para el mes de noviembre se realizó una capacitación de Riesgo Eléctrico. "/>
    <m/>
    <n v="0.8"/>
    <m/>
    <m/>
    <m/>
    <s v="&gt;95%"/>
    <m/>
    <s v="Para el mes de diciembre no se realizaron capacitaciones."/>
    <m/>
    <n v="1"/>
    <n v="1"/>
    <x v="0"/>
    <n v="1"/>
    <m/>
    <m/>
    <s v=" "/>
    <s v="&gt;95%"/>
    <m/>
    <m/>
    <m/>
    <n v="1"/>
    <m/>
    <m/>
    <s v=" "/>
    <s v="&gt;95%"/>
    <m/>
    <m/>
    <m/>
    <n v="1"/>
    <n v="7952"/>
    <n v="231120"/>
    <n v="3.440636898580824E-2"/>
    <s v="&gt;95%"/>
    <s v="EXCELENTE"/>
    <s v="En el segundo trimestre las incapacidades por E.G se presentaron principalmente por los siguientes diagnósticos: M545-Lumbagos, J029-Enfermedades Respiratorias y A09-Enfermedades Gastrointestinales."/>
    <m/>
    <n v="3.440636898580824E-2"/>
    <n v="3.440636898580824E-2"/>
    <x v="0"/>
    <n v="0.8"/>
    <n v="21"/>
    <n v="21"/>
    <n v="1"/>
    <s v="&gt;95%"/>
    <s v="EXCELENTE"/>
    <s v="Para el cuarto mes se planearon veintiuna capacitaciones (Equipo De Protección Personal, Equipos De Respiración Auto contenido Scba, Comunicaciones En Emergencia, Curso Bombero Forestal (Cbf, Seguridad En Operaciones, Control Emergencias Con Abejas, Escaleras Manuales, Hidráulica Básica. Suministro De Agua, Chorros Contra Incendios, Seguridad En Operaciones, Curso Básico De Atención Pre hospitalaria, Curso Bombero Forestal (Cbf, Entradas Forzadas, Autorregulación * Estrés Post Traumático, Ventilación Vertical Y Horizontal, Control De Incendio, Cuerdas, Nudos, Amarres, Curso Básico De Atención Pre hospitalaria, Curso Básico Investigación De Incendio, Entradas Forzadas, Emergencias En Vehículos Eléctricos Nissan Leaf), cumpliendo con el total de las capacitaciones"/>
    <m/>
    <n v="0.8"/>
    <n v="18"/>
    <n v="18"/>
    <n v="1"/>
    <s v="&gt;95%"/>
    <s v="EXCELENTE"/>
    <s v="Para el quinto mes se planearon  diez y ocho capacitaciones (Rescate Vehicular , Emergencias En Vehículos Eléctricos Nissan Leaf, Heas De Corte, Ventilación Vertical Y Horizontal, Primer Respondiente En Materiales Peligrosos (Primap O Nivel De Advertencia, Cuerdas, Nudos, Amarres, Emergencias Con Abejas, Gestión Del Riesgo (Sistemas De Protección Contra Incendio), Manejo Emergencias Eléctricas, Emergencias Con Gas Natural Y Glp, Búsqueda Y Rescate En Incendios, Curso Básico Investigación De Incendio , Curso Rescate Vehicular , Riesgo Eléctrico, Gestión Del Riesgo (Sistemas De Protección Contra Incendio), Búsqueda Y Rescate En Incendios , Emergencias Con Gas Natural Y Glp, Autorregulación * Estrés Post Traumático), cumpliendo con el total de las capacitaciones"/>
    <m/>
    <n v="0.8"/>
    <n v="2"/>
    <n v="2"/>
    <n v="1"/>
    <s v="&gt;95%"/>
    <s v="Excelente"/>
    <s v="Para el sexto mes se planearon dieciocho capacitaciones (Curso Intermedio Sistema Comando De Incidentes – CISCI y Operaciones Con Materiales Peligrosos), cumpliendo con el total de las capacitaciones"/>
    <m/>
    <n v="1"/>
    <n v="1"/>
    <s v="Excelente"/>
    <n v="0.8"/>
    <m/>
    <m/>
    <s v=" "/>
    <s v="&gt;95%"/>
    <m/>
    <m/>
    <m/>
    <n v="0.8"/>
    <m/>
    <m/>
    <s v=" "/>
    <s v="&gt;95%"/>
    <m/>
    <m/>
    <m/>
    <n v="0.8"/>
    <n v="143"/>
    <n v="720"/>
    <n v="0.1986111111111111"/>
    <s v="&gt;95%"/>
    <s v="MALO"/>
    <s v="Enfermedades estomacales como diarreas y gastroenteritis, así como  y lumbagos son los dianósticos más frecuentes._x000a_Se sigue trabajando en la entidad en los temas de hábitos de vida saludable."/>
    <m/>
    <n v="0.1986111111111111"/>
    <n v="0.1986111111111111"/>
    <s v="MALO"/>
  </r>
</pivotCacheRecords>
</file>

<file path=xl/pivotCache/pivotCacheRecords3.xml><?xml version="1.0" encoding="utf-8"?>
<pivotCacheRecords xmlns="http://schemas.openxmlformats.org/spreadsheetml/2006/main" xmlns:r="http://schemas.openxmlformats.org/officeDocument/2006/relationships" count="55">
  <r>
    <n v="1"/>
    <x v="0"/>
    <s v="Gestión de las Comunicaciones Internas y Externas"/>
    <s v="1. Dirección"/>
    <x v="0"/>
    <s v="Gestión Piezas de comunicaciones interna y Externa realizadas"/>
    <s v="Evaluar la capacidad operativa del área de comunicaciones y prensa, frente al diseño y divulgación de piezas comunicativas"/>
    <s v="Trimestral"/>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n v="21"/>
    <n v="21"/>
    <n v="21"/>
    <n v="1"/>
    <s v="(=100%)"/>
    <s v="EXCELENTE"/>
    <s v="En este periodo se cumplieron a cabalidad todas las piezas previstas sin ningún contra tiempo."/>
    <m/>
    <n v="21"/>
    <n v="21"/>
    <n v="21"/>
    <n v="1"/>
    <s v="(=100%)"/>
    <s v="EXCELENTE"/>
    <s v="En este periodo se cumplieron a cabalidad todas las piezas previstas sin ningún contra tiempo. "/>
    <m/>
    <n v="21"/>
    <n v="21"/>
    <n v="21"/>
    <n v="1"/>
    <s v="(=100%)"/>
    <s v="EXCELENTE"/>
    <s v="En este periodo se cumplieron a cabalidad todas las piezas previstas sin ningún contra tiempo. "/>
    <m/>
    <n v="1"/>
    <n v="1"/>
    <s v="EXCELENTE"/>
    <n v="21"/>
    <n v="21"/>
    <n v="21"/>
    <n v="1"/>
    <s v="(=100%)"/>
    <s v="EXCELENTE"/>
    <s v="En este periodo se cumplieron a cabalidad todas las piezas previstas sin ningún contra tiempo."/>
    <m/>
    <n v="21"/>
    <n v="21"/>
    <n v="21"/>
    <n v="1"/>
    <s v="(=100%)"/>
    <s v="EXCELENTE"/>
    <s v="En este periodo se cumplieron a cabalidad todas las piezas previstas sin ningún contra tiempo."/>
    <m/>
    <n v="26"/>
    <n v="26"/>
    <n v="26"/>
    <n v="1"/>
    <s v="(=100%)"/>
    <s v="EXCELENTE"/>
    <s v="En este periodo se cumplieron a cabalidad todas las piezas previstas sin ningún contra tiempo."/>
    <m/>
    <n v="1"/>
    <n v="1"/>
    <s v="EXCELENTE"/>
    <n v="43"/>
    <n v="43"/>
    <n v="43"/>
    <n v="1"/>
    <s v="(=100%)"/>
    <s v="EXCELENTE"/>
    <s v="En este periodo se cumplieron a cabalidad todas las piezas previstas sin ningún contra tiempo"/>
    <m/>
    <n v="44"/>
    <n v="44"/>
    <n v="44"/>
    <n v="1"/>
    <s v="(=100%)"/>
    <s v="EXCELENTE"/>
    <s v="En este periodo se cumplieron a cabalidad todas las piezas previstas sin ningún contra tiempo"/>
    <m/>
    <n v="44"/>
    <n v="44"/>
    <n v="44"/>
    <n v="1"/>
    <s v="(=100%)"/>
    <s v="Excelente"/>
    <s v="En este periodo se cumplieron a cabalidad todas las piezas previstas sin ningún contra tiempo"/>
    <m/>
    <n v="1"/>
    <n v="1"/>
    <x v="0"/>
    <n v="0.9"/>
    <n v="27"/>
    <n v="21"/>
    <n v="1.2857142857142858"/>
    <s v="(=100%)"/>
    <s v="EXCELENTE"/>
    <s v="En este periodo se realizaron 6 piezas más de las planeadas, por lo cual se generó un porcentaje mayor en el resultado"/>
    <s v="Para el mes de Enero se planteó emitir 4 noticieros, 4 Bomberos en acción, 4 fotos de la semana, 4 hidrantes, 4 historias en estaciones y 1 revista digital"/>
    <n v="0.9"/>
    <n v="27"/>
    <n v="21"/>
    <n v="1.2857142857142858"/>
    <s v="(=100%)"/>
    <s v="EXCELENTE"/>
    <s v="En este periodo se realizaron 6 piezas más de las planeadas, por lo cual se generó un porcentaje mayor en el resultado"/>
    <s v="Para el mes de Febrero se planteó emitir 4 noticieros, 4 Bomberos en acción, 4 fotos de la semana, 4 hidrantes, 4 historias en estaciones y 1 revista digital"/>
    <n v="0.9"/>
    <n v="30"/>
    <n v="21"/>
    <n v="1.4285714285714286"/>
    <s v="(=100%)"/>
    <s v="EXCELENTE"/>
    <s v="En este periodo se realizaron 9 piezas más de las planeadas, por lo cual se generó un porcentaje mayor en el resultado"/>
    <s v="Para el mes de Marzo se planteó emitir 4 noticieros, 4 Bomberos en acción, 4 fotos de la semana, 4 hidrantes, 4 historias en estaciones y 1 revista digital"/>
    <n v="1.3333333333333333"/>
    <n v="1.3333333333333333"/>
    <s v="EXCELENTE"/>
  </r>
  <r>
    <n v="2"/>
    <x v="0"/>
    <s v="Evaluación Independiente"/>
    <s v="2. Oficina de Control Interno"/>
    <x v="0"/>
    <s v="Fortalecimiento de la Cultura del Autocontrol, autorregulación y autogestión"/>
    <s v="Generar en los servidores una actitud de hacer bien las cosas en condiciones de justicia, calidad, oportunidad, participación y transparencia"/>
    <s v="semestral"/>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s v=" "/>
    <n v="1"/>
    <m/>
    <m/>
    <m/>
    <m/>
    <m/>
    <m/>
    <s v=" "/>
    <n v="1"/>
    <m/>
    <m/>
    <m/>
    <n v="1"/>
    <n v="1"/>
    <n v="1"/>
    <n v="1"/>
    <n v="1"/>
    <s v="EXCELENTE"/>
    <s v="Para el trimestre, se programó 1 actividad de autocontrol, la cual se ejecutó en el tiempo planeado; esta actividad se realizó con el fin de fortalecer la cultura del control y como apoyo en la preparación para la pre-auditoría de Certificación que se adelantó en la UAECOB, la Oficina de Control realizó en los procesos de la entidad y sus dependencias una actividad en la cual se formularon una serie de preguntas relacionadas con la plataforma estratégica y los principios del Modelo estándar de control (MECI). _x000a_Se publicó en el hidrante y se dejó el registro fotográfico; al finalizar la vigencia, las actividades de fomento de la cultura de autocontrol, se cumplieron dentro de los plazos establecidos y programados._x000a_"/>
    <s v="No requiere acción, toda vez que el indicador su cumplió al 100% en cada periodo y al finalizar la vigencia."/>
    <n v="1"/>
    <n v="1"/>
    <s v="EXCELENTE"/>
    <m/>
    <m/>
    <m/>
    <s v=" "/>
    <n v="1"/>
    <m/>
    <m/>
    <m/>
    <m/>
    <m/>
    <m/>
    <s v=" "/>
    <n v="1"/>
    <m/>
    <m/>
    <m/>
    <m/>
    <m/>
    <m/>
    <s v=" "/>
    <n v="1"/>
    <m/>
    <s v="Para este período no se plantearon actividades de fortalecimiento del control."/>
    <m/>
    <s v="0"/>
    <s v="0"/>
    <m/>
    <m/>
    <m/>
    <m/>
    <s v=" "/>
    <n v="1"/>
    <m/>
    <m/>
    <m/>
    <m/>
    <m/>
    <m/>
    <s v=" "/>
    <n v="1"/>
    <m/>
    <m/>
    <m/>
    <n v="1"/>
    <n v="2"/>
    <n v="2"/>
    <n v="1"/>
    <n v="1"/>
    <s v="Excelente"/>
    <s v="Se programaron y ejecutaron dos actividades, consistentes en publicar en el papel tapiz de los PC de la unidad mensaje relacionado con los pilares de MECI, también se publicaron carteles en diferentes sitios del edificio Comando relacionados con el tema del fortalecimiento del Control."/>
    <m/>
    <n v="1"/>
    <n v="1"/>
    <x v="0"/>
    <n v="1"/>
    <m/>
    <m/>
    <s v=" "/>
    <n v="1"/>
    <m/>
    <m/>
    <m/>
    <n v="1"/>
    <m/>
    <m/>
    <s v=" "/>
    <n v="1"/>
    <m/>
    <m/>
    <m/>
    <n v="1"/>
    <n v="3"/>
    <n v="3"/>
    <n v="1"/>
    <n v="1"/>
    <s v="EXCELENTE"/>
    <s v="La OCI planeó y ejecuta tres activides para fortalecer la cultura del control  entre ellas: _x000a_- Publicado en el Hidrante tema Tics para la auditoria interna independiente _x000a_- Sensibilización en el uso de la herramienta plan de mejoramiento institucional en la Unidad y Análisis de Causas_x000a_-  Al interior de la OCI se realizarón ejercicios de Autoevaluación, autocontrol y autogestión y se  diligenció la herramienta de autoevaluación definida por la Unidad_x000a_"/>
    <m/>
    <n v="1"/>
    <n v="1"/>
    <s v="EXCELENTE"/>
  </r>
  <r>
    <n v="3"/>
    <x v="0"/>
    <s v="Evaluación Independiente"/>
    <s v="2. Oficina de Control Interno"/>
    <x v="0"/>
    <s v="Eficiencia en la ejecución del Plan Anual de auditorias"/>
    <s v="Controlar el cumplimiento del cronograma de las actividades a desarrollar en la vigencia"/>
    <s v="semestral"/>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s v=" "/>
    <n v="1"/>
    <m/>
    <m/>
    <m/>
    <m/>
    <m/>
    <m/>
    <s v=" "/>
    <n v="1"/>
    <m/>
    <m/>
    <m/>
    <n v="0.25"/>
    <n v="16"/>
    <n v="18"/>
    <n v="0.88888888888888884"/>
    <s v="&gt;50%"/>
    <s v="REGULAR"/>
    <s v="Para el tercer trimestre la OCI programo 18 actividades, las cuales se ejecutaron al 100% y dentro de los plazos establecidos 16, y 2 que, aunque se ejecutaron no se entregó el resultado dentro del término establecido en el plan anual de auditorías, lo que nos da un cumplimiento del 22% en el trimestre. Cabe anotar que, de las 2 actividades finalizadas fuera de los términos, 1 (Auditoría de Pre certificación) su ejecución correspondió a la Subdirección de Gestión Corporativa - Grupo SIG, al 31-dic-2019 se había ejecutado el trabajo de campo, pero no conocemos si el informe final que fue entregado el 30-dic-2019 al grupo SIG por correo electrónico. Al finalizar la vigencia 2019, el plan anual de auditorías terminó con una efectividad del 91%, toda vez que, de las 101 actividades planeadas, se ejecutaron cumpliendo con los tiempo y fechas programadas 92. "/>
    <m/>
    <n v="0.88888888888888884"/>
    <n v="0.88888888888888884"/>
    <s v="REGULAR"/>
    <m/>
    <m/>
    <m/>
    <s v=" "/>
    <n v="1"/>
    <m/>
    <m/>
    <m/>
    <m/>
    <m/>
    <m/>
    <s v=" "/>
    <n v="1"/>
    <m/>
    <m/>
    <m/>
    <n v="0.25"/>
    <n v="13"/>
    <n v="18"/>
    <n v="0.72222222222222221"/>
    <n v="1"/>
    <s v="REGULAR"/>
    <s v="Para el tercer trimestre la Oficina de Control Interno (OCI) programó 18 actividades; de las cuales 13 se ejecutaron al 100% y dentro de los plazos establecidos, 3 se encuentran en ejecución y 2 que se ejecutaron al 100% pero que no se entregó el resultado dentro del término establecido en el plan anual de auditorías. "/>
    <m/>
    <n v="0.72222222222222221"/>
    <n v="0.72222222222222221"/>
    <s v="REGULAR"/>
    <m/>
    <m/>
    <m/>
    <s v=" "/>
    <n v="1"/>
    <m/>
    <m/>
    <m/>
    <m/>
    <m/>
    <m/>
    <s v=" "/>
    <n v="1"/>
    <m/>
    <m/>
    <m/>
    <n v="1"/>
    <n v="22"/>
    <n v="27"/>
    <n v="0.81481481481481477"/>
    <n v="1"/>
    <s v="REGULAR"/>
    <s v="Se presentan 5 actividades que no se ejecutaron en términos (se iniciaron, pero no se entregaron los informes a tiempo), no obstante, se están realizando las reuniones de validación de hallazgos y los seguimientos correspondientes con el fin de cumplir con las actividades programa en el PAA"/>
    <m/>
    <n v="0.81481481481481477"/>
    <n v="0.81481481481481477"/>
    <x v="1"/>
    <n v="1"/>
    <m/>
    <m/>
    <s v=" "/>
    <n v="1"/>
    <m/>
    <m/>
    <m/>
    <n v="1"/>
    <m/>
    <m/>
    <s v=" "/>
    <n v="1"/>
    <m/>
    <m/>
    <m/>
    <n v="1"/>
    <n v="27"/>
    <n v="28"/>
    <n v="0.9642857142857143"/>
    <n v="1"/>
    <s v="BUENO"/>
    <s v="Se programaron 28 actividades, de las cuales  1 que a pesar de haberse ejecutado no se entregó fuera de los plazos establecidos en el Plan Anual de auditorías."/>
    <m/>
    <n v="0.9642857142857143"/>
    <n v="0.9642857142857143"/>
    <s v="BUENO"/>
  </r>
  <r>
    <n v="4"/>
    <x v="0"/>
    <s v="Evaluación Independiente"/>
    <s v="3. Oficina Asesora de Planeación"/>
    <x v="1"/>
    <s v="Riesgos Materializados"/>
    <s v="Identificar los riesgos que se materializan, debido al incumplimiento de los controles por parte de las responsables "/>
    <s v="semestral"/>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s v=" "/>
    <s v="&lt;=10%"/>
    <m/>
    <m/>
    <m/>
    <m/>
    <m/>
    <m/>
    <s v=" "/>
    <s v="&lt;=10%"/>
    <m/>
    <m/>
    <m/>
    <n v="0.1"/>
    <n v="6"/>
    <n v="61"/>
    <n v="9.8360655737704916E-2"/>
    <s v="&lt;=10%"/>
    <s v="EXCELENTE"/>
    <s v="Frente a estos riesgos materializados se tomará mayor rigurosidad en el cumplimiento de los controles establecidos para que no vuelva a ocurrir la materialización de dichos riesgos.  "/>
    <s v="La acción de mejora para estos riesgos es cumplir a cabalidad con las acciones asociadas en la matriz de riesgos, debido a que no se realizan totalmente antes de finalizar esta vigencia y/o dentro de los plazos establecidos en el plan de mejoramiento."/>
    <n v="9.8360655737704916E-2"/>
    <n v="9.8360655737704916E-2"/>
    <s v="EXCELENTE"/>
    <m/>
    <m/>
    <m/>
    <s v=" "/>
    <s v="&lt;=10%"/>
    <m/>
    <m/>
    <m/>
    <m/>
    <m/>
    <m/>
    <s v=" "/>
    <s v="&lt;=10%"/>
    <m/>
    <m/>
    <m/>
    <n v="0.15"/>
    <n v="2"/>
    <n v="60"/>
    <n v="3.3333333333333333E-2"/>
    <s v="&lt;=10%"/>
    <s v="EXCELENTE"/>
    <s v="Frente a este riesgo materializado se tomará controles distintos para mitigar la materialización nuevamente de estos riesgos.  "/>
    <s v="La Acción de mejora para estos riesgos, se encuentra relacionado con un hallazgo de la controlaría Auditoría de desempeño Cod. 173 PAD 2018, el cual consiste en &quot;Gestión para la adquisición de un nuevo sistema de Plaqueteo que permita durabilidad y resistencia los usos sometidos a los elementos por la operatividad de los funcionarios&quot;."/>
    <n v="3.3333333333333333E-2"/>
    <n v="3.3333333333333333E-2"/>
    <s v="EXCELENTE"/>
    <m/>
    <m/>
    <m/>
    <s v=" "/>
    <s v="&lt;=10%"/>
    <m/>
    <m/>
    <m/>
    <m/>
    <m/>
    <m/>
    <s v=" "/>
    <s v="&lt;=10%"/>
    <m/>
    <m/>
    <m/>
    <n v="0.15"/>
    <n v="2"/>
    <n v="60"/>
    <n v="3.3333333333333333E-2"/>
    <s v="&lt;=10%"/>
    <s v="Excelente "/>
    <s v="Frente a este riesgo materializado se tomara controles distintos para mitigar la materizalizacion nuevamente de estos riesgos.  "/>
    <s v="La Acción de mejora para estos riesgos, se encuentra relacionado con un hallazgo de la controlaría Auditoría de desempeño Cod. 173 PAD 2018, el cual consiste en &quot;Gestión para la adquisición de un nuevo sistema de Plaqueteo que permita durabilidad y resistencia los usos sometidos a los elementos por la operatividad de los funcionarios&quot;."/>
    <n v="3.3333333333333333E-2"/>
    <n v="3.3333333333333333E-2"/>
    <x v="2"/>
    <n v="0.15"/>
    <s v="NA"/>
    <s v="NA"/>
    <s v=" "/>
    <s v="&lt;=10%"/>
    <s v="NA"/>
    <s v="NA"/>
    <s v="NA"/>
    <n v="0.15"/>
    <s v="NA"/>
    <s v="NA"/>
    <s v=" "/>
    <s v="&lt;=10%"/>
    <s v="NA"/>
    <s v="NA"/>
    <s v="NA"/>
    <n v="0.15"/>
    <s v="NA"/>
    <s v="NA"/>
    <s v=" "/>
    <s v="&lt;=10%"/>
    <s v="NA"/>
    <s v="NA"/>
    <s v="NA"/>
    <s v=" 0"/>
    <s v=" 0"/>
    <m/>
  </r>
  <r>
    <n v="5"/>
    <x v="0"/>
    <s v="Gestión de las Comunicaciones Internas y Externas"/>
    <s v="3. Oficina Asesora de Planeación"/>
    <x v="0"/>
    <s v="Cumplimiento en la atención de incidentes reportados a la mesa de ayuda."/>
    <s v="Medir el cumplimiento en la atención de incidentes reportados a la mesa de ayuda mediante el aplicativo de reporte de incidentes tecnologicos"/>
    <s v="Mensual"/>
    <s v="*Reportes Aplicativo del reporte de incidencias tecnologicas._x000a_*Personal Mesa de Ayuda"/>
    <n v="1"/>
    <s v="Final del proceso de atención a incidentes"/>
    <s v="Eficacia"/>
    <s v="(Casos cerrados y/o solucionados/ No. de casos reportados)*100"/>
    <s v="Porcentaje"/>
    <s v="Aplicativo de reporte de incidentes de tecnologia"/>
    <s v="Diaria"/>
    <s v="Mensual"/>
    <s v="&lt; 75%"/>
    <s v="(&gt;= 75% y &lt; 85%)"/>
    <s v="(&gt;= 85% y &lt; 100%)"/>
    <s v="(= 100%)"/>
    <s v="Mesa de ayuda, Área de tecnología OAP"/>
    <s v="Andrés Veloza Garibello /Alvaro Andres Diaz Caicedo"/>
    <s v="Mariano Garrido"/>
    <s v="Oficina Asesora de Planeación"/>
    <n v="1"/>
    <n v="280"/>
    <n v="303"/>
    <n v="0.92409240924092406"/>
    <s v="(&gt;= 85% y &lt; 100%)"/>
    <s v="BUENO"/>
    <s v="Para el mes de octubre se denota una mejora en el tiempo de respuesta y se crea una mesa de ayuda aleatoria de ControlDoc. La cual muestra mejores resultados."/>
    <m/>
    <n v="1"/>
    <n v="224"/>
    <n v="247"/>
    <n v="0.90688259109311742"/>
    <s v="(&gt;= 85% y &lt; 100%)"/>
    <s v="BUENO"/>
    <s v="Para el mes de noviembre se denota una mejora en el tiempo de respuesta y se crea una mesa de ayuda aleatoria de ControlDoc. La cual muestra mejores resultados. "/>
    <m/>
    <n v="1"/>
    <n v="170"/>
    <n v="177"/>
    <n v="0.96045197740112997"/>
    <s v="(&gt;= 85% y &lt; 100%)"/>
    <s v="BUENO"/>
    <s v="Para el mes de diciembre se denota una mejora en el tiempo de respuesta y se crea una mesa de ayuda aleatoria de ControlDoc. La cual muestra mejores resultados."/>
    <m/>
    <n v="0.93047565924505715"/>
    <n v="0.93047565924505715"/>
    <s v="BUENO"/>
    <n v="1"/>
    <n v="301"/>
    <n v="309"/>
    <n v="0.97411003236245952"/>
    <s v="(= 100%)"/>
    <s v="BUENO"/>
    <s v="Para el mes de Julio se denota una mejora en el tiempo de respuesta y se crea una mesa de ayuda aleatoria de CONTROLDOC que muestra mejores resultados."/>
    <m/>
    <n v="1"/>
    <n v="208"/>
    <n v="232"/>
    <n v="0.89655172413793105"/>
    <s v="(= 100%)"/>
    <s v="BUENO"/>
    <s v="Para el mes de agosto se denota una mejora en el tiempo de respuesta y se crea una mesa de ayuda aleatoria de CONTROLDOC que muestra mejores resultados."/>
    <m/>
    <n v="1"/>
    <n v="211"/>
    <n v="226"/>
    <n v="0.9336283185840708"/>
    <s v="(= 100%)"/>
    <s v="BUENO"/>
    <s v="Para el mes de septiembre se denota una mejora en el tiempo de respuesta y se crea una mesa de ayuda aleatoria de CONTROLDOC que muestra mejores resultados."/>
    <m/>
    <n v="0.93476335836148705"/>
    <n v="0.93476335836148705"/>
    <s v="BUENO"/>
    <n v="1"/>
    <n v="207"/>
    <n v="221"/>
    <n v="0.93665158371040724"/>
    <s v="(= 100%)"/>
    <s v="BUENO"/>
    <s v="Para el mes de abril se denota una mejora en el tiempo de respuesta y se crea una mesa de ayuda aleatoria de control doc. que muestra mejores resultados"/>
    <m/>
    <n v="1"/>
    <n v="316"/>
    <n v="330"/>
    <n v="0.95757575757575752"/>
    <s v="(= 100%)"/>
    <s v="BUENO"/>
    <s v="Para el mes de mayo se denota una mejora entra en funcionamiento la mesa de ayuda con el personal contratado de control doc. quienes son los responsables del mantenimiento de la plataforma"/>
    <m/>
    <n v="1"/>
    <n v="203"/>
    <n v="212"/>
    <n v="0.95754716981132071"/>
    <s v="(= 100%)"/>
    <s v="BUENO"/>
    <s v="Para el mes de junio sigue las acciones de mejora con el personal contratado de control doc. quienes son los responsables del mantenimiento de la plataforma"/>
    <m/>
    <n v="0.95059150369916179"/>
    <n v="0.95059150369916179"/>
    <x v="3"/>
    <n v="1"/>
    <n v="297"/>
    <n v="339"/>
    <n v="0.87610619469026552"/>
    <s v="(= 100%)"/>
    <s v="BUENO"/>
    <s v="1, para el mes de enero se realizó la medición tomando en cuenta que el programa el cual recibe y almacena los requerimientos de mesa de ayuda no arroja una calificación de satisfacción se toman los casos solucionados frente a los casos que no tuvieron solución."/>
    <m/>
    <n v="1"/>
    <n v="300"/>
    <n v="356"/>
    <n v="0.84269662921348309"/>
    <s v="(= 100%)"/>
    <s v="REGULAR"/>
    <s v="1, para el mes de Febrero se realizó la medición tomando en cuenta que el programa el cual recibe y almacena los requerimientos de mesa de ayuda no arroja una calificación de satisfacción  se toman los casos solucionados y cerrados frente a los casos registrados y en proceso que no tuvieron solución. se evidencia que para este mes los casos registrados tuvieron un incremento sign ificativo"/>
    <m/>
    <n v="1"/>
    <n v="246"/>
    <n v="314"/>
    <n v="0.78343949044585992"/>
    <s v="(= 100%)"/>
    <s v="REGULAR"/>
    <s v="1, para el mes de Marzo  se realizó la medición tomando en cuenta que el programa el cual recibe y almacena los requerimientos de mesa de ayuda no arroja una calificación de satisfacción  se toman los casos solucionados Yy cerrados frente a los casos que no tuvieron solución evidenciando el incremento en  el proceso y registrado del programa aranda los cuales no tenian responsable en su momento (falta firma de contrato)"/>
    <s v="se proponer una reunión para el 2 trimestre en la cual se desarrollara un tipo de encuesta o una forma de calificación para determinar la satisfacción del usuario."/>
    <n v="0.83408077144986947"/>
    <n v="0.83408077144986947"/>
    <s v="REGULAR"/>
  </r>
  <r>
    <n v="6"/>
    <x v="0"/>
    <s v="Gestión de las Comunicaciones Internas y Externas"/>
    <s v="3. Oficina Asesora de Planeación"/>
    <x v="0"/>
    <s v="Disponibilidad de servidores -Infraestructura-"/>
    <s v="Medir la disponibilidad de los aplicativos misionales y funcionales de la entidad"/>
    <s v="Mensual"/>
    <s v="*Reportes de la disponibilidad de los aplicativos misionales y funcionales de la entidad(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Alvaro Andres Diaz Caicedo"/>
    <s v="Mariano Garrido"/>
    <s v="Oficina Asesora de Planeación"/>
    <n v="1"/>
    <n v="720"/>
    <n v="720"/>
    <n v="1"/>
    <s v="(= 100%)"/>
    <s v="EXCELENTE"/>
    <s v="1. Para el mes de octubre no se presentó inactividad de los servidores, por lo cual presenta un resultado óptimo del 100%._x000a__x000a_2. Este resultado está consolidado y al estar al 100 % no tiene variación._x000a_"/>
    <m/>
    <n v="1"/>
    <n v="720"/>
    <n v="720"/>
    <n v="1"/>
    <s v="(= 100%)"/>
    <s v="EXCELENTE"/>
    <s v="1. Para el mes de noviembre no se presentó inactividad de los servidores, por lo cual presenta un resultado óptimo del 100%._x000a__x000a_2. Este resultado está consolidado y al estar al 100 % no tiene variación._x000a_"/>
    <m/>
    <n v="1"/>
    <n v="720"/>
    <n v="720"/>
    <n v="1"/>
    <s v="(= 100%)"/>
    <s v="EXCELENTE"/>
    <s v="1. Para el mes de diciembre no se presentó inactividad de los servidores, por lo cual presenta un resultado óptimo del 100%._x000a_2. Este resultado está consolidado y al estar al 100 % no tiene variación._x000a_"/>
    <m/>
    <n v="1"/>
    <n v="1"/>
    <s v="EXCELENTE"/>
    <n v="1"/>
    <n v="720"/>
    <n v="720"/>
    <n v="1"/>
    <s v="(= 100%)"/>
    <s v="EXCELENTE"/>
    <s v="1. Para el mes de Julio no se presentó inactividad de los servidores por lo cual presenta un resultado óptimo del 100%._x000a_2. Este resultado está consolidado y al estar al 100 % no tiene variación."/>
    <m/>
    <n v="1"/>
    <n v="720"/>
    <n v="720"/>
    <n v="1"/>
    <s v="(= 100%)"/>
    <s v="EXCELENTE"/>
    <s v="1. Para el mes de agosto no se presentó inactividad de los servidores por lo cual presenta un resultado óptimo del 100%._x000a_2. Este resultado está consolidado y al estar al 100 % no tiene variación."/>
    <m/>
    <n v="1"/>
    <n v="720"/>
    <n v="720"/>
    <n v="1"/>
    <s v="(= 100%)"/>
    <s v="EXCELENTE"/>
    <s v="1. Para el mes de septiembre no se presentó inactividad de los servidores por lo cual presenta un resultado óptimo del 100%._x000a_2. Este resultado está consolidado y al estar al 100 % no tiene variación."/>
    <m/>
    <n v="1"/>
    <n v="1"/>
    <s v="EXCELENTE"/>
    <n v="1"/>
    <n v="720"/>
    <n v="720"/>
    <n v="1"/>
    <s v="(= 100%)"/>
    <s v="EXCELENTE"/>
    <s v="1, Para el mes de abril no se presentó inactividad de los servidores por lo cual presenta un resultado óptimo del 100%,_x000a_2, Este resultado se promedia ya que la medición entregada de este primer trimestre se hizo consolidada y al estar al 100 % no tiene variación._x000a_"/>
    <m/>
    <n v="1"/>
    <n v="720"/>
    <n v="720"/>
    <n v="1"/>
    <s v="(= 100%)"/>
    <s v="EXCELENTE"/>
    <s v="1, Para el mes de mayo no se presentó inactividad de los servidores por lo cual presenta un resultado óptimo del 100%,_x000a_2, Este resultado se promedia ya que la medición entregada de este primer trimestre se hizo consolidada y al estar al 100 % no tiene variación._x000a_"/>
    <m/>
    <n v="1"/>
    <n v="720"/>
    <n v="720"/>
    <n v="1"/>
    <s v="(= 100%)"/>
    <s v="Excelente "/>
    <s v="1, Para el mes de junio no se presentó inactividad de los servidores por lo cual presenta un resultado óptimo del 100%,_x000a_2, Este resultado se promedia ya que la medición entregada de este primer trimestre se hizo consolidada y al estar al 100 % no tiene variación._x000a_"/>
    <m/>
    <n v="1"/>
    <n v="1"/>
    <x v="2"/>
    <n v="1"/>
    <n v="720"/>
    <n v="720"/>
    <n v="1"/>
    <s v="(= 100%)"/>
    <s v="EXCELENTE"/>
    <s v="&quot;1, Para el mes de enero no se presentó inactividad de los servidores por lo cual presenta un resultado óptimo del 100%,_x000a_2, Este resultado se promedia ya que la medición entregada de este primer trimestre se hizo consolidada y al estar al 100 % no tiene variación.&quot;_x000a_"/>
    <m/>
    <n v="1"/>
    <n v="720"/>
    <n v="720"/>
    <n v="1"/>
    <s v="(= 100%)"/>
    <s v="EXCELENTE"/>
    <s v="1, Para el mes  de Febrero no se presentó inactividad de los servidores por lo cual presenta un resultado óptimo del 100%,_x000a_2, Este resultado se promedia ya que la medición entregada de este primer trimestre se hizo consolidación  y al estar al 100 % no tiene variación._x000a_"/>
    <m/>
    <n v="1"/>
    <n v="720"/>
    <n v="720"/>
    <n v="1"/>
    <s v="(= 100%)"/>
    <s v="EXCELENTE"/>
    <s v="1, Para el mes de Marzo no se presentó inactividad de los servidores por lo cual presenta un resultado óptimo del 100%,_x000a_2, Este resultado se promedia ya que la medición entregada de este primer trimestre se hizo consolidación  y al estar al 100 % no tiene variación._x000a_"/>
    <m/>
    <n v="1"/>
    <n v="1"/>
    <s v="EXCELENTE"/>
  </r>
  <r>
    <n v="7"/>
    <x v="0"/>
    <s v="Gestión Estratégica"/>
    <s v="3. Oficina Asesora de Planeación"/>
    <x v="1"/>
    <s v="Cumplimiento de los productos del Plan de acción Institucional"/>
    <s v="Verificar el cumplimiento ponderado de las metas de los productos programados en el plan de acción Institucional"/>
    <s v="Trimestral"/>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n v="0.877"/>
    <n v="1"/>
    <n v="0.877"/>
    <s v="(&gt;80% y &lt;100%)"/>
    <s v="BUENO"/>
    <s v="El avance de los productos fue del 87,7% lo que es bueno para la gestion en el cuarto trimestre del año."/>
    <m/>
    <n v="0.877"/>
    <n v="0.877"/>
    <s v="BUENO"/>
    <m/>
    <m/>
    <m/>
    <s v=" "/>
    <s v="(=100%)"/>
    <m/>
    <m/>
    <m/>
    <m/>
    <m/>
    <m/>
    <s v=" "/>
    <s v="(=100%)"/>
    <m/>
    <m/>
    <m/>
    <m/>
    <m/>
    <m/>
    <n v="0.71"/>
    <s v="(=100%)"/>
    <s v="REGULAR"/>
    <s v="Corresponde al avance ponderado de los productos del Plan de Acción en referencia al avance de las metas establecidas."/>
    <m/>
    <n v="0.71"/>
    <n v="0.71"/>
    <s v="REGULAR"/>
    <m/>
    <m/>
    <m/>
    <s v=" "/>
    <s v="(=100%)"/>
    <m/>
    <m/>
    <m/>
    <m/>
    <m/>
    <m/>
    <s v=" "/>
    <s v="(=100%)"/>
    <m/>
    <m/>
    <m/>
    <n v="1"/>
    <n v="0"/>
    <n v="0"/>
    <s v=" "/>
    <s v="(=100%)"/>
    <s v="BUENO"/>
    <s v="Corresponde al avance ponderado de los productos del Plan de Acción en referencia al avance de las metas establecidas."/>
    <m/>
    <s v="0"/>
    <s v="0"/>
    <x v="3"/>
    <n v="1"/>
    <m/>
    <m/>
    <s v=" "/>
    <s v="(=100%)"/>
    <m/>
    <m/>
    <m/>
    <n v="1"/>
    <m/>
    <m/>
    <s v=" "/>
    <s v="(=100%)"/>
    <m/>
    <m/>
    <m/>
    <n v="1"/>
    <n v="95"/>
    <n v="100"/>
    <n v="0.95"/>
    <s v="(=100%)"/>
    <s v="BUENO"/>
    <s v="El avance de los productos fue del 95% lo que es bueno parala gestion en el primer trimestre del año "/>
    <m/>
    <n v="0.95"/>
    <n v="0.95"/>
    <s v="BUENO"/>
  </r>
  <r>
    <n v="8"/>
    <x v="0"/>
    <s v="Gestión Estratégica"/>
    <s v="3. Oficina Asesora de Planeación"/>
    <x v="1"/>
    <s v="Avance acumulado en la gestión de las actividades del Plan de Acción Institucional."/>
    <s v="Verificar el cumplimiento ponderado de todas las actividades que hacen parte del plan de acción Institucional."/>
    <s v="Trimestral"/>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n v="0.93"/>
    <n v="1"/>
    <n v="0.93"/>
    <s v="(&gt;80% y &lt;100%)"/>
    <s v="BUENO"/>
    <s v="El promedio de cumplimiento de avance de las actividades del plan de accion institucional es del 93% lo que establece un avance importante en el cuarto trimestre del año."/>
    <m/>
    <n v="0.93"/>
    <n v="0.93"/>
    <s v="BUENO"/>
    <m/>
    <m/>
    <m/>
    <s v=" "/>
    <s v="(=100%)"/>
    <m/>
    <m/>
    <m/>
    <m/>
    <m/>
    <m/>
    <s v=" "/>
    <s v="(=100%)"/>
    <m/>
    <m/>
    <m/>
    <m/>
    <m/>
    <m/>
    <n v="0.71"/>
    <s v="(=100%)"/>
    <s v="REGULAR"/>
    <s v="Corresponde al avance ponderado de todas las actividades del Plan de Acción."/>
    <m/>
    <n v="0.71"/>
    <n v="0.71"/>
    <s v="REGULAR"/>
    <m/>
    <m/>
    <m/>
    <s v=" "/>
    <s v="(=100%)"/>
    <m/>
    <m/>
    <m/>
    <m/>
    <m/>
    <m/>
    <s v=" "/>
    <s v="(=100%)"/>
    <m/>
    <m/>
    <m/>
    <n v="1"/>
    <n v="0"/>
    <n v="0"/>
    <s v=" "/>
    <s v="(=100%)"/>
    <s v="MALO"/>
    <s v="Corresponde al avance ponderado de todas las actividades del Plan de Acción."/>
    <m/>
    <s v="0"/>
    <s v="0"/>
    <x v="4"/>
    <n v="1"/>
    <m/>
    <m/>
    <s v=" "/>
    <s v="(=100%)"/>
    <m/>
    <m/>
    <m/>
    <n v="1"/>
    <m/>
    <m/>
    <s v=" "/>
    <s v="(=100%)"/>
    <m/>
    <m/>
    <m/>
    <n v="1"/>
    <n v="20"/>
    <n v="100"/>
    <n v="0.2"/>
    <s v="(=100%)"/>
    <s v="MALO"/>
    <s v="El promedio de cumplimiento de avance de las actividades del plan de accion institucional es del 20% lo que establece un avance importante en el primer trimestre del año"/>
    <m/>
    <n v="0.2"/>
    <n v="0.2"/>
    <s v="MALO"/>
  </r>
  <r>
    <n v="9"/>
    <x v="0"/>
    <s v="Gestión Estratégica"/>
    <s v="3. Oficina Asesora de Planeación"/>
    <x v="1"/>
    <s v="Avance en la gestión de las actividades del Plan de Acción Institucional en el periodo evaluado."/>
    <s v="verificar que actividades debieron cumplirse en el periodo evaluado"/>
    <s v="Trimestral"/>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n v="0.82"/>
    <n v="1"/>
    <n v="0.82"/>
    <s v="(&gt;80% y &lt;100%)"/>
    <s v="BUENO"/>
    <s v="El avance de las actividades en el cuarto trimestre del año fue de un 82% lo que es bueno parala gestion en el cuarto trimestre del año."/>
    <m/>
    <n v="0.82"/>
    <n v="0.82"/>
    <s v="BUENO"/>
    <m/>
    <m/>
    <m/>
    <s v=" "/>
    <s v="(=100%)"/>
    <m/>
    <m/>
    <m/>
    <m/>
    <m/>
    <m/>
    <s v=" "/>
    <s v="(=100%)"/>
    <m/>
    <m/>
    <m/>
    <m/>
    <m/>
    <m/>
    <n v="0.86"/>
    <s v="(=100%)"/>
    <s v="BUENO"/>
    <s v="Corresponde al avance ponderado de las actividades a cumplir en el periodo del Plan de Acción."/>
    <m/>
    <n v="0.86"/>
    <n v="0.86"/>
    <s v="BUENO"/>
    <m/>
    <m/>
    <m/>
    <s v=" "/>
    <s v="(=100%)"/>
    <m/>
    <m/>
    <m/>
    <m/>
    <m/>
    <m/>
    <s v=" "/>
    <s v="(=100%)"/>
    <m/>
    <m/>
    <m/>
    <n v="1"/>
    <n v="0"/>
    <n v="0"/>
    <s v=" "/>
    <s v="(=100%)"/>
    <s v="BUENO"/>
    <s v="Corresponde al avance ponderado de las actividades a cumplir en el periodo del Plan de Acción."/>
    <m/>
    <s v="0"/>
    <s v="0"/>
    <x v="3"/>
    <n v="1"/>
    <m/>
    <m/>
    <s v=" "/>
    <s v="(=100%)"/>
    <m/>
    <m/>
    <m/>
    <n v="1"/>
    <m/>
    <m/>
    <s v=" "/>
    <s v="(=100%)"/>
    <m/>
    <m/>
    <m/>
    <n v="1"/>
    <n v="80.33"/>
    <n v="100"/>
    <n v="0.80330000000000001"/>
    <s v="(=100%)"/>
    <s v="BUENO"/>
    <s v="El avance de las actividades en el primer trimestre fue de un 80,33% quedando pendiente ajustes en el siguiente trimestre por trabajar"/>
    <m/>
    <n v="0.80330000000000001"/>
    <n v="0.80330000000000001"/>
    <s v="BUENO"/>
  </r>
  <r>
    <n v="10"/>
    <x v="0"/>
    <s v="Gestión Estratégica"/>
    <s v="3. Oficina Asesora de Planeación"/>
    <x v="0"/>
    <s v="Oportunidad en la expedición de viabilidades"/>
    <s v="Controlar el tiempo de expedición de las viabilidades solicitadas"/>
    <s v="semestral"/>
    <s v="*Personal_x000a_*Físicos_x000a_*Tecnológicos "/>
    <n v="1"/>
    <s v="Al finalizar"/>
    <s v="Eficiencia"/>
    <s v="(Número de viabilidades expedidas en un término no mayor  a 2 días hábiles  / Número de viabilidades solicitadas en el periodo)*100"/>
    <s v="Porcentaje"/>
    <s v="matriz de control de viabilidades"/>
    <s v="semestral"/>
    <s v="Semestral"/>
    <s v="&lt;=50%"/>
    <s v="(&gt; 50% y &lt;90%)"/>
    <s v="(&gt;= 90% y &lt;100%)"/>
    <s v="(=100%)"/>
    <s v="Grupo de Gestión Estratégica"/>
    <s v="Responsables seguimiento Predis y Presupuesto."/>
    <s v="Responsables seguimiento Presupuesto"/>
    <s v="Oficina de Planeación"/>
    <m/>
    <m/>
    <m/>
    <s v=" "/>
    <s v="(=100%)"/>
    <m/>
    <m/>
    <m/>
    <m/>
    <m/>
    <m/>
    <s v=" "/>
    <s v="(=100%)"/>
    <m/>
    <m/>
    <m/>
    <n v="1"/>
    <n v="1"/>
    <n v="1"/>
    <n v="1"/>
    <s v="(=100%)"/>
    <s v="EXCELENTE"/>
    <s v="Durante el segundo semestre del año se tramitaron 305 viabilidades en un tiempo no mayor a 2 dias."/>
    <m/>
    <n v="1"/>
    <n v="1"/>
    <s v="EXCELENTE"/>
    <m/>
    <m/>
    <m/>
    <s v=" "/>
    <s v="(=100%)"/>
    <m/>
    <m/>
    <m/>
    <m/>
    <m/>
    <m/>
    <s v=" "/>
    <s v="(=100%)"/>
    <m/>
    <m/>
    <m/>
    <m/>
    <m/>
    <m/>
    <s v=" "/>
    <s v="(=100%)"/>
    <m/>
    <m/>
    <m/>
    <s v="0"/>
    <s v="0"/>
    <m/>
    <m/>
    <m/>
    <m/>
    <s v=" "/>
    <s v="(=100%)"/>
    <m/>
    <m/>
    <m/>
    <m/>
    <m/>
    <m/>
    <s v=" "/>
    <s v="(=100%)"/>
    <m/>
    <m/>
    <m/>
    <m/>
    <n v="398"/>
    <n v="398"/>
    <n v="1"/>
    <s v="(=100%)"/>
    <s v="Excelente "/>
    <s v="Durante el segundo semestre del año se tramitaron 398 viabilidades en un tiempo no mayor a 2 dias"/>
    <m/>
    <n v="1"/>
    <n v="1"/>
    <x v="2"/>
    <n v="1"/>
    <s v="NA"/>
    <s v="NA"/>
    <s v=" "/>
    <s v="(=100%)"/>
    <s v="NA"/>
    <s v="NA"/>
    <s v="NA"/>
    <n v="1"/>
    <s v="NA"/>
    <s v="NA"/>
    <s v=" "/>
    <s v="(=100%)"/>
    <s v="NA"/>
    <s v="NA"/>
    <s v="NA"/>
    <n v="1"/>
    <s v="NA"/>
    <s v="NA"/>
    <s v=" "/>
    <s v="(=100%)"/>
    <s v="NA"/>
    <s v="NA"/>
    <s v="NA"/>
    <s v=" 0"/>
    <s v=" 0"/>
    <m/>
  </r>
  <r>
    <n v="11"/>
    <x v="0"/>
    <s v="Gestión de Asuntos Jurídicos"/>
    <s v="4. Oficina Asesora Jurídica"/>
    <x v="0"/>
    <s v="Asistencia Conciliaciones Prejudiciales y Judiciales"/>
    <s v="Cuantificar la gestión de la Oficina Asesora Jurídica en el cumplimiento de la asistencia a las audiencias de conciliación prejudicial y Judicial, conforme a las citaciones que se entreguen en la UAECOBB"/>
    <s v="Trimestral"/>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n v="23"/>
    <n v="23"/>
    <n v="23"/>
    <n v="1"/>
    <s v="(=100%)"/>
    <s v="EXCELENTE"/>
    <s v="Se cuantifico la gestión de la Oficina Asesora Jurídica en el cumplimiento de la asistencia a las (23) audiencias de conciliación prejudicial y Judicial."/>
    <m/>
    <n v="41"/>
    <n v="41"/>
    <n v="41"/>
    <n v="1"/>
    <s v="(=100%)"/>
    <s v="EXCELENTE"/>
    <s v="Se cuantifico la gestión de la Oficina Asesora Jurídica en el cumplimiento de la asistencia a las (41) audiencias de conciliación prejudicial y Judicial."/>
    <m/>
    <n v="23"/>
    <n v="23"/>
    <n v="23"/>
    <n v="1"/>
    <s v="(=100%)"/>
    <s v="EXCELENTE"/>
    <s v="Se cuantifico la gestión de la Oficina Asesora Jurídica en el cumplimiento de la asistencia a las (23) audiencias de conciliación prejudicial y Judicial."/>
    <m/>
    <n v="1"/>
    <n v="1"/>
    <s v="EXCELENTE"/>
    <m/>
    <m/>
    <m/>
    <s v=" "/>
    <s v="(=100%)"/>
    <m/>
    <m/>
    <m/>
    <m/>
    <m/>
    <m/>
    <s v=" "/>
    <s v="(=100%)"/>
    <m/>
    <m/>
    <m/>
    <n v="1"/>
    <n v="72"/>
    <n v="73"/>
    <n v="0.98630136986301364"/>
    <s v="(=100%)"/>
    <s v="BUENO"/>
    <s v="Durante el III Trimestre del año 2019, se brindó asistencia a setenta y dos (72) audiencias."/>
    <m/>
    <n v="0.98630136986301364"/>
    <n v="0.98630136986301364"/>
    <s v="BUENO"/>
    <m/>
    <m/>
    <m/>
    <s v=" "/>
    <s v="(=100%)"/>
    <m/>
    <m/>
    <m/>
    <m/>
    <m/>
    <m/>
    <s v=" "/>
    <s v="(=100%)"/>
    <m/>
    <m/>
    <m/>
    <n v="1"/>
    <n v="49"/>
    <n v="49"/>
    <n v="1"/>
    <s v="(=100%)"/>
    <s v="Excelente"/>
    <s v="Durante el II Trimestre del año 2019, se brindó asistencia a Cuarenta y Nueve (49) audiencias"/>
    <m/>
    <n v="1"/>
    <n v="1"/>
    <x v="0"/>
    <n v="1"/>
    <m/>
    <m/>
    <s v=" "/>
    <s v="(=100%)"/>
    <m/>
    <m/>
    <m/>
    <n v="1"/>
    <m/>
    <m/>
    <s v=" "/>
    <s v="(=100%)"/>
    <m/>
    <m/>
    <m/>
    <n v="1"/>
    <n v="65"/>
    <n v="65"/>
    <n v="1"/>
    <s v="(=100%)"/>
    <s v="EXCELENTE"/>
    <s v="Durante el I Trimestre del año 2019, se brindo asistencia a Sesenta y Cinco (65) audiencias"/>
    <m/>
    <n v="1"/>
    <n v="1"/>
    <s v="EXCELENTE"/>
  </r>
  <r>
    <n v="12"/>
    <x v="0"/>
    <s v="Gestión de Asuntos Jurídicos"/>
    <s v="4. Oficina Asesora Jurídica"/>
    <x v="0"/>
    <s v="Estudio de solicitudes de conciliación"/>
    <s v="Cuantificar la gestión de la Oficina Asesora Jurídica en el cumplimiento del análisis  de las solicitudes de  conciliación que se radiquen en la UAECOB, mediante las fichas técnicas respectivas."/>
    <s v="Trimestral"/>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n v="31"/>
    <n v="31"/>
    <n v="31"/>
    <n v="1"/>
    <s v="(=100%)"/>
    <s v="EXCELENTE"/>
    <s v="Se cuantifico la gestión de la Oficina Asesora Jurídica en el cumplimiento del análisis de las (31)_x000a_solicitudes de conciliación que se radicaron._x000a_"/>
    <m/>
    <n v="18"/>
    <n v="18"/>
    <n v="18"/>
    <n v="1"/>
    <s v="(=100%)"/>
    <s v="EXCELENTE"/>
    <s v="Se cuantifico la gestión de la Oficina Asesora Jurídica en el cumplimiento del análisis de las (18)_x000a_solicitudes de conciliación que se radicaron._x000a_"/>
    <m/>
    <n v="2"/>
    <n v="2"/>
    <n v="2"/>
    <n v="1"/>
    <s v="(=100%)"/>
    <s v="EXCELENTE"/>
    <s v="Se cuantifico la gestión de la Oficina Asesora Jurídica en el cumplimiento del análisis de las (2)_x000a_solicitudes de conciliación que se radicaron._x000a_"/>
    <m/>
    <n v="1"/>
    <n v="1"/>
    <s v="EXCELENTE"/>
    <m/>
    <m/>
    <m/>
    <s v=" "/>
    <s v="(=100%)"/>
    <m/>
    <m/>
    <m/>
    <m/>
    <m/>
    <m/>
    <s v=" "/>
    <s v="(=100%)"/>
    <m/>
    <m/>
    <m/>
    <n v="1"/>
    <n v="95"/>
    <n v="95"/>
    <n v="1"/>
    <s v="(=100%)"/>
    <s v="EXCELENTE"/>
    <s v="Durante el III Trimestre del año 2019, fueron analizadas noventa y cinco (95) Conciliaciones."/>
    <m/>
    <n v="1"/>
    <n v="1"/>
    <s v="EXCELENTE"/>
    <m/>
    <m/>
    <m/>
    <s v=" "/>
    <s v="(=100%)"/>
    <m/>
    <m/>
    <m/>
    <m/>
    <m/>
    <m/>
    <s v=" "/>
    <s v="(=100%)"/>
    <m/>
    <m/>
    <m/>
    <n v="1"/>
    <n v="11"/>
    <n v="11"/>
    <n v="1"/>
    <s v="(=100%)"/>
    <s v="Excelente"/>
    <s v="Durante el II Trimestre del año 2019, fueron analizadas Once (11) fichas en Comité"/>
    <m/>
    <n v="1"/>
    <n v="1"/>
    <x v="0"/>
    <n v="1"/>
    <m/>
    <m/>
    <s v=" "/>
    <s v="(=100%)"/>
    <m/>
    <m/>
    <m/>
    <n v="1"/>
    <m/>
    <m/>
    <s v=" "/>
    <s v="(=100%)"/>
    <m/>
    <m/>
    <m/>
    <n v="1"/>
    <n v="20"/>
    <n v="20"/>
    <n v="1"/>
    <s v="(=100%)"/>
    <s v="EXCELENTE"/>
    <s v="Durante el I Trimestre del año 2019, fueron analizadas Veinte (20) fichas en Comité"/>
    <m/>
    <n v="1"/>
    <n v="1"/>
    <s v="EXCELENTE"/>
  </r>
  <r>
    <n v="13"/>
    <x v="0"/>
    <s v="Gestión de Asuntos Jurídicos"/>
    <s v="4. Oficina Asesora Jurídica"/>
    <x v="0"/>
    <s v="Aprobación de Estudios Previos"/>
    <s v="Evaluar el Porcentaje de estudios previos asesorados jurídicamente por los abogados del área de contratación "/>
    <s v="Trimestral"/>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n v="10"/>
    <n v="10"/>
    <n v="10"/>
    <n v="1"/>
    <s v="(=100%)"/>
    <s v="EXCELENTE"/>
    <s v="Se evaluó el porcentaje de los (10)  estudios previos asesorados jurídicamente por los abogados del área de contratación. "/>
    <m/>
    <n v="16"/>
    <n v="16"/>
    <n v="16"/>
    <n v="1"/>
    <s v="(=100%)"/>
    <s v="EXCELENTE"/>
    <s v="Se evaluó el porcentaje de los (16)  estudios previos asesorados jurídicamente por los abogados del área de contratación. "/>
    <m/>
    <n v="21"/>
    <n v="21"/>
    <n v="21"/>
    <n v="1"/>
    <s v="(=100%)"/>
    <s v="EXCELENTE"/>
    <s v="Se evaluó el porcentaje de los (21)  estudios previos asesorados jurídicamente por los abogados del área de contratación. "/>
    <m/>
    <n v="1"/>
    <n v="1"/>
    <s v="EXCELENTE"/>
    <m/>
    <m/>
    <m/>
    <s v=" "/>
    <s v="(=100%)"/>
    <m/>
    <m/>
    <m/>
    <m/>
    <m/>
    <m/>
    <s v=" "/>
    <s v="(=100%)"/>
    <m/>
    <m/>
    <m/>
    <n v="0.95"/>
    <n v="17"/>
    <n v="17"/>
    <n v="1"/>
    <s v="(=100%)"/>
    <s v="EXCELENTE"/>
    <s v="Durante el III Trimestre del año 2019, la Oficina Asesora Jurídica brindo asesoría a las diferentes Oficinas y Subdirecciones de la UAECOB en los relacionado con estudios previos, revisión de objeto, obligaciones, y valores."/>
    <m/>
    <n v="1"/>
    <n v="1"/>
    <s v="EXCELENTE"/>
    <m/>
    <m/>
    <m/>
    <s v=" "/>
    <s v="(=100%)"/>
    <m/>
    <m/>
    <m/>
    <m/>
    <m/>
    <m/>
    <s v=" "/>
    <s v="(=100%)"/>
    <m/>
    <m/>
    <m/>
    <n v="0.95"/>
    <n v="106"/>
    <n v="106"/>
    <n v="1"/>
    <s v="(=100%)"/>
    <s v="Excelente"/>
    <s v="Durante el II Trimestre del año 2019, la Oficina Asesora Jurídica brindo asesoría a las diferentes Oficinas y Subdirecciones de la UAECOB en los relacionado con estudios previos, revisión de objeto, obligaciones, valores"/>
    <m/>
    <n v="1"/>
    <n v="1"/>
    <x v="0"/>
    <n v="0.95"/>
    <m/>
    <m/>
    <s v=" "/>
    <s v="(=100%)"/>
    <m/>
    <m/>
    <m/>
    <n v="0.95"/>
    <m/>
    <m/>
    <s v=" "/>
    <s v="(=100%)"/>
    <m/>
    <m/>
    <m/>
    <n v="0.95"/>
    <n v="266"/>
    <n v="266"/>
    <n v="1"/>
    <s v="(=100%)"/>
    <s v="EXCELENTE"/>
    <s v="Durante el I Trimestre del año 2019, la Oficina Asesora Jurídica brindo asesoria a las diferentes Oficinas y Subdirecciones de la UAECOB en los relacionado con estudios previos, revisión de objeto, obligaciones, valores"/>
    <m/>
    <n v="1"/>
    <n v="1"/>
    <s v="EXCELENTE"/>
  </r>
  <r>
    <n v="14"/>
    <x v="0"/>
    <s v="Gestión de Asuntos Jurídicos"/>
    <s v="4. Oficina Asesora Jurídica"/>
    <x v="0"/>
    <s v="Promedio expedición minutas Prestación de servicios"/>
    <s v="Determinar la oportunidad en la elaboración de la minutas de prestación de servicios luego del cumplimiento de los requisitos exigidos"/>
    <s v="Bimestral"/>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n v="1"/>
    <n v="1"/>
    <n v="1"/>
    <n v="1"/>
    <s v="≤3"/>
    <s v="EXCELENTE"/>
    <s v="Se realizó la contratación de 2 contratos en el mes de octubre, el promedio de la demora fue 1 día en sacar la minuta del contrato. "/>
    <m/>
    <n v="2"/>
    <n v="2"/>
    <n v="2"/>
    <n v="1"/>
    <s v="≤3"/>
    <s v="EXCELENTE"/>
    <s v="Se realizó la contratación de 7 contratos en el mes de noviembre, el promedio de la demora fue de 2 días en sacar la minuta del contrato. "/>
    <m/>
    <n v="2"/>
    <n v="2"/>
    <n v="2"/>
    <n v="1"/>
    <s v="≤3"/>
    <s v="EXCELENTE"/>
    <s v="Se realizó la contratación de 5 contratos en el mes de diciembre, el promedio de la demora fue de 2 días en sacar la minuta del contrato._x000a_ _x000a_"/>
    <m/>
    <n v="1"/>
    <n v="1"/>
    <s v="EXCELENTE"/>
    <m/>
    <m/>
    <m/>
    <s v=" "/>
    <s v="≤3"/>
    <m/>
    <m/>
    <m/>
    <n v="0"/>
    <n v="0"/>
    <n v="0"/>
    <s v=" "/>
    <s v="≤3"/>
    <s v="EXCELENTE"/>
    <s v="Durante los meses de julio y agosto del 2019 no se suscribieron minutas de contratos de prestación de servicios, en virtud de la Ley 996 de 2005/ley de garantías."/>
    <m/>
    <m/>
    <m/>
    <m/>
    <s v=" "/>
    <s v="≤3"/>
    <s v="EXCELENTE"/>
    <m/>
    <m/>
    <s v="0"/>
    <s v="0"/>
    <s v="EXCELENTE"/>
    <m/>
    <m/>
    <m/>
    <s v=" "/>
    <s v="≤3"/>
    <m/>
    <m/>
    <m/>
    <m/>
    <m/>
    <m/>
    <s v=" "/>
    <s v="≤3"/>
    <m/>
    <m/>
    <m/>
    <n v="4"/>
    <n v="2"/>
    <n v="2"/>
    <n v="1"/>
    <s v="≤3"/>
    <s v="Excelente"/>
    <s v="Durante los meses de mayo y junio del 2019 el promedio en la elaboración de la minuta de prestación de servicios por parte de la Oficina Asesora Jurídica fue de Un (1) día, cumpliendo con el parámetro exigido en el Indicador"/>
    <m/>
    <n v="1"/>
    <n v="1"/>
    <x v="0"/>
    <n v="4"/>
    <m/>
    <m/>
    <s v=" "/>
    <s v="≤3"/>
    <m/>
    <m/>
    <m/>
    <n v="4"/>
    <n v="1"/>
    <n v="1"/>
    <n v="1"/>
    <s v="≤3"/>
    <s v="EXCELENTE"/>
    <s v="Durante los meses de Enero y Febrero del 2019 el promedio en la elaboración de la minutas de prestación de servicios por parte de la Oficina Asesora Jurídica fue de Un (1)día, cumpliendo con el parametro exigido en el Indicador"/>
    <m/>
    <n v="4"/>
    <m/>
    <m/>
    <s v=" "/>
    <s v="≤3"/>
    <m/>
    <m/>
    <m/>
    <n v="1"/>
    <n v="1"/>
    <s v="EXCELENTE"/>
  </r>
  <r>
    <n v="15"/>
    <x v="0"/>
    <s v="Gestión de Asuntos Jurídicos"/>
    <s v="4. Oficina Asesora Jurídica"/>
    <x v="1"/>
    <s v="Oportunidad de respuesta a  Derechos de Petición"/>
    <s v="Evaluar la oportunidad de respuesta a Derechos de Petición de competencia de la OAJ"/>
    <s v="Trimestral"/>
    <s v="*Personal y tecnológicos"/>
    <n v="1"/>
    <s v="Final del proceso"/>
    <s v="Eficiencia"/>
    <s v="(Número de Derechos de petición respondidos oportunamente por la OAJ / Total de derechos de petición con vencimiento en el periodo de competencia de la OAJ)*100"/>
    <s v="Porcentaje"/>
    <s v="Radicado Coris de Derechos de Petición_x000a_"/>
    <s v="Mensual"/>
    <s v="Mensual"/>
    <s v="&lt;100%"/>
    <s v="No Aplica"/>
    <n v="1"/>
    <n v="1"/>
    <s v="Oficina Asesora Jurídica"/>
    <s v="Oficina Asesora Jurídica"/>
    <s v="Oficina Asesora Jurídica"/>
    <s v="Todas las Dependencias de la Entidad"/>
    <n v="21"/>
    <n v="21"/>
    <n v="21"/>
    <n v="1"/>
    <n v="1"/>
    <s v="EXCELENTE"/>
    <s v="Todos los derechos de petición se responden en el término establecido."/>
    <m/>
    <n v="12"/>
    <n v="12"/>
    <n v="12"/>
    <n v="1"/>
    <n v="1"/>
    <s v="EXCELENTE"/>
    <s v="Todos los derechos de petición se responden en el término establecido. "/>
    <m/>
    <n v="31"/>
    <n v="31"/>
    <n v="31"/>
    <n v="1"/>
    <n v="1"/>
    <s v="EXCELENTE"/>
    <s v="Todos los derechos de petición se responden en el término establecido."/>
    <m/>
    <n v="1"/>
    <n v="1"/>
    <s v="EXCELENTE"/>
    <m/>
    <m/>
    <m/>
    <s v=" "/>
    <n v="1"/>
    <m/>
    <m/>
    <m/>
    <m/>
    <m/>
    <m/>
    <s v=" "/>
    <n v="1"/>
    <m/>
    <m/>
    <m/>
    <n v="1"/>
    <n v="62"/>
    <n v="62"/>
    <n v="1"/>
    <n v="1"/>
    <s v="EXCELENTE"/>
    <s v="La oficina Asesora Jurídica dio respuesta a sesenta y dos (62) solicitudes de certificados y circulares las cuales fueron tramitados en su totalidad."/>
    <m/>
    <n v="1"/>
    <n v="1"/>
    <s v="EXCELENTE"/>
    <m/>
    <m/>
    <m/>
    <s v=" "/>
    <n v="1"/>
    <m/>
    <m/>
    <m/>
    <m/>
    <m/>
    <m/>
    <s v=" "/>
    <n v="1"/>
    <m/>
    <m/>
    <m/>
    <n v="1"/>
    <n v="48"/>
    <n v="48"/>
    <n v="1"/>
    <n v="1"/>
    <s v="Excelente"/>
    <s v="Durante el II Trimestre del año 2019, se tramitaron 48 peticiones, correspondientes a (Circulares, Certificados y requerimientos)"/>
    <m/>
    <n v="1"/>
    <n v="1"/>
    <x v="0"/>
    <n v="1"/>
    <m/>
    <m/>
    <s v=" "/>
    <n v="1"/>
    <m/>
    <m/>
    <m/>
    <n v="1"/>
    <m/>
    <m/>
    <s v=" "/>
    <n v="1"/>
    <m/>
    <m/>
    <m/>
    <n v="1"/>
    <n v="85"/>
    <n v="85"/>
    <n v="1"/>
    <n v="1"/>
    <s v="EXCELENTE"/>
    <s v="Durante el I Trimestre del año 2019, se tramitaron 85 peticiones, correspondientes a (Circulares, Certificados y requerimientos)"/>
    <m/>
    <n v="1"/>
    <n v="1"/>
    <s v="EXCELENTE"/>
  </r>
  <r>
    <n v="16"/>
    <x v="1"/>
    <s v="Conocimiento del Riesgo"/>
    <s v="5. Subdirección de Gestión del Riesgo"/>
    <x v="0"/>
    <s v="Oportunidad en emisión de constancias de la investigaciones de incendios"/>
    <s v="Hacer seguimiento al tiempo promedio de respuesta de constancias desde su solicitud"/>
    <s v="Mensual"/>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57"/>
    <n v="57"/>
    <n v="1"/>
    <s v="&gt;=100%"/>
    <s v="EXCELENTE"/>
    <s v="Se emitieron para el mes de octubre 57 constancias solicitadas por los usuarios."/>
    <m/>
    <n v="1"/>
    <n v="36"/>
    <n v="36"/>
    <n v="1"/>
    <s v="&gt;=100%"/>
    <s v="EXCELENTE"/>
    <s v="Se emitieron para el mes de noviembre 36 constancias solicitadas por los usuarios. "/>
    <m/>
    <n v="1"/>
    <n v="37"/>
    <n v="37"/>
    <n v="1"/>
    <s v="&gt;=100%"/>
    <s v="EXCELENTE"/>
    <s v="Se emitieron para el mes de diciembre 37 constancias solicitadas por los usuarios."/>
    <m/>
    <n v="1"/>
    <n v="1"/>
    <s v="EXCELENTE"/>
    <n v="1"/>
    <n v="45"/>
    <n v="45"/>
    <n v="1"/>
    <s v="&gt;=100%"/>
    <s v="EXCELENTE"/>
    <s v="Se emitieron para el mes de Julio 45 constancias solicitadas por los usuarios."/>
    <m/>
    <n v="1"/>
    <n v="42"/>
    <n v="42"/>
    <n v="1"/>
    <s v="&gt;=100%"/>
    <s v="EXCELENTE"/>
    <s v="Se emitieron para el mes de agosto 42 constancias solicitadas por los usuarios."/>
    <m/>
    <n v="1"/>
    <n v="56"/>
    <n v="56"/>
    <n v="1"/>
    <s v="&gt;=100%"/>
    <s v="EXCELENTE"/>
    <s v="Se emitieron para el mes de septiembre cincuenta y seis (56) constancias solicitadas por los usuarios."/>
    <m/>
    <n v="1"/>
    <n v="1"/>
    <s v="EXCELENTE"/>
    <n v="1"/>
    <n v="43"/>
    <n v="43"/>
    <n v="1"/>
    <s v="&gt;=100%"/>
    <s v="EXCELENTE"/>
    <s v="Se emitieron para el mes de abril 43 constancias solicitadas por los usuarios"/>
    <m/>
    <n v="1"/>
    <n v="45"/>
    <n v="45"/>
    <n v="1"/>
    <s v="&gt;=100%"/>
    <s v="EXCELENTE"/>
    <s v="Se emitieron para el mes de mayo 45 constancias solicitadas por los usuarios"/>
    <m/>
    <n v="1"/>
    <n v="43"/>
    <n v="43"/>
    <n v="1"/>
    <s v="&gt;=100%"/>
    <s v="Excelente"/>
    <s v="Se emitieron para el mes de junio 43 constancias solicitadas por los usuarios"/>
    <m/>
    <n v="1"/>
    <n v="1"/>
    <x v="0"/>
    <n v="1"/>
    <n v="44"/>
    <n v="44"/>
    <n v="1"/>
    <s v="&gt;=100%"/>
    <s v="EXCELENTE"/>
    <s v="Se emitieron para el mes de Enero 44 contancias solictadas por los usuarios"/>
    <m/>
    <n v="1"/>
    <n v="52"/>
    <n v="52"/>
    <n v="1"/>
    <s v="&gt;=100%"/>
    <s v="EXCELENTE"/>
    <s v="Se emitieron para el mes de Febrero 52 contancias solictadas por los usuarios"/>
    <m/>
    <n v="1"/>
    <n v="41"/>
    <n v="41"/>
    <n v="1"/>
    <s v="&gt;=100%"/>
    <s v="EXCELENTE"/>
    <s v="Se emitieron para el mes de Marzo 41 contancias solictadas por los usuarios"/>
    <m/>
    <n v="1"/>
    <n v="1"/>
    <s v="EXCELENTE"/>
  </r>
  <r>
    <n v="17"/>
    <x v="1"/>
    <s v="Conocimiento del Riesgo"/>
    <s v="5. Subdirección de Gestión del Riesgo"/>
    <x v="0"/>
    <s v="Determinación de causas de investigación de incendios"/>
    <s v="Determinar la efectividad en la determinación de las causas de  los incendios"/>
    <s v="Mensual"/>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1"/>
    <n v="11"/>
    <n v="1"/>
    <s v="&gt;=100%"/>
    <s v="EXCELENTE"/>
    <s v="Para la vigencia se realizaron 11 investigaciones debido a las activaciones realizadas, en la cuales se determinaron las causas a todas."/>
    <m/>
    <n v="1"/>
    <n v="24"/>
    <n v="24"/>
    <n v="1"/>
    <s v="&gt;=100%"/>
    <s v="EXCELENTE"/>
    <s v="Para la vigencia se realizaron 24 investigaciones debido a las activaciones realizadas, en la cuales se determinaron las causas a cada una de ellas. "/>
    <m/>
    <n v="1"/>
    <n v="17"/>
    <n v="17"/>
    <n v="1"/>
    <s v="&gt;=100%"/>
    <s v="EXCELENTE"/>
    <s v="Para la vigencia se realizaron 17 investigaciones debido a las activaciones realizadas, en la cuales se determinaron las causas a cada una de ellas."/>
    <m/>
    <n v="1"/>
    <n v="1"/>
    <s v="EXCELENTE"/>
    <n v="1"/>
    <n v="10"/>
    <n v="10"/>
    <n v="1"/>
    <s v="&gt;=100%"/>
    <s v="EXCELENTE"/>
    <s v="Para la vigencia se realizaron 10 investigaciones debido a las activaciones realizadas, en la cuales se determinaron las causas de las 10 investigaciones."/>
    <m/>
    <n v="1"/>
    <n v="21"/>
    <n v="21"/>
    <n v="1"/>
    <s v="&gt;=100%"/>
    <s v="EXCELENTE"/>
    <s v="Para la vigencia se realizaron 21 investigaciones debido a las activaciones realizadas en las cuales se determinaron las causas a todas."/>
    <m/>
    <n v="1"/>
    <n v="17"/>
    <n v="17"/>
    <n v="1"/>
    <s v="&gt;=100%"/>
    <s v="EXCELENTE"/>
    <s v="Para la vigencia se realizaron 17 investigaciones debido a las activaciones realizadas, en la cual se determinó la causa de las 17 investigaciones."/>
    <m/>
    <n v="1"/>
    <n v="1"/>
    <s v="EXCELENTE"/>
    <n v="1"/>
    <n v="13"/>
    <n v="13"/>
    <n v="1"/>
    <s v="&gt;=100%"/>
    <s v="EXCELENTE"/>
    <s v="Para la vigencia se realizaron 13 investigaciones debido a las activaciones realizadas en la cuales se determinaron las causas a todas"/>
    <m/>
    <n v="1"/>
    <n v="15"/>
    <n v="15"/>
    <n v="1"/>
    <s v="&gt;=100%"/>
    <s v="EXCELENTE"/>
    <s v="Para la vigencia se realizaron  15 investigaciones debido a las activaciones realizadasen la cuales se determinaron las causas a todas"/>
    <m/>
    <n v="1"/>
    <n v="21"/>
    <n v="21"/>
    <n v="1"/>
    <s v="&gt;=100%"/>
    <s v="Excelente"/>
    <s v="Para la vigencia se realizaron 21 investigaciones debido a las activaciones realizadas en la cuales se determinaron las causas a todas"/>
    <m/>
    <n v="1"/>
    <n v="1"/>
    <x v="0"/>
    <n v="1"/>
    <n v="20"/>
    <n v="20"/>
    <n v="1"/>
    <s v="&gt;=100%"/>
    <s v="EXCELENTE"/>
    <s v="Para la vigencia se realizaron  20 investigaciones debido a las activaciones realizadasen la cuales se determinaron las causas a todas"/>
    <m/>
    <n v="1"/>
    <n v="14"/>
    <n v="14"/>
    <n v="1"/>
    <s v="&gt;=100%"/>
    <s v="EXCELENTE"/>
    <s v="Para la vigencia se realizaron  14 investigaciones debido a las activaciones realizadasen la cuales se determinaron las causas a todas"/>
    <m/>
    <n v="1"/>
    <n v="15"/>
    <n v="15"/>
    <n v="1"/>
    <s v="&gt;=100%"/>
    <s v="EXCELENTE"/>
    <s v="Para la vigencia se realizaron  15 investigaciones debido a las activaciones realizadasen la cuales se determinaron las causas a todas"/>
    <m/>
    <n v="1"/>
    <n v="1"/>
    <s v="EXCELENTE"/>
  </r>
  <r>
    <n v="18"/>
    <x v="1"/>
    <s v="Conocimiento del Riesgo"/>
    <s v="5. Subdirección de Gestión del Riesgo"/>
    <x v="0"/>
    <s v="Personas que aprueban el curso de brigadas contra incendio clase I"/>
    <s v="Medir la cantidad de personas que aprueban el curso de brigadas contra incendio clase I"/>
    <s v="Mensual"/>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59"/>
    <n v="62"/>
    <n v="0.95161290322580649"/>
    <s v="&gt;=80%"/>
    <s v="EXCELENTE"/>
    <s v="Para el mes de octubre de 2019, se capacitaron tres (3) brigadas contraincendios; se reportaron las personas que participaron y aprobaron.  "/>
    <m/>
    <n v="0.8"/>
    <n v="50"/>
    <n v="54"/>
    <n v="0.92592592592592593"/>
    <s v="&gt;=80%"/>
    <s v="EXCELENTE"/>
    <s v="Para el mes de noviembre de 2019, se capacitaron cuatro (4) brigadas contra incendios, en las que se reportaron las personas que participaron y aprobaron.  "/>
    <m/>
    <n v="0.8"/>
    <n v="58"/>
    <n v="61"/>
    <n v="0.95081967213114749"/>
    <s v="&gt;=80%"/>
    <s v="EXCELENTE"/>
    <s v="Para el mes de diciembre de 2019, se capacitaron dos (2) brigadas contraincendios; en las que se reportaron las personas que participaron y aprobaron.  "/>
    <m/>
    <n v="0.9427861670942933"/>
    <n v="0.9427861670942933"/>
    <s v="EXCELENTE"/>
    <n v="0.8"/>
    <n v="45"/>
    <n v="48"/>
    <n v="0.9375"/>
    <s v="&gt;=80%"/>
    <s v="EXCELENTE"/>
    <s v="Para el mes de Julio de 2019, se capacitaron tres (3) brigadas contraincendios; reportando las personas que participaron y aprobaron."/>
    <m/>
    <n v="0.8"/>
    <n v="32"/>
    <n v="42"/>
    <n v="0.76190476190476186"/>
    <s v="&gt;=80%"/>
    <s v="REGULAR"/>
    <s v="Para el mes de agosto de 2019, se capacitaron dos (2) brigadas contraincendios; reportando las personas que participaron y aprobaron."/>
    <m/>
    <n v="0.8"/>
    <n v="36"/>
    <n v="46"/>
    <n v="0.78260869565217395"/>
    <s v="&gt;=80%"/>
    <s v="REGULAR"/>
    <s v="Se capacitaron 2 grupos de empresas; uno de ellos conformado por 8 pequeñas empresas; Igualmente se capacitó una empresa adicional, para un total de dos grupos. _x000a_Las empresas reportadas corresponden a lo programado para la vigencia."/>
    <m/>
    <n v="0.8273378191856452"/>
    <n v="0.8273378191856452"/>
    <s v="EXCELENTE"/>
    <n v="0.8"/>
    <n v="69"/>
    <n v="80"/>
    <n v="0.86250000000000004"/>
    <s v="&gt;=80%"/>
    <s v="EXCELENTE"/>
    <s v="Se capacitaron 4 brigadas contra incendio las cuales corresponden a las personas reportadas"/>
    <m/>
    <n v="0.8"/>
    <n v="81"/>
    <n v="92"/>
    <n v="0.88043478260869568"/>
    <s v="&gt;=80%"/>
    <s v="EXCELENTE"/>
    <s v="Se capacitaron 11 brigadas contra incendio las cuales corresponden a las personas reportadas"/>
    <m/>
    <n v="0.8"/>
    <n v="66"/>
    <n v="75"/>
    <n v="0.88"/>
    <s v="&gt;=80%"/>
    <s v="Excelente"/>
    <s v="Se capacitaron 10 brigadas contra incendio las cuales corresponden a las personas reportadas"/>
    <m/>
    <n v="0.8743115942028985"/>
    <n v="0.8743115942028985"/>
    <x v="0"/>
    <n v="0.8"/>
    <m/>
    <m/>
    <s v=" "/>
    <s v="&gt;=80%"/>
    <m/>
    <s v="Para el mes de enero no se realziaron capacitacion a brigadas contra incendio ya que en este mes se realiza la concetacion de objetivos y metas para el año y asu vez se reciben y programan las solictudes capacitacion para dar inicio en el mes de febrero "/>
    <m/>
    <n v="0.8"/>
    <n v="36"/>
    <n v="37"/>
    <n v="0.97297297297297303"/>
    <s v="&gt;=80%"/>
    <s v="EXCELENTE"/>
    <s v="Se capacitaron 2 brigadas  contra incedio las cuales corresponden a las personas reportadas"/>
    <m/>
    <n v="0.8"/>
    <n v="39"/>
    <n v="45"/>
    <n v="0.8666666666666667"/>
    <s v="&gt;=80%"/>
    <s v="EXCELENTE"/>
    <s v="Se capacitaron 2 brigadas  contra incedio las cuales corresponden a las personas reportadas"/>
    <m/>
    <n v="0.91981981981981986"/>
    <n v="0.91981981981981986"/>
    <s v="EXCELENTE"/>
  </r>
  <r>
    <n v="19"/>
    <x v="2"/>
    <s v="Conocimiento del Riesgo"/>
    <s v="5. Subdirección de Gestión del Riesgo"/>
    <x v="0"/>
    <s v="Nivel de efectividad de sensibilización de la comunidad en auto revisión de establecimientos"/>
    <s v="Evaluar el nivel de interiorización en las personas que asistieron a la sensibilización e auto revisión de establecimientos"/>
    <s v="Mensual"/>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4"/>
    <n v="4"/>
    <n v="1"/>
    <s v="&gt;=85%"/>
    <s v="EXCELENTE"/>
    <s v="Se realizaron 4 visitas de verificación aleatorias a los conceptos de bajo riesgo emitidos por la entidad y se ratificaron todas las visitas."/>
    <m/>
    <n v="0.85"/>
    <n v="3"/>
    <n v="3"/>
    <n v="1"/>
    <s v="&gt;=85%"/>
    <s v="EXCELENTE"/>
    <s v="Se realizan 3 visitas de verificación aleatorias a los conceptos de bajo riesgo emitidos por la entidad y se ratificaron todas las visitas."/>
    <m/>
    <n v="0.85"/>
    <n v="8"/>
    <n v="8"/>
    <n v="1"/>
    <s v="&gt;=85%"/>
    <s v="EXCELENTE"/>
    <s v="Se realizan 8 visitas de verificación aleatorias a los conceptos de bajo riesgo emitidos por la entidad y se ratifican todas las visitas."/>
    <m/>
    <n v="1"/>
    <n v="1"/>
    <s v="EXCELENTE"/>
    <n v="0.85"/>
    <n v="8"/>
    <n v="8"/>
    <n v="1"/>
    <s v="&gt;=85%"/>
    <s v="EXCELENTE"/>
    <s v="Se realizan 8 visitas de verificación aleatorias a los conceptos de bajo riesgo emitidos por la entidad y se ratifican todas las visitas."/>
    <m/>
    <n v="0.85"/>
    <n v="6"/>
    <n v="6"/>
    <n v="1"/>
    <s v="&gt;=85%"/>
    <s v="EXCELENTE"/>
    <s v="Se realizan 6 visitas de verificación aleatorias a los conceptos de bajo riesgo emitidos por la entidad y se ratifican todas las visitas."/>
    <m/>
    <n v="0.85"/>
    <n v="4"/>
    <n v="4"/>
    <n v="1"/>
    <s v="&gt;=85%"/>
    <s v="EXCELENTE"/>
    <s v="Se realizan 4 visitas de verificación aleatorias a los conceptos de bajo riesgo emitidos por la entidad y se ratifican todas las visitas."/>
    <m/>
    <n v="1"/>
    <n v="1"/>
    <s v="EXCELENTE"/>
    <n v="0.85"/>
    <n v="5"/>
    <n v="5"/>
    <n v="1"/>
    <s v="&gt;=85%"/>
    <s v="EXCELENTE"/>
    <s v="Se realizan 5 visitas de verificación aleatorias a los conceptos de bajo riesgo emitidos por la entidad y se ratifican todas las visitas."/>
    <m/>
    <n v="0.85"/>
    <n v="2"/>
    <n v="2"/>
    <n v="1"/>
    <s v="&gt;=85%"/>
    <s v="EXCELENTE"/>
    <s v="Se realizan 2 visitas de verificación aleatorias a los conceptos de bajo riesgo emitidos por la entidad y se ratifican todas las visitas."/>
    <m/>
    <n v="0.85"/>
    <n v="12"/>
    <n v="12"/>
    <n v="1"/>
    <s v="&gt;=85%"/>
    <s v="Excelente"/>
    <s v="Se realizan 12 visitas de verificación aleatorias a los conceptos de bajo riesgo emitidos por la entidad y se ratifican todas las visitas."/>
    <m/>
    <n v="1"/>
    <n v="1"/>
    <x v="0"/>
    <n v="0.85"/>
    <n v="4"/>
    <n v="4"/>
    <n v="1"/>
    <s v="&gt;=85%"/>
    <s v="EXCELENTE"/>
    <s v="se realizan 4 visitas de verificacion aleatorias a los conceptos de bajo riesgo emitidos por la entidad y se ratifican todos las visitas."/>
    <m/>
    <n v="0.85"/>
    <n v="4"/>
    <n v="4"/>
    <n v="1"/>
    <s v="&gt;=85%"/>
    <s v="EXCELENTE"/>
    <s v="se realizan 4 visitas de verificacion aleatorias a los conceptos de bajo riesgo emitidos por la entidad y se ratifican todos las visitas."/>
    <m/>
    <n v="0.85"/>
    <n v="3"/>
    <n v="3"/>
    <n v="1"/>
    <s v="&gt;=85%"/>
    <s v="EXCELENTE"/>
    <s v="se realizan 3 visitas de verificacion aleatorias a los conceptos de bajo riesgo emitidos por la entidad y se ratifican todos las visitas."/>
    <m/>
    <n v="1"/>
    <n v="1"/>
    <s v="EXCELENTE"/>
  </r>
  <r>
    <n v="20"/>
    <x v="2"/>
    <s v="Conocimiento del Riesgo"/>
    <s v="5. Subdirección de Gestión del Riesgo"/>
    <x v="0"/>
    <s v="Eventos masivos de alta complejidad  asistidos por la UAECOB,  que garantizan las condiciones mínimas de seguridad a la ciudadanía."/>
    <s v="Identificar el grado porcentual de cumplimiento de asistencia de la UAECOB a los eventos masivos de alta complejidad que tengan concepto favorable."/>
    <s v="Mensual"/>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39"/>
    <n v="39"/>
    <n v="1"/>
    <s v="&gt;=100%"/>
    <s v="EXCELENTE"/>
    <s v="Se reporta 39 eventos masivos; en el mes de octubre se mantiene un numero promedio debido a las elecciones regionales."/>
    <m/>
    <n v="1"/>
    <n v="55"/>
    <n v="55"/>
    <n v="1"/>
    <s v="&gt;=100%"/>
    <s v="EXCELENTE"/>
    <s v="Se aumenta el número de eventos debido a que se realizaron conciertos al inicio de la temporada decembrina."/>
    <m/>
    <n v="1"/>
    <n v="133"/>
    <n v="133"/>
    <n v="1"/>
    <s v="&gt;=100%"/>
    <s v="EXCELENTE"/>
    <s v="Se incrementa el número de eventos debido a las festividades de fin de año."/>
    <m/>
    <n v="1"/>
    <n v="1"/>
    <s v="EXCELENTE"/>
    <n v="1"/>
    <n v="32"/>
    <n v="32"/>
    <n v="1"/>
    <s v="&gt;=100%"/>
    <s v="EXCELENTE"/>
    <s v="Se reportan 32 eventos masivos ya que en el mes de Julio aumentaron, debido a que los empresarios dedicados a realizar eventos de aglomeración de público retomaron sus actividades luego de la Copa América."/>
    <m/>
    <n v="1"/>
    <n v="65"/>
    <n v="65"/>
    <n v="1"/>
    <s v="&gt;=100%"/>
    <s v="EXCELENTE"/>
    <s v="Se reporta 65 eventos masivos, en el mes de agosto se incrementó debido a que se realiza el festival de verano y temporadas de teatro en la capital."/>
    <m/>
    <n v="1"/>
    <n v="33"/>
    <n v="33"/>
    <n v="1"/>
    <s v="&gt;=100%"/>
    <s v="EXCELENTE"/>
    <s v="Se reportaron 33 eventos masivos en el mes de septiembre; se mantiene el número de eventos debido a que se realizaron diferentes conciertos en el movistar arena, temporadas de teatro y el oktoberfest."/>
    <m/>
    <n v="1"/>
    <n v="1"/>
    <s v="EXCELENTE"/>
    <n v="1"/>
    <n v="18"/>
    <n v="18"/>
    <n v="1"/>
    <s v="&gt;=100%"/>
    <s v="EXCELENTE"/>
    <s v="Se reporta 18 eventos masivos ya que en el mes de abril se disminuyó debido al que se realizó un receso en la semana santa."/>
    <m/>
    <n v="1"/>
    <n v="28"/>
    <n v="28"/>
    <n v="1"/>
    <s v="&gt;=100%"/>
    <s v="EXCELENTE"/>
    <s v="Se reporta 28 eventos masivos ya que en el mes de mayo se incrementa debido al que los empresarios dedicados a realizar eventos de aglomeración de público por motivo de copa América adelantaron eventos."/>
    <m/>
    <n v="1"/>
    <n v="17"/>
    <n v="17"/>
    <n v="1"/>
    <s v="&gt;=100%"/>
    <s v="Excelente"/>
    <s v="Se reporta 17 eventos masivos ya que en el mes de junio se disminuye debido al que los empresarios dedicados a realizar eventos de aglomeración de público por motivo de copa América adelantaron eventos."/>
    <m/>
    <n v="1"/>
    <n v="1"/>
    <x v="0"/>
    <n v="1"/>
    <n v="19"/>
    <n v="19"/>
    <n v="1"/>
    <s v="&gt;=100%"/>
    <s v="EXCELENTE"/>
    <s v="Se asistieron a todos los eventos programados de puesto fijo o alta complejidad aprobados por la entidad."/>
    <m/>
    <n v="1"/>
    <n v="19"/>
    <n v="19"/>
    <n v="1"/>
    <s v="&gt;=100%"/>
    <s v="EXCELENTE"/>
    <s v="Se asistieron a todos los eventos programados de puesto fijo o alta complejidad aprobados por la entidad."/>
    <m/>
    <n v="1"/>
    <n v="23"/>
    <n v="23"/>
    <n v="1"/>
    <s v="&gt;=100%"/>
    <s v="EXCELENTE"/>
    <s v="se observa un leve incremento de los puestos fijos o eventos de alta complejidad debido al inicio de la liga profesional de futbol colombiano."/>
    <m/>
    <n v="1"/>
    <n v="1"/>
    <s v="EXCELENTE"/>
  </r>
  <r>
    <n v="21"/>
    <x v="2"/>
    <s v="Conocimiento del Riesgo"/>
    <s v="5. Subdirección de Gestión del Riesgo"/>
    <x v="0"/>
    <s v="Revisiones técnicas de riesgo moderado y alto realizadas oportunamente"/>
    <s v="Evaluar la oportunidad en la realización de revisiones técnicas de riesgo moderado y alto."/>
    <s v="Mensual"/>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1"/>
    <n v="2969"/>
    <n v="3233"/>
    <n v="0.91834209712341475"/>
    <s v="&gt;=80%"/>
    <s v="EXCELENTE"/>
    <s v="Se realizaron las revisiones técnicas con los tiempos establecidos en los procedimientos y de acuerdo con la disponibilidad de las estaciones; esto a pesar de los inconvenientes presentados con la implementación del tercer turno y con la transición de los procesos de contratación"/>
    <m/>
    <n v="1"/>
    <n v="2758"/>
    <n v="2973"/>
    <n v="0.92768247561385808"/>
    <s v="&gt;=80%"/>
    <s v="EXCELENTE"/>
    <s v="Se realizaron las revisiones técnicas dentro de los tiempos establecidos en los procedimientos; de acuerdo con la disponibilidad de las estaciones, a pesar de los inconvenientes presentados con la implementación del tercer turno y con la transición de los procesos de contratación. "/>
    <m/>
    <n v="1"/>
    <n v="2505"/>
    <n v="2764"/>
    <n v="0.90629522431259046"/>
    <s v="&gt;=80%"/>
    <s v="EXCELENTE"/>
    <s v="Se realizaron las revisiones técnicas dentro de los tiempos establecidos en los procedimientos, de acuerdo con la disponibilidad de las estaciones; esto a pesar de los inconvenientes presentados con la implementación del tercer turno y con la transición de los procesos de contratación. "/>
    <m/>
    <n v="0.91743993234995447"/>
    <n v="0.91743993234995447"/>
    <s v="EXCELENTE"/>
    <n v="0.8"/>
    <n v="4075"/>
    <n v="4429"/>
    <n v="0.92007225107247681"/>
    <s v="&gt;=80%"/>
    <s v="EXCELENTE"/>
    <s v="Se realizaron las revisiones técnicas en los tiempos establecidos, con los procedimientos de acuerdo con la disponibilidad de las estaciones; a pesar de los inconvenientes presentados con la implementación del tercer turno y con la transición de los procesos de contratación."/>
    <m/>
    <n v="0.8"/>
    <n v="3596"/>
    <n v="3851"/>
    <n v="0.93378343287457799"/>
    <s v="&gt;=80%"/>
    <s v="EXCELENTE"/>
    <s v="Se realizaron las revisiones técnicas en los tiempos establecidos en los procedimientos de acuerdo con la disponibilidad de las estaciones; a pesar de los inconvenientes presentados con la implementación del tercer turno y con la transición de los procesos de contratación."/>
    <m/>
    <n v="0.8"/>
    <n v="3366"/>
    <n v="3765"/>
    <n v="0.89402390438247015"/>
    <s v="&gt;=80%"/>
    <s v="EXCELENTE"/>
    <s v="Se realizaron las revisiones técnicas en los tiempos establecidos y con los procedimientos de acuerdo con la disponibilidad de las estaciones; a pesar de los inconvenientes presentados con la implementación del tercer turno y con la transición de los procesos de contratación."/>
    <m/>
    <n v="0.91595986277650832"/>
    <n v="0.91595986277650832"/>
    <s v="EXCELENTE"/>
    <n v="0.8"/>
    <n v="2165"/>
    <n v="2395"/>
    <n v="0.9039665970772442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8"/>
    <n v="4157"/>
    <n v="4566"/>
    <n v="0.9104248795444590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8"/>
    <n v="3066"/>
    <n v="3375"/>
    <n v="0.908444444444444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90761197368871593"/>
    <n v="0.90761197368871593"/>
    <x v="0"/>
    <n v="0.8"/>
    <n v="2511"/>
    <n v="2571"/>
    <n v="0.97666277712952154"/>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1396"/>
    <n v="1475"/>
    <n v="0.9464406779661016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2326"/>
    <n v="2537"/>
    <n v="0.91683090264091449"/>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94664478591217927"/>
    <n v="0.94664478591217927"/>
    <s v="EXCELENTE"/>
  </r>
  <r>
    <n v="22"/>
    <x v="1"/>
    <s v="Reducción del Riesgo"/>
    <s v="5. Subdirección de Gestión del Riesgo"/>
    <x v="0"/>
    <s v="Nivel de cumplimiento de las acciones asignadas a la  UAECOB en el Plan de Acción de la Comisión Distrital Prevención y Mitigación de Incendios Forestales"/>
    <s v="Evidenciar el nivel de cumplimiento de las actividades asignadas a la UAECOB en el marco de la Comisión Distrital Prevención y Mitigación de Incendios Forestales."/>
    <s v="semestral"/>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m/>
    <m/>
    <m/>
    <s v=" "/>
    <s v="&gt;=100%"/>
    <m/>
    <m/>
    <m/>
    <m/>
    <m/>
    <m/>
    <s v=" "/>
    <s v="&gt;=100%"/>
    <m/>
    <m/>
    <m/>
    <n v="1"/>
    <n v="8"/>
    <n v="8"/>
    <n v="1"/>
    <s v="&gt;=100%"/>
    <s v="EXCELENTE"/>
    <s v="En el marco de la CDPMIF la UAECOB es responsable directa de 8 actividades que son: _x000a__x000a_Presentar a la Comisión Intersectorial de Gestión de Riesgos y Cambio Climático, el informe anual de gestión de la CDPMIF, como mecanismo para facilitar la articulación con el SDGR-CC._x000a_Reportar trimestralmente los incendios forestales ocurridos en el Distrito Capital a: la UNGRD, al IDEAM y a las autoridades ambientales. _x000a_Determinar las necesidades para el fortalecimiento del equipo de investigación de causas de incendios forestales y buscar la forma de suplirlas._x000a_Determinar legalmente la competencia, viabilidad y elaboración de los Planes de contingencia de incendios forestales para los predios a cargo de la EAB-ESP, el IDRD, PNN y la SDA._x000a_Investigar las causas de los incendios forestales de gran complejidad._x000a_Analizar e identificar el Sistema de Monitoreo para las alertas tempranas de los incendios forestales en Bogotá. _x000a_Diseñar e implementar una estrategia para la gestión del riesgo por incendio forestal en la Localidad de Sumapaz, articulada al Consejo Local de Gestión de Riesgos y Cambio Climático._x000a_Reportar mensualmente los incidentes forestales atendidos en Bogotá D.C. y realizar la georreferenciación de los incendios forestales._x000a__x000a_Adicionalmente se apoyaron algunas actividades de capacitación por solicitud de la CDPMIF. _x000a_"/>
    <m/>
    <n v="1"/>
    <n v="1"/>
    <s v="EXCELENTE"/>
    <m/>
    <m/>
    <m/>
    <s v=" "/>
    <s v="&gt;=100%"/>
    <m/>
    <m/>
    <m/>
    <m/>
    <m/>
    <m/>
    <s v=" "/>
    <s v="&gt;=100%"/>
    <m/>
    <m/>
    <m/>
    <m/>
    <m/>
    <m/>
    <s v=" "/>
    <s v="&gt;=100%"/>
    <m/>
    <m/>
    <m/>
    <s v="0"/>
    <s v="0"/>
    <m/>
    <s v="N/A"/>
    <s v="N/A"/>
    <s v="N/A"/>
    <s v=" "/>
    <s v="&gt;=100%"/>
    <m/>
    <s v="N/A"/>
    <s v="N/A"/>
    <s v="N/A"/>
    <s v="N/A"/>
    <s v="N/A"/>
    <s v=" "/>
    <s v="&gt;=100%"/>
    <m/>
    <s v="N/A"/>
    <s v="N/A"/>
    <n v="1"/>
    <n v="8"/>
    <n v="8"/>
    <n v="1"/>
    <s v="&gt;=100%"/>
    <s v="Excelente"/>
    <s v="En el plan de acción de la Comisión Distrital para la prevención y mitigación de Incendios Forestales, la entidad tiene ocho (8) actividades como responsable principal. El plan de acción se diligencia trimestralmente y se aprueba en las sesiones ordinarias de la Comisión. A la fecha, se está consolidando el reporte del II trimestre de 2019, con las actividades de las entidades que conforman la Comisión. "/>
    <m/>
    <n v="1"/>
    <n v="1"/>
    <x v="0"/>
    <n v="1"/>
    <s v="NA"/>
    <s v="NA"/>
    <s v=" "/>
    <s v="&gt;=100%"/>
    <s v="NA"/>
    <s v="NA"/>
    <s v="NA"/>
    <n v="1"/>
    <s v="NA"/>
    <s v="NA"/>
    <s v=" "/>
    <s v="&gt;=100%"/>
    <s v="NA"/>
    <s v="NA"/>
    <s v="NA"/>
    <n v="1"/>
    <s v="NA"/>
    <s v="NA"/>
    <s v=" "/>
    <s v="&gt;=100%"/>
    <s v="NA"/>
    <s v="NA"/>
    <s v="NA"/>
    <s v=" 0"/>
    <s v=" 0"/>
    <m/>
  </r>
  <r>
    <n v="23"/>
    <x v="2"/>
    <s v="Reducción del Riesgo"/>
    <s v="5. Subdirección de Gestión del Riesgo"/>
    <x v="0"/>
    <s v="Asesoría y acompañamiento a ejercicios de entrenamiento (simulaciones y Simulacros)"/>
    <s v="Realizar seguimiento a los ejercicios de entrenamiento que se soliciten a la Subdirección de Gestión del Riesgo"/>
    <s v="semestral"/>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m/>
    <m/>
    <m/>
    <s v=" "/>
    <s v="&gt;=100%"/>
    <m/>
    <m/>
    <m/>
    <m/>
    <m/>
    <m/>
    <s v=" "/>
    <s v="&gt;=100%"/>
    <m/>
    <m/>
    <m/>
    <n v="1"/>
    <n v="36"/>
    <n v="36"/>
    <n v="1"/>
    <s v="&gt;=100%"/>
    <s v="EXCELENTE"/>
    <s v="Se realizan el acompañamiento a 2 simulacros y 3 asesorías en simulaciones."/>
    <m/>
    <n v="1"/>
    <n v="1"/>
    <s v="EXCELENTE"/>
    <m/>
    <m/>
    <m/>
    <s v=" "/>
    <s v="&gt;=100%"/>
    <m/>
    <m/>
    <m/>
    <m/>
    <m/>
    <m/>
    <s v=" "/>
    <s v="&gt;=100%"/>
    <m/>
    <m/>
    <m/>
    <m/>
    <m/>
    <m/>
    <s v=" "/>
    <s v="&gt;=100%"/>
    <m/>
    <m/>
    <m/>
    <s v="0"/>
    <s v="0"/>
    <m/>
    <s v="N/A"/>
    <s v="N/A"/>
    <s v="N/A"/>
    <s v=" "/>
    <s v="&gt;=100%"/>
    <m/>
    <s v="N/A"/>
    <s v="N/A"/>
    <s v="N/A"/>
    <s v="N/A"/>
    <s v="N/A"/>
    <s v=" "/>
    <s v="&gt;=100%"/>
    <m/>
    <s v="N/A"/>
    <s v="N/A"/>
    <n v="1"/>
    <n v="5"/>
    <n v="5"/>
    <n v="1"/>
    <s v="&gt;=100%"/>
    <s v="Excelente"/>
    <s v="Se realizan el acompañamiento a 2 simulacros y 3 asesorias en simulaciones."/>
    <m/>
    <n v="1"/>
    <n v="1"/>
    <x v="0"/>
    <n v="1"/>
    <s v="NA"/>
    <s v="NA"/>
    <s v=" "/>
    <s v="&gt;=100%"/>
    <s v="NA"/>
    <s v="NA"/>
    <s v="NA"/>
    <n v="1"/>
    <s v="NA"/>
    <s v="NA"/>
    <s v=" "/>
    <s v="&gt;=100%"/>
    <s v="NA"/>
    <s v="NA"/>
    <s v="NA"/>
    <n v="1"/>
    <s v="NA"/>
    <s v="NA"/>
    <s v=" "/>
    <s v="&gt;=100%"/>
    <s v="NA"/>
    <s v="NA"/>
    <s v="NA"/>
    <s v=" 0"/>
    <s v=" 0"/>
    <m/>
  </r>
  <r>
    <n v="24"/>
    <x v="1"/>
    <s v="Conocimiento del Riesgo"/>
    <s v="5. Subdirección de Gestión del Riesgo"/>
    <x v="0"/>
    <s v="Oportunidad de gestión en la capacitación comunitaria.   "/>
    <s v="Medir el nivel de gestión de la Subdirección de Gestión del Riesgo frente a los requerimientos de capacitación comunitaria. "/>
    <s v="Mensual"/>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19"/>
    <n v="19"/>
    <n v="1"/>
    <s v="&gt;=100%"/>
    <s v="EXCELENTE"/>
    <s v="Se tramitan las solicitudes recibidas con el comandante de enlace en operativa y se direcciona a la estación correspondiente para su programación."/>
    <m/>
    <n v="1"/>
    <n v="10"/>
    <n v="10"/>
    <n v="1"/>
    <s v="&gt;=100%"/>
    <s v="EXCELENTE"/>
    <s v="Se tramitan las solicitudes recibidas con el comandante de enlace en operativa y se direcciona a la estación correspondiente para su programación."/>
    <m/>
    <n v="1"/>
    <n v="6"/>
    <n v="6"/>
    <n v="1"/>
    <s v="&gt;=100%"/>
    <s v="EXCELENTE"/>
    <s v="Se tramitan las solicitudes recibidas con el comandante de enlace en operativa y se direcciona a la estación correspondiente para su programación."/>
    <m/>
    <n v="1"/>
    <n v="1"/>
    <s v="EXCELENTE"/>
    <n v="1"/>
    <n v="32"/>
    <n v="32"/>
    <n v="1"/>
    <s v="&gt;=100%"/>
    <s v="EXCELENTE"/>
    <s v="Se tramitan las solicitudes recibidas con el comandante de enlace en operativa y se direcciona a la estación correspondiente para su programación."/>
    <m/>
    <n v="1"/>
    <n v="34"/>
    <n v="34"/>
    <n v="1"/>
    <s v="&gt;=100%"/>
    <s v="EXCELENTE"/>
    <s v="Se tramitan las solicitudes recibidas con el comandante de enlace en operativa y se direcciona a la estación correspondiente para su programación."/>
    <m/>
    <n v="1"/>
    <n v="24"/>
    <n v="24"/>
    <n v="1"/>
    <s v="&gt;=100%"/>
    <s v="EXCELENTE"/>
    <s v="Se tramitan las solicitudes recibidas con el comandante de enlace en operativa y se direcciona a la estación correspondiente para su programación."/>
    <m/>
    <n v="1"/>
    <n v="1"/>
    <s v="EXCELENTE"/>
    <n v="1"/>
    <n v="58"/>
    <n v="58"/>
    <n v="1"/>
    <s v="&gt;=100%"/>
    <s v="EXCELENTE"/>
    <s v="Se tramitan las solicitudes recibidas con el comandante de enlace en operativa y se direcciona a la estación correspondiente para su programación"/>
    <m/>
    <n v="1"/>
    <n v="85"/>
    <n v="85"/>
    <n v="1"/>
    <s v="&gt;=100%"/>
    <s v="EXCELENTE"/>
    <s v="Se tramitan las solicitudes recibidas con el comandante de enlace en operativa y se direcciona a la estación correspondiente para su programación"/>
    <m/>
    <n v="1"/>
    <n v="29"/>
    <n v="29"/>
    <n v="1"/>
    <s v="&gt;=100%"/>
    <s v="Excelente"/>
    <s v="Se tramitan las solicitudes recibidas con el comandante de enlace en operativa y se direcciona a la estación correspondiente para su programación"/>
    <m/>
    <n v="1"/>
    <n v="1"/>
    <x v="0"/>
    <n v="1"/>
    <n v="53"/>
    <n v="53"/>
    <n v="1"/>
    <s v="&gt;=100%"/>
    <s v="EXCELENTE"/>
    <s v="Se tramitan las solicitude recibidas con el comandante de enlace en operativa y se direcciona a la estacion correspondiente para su programacion"/>
    <m/>
    <n v="1"/>
    <n v="63"/>
    <n v="63"/>
    <n v="1"/>
    <s v="&gt;=100%"/>
    <s v="EXCELENTE"/>
    <s v="Se tramitan las solicitude recibidas con el comandante de enlace en operativa y se direcciona a la estacion correspondiente para su programacion"/>
    <m/>
    <n v="1"/>
    <n v="120"/>
    <n v="120"/>
    <n v="1"/>
    <s v="&gt;=100%"/>
    <s v="EXCELENTE"/>
    <s v="Se tramitan las solicitude recibidas con el comandante de enlace en operativa y se direcciona a la estacion correspondiente para su programacion"/>
    <m/>
    <n v="1"/>
    <n v="1"/>
    <s v="EXCELENTE"/>
  </r>
  <r>
    <n v="25"/>
    <x v="0"/>
    <s v="Gestión Integral de Incendios"/>
    <s v="6. Subdirección Operativa"/>
    <x v="0"/>
    <s v="Actualización de procedimientos para la atención de incendios de la UAECOB."/>
    <s v="Actualizar los procedimientos asociados al proceso de Atención de Incendios desactualizados con mas de 2,5 años."/>
    <s v="Trimestral"/>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s v=" "/>
    <s v="86%-100%"/>
    <m/>
    <s v="Durante octubre de 2019, no se actualizaron procedimientos. "/>
    <m/>
    <m/>
    <n v="1"/>
    <n v="3"/>
    <n v="0.33333333333333331"/>
    <s v=" &lt;=55%"/>
    <s v="MALO"/>
    <s v="El 06 de noviembre de 2019, se realizó actualización a la matriz del árbol de servicios, por solicitud del Responsable de la Central de Comunicaciones de la Subdirección Operativa."/>
    <m/>
    <m/>
    <m/>
    <m/>
    <s v=" "/>
    <s v="86%-100%"/>
    <m/>
    <s v="Durante diciembre de 2019, no se actualizaron procedimientos."/>
    <s v="Será reprogramado para la siguiente vigencia."/>
    <n v="0.33333333333333331"/>
    <n v="0.33333333333333331"/>
    <s v="MALO"/>
    <m/>
    <m/>
    <m/>
    <s v=" "/>
    <s v="86%-100%"/>
    <m/>
    <m/>
    <m/>
    <m/>
    <m/>
    <m/>
    <s v=" "/>
    <s v="86%-100%"/>
    <m/>
    <m/>
    <m/>
    <m/>
    <n v="1"/>
    <n v="3"/>
    <n v="0.33333333333333331"/>
    <s v="86%-100%"/>
    <s v="MALO"/>
    <s v="Para el tercer trimestre de 2019, el 19 de julio de 2019, se publicó la actualización del procedimiento de rescate vehicular, el cual hace parte de los procesos misionales de la Subdirección y la Entidad."/>
    <s v="Actualizar los procedimientos para completar los necesarios en la vigencia."/>
    <n v="0.33333333333333331"/>
    <n v="0.33333333333333331"/>
    <s v="MALO"/>
    <m/>
    <n v="0"/>
    <n v="3"/>
    <n v="0"/>
    <s v="86%-100%"/>
    <s v="MALO"/>
    <s v="Durante el segundo trimestre de 2019 no se han actualizado procedimientos de la Subdirección Operativa."/>
    <s v="Realizar la actualización de los procedimientos."/>
    <m/>
    <n v="0"/>
    <n v="3"/>
    <n v="0"/>
    <s v="86%-100%"/>
    <s v="MALO"/>
    <s v="Durante el segundo trimestre de 2019 no se han actualizado procedimientos de la Subdirección Operativa."/>
    <s v="Realizar la actualización de los procedimientos."/>
    <n v="1"/>
    <n v="0"/>
    <n v="3"/>
    <n v="0"/>
    <s v="86%-100%"/>
    <s v="MALO"/>
    <s v="Durante el segundo trimestre de 2019 no se han actualizado procedimientos de la Subdirección Operativa."/>
    <s v="Realizar la actualización de los procedimientos de Incendios y los que sean necesarios, durante el siguiente semestre de la vigencia en curso."/>
    <n v="0"/>
    <n v="0"/>
    <x v="4"/>
    <n v="1"/>
    <m/>
    <m/>
    <s v=" "/>
    <s v="86%-100%"/>
    <m/>
    <m/>
    <m/>
    <n v="1"/>
    <m/>
    <m/>
    <s v=" "/>
    <s v="86%-100%"/>
    <m/>
    <m/>
    <m/>
    <n v="1"/>
    <n v="0"/>
    <n v="3"/>
    <n v="0"/>
    <s v="86%-100%"/>
    <s v="MALO"/>
    <s v="Durante el primer trimestre de 2019 no se han actualizado procedimientos de la Subdirección Operativa."/>
    <s v="Realizar la actualización de los procedimientos de Incendios."/>
    <n v="0"/>
    <n v="0"/>
    <s v="MALO"/>
  </r>
  <r>
    <n v="26"/>
    <x v="3"/>
    <s v="Gestión Integral de Incendios"/>
    <s v="6. Subdirección Operativa"/>
    <x v="0"/>
    <s v="Disponibilidad de personal"/>
    <s v="Contar con la disponibilidad de personal permanente garantizando el funcionamiento."/>
    <s v="semestral"/>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lt;=45%"/>
    <s v="45%-54%"/>
    <s v="55%-64%"/>
    <s v="&gt;=65% "/>
    <s v="17 Estaciones, áreas de la UAECOB en la que desempeñan funciones el personal operativo"/>
    <s v="Profesional Sub.Operativa (Disponibilidad de personal)"/>
    <s v="Profesional Sub.Operativa"/>
    <s v="Subdirector Operativo y las 17 estaciones."/>
    <s v="&gt;=65% "/>
    <n v="436"/>
    <n v="645"/>
    <n v="0.67596899224806206"/>
    <s v="&gt;=65% "/>
    <s v="EXCELENTE"/>
    <s v="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34 uniformados contaron con periodo de vacaciones y aun así se atendieron todas las emergencias."/>
    <m/>
    <s v="&gt;=65% "/>
    <n v="444"/>
    <n v="641"/>
    <n v="0.69266770670826838"/>
    <s v="&gt;=65% "/>
    <s v="EXCELENTE"/>
    <s v="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28  uniformados contaron con periodo de vacaciones y  4 se retiraron de la entidad por tiempo pensional, a pesar de lo anterior,  se atendieron todos las emergencias."/>
    <m/>
    <s v="&gt;=65% "/>
    <n v="471"/>
    <n v="641"/>
    <n v="0.73478939157566303"/>
    <s v="&gt;=65% "/>
    <s v="EXCELENTE"/>
    <s v="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92  uniformados contaron con periodo de vacaciones y 3 uniformados prorrogaron licencia no remunerada, a pesar de lo anterior,  se atendieron todos las emergencias."/>
    <m/>
    <n v="0.70114203017733123"/>
    <n v="0.70114203017733123"/>
    <s v="EXCELENTE"/>
    <n v="0.65"/>
    <n v="432"/>
    <n v="645"/>
    <n v="0.66976744186046511"/>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m/>
    <n v="0.65"/>
    <n v="448"/>
    <n v="645"/>
    <n v="0.6945736434108527"/>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
    <m/>
    <n v="0.65"/>
    <n v="439"/>
    <n v="644"/>
    <n v="0.68167701863354035"/>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
    <m/>
    <n v="0.68200603463495268"/>
    <n v="0.68200603463495268"/>
    <s v="EXCELENTE"/>
    <n v="0.65"/>
    <n v="311"/>
    <n v="587"/>
    <n v="0.52981260647359452"/>
    <s v="&gt;=65% "/>
    <s v="REGULAR"/>
    <s v="A partir de la información suministrada por las estaciones y contrastada con los reportes de Central de Radio, se realiza un análisis del índice de ausentismo de personal de todas las Compañías."/>
    <s v="Concientizar al personal operativo el objetivo y la funcionalidad de restringir los permisos."/>
    <n v="65"/>
    <n v="389"/>
    <n v="600"/>
    <n v="0.64833333333333332"/>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Otro factor importante que se ha estado presentando es la solicitud y aprobación de las licencias no remuneradas, donde se ha visto que ha disminuido el ausentismo laboral de los uniformados de la UAECOB._x000a__x000a_La implementación del tercer turno y la entrada del curso 45, a apoyar en las estaciones, está logrando el objetivo de cero permisos al igual  que disminuir el ausentismo y así reflejar en  la META planteada._x000a_"/>
    <m/>
    <n v="0.65"/>
    <n v="402"/>
    <n v="600"/>
    <n v="0.67"/>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La implementación del tercer turno y la entrada del curso 45, a apoyar en las estaciones, está logrando el objetivo de cero permisos al igual que disminuir el ausentismo y así reflejar en  la META planteada._x000a_"/>
    <m/>
    <n v="0.61604864660230929"/>
    <n v="0.61604864660230929"/>
    <x v="3"/>
    <n v="0.65"/>
    <s v="NA"/>
    <s v="NA"/>
    <s v=" "/>
    <s v="&gt;=65% "/>
    <s v="NA"/>
    <s v="NA"/>
    <s v="NA"/>
    <n v="0.65"/>
    <s v="NA"/>
    <s v="NA"/>
    <s v=" "/>
    <s v="&gt;=65% "/>
    <s v="NA"/>
    <s v="NA"/>
    <s v="NA"/>
    <n v="0.65"/>
    <s v="NA"/>
    <s v="NA"/>
    <s v=" "/>
    <s v="&gt;=65% "/>
    <s v="NA"/>
    <s v="NA"/>
    <s v="NA"/>
    <s v=" 0"/>
    <s v=" 0"/>
    <m/>
  </r>
  <r>
    <n v="27"/>
    <x v="3"/>
    <s v="Gestión Integral de Incendios"/>
    <s v="6. Subdirección Operativa"/>
    <x v="1"/>
    <s v="Tiempo de respuesta servicios IMER"/>
    <s v="Buscar estrategias que permitan mejorar el tiempo de respuesta durante el año 2018  de acuerdo con  el  Indicador PMR - Meta Plan (tiempo estimado 2018 ≤ 8:30 minutos.)"/>
    <s v="Mensual"/>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n v="0.35416666666666669"/>
    <s v="N/A"/>
    <s v="N/A"/>
    <d v="1899-12-30T10:28:00"/>
    <s v="&lt;8:30:00"/>
    <s v="MALO"/>
    <s v="El tiempo de atención de servicios IMER resultó en 1:98 por encima de la meta, dado que existen factores externos que afectan la movilización a los incidentes; dentro de ellos se puede resaltar el aumento del parque automotor de la ciudad."/>
    <s v="De los servicios de tipología INCENDIOS no se tuvo en cuenta la tipología forestal, dada la complejidad de la atención de este tipo de servicios."/>
    <d v="1899-12-30T08:30:00"/>
    <s v="N/A"/>
    <s v="N/A"/>
    <d v="1899-12-30T10:21:00"/>
    <s v=" &gt; 9:10"/>
    <s v="MALO"/>
    <s v="El tiempo de atención de servicios IMER resultó en 1:91 por encima de la meta, dado que existen factores externos que afectan la movilización a los incidentes, dentro de ellos se puede resaltar el aumento del parque automotor de la ciudad."/>
    <s v="De los servicios de tipología INCENDIOS no se tuvo en cuenta la tipología forestal, dada la complejidad de la atención de este tipo de servicios."/>
    <d v="1899-12-30T08:30:00"/>
    <s v="N/A"/>
    <s v="N/A"/>
    <d v="1899-12-30T09:15:00"/>
    <s v=" &gt; 9:10"/>
    <s v="MALO"/>
    <s v="El tiempo de atención de servicios IMER resultó en 0:85 por encima de la meta, dado que existen factores externos que afectan la movilización a los incidentes, dentro de ellos se puede resaltar el aumento del parque automotor de la ciudad."/>
    <s v="De los servicios de tipología INCENDIOS no se tuvo en cuenta la tipología forestal, dada la complejidad de la atención de este tipo de servicios."/>
    <n v="0.41759259259259257"/>
    <n v="0.41759259259259257"/>
    <s v="MALO"/>
    <d v="1899-12-30T08:30:00"/>
    <s v="N/A"/>
    <s v="N/A"/>
    <s v=" "/>
    <s v="&lt;8:30:00"/>
    <s v="MALO"/>
    <s v="El tiempo de atención de servicios IMER resultó en 1:19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m/>
    <s v="N/A"/>
    <s v="N/A"/>
    <s v=" "/>
    <s v="&lt;8:30:00"/>
    <s v="MALO"/>
    <s v="El tiempo de atención de servicios IMER resultó en 1:10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m/>
    <s v="N/A"/>
    <s v="N/A"/>
    <s v=" "/>
    <s v="&lt;8:30:00"/>
    <s v="MALO"/>
    <s v="El tiempo de atención de servicios IMER resultó en 1:08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s v="0"/>
    <s v="0"/>
    <s v="MALO"/>
    <m/>
    <s v="N/A"/>
    <s v="N/A"/>
    <s v=" "/>
    <s v="&lt;8:30:00"/>
    <s v="REGULAR"/>
    <s v="El tiempo de atención de servicios IMER resultó en 0,73´   por encima de la meta, dado que existen factores externos que afectan la movilización a las emergencias, dentro de ellos se puede resaltar el aumento del parque automotor de la ciudad."/>
    <s v="De los servicios de tipología INCENDIOS no se tendrán en cuenta la tipología forestal, dada la complejidad de la atención de este tipo de servicios."/>
    <m/>
    <s v="N/A"/>
    <s v="N/A"/>
    <s v=" "/>
    <s v="&lt;8:30:00"/>
    <s v="MALO "/>
    <s v="El tiempo de atención de servicios IMER resultó en 1:30´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m/>
    <s v="N/A"/>
    <s v="N/A"/>
    <s v=" "/>
    <s v="&lt;8:30:00"/>
    <s v="REGULAR"/>
    <s v="El tiempo de atención de servicios IMER resultó en 0,78´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s v="0"/>
    <s v="0"/>
    <x v="4"/>
    <d v="1899-12-30T08:30:00"/>
    <m/>
    <m/>
    <s v=" "/>
    <s v="&lt;8:30:00"/>
    <s v="MALO"/>
    <s v="El tiempo de atención de servicios IMER resultó en 1:7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2´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s v=" 0"/>
    <s v=" 0"/>
    <s v="MALO"/>
  </r>
  <r>
    <n v="28"/>
    <x v="3"/>
    <s v="Gestión Integral de Incendios"/>
    <s v="6. Subdirección Operativa"/>
    <x v="0"/>
    <s v="Estadística de atención  de emergencias, incidentes y/o eventos por estación, localidad y fuera del Distrito Capital que fueron atendidos por la UAECOB."/>
    <s v="Establecer la frecuencia, tipo y cantidad de servicios atendidos por la UAECOB que sirvan de insumos para la toma de decisiones"/>
    <s v="Mensual"/>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353"/>
    <n v="3353"/>
    <n v="1"/>
    <s v="86%-100%"/>
    <s v="EXCELENTE"/>
    <s v="Se realizó durante el periodo, la atención de los servicios de emergencia, conforme a las tipologías establecidas en el árbol de servicios de la entidad."/>
    <m/>
    <n v="1"/>
    <n v="3232"/>
    <n v="3232"/>
    <n v="1"/>
    <s v="86%-100%"/>
    <s v="EXCELENTE"/>
    <s v="Se realizó durante el periodo, la atención de los servicios de emergencia, conforme a las tipologías establecidas en el árbol de servicios de la entidad."/>
    <m/>
    <n v="1"/>
    <n v="3004"/>
    <n v="3004"/>
    <n v="1"/>
    <s v="86%-100%"/>
    <s v="EXCELENTE"/>
    <s v="Se realizó durante el periodo, la atención de los servicios de emergencia, conforme a las tipologías establecidas en el árbol de servicios de la entidad."/>
    <m/>
    <n v="1"/>
    <n v="1"/>
    <s v="EXCELENTE"/>
    <n v="1"/>
    <n v="3158"/>
    <n v="3158"/>
    <n v="1"/>
    <s v="86%-100%"/>
    <s v="EXCELENTE"/>
    <s v="Se realizó durante el periodo, la atención de los servicios de emergencia, conforme a las tipologías establecidas en el árbol de servicios de la entidad."/>
    <m/>
    <m/>
    <n v="3211"/>
    <n v="3211"/>
    <n v="1"/>
    <s v="86%-100%"/>
    <s v="EXCELENTE"/>
    <s v="Se realizó durante el periodo, la atención de los servicios de emergencia, conforme a las tipologías establecidas en el árbol de servicios de la entidad."/>
    <m/>
    <m/>
    <n v="3219"/>
    <n v="3219"/>
    <n v="1"/>
    <s v="86%-100%"/>
    <s v="EXCELENTE"/>
    <s v="Se realizó durante el periodo, la atención de los servicios de emergencia, conforme a las tipologías establecidas en el árbol de servicios de la entidad."/>
    <m/>
    <n v="1"/>
    <n v="1"/>
    <s v="EXCELENTE"/>
    <n v="1"/>
    <n v="3255"/>
    <n v="3255"/>
    <n v="1"/>
    <s v="86%-100%"/>
    <s v="EXCELENTE"/>
    <s v="Se realizó durante el periodo, la atención de los servicios de emergencia, conforme a las tipologías establecidas en el árbol de servicios de la entidad."/>
    <m/>
    <n v="1"/>
    <n v="3361"/>
    <n v="3361"/>
    <n v="1"/>
    <s v="86%-100%"/>
    <s v="EXCELENTE"/>
    <s v="Se realizó durante el periodo, la atención de los servicios de emergencia, conforme a las tipologías establecidas en el árbol de servicios de la entidad."/>
    <m/>
    <n v="1"/>
    <n v="3093"/>
    <n v="3093"/>
    <n v="1"/>
    <s v="86%-100%"/>
    <s v="Excelente"/>
    <s v="Se realizó durante el periodo, la atención de los servicios de emergencia, conforme a las tipologías establecidas en el árbol de servicios de la entidad."/>
    <m/>
    <n v="1"/>
    <n v="1"/>
    <x v="0"/>
    <n v="1"/>
    <n v="2755"/>
    <n v="2755"/>
    <n v="1"/>
    <s v="86%-100%"/>
    <s v="EXCELENTE"/>
    <s v="Se realizó durante el periodo, la atención de los servicios de emergencia, conforme a las tipologías establecidas en el árbol de servicios de la entidad."/>
    <m/>
    <n v="1"/>
    <n v="2897"/>
    <n v="2897"/>
    <n v="1"/>
    <s v="86%-100%"/>
    <s v="EXCELENTE"/>
    <s v="Se realizó durante el periodo, la atención de los servicios de emergencia, conforme a las tipologías establecidas en el árbol de servicios de la entidad."/>
    <m/>
    <n v="1"/>
    <n v="3360"/>
    <n v="3360"/>
    <n v="1"/>
    <s v="86%-100%"/>
    <s v="EXCELENTE"/>
    <s v="Se realizó durante el periodo, la atención de los servicios de emergencia, conforme a las tipologías establecidas en el árbol de servicios de la entidad."/>
    <m/>
    <n v="1"/>
    <n v="1"/>
    <s v="EXCELENTE"/>
  </r>
  <r>
    <n v="29"/>
    <x v="0"/>
    <s v="Gestión Integrada"/>
    <s v="7. Subdirección de Gestión Corporativa"/>
    <x v="1"/>
    <s v="Eficacia acciones SIG-MIPG"/>
    <s v="Medir la eficacia de las acciones plantedas para el SIG"/>
    <s v="Trimestral"/>
    <s v="Personal y Tecnológico (Computador)"/>
    <n v="0.8"/>
    <s v="Final de cada trimestre "/>
    <s v="Eficacia"/>
    <s v="(# acciones efectivas en el periodo / # acciones reportadas) * 100%"/>
    <s v="Porcentaje"/>
    <s v="Evidencia cualitativa o cuantitativa de la eficacia de las acciones"/>
    <s v="Trimestral"/>
    <s v="Trimestral"/>
    <s v="&lt;50"/>
    <s v="&gt;=50 y 60%"/>
    <s v="&gt;=61 y 80%"/>
    <s v="&gt;80%"/>
    <s v="Subsistemas del SIG  que cuenten con indicadores"/>
    <s v="Líderes de los Subprocesos SIG_x000a_"/>
    <s v="Coordinación SIG"/>
    <s v="Directivos, Oficina Asesora de Planeación, coordinadores y referentes del SIG"/>
    <m/>
    <m/>
    <m/>
    <s v=" "/>
    <s v="&gt;80%"/>
    <m/>
    <m/>
    <m/>
    <m/>
    <m/>
    <m/>
    <s v=" "/>
    <s v="&gt;80%"/>
    <m/>
    <m/>
    <m/>
    <n v="0.8"/>
    <n v="1"/>
    <n v="8"/>
    <n v="0.125"/>
    <s v="&lt;50"/>
    <s v="MALO"/>
    <s v="Las acciones reportadas en la Ruta de Calidad para el cuarto trimestre, se encuentra con fecha de vencimiento o no reportan avance significativo, por lo tanto, no se puede definir si son efectivas aún. "/>
    <s v="Modificar el indicador acorde con la gestión del proceso para el 2020."/>
    <n v="0.125"/>
    <n v="0.125"/>
    <s v="MALO"/>
    <m/>
    <m/>
    <m/>
    <s v=" "/>
    <s v="&gt;80%"/>
    <m/>
    <m/>
    <m/>
    <m/>
    <m/>
    <m/>
    <s v=" "/>
    <s v="&gt;80%"/>
    <m/>
    <m/>
    <m/>
    <n v="0.8"/>
    <n v="11"/>
    <n v="0"/>
    <s v=" "/>
    <s v="&gt;80%"/>
    <s v="MALO"/>
    <s v="Las acciones reportadas en la Ruta de Calidad para el trimestre no han tenido seguimiento, por lo tanto, no se puede definir si son efectivas aún. Por tal razón el indicador debe ser modificado en su periodicidad a anual."/>
    <s v="Solicitar la modificación de la periodicidad del indicador."/>
    <s v="0"/>
    <s v="0"/>
    <s v="MALO"/>
    <m/>
    <m/>
    <m/>
    <s v=" "/>
    <s v="&gt;80%"/>
    <m/>
    <m/>
    <m/>
    <m/>
    <m/>
    <m/>
    <s v=" "/>
    <s v="&gt;80%"/>
    <m/>
    <m/>
    <m/>
    <n v="0.8"/>
    <n v="0"/>
    <n v="0"/>
    <s v=" "/>
    <s v="&gt;80%"/>
    <s v="REGULAR"/>
    <s v="Se identificaron en la ruta de la calidad las acciones de mejora en el plan de mejoramiento institucional, para los Subprocesos que integra el SIG. "/>
    <s v="Solicitar a los subprocesos con acciones vigentes, celeridad en el cumplimiento de las mismas."/>
    <s v="0"/>
    <s v="0"/>
    <x v="4"/>
    <n v="0.8"/>
    <m/>
    <m/>
    <s v=" "/>
    <s v="&gt;80%"/>
    <m/>
    <m/>
    <m/>
    <n v="0.8"/>
    <m/>
    <m/>
    <s v=" "/>
    <s v="&gt;80%"/>
    <m/>
    <m/>
    <m/>
    <n v="0.8"/>
    <n v="1"/>
    <n v="1"/>
    <n v="1"/>
    <s v="&gt;80%"/>
    <s v="EXCELENTE"/>
    <s v="Se presentó una acción correctiva en el mes de marzo del SIG , a  la oficna de Control interno, la cual es efectiva respecto a la ejecución del plan de acción establecido para la eliminación de las no conformidades detectadas."/>
    <m/>
    <n v="1"/>
    <n v="1"/>
    <s v="EXCELENTE"/>
  </r>
  <r>
    <n v="30"/>
    <x v="0"/>
    <s v="Gestión Asuntos Jurídicos"/>
    <s v="7. Subdirección de Gestión Corporativa"/>
    <x v="0"/>
    <s v="Autos impulsados por abogados"/>
    <s v="medir el cumplimiento de la eficacia de los trabajadores de la Oficina de control interno disciplinarios."/>
    <s v="semestral"/>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semestral"/>
    <s v="Semestral"/>
    <s v="&lt;=7"/>
    <s v="&gt;8 - &lt;11"/>
    <s v="(=)11 y &lt;13"/>
    <s v="(=)13"/>
    <s v="Oficina de Control Interno"/>
    <s v="Asistente Administrativa OCDI"/>
    <s v="Coordinador OCDI"/>
    <s v="Directivos"/>
    <m/>
    <m/>
    <m/>
    <s v=" "/>
    <s v="(=)13"/>
    <m/>
    <m/>
    <m/>
    <m/>
    <m/>
    <m/>
    <s v=" "/>
    <s v="(=)13"/>
    <m/>
    <m/>
    <m/>
    <n v="0.13"/>
    <n v="352"/>
    <n v="29.2"/>
    <n v="12.054794520547945"/>
    <s v="(=)11 y &lt;13"/>
    <s v="BUENO"/>
    <s v="Se cumplieron de manera oportuna las metas establecidas. "/>
    <m/>
    <n v="12.054794520547945"/>
    <n v="12.054794520547945"/>
    <s v="BUENO"/>
    <m/>
    <m/>
    <m/>
    <s v=" "/>
    <s v="(=)13"/>
    <m/>
    <m/>
    <m/>
    <m/>
    <m/>
    <m/>
    <s v=" "/>
    <s v="(=)13"/>
    <m/>
    <m/>
    <m/>
    <m/>
    <m/>
    <m/>
    <s v=" "/>
    <s v="(=)13"/>
    <m/>
    <m/>
    <m/>
    <s v="0"/>
    <s v="0"/>
    <m/>
    <m/>
    <m/>
    <m/>
    <s v=" "/>
    <s v="(=)13"/>
    <m/>
    <m/>
    <m/>
    <m/>
    <m/>
    <m/>
    <s v=" "/>
    <s v="(=)13"/>
    <m/>
    <m/>
    <m/>
    <n v="13"/>
    <n v="384"/>
    <n v="28.33"/>
    <n v="13.554535827744441"/>
    <s v="(=)13"/>
    <s v="Excelente"/>
    <s v="Con excelencia se cumplieron con las metas establecidas."/>
    <s v="N/A"/>
    <n v="13.554535827744441"/>
    <n v="13.554535827744441"/>
    <x v="0"/>
    <n v="13"/>
    <s v="NA"/>
    <s v="NA"/>
    <s v=" "/>
    <s v="(=)13"/>
    <s v="NA"/>
    <s v="NA"/>
    <s v="NA"/>
    <n v="13"/>
    <s v="NA"/>
    <s v="NA"/>
    <s v=" "/>
    <s v="(=)13"/>
    <s v="NA"/>
    <s v="NA"/>
    <s v="NA"/>
    <n v="13"/>
    <s v="NA"/>
    <s v="NA"/>
    <s v=" "/>
    <s v="(=)13"/>
    <s v="NA"/>
    <s v="NA"/>
    <s v="NA"/>
    <s v=" 0"/>
    <s v=" 0"/>
    <m/>
  </r>
  <r>
    <n v="31"/>
    <x v="0"/>
    <s v="Gestión Asuntos Jurídicos"/>
    <s v="7. Subdirección de Gestión Corporativa"/>
    <x v="0"/>
    <s v="Tiempo de respuesta para decisión de quejas."/>
    <s v="oportunidad en los tiempos de respuesta"/>
    <s v="Mensual"/>
    <s v="Personal y Tecnológico (Computador)"/>
    <n v="10"/>
    <s v="Inicio, durante y final del proceso que respuesta"/>
    <s v="Eficiencia"/>
    <s v="Número total de procesos/ Promedio días (fecha de apertura-fecha de acta de reparto)"/>
    <s v="Numero"/>
    <s v="Actas de reparto y libro apertura de procesos."/>
    <s v="Mensual"/>
    <s v="Mensual"/>
    <s v="&gt;15"/>
    <s v="&lt;=15 y &gt;=13"/>
    <s v="&lt;=12 y &gt;=11"/>
    <s v="&lt;=10"/>
    <s v="Oficina de Control Interno"/>
    <s v="Asistente Administrativa OCDI"/>
    <s v="Coordinador OCDI"/>
    <s v="Directivos"/>
    <n v="10"/>
    <n v="11"/>
    <n v="2.58"/>
    <n v="4.2635658914728678"/>
    <s v="&lt;=10"/>
    <s v="EXCELENTE"/>
    <s v="El compromiso del equipo y de la oficina conlleva al cumplimiento efectivo de las metas planteadas para el indicador."/>
    <m/>
    <n v="10"/>
    <n v="12"/>
    <n v="3.83"/>
    <n v="3.133159268929504"/>
    <s v="&lt;=10"/>
    <s v="EXCELENTE"/>
    <s v="El compromiso del equipo y de la oficina conlleva al cumplimiento efectivo de las metas planteadas para el indicador."/>
    <m/>
    <n v="10"/>
    <n v="5"/>
    <n v="2"/>
    <n v="2.5"/>
    <s v="&lt;=10"/>
    <s v="EXCELENTE"/>
    <s v="El compromiso del equipo y de la oficina conlleva al cumplimiento efectivo de las metas planteadas para el indicador. "/>
    <m/>
    <n v="3.2989083868007909"/>
    <n v="3.2989083868007909"/>
    <s v="EXCELENTE"/>
    <n v="10"/>
    <n v="7"/>
    <n v="3.4"/>
    <n v="2.0588235294117649"/>
    <s v="&lt;=10"/>
    <s v="EXCELENTE"/>
    <s v="El compromiso del equipo de la OCID conllevó al cumplimiento efectivo del indicador."/>
    <m/>
    <n v="10"/>
    <n v="5"/>
    <n v="2.8"/>
    <n v="1.7857142857142858"/>
    <s v="&lt;=10"/>
    <s v="EXCELENTE"/>
    <s v="El compromiso del equipo de la OCID conllevó al cumplimiento efectivo del indicador."/>
    <m/>
    <n v="10"/>
    <n v="2"/>
    <n v="1.5"/>
    <n v="1.3333333333333333"/>
    <s v="&lt;=10"/>
    <s v="EXCELENTE"/>
    <s v="El compromiso del equipo de la OCID conllevó al cumplimiento efectivo del indicador."/>
    <m/>
    <n v="1.7259570494864613"/>
    <n v="1.7259570494864613"/>
    <s v="EXCELENTE"/>
    <n v="10"/>
    <n v="6"/>
    <n v="1.6"/>
    <n v="3.75"/>
    <s v="&lt;=10"/>
    <s v="EXCELENTE"/>
    <s v="El compromiso del equipo de la ocdi conllevó al cumplimiento efectivo del indicador"/>
    <s v="N/A"/>
    <n v="10"/>
    <n v="14"/>
    <n v="3.19"/>
    <n v="4.3887147335423196"/>
    <s v="&lt;=10"/>
    <s v="EXCELENTE"/>
    <s v="El compromiso del equipo de la ocdi conllevó al cumplimiento efectivo del indicador"/>
    <s v="N/A"/>
    <n v="10"/>
    <n v="8"/>
    <n v="3.6"/>
    <n v="2.2222222222222223"/>
    <s v="&lt;=10"/>
    <s v="Excelente"/>
    <s v="El compromiso del equipo de la ocdi conllevó al cumplimiento efectivo del indicador"/>
    <s v="N/A"/>
    <n v="3.4536456519215135"/>
    <n v="3.4536456519215135"/>
    <x v="0"/>
    <n v="10"/>
    <n v="3"/>
    <n v="1.5"/>
    <n v="2"/>
    <s v="&lt;=10"/>
    <s v="EXCELENTE"/>
    <s v="EL COMPROMISO DEL EQUIPO DE LA OCDI CONLLEVÓ AL CUMPLIMIENTO EFECTIVO DEL INDICADOR "/>
    <m/>
    <n v="10"/>
    <n v="7"/>
    <n v="3"/>
    <n v="2.3333333333333335"/>
    <s v="&lt;=10"/>
    <s v="EXCELENTE"/>
    <s v="EL COMPROMISO DEL EQUIPO DE LA OCDI CONLLEVÓ AL CUMPLIMIENTO EFECTIVO DEL INDICADOR "/>
    <m/>
    <n v="10"/>
    <n v="4"/>
    <n v="2"/>
    <n v="2"/>
    <s v="&lt;=10"/>
    <s v="EXCELENTE"/>
    <s v="EL COMPROMISO DEL EQUIPO DE LA OCDI CONLLEVÓ AL CUMPLIMIENTO EFECTIVO DEL INDICADOR "/>
    <m/>
    <n v="2.1111111111111112"/>
    <n v="2.1111111111111112"/>
    <s v="EXCELENTE"/>
  </r>
  <r>
    <n v="32"/>
    <x v="0"/>
    <s v="Gestión de PQRS"/>
    <s v="7. Subdirección de Gestión Corporativa"/>
    <x v="0"/>
    <s v="Medición del nivel de satisfacción general del ciudadano en los puntos de atención de la UAECOB."/>
    <s v="Medir el nivel de satisfacción en cuanto a tiempo de respuesta, claridad de la información y trato digno. En el punto principal y red CADE"/>
    <s v="Trimestral"/>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0.9"/>
    <m/>
    <m/>
    <n v="0.996"/>
    <s v="&gt;=95 %"/>
    <s v="EXCELENTE"/>
    <s v="Se cumple con la meta establecida durante el periodo de reporte, de acuerdo con las 229 encuestas realizadas, identificando que 228 ciudadanos respondieron positivamente al ejercicio del resultado de la atención presencial en los puntos donde atiende la entidad, por lo anterior, existe un cumplimiento por encima de la meta establecida para el reporte en el primer trimestre con un 99,6%, mejorando el resultado dado que el anterior fue de  95,7% , aumentando el promedio en 3,9%, el cual indica el compromiso del equipo de trabajo del proceso GSC. "/>
    <m/>
    <n v="0.996"/>
    <n v="0.996"/>
    <s v="EXCELENTE"/>
    <m/>
    <m/>
    <m/>
    <s v=" "/>
    <s v="&gt;=95 %"/>
    <m/>
    <m/>
    <m/>
    <m/>
    <m/>
    <m/>
    <s v=" "/>
    <s v="&gt;=95 %"/>
    <m/>
    <m/>
    <m/>
    <n v="0.9"/>
    <n v="0.95689999999999997"/>
    <m/>
    <s v=" "/>
    <s v="&gt;=95 %"/>
    <s v="EXCELENTE"/>
    <s v="Se cumple con la meta establecida durante el periodo de reporte, de acuerdo con las 170 encuestas realizadas, identificando que 163 ciudadanos respondieron positivamente al ejercicio del resultado de la atención presencial en los puntos donde atiende la entidad, por lo anterior, existe un cumplimiento por encima de la meta establecida para el reporte en el primer trimestre con un 95,7%."/>
    <m/>
    <s v="0"/>
    <s v="0"/>
    <s v="EXCELENTE"/>
    <m/>
    <m/>
    <m/>
    <s v=" "/>
    <s v="&gt;=95 %"/>
    <m/>
    <m/>
    <m/>
    <m/>
    <m/>
    <m/>
    <s v=" "/>
    <s v="&gt;=95 %"/>
    <m/>
    <m/>
    <m/>
    <n v="0.9"/>
    <n v="0.96899999999999997"/>
    <m/>
    <s v=" "/>
    <s v="&gt;=95 %"/>
    <s v="Excelente"/>
    <s v="Se cumple con la meta establecida durante el periodo de reporte, de acuerdo con las 150 encuestas realizadas, identificando que 145 ciudadanos respondieron positivamente al ejercicio del resultado de la atención presencial en los puntos donde atiende la entidad, por lo anterior, existe un cumplimiento por encima de la meta establecida para el reporte en el primer trimestre con un 96,9%   "/>
    <s v="N/A"/>
    <s v="0"/>
    <s v="0"/>
    <x v="0"/>
    <n v="0.9"/>
    <m/>
    <m/>
    <s v=" "/>
    <s v="&gt;=95 %"/>
    <m/>
    <m/>
    <m/>
    <n v="0.9"/>
    <m/>
    <m/>
    <s v=" "/>
    <s v="&gt;=95 %"/>
    <m/>
    <m/>
    <m/>
    <n v="0.9"/>
    <m/>
    <m/>
    <s v=" "/>
    <s v="&gt;=95 %"/>
    <s v="EXCELENTE"/>
    <s v="Se cumple con la meta establecida durante el periodo de reporte, de acuerdo con las 53 encuestas realizadas, identificando que 53 ciudadanos respondieron positivamente al ejercicio del resultado de la atención presencial en los puntos donde atiende la entidad, por lo anterior, existe un cumplimiento por encima de la meta establecida para el reporte en el primer trimestre con un 98,74%   "/>
    <m/>
    <s v=" 0"/>
    <s v=" 0"/>
    <s v="EXCELENTE"/>
  </r>
  <r>
    <n v="33"/>
    <x v="0"/>
    <s v="Gestión de PQRS"/>
    <s v="7. Subdirección de Gestión Corporativa"/>
    <x v="1"/>
    <s v="Oportunidad de las respuestas de los PQRS ingresados a la entidad, y serados en el aplicativo SDQS"/>
    <s v="Medir la oportunidad de respuesta al ciudadano, de acuerdo a los tiempos de Ley "/>
    <s v="Trimestral"/>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1"/>
    <n v="107"/>
    <n v="115"/>
    <n v="0.93043478260869561"/>
    <s v=" =89% Y &lt;95%"/>
    <s v="BUENO"/>
    <s v="Verificando la información, se puede determinar que, de las 115 peticiones registradas, ocho (8) peticiones faltan por responder en términos para un total de efectividad del 93%."/>
    <m/>
    <n v="0.93043478260869561"/>
    <n v="0.93043478260869561"/>
    <s v="BUENO"/>
    <m/>
    <m/>
    <m/>
    <s v=" "/>
    <s v="&gt;=95 %"/>
    <m/>
    <m/>
    <m/>
    <m/>
    <m/>
    <m/>
    <s v=" "/>
    <s v="&gt;=95 %"/>
    <m/>
    <m/>
    <m/>
    <n v="1"/>
    <n v="19"/>
    <n v="24"/>
    <n v="0.79166666666666663"/>
    <s v="&gt;=95 %"/>
    <s v="MALO"/>
    <s v="Verificando la información, se puede determinar que, de las peticiones registradas, es decir 24, las restantes 5 faltan por responder en términos para un total de efectividad del 79%."/>
    <m/>
    <n v="0.79166666666666663"/>
    <n v="0.79166666666666663"/>
    <s v="MALO"/>
    <m/>
    <m/>
    <m/>
    <s v=" "/>
    <s v="&gt;=95 %"/>
    <m/>
    <m/>
    <m/>
    <m/>
    <m/>
    <m/>
    <s v=" "/>
    <s v="&gt;=95 %"/>
    <m/>
    <m/>
    <m/>
    <n v="1"/>
    <n v="69"/>
    <n v="79"/>
    <n v="0.87341772151898733"/>
    <s v="&gt;=95 %"/>
    <s v="BUENO"/>
    <s v="Verificando la información, se puede determinar que de 79 peticiones faltan en términos legales 10 por responder, con un cumplimiento del 87% del total, pero hay que tener en cuenta que las que faltan son en términos legales."/>
    <s v="N/A"/>
    <n v="0.87341772151898733"/>
    <n v="0.87341772151898733"/>
    <x v="3"/>
    <n v="1"/>
    <m/>
    <m/>
    <s v=" "/>
    <s v="&gt;=95 %"/>
    <m/>
    <m/>
    <m/>
    <n v="1"/>
    <m/>
    <m/>
    <s v=" "/>
    <s v="&gt;=95 %"/>
    <m/>
    <m/>
    <m/>
    <n v="1"/>
    <n v="77"/>
    <n v="85"/>
    <n v="0.90588235294117647"/>
    <s v="&gt;=95 %"/>
    <s v="BUENO"/>
    <s v="Se cumple con las respuestas en términos de Ley, donde se recibió en el trimestre 85 peticiones quedando por responder 8  requerimientos que se encuentran en los tiempos de oportunidad según lo que contempla la norma, cumpliendo con el 91% de las respuestas en mención."/>
    <m/>
    <n v="0.90588235294117647"/>
    <n v="0.90588235294117647"/>
    <s v="BUENO"/>
  </r>
  <r>
    <n v="34"/>
    <x v="0"/>
    <s v="Gestión de PQRS"/>
    <s v="7. Subdirección de Gestión Corporativa"/>
    <x v="1"/>
    <s v="Satisfacción ciudadana, frente a la respuesta de fondo "/>
    <s v="Medir la satisfacción ciudadana, frente a la respuesta generada "/>
    <s v="Trimestral"/>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s v=" "/>
    <s v="&gt;=90 %"/>
    <m/>
    <m/>
    <m/>
    <m/>
    <m/>
    <m/>
    <s v=" "/>
    <s v="&gt;=90 %"/>
    <m/>
    <m/>
    <m/>
    <n v="0.9"/>
    <m/>
    <m/>
    <n v="1"/>
    <s v="&gt;=90 %"/>
    <s v="EXCELENTE"/>
    <s v="De acuerdo con el periodo reportado, para el IV trimestre reaccionó con el crecimiento del indicador de satisfacción a las preguntas de las PQRS, el cual, se cumple con la meta por encima del 90%, donde se reporta un total de 100% en comparación al periodo anterior con el 96,7%, mejorando en 3,3%, llegando al máximo obtenido en el mencionado periodo, cabe aclarar que los meses de reporte son septiembre, octubre y noviembre de 2019, teniendo en cuenta que para hacer la encuesta es mes vencido."/>
    <m/>
    <n v="1"/>
    <n v="1"/>
    <s v="EXCELENTE"/>
    <m/>
    <m/>
    <m/>
    <s v=" "/>
    <s v="&gt;=90 %"/>
    <m/>
    <m/>
    <m/>
    <m/>
    <m/>
    <m/>
    <s v=" "/>
    <s v="&gt;=90 %"/>
    <m/>
    <m/>
    <m/>
    <n v="0.9"/>
    <n v="0.9"/>
    <n v="0.9"/>
    <n v="1"/>
    <s v="&gt;=90 %"/>
    <s v="EXCELENTE"/>
    <s v="De acuerdo con el periodo repostado se nota una baja en el indicador de satisfacción a las preguntas de las PQRS, sin embargo, se cumple con la meta por encima del 90%, el cual para el periodo se reporta un total de 96,7%, de igual forma hay que realizar un análisis de la baja porcentual en comparación al periodo anterior._x000a_Para este proceso se tiene en cuenta los meses de junio, julio y agosto, Informes de satisfacción. "/>
    <m/>
    <n v="1"/>
    <n v="1"/>
    <s v="EXCELENTE"/>
    <m/>
    <m/>
    <m/>
    <s v=" "/>
    <s v="&gt;=90 %"/>
    <m/>
    <m/>
    <m/>
    <m/>
    <m/>
    <m/>
    <s v=" "/>
    <s v="&gt;=90 %"/>
    <m/>
    <m/>
    <m/>
    <n v="0.9"/>
    <n v="0.93700000000000006"/>
    <m/>
    <s v=" "/>
    <s v="&gt;=90 %"/>
    <s v="Excelente"/>
    <s v="De acuerdo con el periodo repostado se nota una baja en el indicador de satisfacción a las preguntas de las PQRS, sin embargo, se cumple con la meta por encima del 90%, el cual para el periodo se reporta un total de 93,7%, de igual forma hay que realizar un análisis de la baja porcentual en comparación al periodo anterior."/>
    <s v="N/A"/>
    <s v="0"/>
    <s v="0"/>
    <x v="0"/>
    <n v="0.9"/>
    <m/>
    <m/>
    <s v=" "/>
    <s v="&gt;=90 %"/>
    <m/>
    <m/>
    <m/>
    <n v="0.9"/>
    <m/>
    <m/>
    <s v=" "/>
    <s v="&gt;=90 %"/>
    <m/>
    <m/>
    <m/>
    <n v="0.9"/>
    <m/>
    <m/>
    <s v=" "/>
    <s v="&gt;=90 %"/>
    <s v="EXCELENTE"/>
    <s v="Se cumple con la meta establecida durante el periodo de reporte, de acuerdo a lo que respondieron los ciudadanos, es decir, los encuestados con respuesta positiva constituye a 100%, este reporte se genera con las bases de datos de enero y febrero 2019"/>
    <m/>
    <s v=" 0"/>
    <s v=" 0"/>
    <s v="EXCELENTE"/>
  </r>
  <r>
    <n v="35"/>
    <x v="0"/>
    <s v="Gestion integrada"/>
    <s v="7. Subdirección de Gestión Corporativa"/>
    <x v="0"/>
    <s v="Cumplimiento del programa de capacitación PIGA en la UAECOB"/>
    <s v="Socializar al personal de la UAECOB, en el ahorro y uso eficiente de los recursos (agua, energía, gas y papel)"/>
    <s v="Trimestral"/>
    <s v="Personal y Tecnológico (Computador)"/>
    <n v="1"/>
    <s v="Seguimiento al cronograma de capacitación "/>
    <s v="Eficacia"/>
    <s v="(Número capacitaciones  realizadas / Número de capacitaciones programadas) *100"/>
    <s v="Porcentaje"/>
    <s v="Actas de asistencia y desarrollo de la metodología planificada."/>
    <s v="Trimestral"/>
    <s v="Trimestral"/>
    <s v="&lt;50%"/>
    <s v="&gt;51 y &lt; 80"/>
    <s v=" =80 Y &lt;100"/>
    <n v="1"/>
    <s v="Gestión Ambiental"/>
    <s v="Profesional de Gestión Ambiental"/>
    <s v="Coordinación de Gestión Ambiental"/>
    <s v="Profesional de Gestión Ambienta, Coordinación de Gestión Ambiental, Control Interno, Oficina Asesora de Planeación, Entes de Control, Gestión Administrativa"/>
    <m/>
    <m/>
    <m/>
    <s v=" "/>
    <n v="1"/>
    <m/>
    <m/>
    <m/>
    <m/>
    <m/>
    <m/>
    <s v=" "/>
    <n v="1"/>
    <m/>
    <m/>
    <m/>
    <n v="1"/>
    <n v="18"/>
    <n v="18"/>
    <n v="1"/>
    <n v="1"/>
    <s v="EXCELENTE"/>
    <s v="Se programaron y se realizaron 18 capacitaciones a las estaciones y edificio comando (una (1) por cada estación), sobre uso eficiente de los recursos agua, energía, papel y gas."/>
    <m/>
    <n v="1"/>
    <n v="1"/>
    <s v="EXCELENTE"/>
    <m/>
    <m/>
    <m/>
    <s v=" "/>
    <n v="1"/>
    <m/>
    <m/>
    <m/>
    <m/>
    <m/>
    <m/>
    <s v=" "/>
    <n v="1"/>
    <m/>
    <m/>
    <m/>
    <n v="1"/>
    <n v="18"/>
    <n v="18"/>
    <n v="1"/>
    <n v="1"/>
    <s v="EXCELENTE"/>
    <s v="Se realizó una jornada de socialización al personal de la UAECOB, en el ahorro y uso eficiente de los recursos (agua, energía, gas y papel) en las 18 sedes."/>
    <m/>
    <n v="1"/>
    <n v="1"/>
    <s v="EXCELENTE"/>
    <n v="1"/>
    <m/>
    <m/>
    <s v=" "/>
    <n v="1"/>
    <m/>
    <m/>
    <m/>
    <m/>
    <m/>
    <m/>
    <s v=" "/>
    <n v="1"/>
    <m/>
    <m/>
    <m/>
    <n v="1"/>
    <n v="17"/>
    <n v="17"/>
    <n v="1"/>
    <n v="1"/>
    <s v="Excelente"/>
    <s v="Se realizaron las capacitaciones programadas para el trimestre, sobre los programas de gestión Ambiental para el ahorro de los recursos y manejo de residuos."/>
    <s v="N/A"/>
    <n v="1"/>
    <n v="1"/>
    <x v="0"/>
    <n v="1"/>
    <m/>
    <m/>
    <s v=" "/>
    <n v="1"/>
    <m/>
    <m/>
    <m/>
    <n v="1"/>
    <m/>
    <m/>
    <s v=" "/>
    <n v="1"/>
    <m/>
    <m/>
    <m/>
    <n v="1"/>
    <n v="17"/>
    <n v="17"/>
    <n v="1"/>
    <n v="1"/>
    <s v="EXCELENTE"/>
    <s v="Se realizaron las capacitaciones programadas para el trimestre, sobre los programas de gestión Ambiental para el ahorro de los recursos y manejo de residuos."/>
    <m/>
    <n v="1"/>
    <n v="1"/>
    <s v="EXCELENTE"/>
  </r>
  <r>
    <n v="36"/>
    <x v="0"/>
    <s v="Gestión Financiera"/>
    <s v="7. Subdirección de Gestión Corporativa"/>
    <x v="0"/>
    <s v="Cuentas rechazadas por el área financiera"/>
    <s v="verificar el cumplimiento de los requisitos para la presentación y tramite de las cuentas de cobro de la UAECOB"/>
    <s v="Mensual"/>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0"/>
    <n v="599"/>
    <n v="0"/>
    <s v="&lt;1%"/>
    <s v="EXCELENTE"/>
    <s v="En este mes no se presentaron devoluciones por escrito, dado que las correcciones solicitadas por correo fueron tramitadas en su momento."/>
    <m/>
    <n v="0.01"/>
    <n v="0"/>
    <n v="573"/>
    <n v="0"/>
    <s v="&lt;1%"/>
    <s v="EXCELENTE"/>
    <s v="En noviembre no se efectuó devoluciones por parte del área, las correcciones solicitadas se efectuaron vía correo y fueron tramitadas en su momento."/>
    <m/>
    <n v="0.01"/>
    <n v="2"/>
    <n v="634"/>
    <n v="3.1545741324921135E-3"/>
    <s v="&lt;1%"/>
    <s v="EXCELENTE"/>
    <s v="Al cierre de la vigencia se efectuaron dos devoluciones por escrito por parte del área, las demás correcciones solicitadas vía correo fueron tramitadas en su momento."/>
    <m/>
    <n v="1.0515247108307045E-3"/>
    <n v="1.0515247108307045E-3"/>
    <s v="EXCELENTE"/>
    <n v="0.01"/>
    <n v="0"/>
    <n v="393"/>
    <n v="0"/>
    <s v="&lt;1%"/>
    <s v="EXCELENTE"/>
    <s v="No se presentó rechazos por parte del área Financiera en este mes, las correcciones solicitadas vía correo fueron tramitadas en su momento. "/>
    <m/>
    <n v="0.01"/>
    <n v="0"/>
    <n v="386"/>
    <n v="0"/>
    <s v="&lt;1%"/>
    <s v="EXCELENTE"/>
    <s v="En agosto no se presentó devoluciones por escrito por parte del área, las correcciones solicitadas vía correo fueron tramitadas en su momento."/>
    <m/>
    <n v="0.01"/>
    <n v="0"/>
    <n v="542"/>
    <n v="0"/>
    <s v="&lt;1%"/>
    <s v="EXCELENTE"/>
    <s v="En este mes no se presentó devoluciones por escrito por parte del área, las correcciones solicitada por correo fueron tramitadas en su momento."/>
    <m/>
    <n v="0"/>
    <n v="0"/>
    <s v="EXCELENTE"/>
    <n v="0.01"/>
    <n v="0"/>
    <n v="342"/>
    <n v="0"/>
    <s v="&lt;1%"/>
    <s v="EXCELENTE"/>
    <s v="En lo que respecta al mes de abril no se efectuó devoluciones por escrito, teniendo en cuenta que las correcciones solicitadas por correo fueron tramitadas en su momento."/>
    <m/>
    <n v="0.01"/>
    <n v="0"/>
    <n v="374"/>
    <n v="0"/>
    <s v="&lt;1%"/>
    <s v="EXCELENTE"/>
    <s v="Para el mes de mayo no se efectuaron devoluciones por escrito por parte del área, las correcciones solicitadas por correo fueron tramitadas en su momento."/>
    <m/>
    <n v="0.01"/>
    <n v="0"/>
    <n v="375"/>
    <n v="0"/>
    <s v="&lt;1%"/>
    <s v="Excelente"/>
    <s v="En junio no fue necesario efectuar devoluciones por escrito por parte del área, las correcciones solicitadas por correo se tramitaron en su momento."/>
    <s v="N/A"/>
    <n v="0"/>
    <n v="0"/>
    <x v="0"/>
    <n v="0.01"/>
    <n v="0"/>
    <n v="4"/>
    <n v="0"/>
    <s v="&lt;1%"/>
    <s v="EXCELENTE"/>
    <s v="En el mes de enero no se presentaron rechazos por parte del área Financiera, lo anterior teniendo en cuenta que en este mes no se tramitan cuentas por cuanto las reservas se aprueban a final de mes.   "/>
    <m/>
    <n v="0.01"/>
    <n v="0"/>
    <n v="415"/>
    <n v="0"/>
    <s v="&lt;1%"/>
    <s v="EXCELENTE"/>
    <s v="En este mes no se presentó devoluciones por escrito por parte del área, teniendo en cuenta que las correciones solicitadas por correo fueron tramitada en su momento."/>
    <m/>
    <n v="0.01"/>
    <n v="0"/>
    <n v="339"/>
    <n v="0"/>
    <s v="&lt;1%"/>
    <s v="EXCELENTE"/>
    <s v="En el mes marzo no se presentó devolución por escrito por parte del área, teniendo en cuenta que las correciones solicitadas por correo no fue tramitada en su momento."/>
    <m/>
    <n v="0"/>
    <n v="0"/>
    <s v="EXCELENTE"/>
  </r>
  <r>
    <n v="37"/>
    <x v="0"/>
    <s v="Gestión Financiera"/>
    <s v="7. Subdirección de Gestión Corporativa"/>
    <x v="0"/>
    <s v="Pagos de cuentas de cobro rechazados por la tesorería distrital"/>
    <s v="Revisar y mantener actualizado los datos y estado de las cuentas bancarias minimizar el rechazo de los pagos."/>
    <s v="Mensual"/>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3"/>
    <n v="599"/>
    <n v="5.008347245409015E-3"/>
    <n v="0.01"/>
    <s v="BUENO"/>
    <s v="Para el mes de octubre se presentaron tres rechazos por parte de la Tesorería Distrital, el número de la cuenta no es válido."/>
    <m/>
    <n v="0.01"/>
    <n v="7"/>
    <n v="573"/>
    <n v="1.2216404886561954E-2"/>
    <s v="&lt;1%"/>
    <s v="BUENO"/>
    <s v="En noviembre se presentó unos rechazos por parte de la Tesorería Distrital, cambio en la razón social de Citi Bank. "/>
    <m/>
    <n v="0.01"/>
    <n v="1"/>
    <n v="632"/>
    <n v="1.5822784810126582E-3"/>
    <s v="&lt;1%"/>
    <s v="EXCELENTE"/>
    <s v="La Tesorería Distrital en el mes de diciembre generó un rechazo por número de la cuenta erróneo."/>
    <m/>
    <n v="6.269010204327876E-3"/>
    <n v="6.269010204327876E-3"/>
    <s v="EXCELENTE"/>
    <n v="0.01"/>
    <n v="2"/>
    <n v="393"/>
    <n v="5.0890585241730284E-3"/>
    <s v="&lt;1%"/>
    <s v="BUENO"/>
    <s v="En este mes se presentó dos rechazos por parte de la Tesorería, cuenta invalida y cuenta no abierta."/>
    <m/>
    <n v="0.01"/>
    <n v="3"/>
    <n v="386"/>
    <n v="7.7720207253886009E-3"/>
    <s v="&lt;1%"/>
    <s v="BUENO"/>
    <s v="En lo que respecta a este mes de agosto se presentó tres rechazos por parte de la Tesorería Distrital. Por cuentas erradas o bloqueadas."/>
    <m/>
    <n v="0.01"/>
    <n v="0"/>
    <n v="542"/>
    <n v="0"/>
    <s v="&lt;1%"/>
    <s v="EXCELENTE"/>
    <s v="En septiembre no se presentó rechazos por parte de la Tesorería Distrital."/>
    <m/>
    <n v="4.2870264165205431E-3"/>
    <n v="4.2870264165205431E-3"/>
    <s v="EXCELENTE"/>
    <n v="0.01"/>
    <n v="1"/>
    <n v="342"/>
    <n v="2.9239766081871343E-3"/>
    <s v="&lt;1%"/>
    <s v="EXCELENTE"/>
    <s v="Para el mes de abril se presentó un rechazo por parte de la Tesoreria Distrital, cuenta no existe."/>
    <m/>
    <n v="0.01"/>
    <n v="0"/>
    <n v="374"/>
    <n v="0"/>
    <s v="&lt;1%"/>
    <s v="EXCELENTE"/>
    <s v="En mayo no se presentó rechazos por parte de la Tesorería Distrital."/>
    <m/>
    <n v="0.01"/>
    <n v="2"/>
    <n v="375"/>
    <n v="5.3333333333333332E-3"/>
    <s v="&lt;1%"/>
    <s v="Excelente"/>
    <s v="Respecto al mes de junio se presentó dos rechazos por parte de la Tesorería Distrital por cuentas erróneas."/>
    <s v="N/A"/>
    <n v="2.7524366471734889E-3"/>
    <n v="2.7524366471734889E-3"/>
    <x v="0"/>
    <n v="0.01"/>
    <n v="0"/>
    <n v="4"/>
    <n v="0"/>
    <s v="&lt;1%"/>
    <s v="EXCELENTE"/>
    <s v="No se presentó ningun rechazo por parte de la Tesoreria en enero."/>
    <m/>
    <n v="0.01"/>
    <n v="4"/>
    <n v="415"/>
    <n v="9.6385542168674707E-3"/>
    <s v="&lt;1%"/>
    <s v="EXCELENTE"/>
    <s v="Se presentaron cuatro rechazos por parte de la Tesoreria en febrero, por cuentas inactivas y por topes."/>
    <m/>
    <n v="0.01"/>
    <n v="3"/>
    <n v="339"/>
    <n v="8.8495575221238937E-3"/>
    <s v="&lt;1%"/>
    <s v="EXCELENTE"/>
    <s v="En marzo se presentó tres rechazos por parte de la Tesoreria Distrital, la cuanta no corresponde al tercero."/>
    <m/>
    <n v="6.1627039129971209E-3"/>
    <n v="6.1627039129971209E-3"/>
    <s v="EXCELENTE"/>
  </r>
  <r>
    <n v="38"/>
    <x v="0"/>
    <s v="Gestión Financiera"/>
    <s v="7. Subdirección de Gestión Corporativa"/>
    <x v="1"/>
    <s v="Giros realizados"/>
    <s v="Medir la ejecución real de la entidad (Para mostrar la relación con lo ejecutado y mostrar avance significativo)"/>
    <s v="Trimestral"/>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0.9"/>
    <m/>
    <m/>
    <s v=" "/>
    <s v="&gt;95%"/>
    <m/>
    <m/>
    <m/>
    <m/>
    <m/>
    <m/>
    <s v=" "/>
    <s v="&gt;95%"/>
    <m/>
    <m/>
    <m/>
    <n v="0.9"/>
    <n v="93120254800"/>
    <n v="116392266646"/>
    <n v="0.80005534287960545"/>
    <s v="&gt;80 y &lt; 94%"/>
    <s v="BUENO"/>
    <s v="Al termino del año se giró el 80,01% de los compromisos contraídos, teniendo en cuenta que el 35% de la inversión se ejecutó en el mes de diciembre."/>
    <m/>
    <n v="0.80005534287960545"/>
    <n v="0.80005534287960545"/>
    <s v="BUENO"/>
    <n v="0.9"/>
    <m/>
    <m/>
    <s v=" "/>
    <s v="&gt;95%"/>
    <m/>
    <m/>
    <m/>
    <n v="0.9"/>
    <m/>
    <m/>
    <s v=" "/>
    <s v="&gt;95%"/>
    <m/>
    <m/>
    <m/>
    <n v="0.9"/>
    <n v="54811119748"/>
    <n v="68828360678"/>
    <n v="0.79634498349340443"/>
    <s v="&gt;95%"/>
    <s v="BUENO"/>
    <s v="Con corte a este trimestre se giró el 79,63% de los compromisos del mismo periodo, esto corresponde a la dinámica de la unidad y los contratos suscritos."/>
    <m/>
    <n v="0.79634498349340443"/>
    <n v="0.79634498349340443"/>
    <s v="BUENO"/>
    <n v="0.9"/>
    <m/>
    <m/>
    <s v=" "/>
    <s v="&gt;95%"/>
    <m/>
    <m/>
    <m/>
    <n v="0.9"/>
    <m/>
    <m/>
    <s v=" "/>
    <s v="&gt;95%"/>
    <m/>
    <m/>
    <m/>
    <n v="0.9"/>
    <n v="36016123865"/>
    <n v="49731675613"/>
    <n v="0.72420893567449562"/>
    <s v="&gt;95%"/>
    <s v="REGULAR"/>
    <s v="Para el segundo trimestre se ha girado el 72,42% de los compromisos de lo corrido del año, que corresponde al normal funcionamiento de la Entidad."/>
    <s v="N/A"/>
    <n v="0.72420893567449562"/>
    <n v="0.72420893567449562"/>
    <x v="1"/>
    <n v="0.9"/>
    <m/>
    <m/>
    <s v=" "/>
    <s v="&gt;95%"/>
    <m/>
    <m/>
    <m/>
    <n v="0.9"/>
    <m/>
    <m/>
    <s v=" "/>
    <s v="&gt;95%"/>
    <m/>
    <m/>
    <m/>
    <n v="0.9"/>
    <n v="12733892542"/>
    <n v="26990746630"/>
    <n v="0.47178733943752338"/>
    <s v="&gt;95%"/>
    <s v="MALO"/>
    <s v="En el primer trimestre se giró el 47,18% de los compromisos del mismo periodo, estos pagos corresponde basicamente a nómina y aportes, servicios públicos y contratistas."/>
    <m/>
    <n v="0.47178733943752338"/>
    <n v="0.47178733943752338"/>
    <s v="MALO"/>
  </r>
  <r>
    <n v="39"/>
    <x v="0"/>
    <s v="Gestión Financiera"/>
    <s v="7. Subdirección de Gestión Corporativa"/>
    <x v="1"/>
    <s v="Reservas giradas"/>
    <s v="Que pasivos exigibles (cuentas susceptibles de pago posteriormente)  que Voy a generar"/>
    <s v="Trimestral"/>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1"/>
    <m/>
    <m/>
    <s v=" "/>
    <s v="&gt;95%"/>
    <m/>
    <m/>
    <m/>
    <m/>
    <m/>
    <m/>
    <s v=" "/>
    <s v="&gt;95%"/>
    <m/>
    <m/>
    <m/>
    <n v="1"/>
    <n v="16363483386"/>
    <n v="24381733204"/>
    <n v="0.67113700445690427"/>
    <s v=" &gt; 51% y &lt; 79%"/>
    <s v="REGULAR"/>
    <s v="A 31 de diciembre se canceló solo el 67,11% de las reservas, por lo anterior, se generaron $7,987´9 millones de pasivos exigibles."/>
    <m/>
    <n v="0.67113700445690427"/>
    <n v="0.67113700445690427"/>
    <s v="REGULAR"/>
    <n v="1"/>
    <m/>
    <m/>
    <s v=" "/>
    <s v="&gt;95%"/>
    <m/>
    <m/>
    <m/>
    <n v="1"/>
    <m/>
    <m/>
    <s v=" "/>
    <s v="&gt;95%"/>
    <m/>
    <m/>
    <m/>
    <n v="1"/>
    <n v="15528067837"/>
    <n v="24381733204"/>
    <n v="0.63687301091673454"/>
    <s v="&gt;95%"/>
    <s v="REGULAR"/>
    <s v="Al término del tercer trimestre se ha cancelado el 63,69% de las reservas presupuestadas, se espera que en lo que resta del año los pagos superen el 90%. "/>
    <m/>
    <n v="0.63687301091673454"/>
    <n v="0.63687301091673454"/>
    <s v="REGULAR"/>
    <n v="1"/>
    <m/>
    <m/>
    <s v=" "/>
    <s v="&gt;95%"/>
    <m/>
    <m/>
    <m/>
    <n v="1"/>
    <m/>
    <m/>
    <s v=" "/>
    <s v="&gt;95%"/>
    <m/>
    <m/>
    <m/>
    <n v="1"/>
    <n v="11686211763"/>
    <n v="24381733204"/>
    <n v="0.47930192924442272"/>
    <s v="&gt;95%"/>
    <s v="REGULAR"/>
    <s v="En este primer semestre se pagó el 47,93% de las reservas, se espera cancelar la mayor parte en el tercer trimestre. "/>
    <s v="N/A"/>
    <n v="0.47930192924442272"/>
    <n v="0.47930192924442272"/>
    <x v="4"/>
    <n v="1"/>
    <m/>
    <m/>
    <s v=" "/>
    <s v="&gt;95%"/>
    <m/>
    <m/>
    <m/>
    <n v="1"/>
    <m/>
    <m/>
    <s v=" "/>
    <s v="&gt;95%"/>
    <m/>
    <m/>
    <m/>
    <n v="1"/>
    <n v="6589371512"/>
    <n v="24381733204"/>
    <n v="0.27025853563679247"/>
    <s v="&gt;95%"/>
    <s v="MALO"/>
    <s v="En lo que va corrido del año se ha pagado el 27,03% de las reservas, de acuerdo a los plazos contractuales se espera que en el primer semestre se cancele más del 70%. "/>
    <m/>
    <n v="0.27025853563679247"/>
    <n v="0.27025853563679247"/>
    <s v="MALO"/>
  </r>
  <r>
    <n v="40"/>
    <x v="0"/>
    <s v="Gestión Financiera"/>
    <s v="7. Subdirección de Gestión Corporativa"/>
    <x v="1"/>
    <s v="Disponibilidades presupuestales por comprometer"/>
    <s v="Medir el nivel de disponibidades presupuestales sin comprometer"/>
    <s v="Mensual"/>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18175317036"/>
    <n v="94893106464"/>
    <n v="0.1915346405367733"/>
    <s v="&lt;15%"/>
    <s v="EXCELENTE"/>
    <s v="Con corte al mes de octubre está pendiente de comprometer el 19,15% de las disponibilidades solicitadas, que corresponde  al proceso de estudios y diseños obra de Ferias, la adquisición de equipos de radio comunicación, implementación sistema misional, actualización tecnológica de la Sala Crisis, la compra de vehículos operativos y adquisición de drones."/>
    <m/>
    <n v="0.15"/>
    <n v="15532840772"/>
    <n v="101167144743"/>
    <n v="0.15353641551769459"/>
    <s v="&lt;15%"/>
    <s v="EXCELENTE"/>
    <s v="Para el mes de noviembre está pendiente de comprometer el 15,35% de las disponibilidades solicitadas, la mayor parte corresponde al proceso de estudios y diseños obra de Ferias, la adquisición de equipos de radio comunicación, implementación sistema misional, actualización tecnológica de la Sala Crisis, la compra de vehículos operativos y adquisición de drones."/>
    <m/>
    <n v="0.15"/>
    <n v="0"/>
    <n v="116392266646"/>
    <n v="0"/>
    <s v="&lt;15%"/>
    <s v="EXCELENTE"/>
    <s v="Al finalizar el año las disponibilidades sin comprometer se anulan de oficio conforme a la norma presupuestal, por lo anterior, no se refleja saldos pendientes de comprometer."/>
    <m/>
    <n v="0.11502368535148928"/>
    <n v="0.11502368535148928"/>
    <s v="EXCELENTE"/>
    <n v="0.15"/>
    <n v="16478002780"/>
    <n v="73777916576"/>
    <n v="0.22334600304178695"/>
    <s v="&lt;15%"/>
    <s v="BUENO"/>
    <s v="Al mes de julio está pendiente de comprometer el 22,33% de las disponibilidades solicitadas, esto corresponde al proceso de estudios y diseños obra de Ferias, la adquisición de elementos de protección de búsqueda y rescate, la adquisición de equipos de radio comunicación, implementación sistema misional y la compra de vehículos operativos."/>
    <m/>
    <n v="0.15"/>
    <n v="16170606398"/>
    <n v="78564099811"/>
    <n v="0.20582691632566638"/>
    <s v="&lt;15%"/>
    <s v="BUENO"/>
    <s v="Para el mes de agosto está pendiente de comprometer el 20,58% de las disponibilidades solicitadas, que corresponde al proceso de estudios y diseños obra de Ferias, la adquisición de elementos de protección de búsqueda y rescate, la adquisición de equipos de radio comunicación, implementación sistema misional y la compra de vehículos operativos."/>
    <m/>
    <n v="0.15"/>
    <n v="15749366647"/>
    <n v="84577727325"/>
    <n v="0.1862117503640312"/>
    <s v="&lt;15%"/>
    <s v="BUENO"/>
    <s v="Al mes de septiembre está pendiente de comprometer el 18,62% de las disponibilidades solicitadas, que corresponde al proceso de estudios y diseños obra de Ferias, la adquisición de equipos de radio comunicación, implementación sistema misional, actualización tecnológica de la Sala Crisis y la compra de vehículos operativos."/>
    <m/>
    <n v="0.20512822324382818"/>
    <n v="0.20512822324382818"/>
    <s v="BUENO"/>
    <n v="0.15"/>
    <n v="7358321032"/>
    <n v="39646122929"/>
    <n v="0.18560001554698302"/>
    <s v="&lt;15%"/>
    <s v="BUENO"/>
    <s v="En abril está pendiente de comprometer el 18,56% de las disponibilidades solicitadas, esto corresponde a contratación por prestación de servicios que aún falta, el proceso de mantenimiento del parque automotor, unas interventorías (Bellavista, Ferias y Adecuaciones), el proceso de alimentación e hidratación y el proceso recolección y destrucción de pólvora."/>
    <m/>
    <n v="0.15"/>
    <n v="9846567892"/>
    <n v="49647300068"/>
    <n v="0.19833038007129358"/>
    <s v="&lt;15%"/>
    <s v="BUENO"/>
    <s v="Con corte al mes de mayo está pendiente por comprometer el 19,83% de lo solicitado, esto corresponde al proceso de mantenimiento del parque automotor, el proceso de alimentación e hidratación, Estudios y diseños obra de Ferias y la adquisición de elementos de protección de búsqueda y rescate."/>
    <m/>
    <n v="0.15"/>
    <n v="10178875414"/>
    <n v="59910551027"/>
    <n v="0.1699012150532995"/>
    <s v="&lt;15%"/>
    <s v="BUENO"/>
    <s v="En el mes de junio está pendiente de comprometer el 16,99% de las disponibilidades solicitadas, esto corresponde al proceso de mantenimiento del parque automotor, Estudios y diseños obra de Ferias, la adquisición de elementos de protección de búsqueda y rescate y la adquisición de equipos de radio comunicación."/>
    <s v="N/A"/>
    <n v="0.18461053689052534"/>
    <n v="0.18461053689052534"/>
    <x v="3"/>
    <n v="0.15"/>
    <n v="10693082650"/>
    <n v="16269540643"/>
    <n v="0.65724551692249034"/>
    <s v="&lt;15%"/>
    <s v="MALO"/>
    <s v="Con corte al mes de enero esta pendiente de comprometer el 65,72% de las disponibilidades solicitadas, esto corresponde a la contratación por prestaciones de servicios que se encuentran en tramite, al proceso de seguros, al pago de sentencias judiciales y al proceso de mantenimiento del parque automotor."/>
    <m/>
    <n v="0.15"/>
    <n v="10478961129"/>
    <n v="27273897133"/>
    <n v="0.38421209399961403"/>
    <s v="&lt;15%"/>
    <s v="REGULAR"/>
    <s v="Al mes de febrero esta pendiente por comprometer el 38,42% de las disponibilidades solicitadas, esto corresponde a la contratación por prestaciones de servicios que se encuentran en tramite, al proceso de seguros, al pago de sentencias judiciales, al proceso de mantenimiento del parque automotor, proceso combustible y el proceso destrucción de polvora."/>
    <m/>
    <n v="0.15"/>
    <n v="6897840182"/>
    <n v="33888586812"/>
    <n v="0.20354463938748441"/>
    <s v="&lt;15%"/>
    <s v="BUENO"/>
    <s v="Con corte a marzo esta pendiente de comprometer el 20,35% de las disponibilidades solicitadas, esto corresponde a contratación por prestacion de servicios que aun falta, al pago de sentencias judiciales, el proceso de mantenimiento del parque automotor, unas interventorias (Bellavista, Ferias y Adecuaciones) y el proceso recolecció y destrucción de polvora."/>
    <m/>
    <n v="0.41500075010319626"/>
    <n v="0.41500075010319626"/>
    <s v="BUENO"/>
  </r>
  <r>
    <n v="41"/>
    <x v="0"/>
    <s v="Gestión Financiera"/>
    <s v="7. Subdirección de Gestión Corporativa"/>
    <x v="1"/>
    <s v="Nivel de Ejecución presupuestal"/>
    <s v="Cumplimiento de la ejecución presupuestal asignado a la UAECOB."/>
    <s v="Mensual"/>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76717789428"/>
    <n v="130045990000"/>
    <n v="0.58992814332837173"/>
    <s v=" &gt; 51% y &lt; 79%"/>
    <s v="REGULAR"/>
    <s v="Al mes de octubre se ha ejecutado el 58,99% del presupuesto, este porcentaje corresponde en su gran mayoría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1"/>
    <n v="85634303971"/>
    <n v="130045990000"/>
    <n v="0.65849246079021739"/>
    <n v="1"/>
    <s v="REGULAR"/>
    <s v="Con corte al mes de noviembre se ha ejecutado el 65,85% del presupuesto, este porcentaje corresponde en su gran mayoría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1"/>
    <n v="116392266646"/>
    <n v="130045990000"/>
    <n v="0.89500850157701906"/>
    <s v="&gt;80 y &lt; 99%"/>
    <s v="BUENO"/>
    <s v="La ejecución presupuestal para la vigencia 2019 apenas alcanzó el 89.50%, una buena parte de los saldos se generaron en sentencias y la otra parte en los proyectos de inversión."/>
    <m/>
    <n v="0.71447636856520269"/>
    <n v="0.71447636856520269"/>
    <s v="BUENO"/>
    <n v="1"/>
    <n v="57299913796"/>
    <n v="130045990000"/>
    <n v="0.4406126924482639"/>
    <n v="1"/>
    <m/>
    <s v="La ejecución presupuestal a julio corresponde a la contratación de prestación de servicios, nómina y aportes, servicios públicos, las interventorías de Bellavista y adecuación de estaciones, el proceso recolección y destrucción de pólvora y unos contratos de apoyo (Mantenimiento parque automotor)."/>
    <m/>
    <n v="1"/>
    <n v="62393493413"/>
    <n v="130045990000"/>
    <n v="0.47978021785216135"/>
    <n v="1"/>
    <s v="MALO"/>
    <s v="Con corte al mes de agosto se ha ejecutado el 47,98% del presupuesto, este porcentaje corresponde en gran parte a la contratación de prestación de servicios, nómina y aportes, servicios públicos, las interventorías de Bellavista y adecuación de estaciones, el proceso recolección y destrucción de pólvora y unos contratos de apoyo (Mantenimiento parque automotor, operador logístico)."/>
    <m/>
    <n v="1"/>
    <n v="68828360678"/>
    <n v="130045990000"/>
    <n v="0.52926169179072724"/>
    <n v="1"/>
    <s v="MALO"/>
    <s v="Para el mes de septiembre se ha ejecutado el 52,93% del presupuesto, este porcentaje corresponde en gran parte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0.48321820069705085"/>
    <n v="0.48321820069705085"/>
    <s v="MALO"/>
    <n v="1"/>
    <n v="32287801897"/>
    <n v="130045990000"/>
    <n v="0.24827987312027075"/>
    <n v="1"/>
    <s v="MALO"/>
    <s v="Con corte al mes de abril se ha ejecutado el 24,83% presupuestalmente, esto corresponde a la contratación de prestación de servicios, nómina y aportes, servicios públicos y unos contratos de apoyo y por efecto de la reducción presupuestal de $1.600´8 millones."/>
    <m/>
    <n v="1"/>
    <n v="39800732176"/>
    <n v="130045990000"/>
    <n v="0.3060512067769256"/>
    <n v="1"/>
    <s v="MALO"/>
    <s v="Al mes de mayo se ha ejecutado el 30,61% del presupuesto, esto corresponde a la contratación de prestación de servicios, nómina y aportes, servicios públicos, las interventorías de Bellavista y de Adecuaciones, el proceso recolección y destrucción de pólvora y unos contratos de apoyo."/>
    <m/>
    <n v="1"/>
    <n v="49731675613"/>
    <n v="130045990000"/>
    <n v="0.38241606383249493"/>
    <n v="1"/>
    <s v="MALO"/>
    <s v="Para el mes de junio se ha ejecutado el 38,24% del presupuesto, esto corresponde a la contratación de prestación de servicios, nómina y aportes, servicios públicos, las interventorías de Bellavista y adecuación de estaciones, el proceso recolección y destrucción de pólvora y unos contratos de apoyo."/>
    <s v="N/A"/>
    <n v="0.3122490479098971"/>
    <n v="0.3122490479098971"/>
    <x v="4"/>
    <n v="1"/>
    <n v="5576457993"/>
    <n v="131653990000"/>
    <n v="4.2356923576718032E-2"/>
    <n v="1"/>
    <s v="MALO"/>
    <s v="En este mes la totalidad de la ejecución corresponde a nómina, servicios públicos y unas prestaciones de servicios."/>
    <m/>
    <n v="1"/>
    <n v="16794936004"/>
    <n v="131653990000"/>
    <n v="0.12756875810600196"/>
    <n v="1"/>
    <s v="MALO"/>
    <s v="La ejecución presupuestal a febrero corresponde la mayor parte a los gastos de nómina, servicios públicos y contratos nuevos de prestación de servicios.   "/>
    <m/>
    <n v="1"/>
    <n v="26990746630"/>
    <n v="131653990000"/>
    <n v="0.20501275069597208"/>
    <n v="1"/>
    <s v="MALO"/>
    <s v="En el primer trimestre se ha ejecutado solo el 20,50% del presupuesto, esto corresponde a la contratación de prestación de servicios, nómina y aportes, servicios públicos y unos contratos de apoyo."/>
    <m/>
    <n v="0.12497947745956402"/>
    <n v="0.12497947745956402"/>
    <s v="MALO"/>
  </r>
  <r>
    <n v="42"/>
    <x v="0"/>
    <s v="Gestion integrada"/>
    <s v="7. Subdirección de Gestión Corporativa"/>
    <x v="0"/>
    <s v="Transferencias primarias documentales"/>
    <s v="Cumplir con la transferencia primaria al archivo central de acuerdo al tiempo de retención de la documentación de la UAECOB"/>
    <s v="Anual"/>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s v=" "/>
    <n v="1"/>
    <m/>
    <m/>
    <m/>
    <m/>
    <m/>
    <m/>
    <s v=" "/>
    <n v="1"/>
    <m/>
    <m/>
    <m/>
    <s v="Por Demanda"/>
    <n v="0.09"/>
    <n v="0.11"/>
    <n v="0.81818181818181812"/>
    <s v="&gt;81% y &lt; 100%"/>
    <s v="BUENO"/>
    <s v="Las Transferencias Documentales Primarias número 10; se adelantaron conforme al cronograma establecido para el 2019 y se dio cumplimiento con el procedimiento establecido. _x000a_Se cuenta con las actas de reunión y memorando de transferencia de cada una de las Dependencias de la Entidad; así como el respectivo inventario documental - FUID._x000a_En total se transfirieron al Archivo Central 260 Cajas X-200 que contienen 1896 carpetas, lo que corresponde a  65 metros lineales de archivo._x000a_"/>
    <m/>
    <n v="0.81818181818181812"/>
    <n v="0.81818181818181812"/>
    <s v="BUENO"/>
    <m/>
    <m/>
    <m/>
    <s v=" "/>
    <n v="1"/>
    <m/>
    <m/>
    <m/>
    <m/>
    <m/>
    <m/>
    <s v=" "/>
    <n v="1"/>
    <m/>
    <m/>
    <m/>
    <m/>
    <m/>
    <m/>
    <s v=" "/>
    <n v="1"/>
    <m/>
    <m/>
    <m/>
    <s v="0"/>
    <s v="0"/>
    <m/>
    <s v="NA"/>
    <s v="NA"/>
    <s v="NA"/>
    <s v=" "/>
    <n v="1"/>
    <m/>
    <s v="NA"/>
    <s v="NA"/>
    <s v="NA"/>
    <s v="NA"/>
    <s v="NA"/>
    <s v=" "/>
    <n v="1"/>
    <m/>
    <s v="NA"/>
    <s v="NA"/>
    <s v="NA"/>
    <s v="NA"/>
    <s v="NA"/>
    <s v=" "/>
    <n v="1"/>
    <m/>
    <s v="NA"/>
    <s v="N/A"/>
    <s v="0"/>
    <s v="0"/>
    <x v="5"/>
    <s v="Por Demanda"/>
    <s v="NA"/>
    <s v="NA"/>
    <s v=" "/>
    <n v="1"/>
    <s v="NA"/>
    <s v="NA"/>
    <s v="NA"/>
    <s v="Por Demanda"/>
    <s v="NA"/>
    <s v="NA"/>
    <s v=" "/>
    <n v="1"/>
    <s v="NA"/>
    <s v="NA"/>
    <s v="NA"/>
    <s v="Por Demanda"/>
    <s v="NA"/>
    <s v="NA"/>
    <s v=" "/>
    <n v="1"/>
    <s v="NA"/>
    <s v="NA"/>
    <s v="NA"/>
    <s v=" 0"/>
    <s v=" 0"/>
    <m/>
  </r>
  <r>
    <n v="43"/>
    <x v="0"/>
    <s v="Gestión de Infraestructura"/>
    <s v="7. Subdirección de Gestión Corporativa"/>
    <x v="0"/>
    <s v="Solicitudes de mantenimiento de locativas atendidas"/>
    <s v="Evaluar el nivel de atención frente a las necesidades locativas."/>
    <s v="Mensual"/>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7"/>
    <n v="11"/>
    <n v="0.63636363636363635"/>
    <s v="&gt;50% Y &lt;70%"/>
    <s v="REGULAR"/>
    <s v="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
    <s v="Se ha implementado el procedimiento previo en los pliegos y anexos que componen el contrato, sin embargo, se han presentado retrasos por la forma en que se deben crear y aprobar los ítems no previstos; ocasionando en algunos casos retrasos en su oportuna ejecución."/>
    <n v="0.8"/>
    <n v="5"/>
    <n v="7"/>
    <n v="0.7142857142857143"/>
    <s v="&gt; 80"/>
    <s v="BUENO"/>
    <s v="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
    <s v="Se ha implementado el procedimiento previo en los pliegos y anexos que componen el contrato, sin embargo, se han presentado retrasos por la forma en que se deben crear y aprobar los ítems no previstos; ocasionando en algunos casos retrasos en su oportuna ejecución."/>
    <n v="80"/>
    <n v="11"/>
    <n v="15"/>
    <n v="0.73333333333333328"/>
    <s v="&gt;70% Y &lt;=80%"/>
    <s v="BUENO"/>
    <s v="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
    <s v="Se ha implementado el procedimiento previo en los pliegos y anexos que componen el contrato, sin embargo, se han presentado retrasos por la forma en que se deben crear y aprobar los ítems no previstos; ocasionando en algunos casos retrasos en su oportuna ejecución."/>
    <n v="0.69466089466089465"/>
    <n v="0.69466089466089465"/>
    <s v="BUENO"/>
    <m/>
    <m/>
    <m/>
    <s v=" "/>
    <s v="&gt; 80"/>
    <s v="MALO"/>
    <s v="Para el mes de abril, el área de Infraestructura cuenta con el personal necesario e idóneo al igual que el contrato de ferretería para suplir los requerimientos locativos, adecuación y mejoras en las instalaciones de la UAECOB"/>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m/>
    <m/>
    <m/>
    <s v=" "/>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m/>
    <m/>
    <m/>
    <s v=" "/>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s v="0"/>
    <s v="0"/>
    <s v="MALO"/>
    <n v="0.8"/>
    <n v="22"/>
    <n v="27"/>
    <n v="0.81481481481481477"/>
    <s v="&gt; 80"/>
    <s v="EXCELENTE"/>
    <s v="Para el mes de abril, el área de Infraestructura cuenta con el personal necesario e idóneo al igual que el contrato de ferretería para suplir los requerimientos locativos, adecuación y mejoras en las instalaciones de la UAECOB"/>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0.8"/>
    <n v="23"/>
    <n v="37"/>
    <n v="0.6216216216216216"/>
    <s v="&gt; 80"/>
    <s v="REGULAR"/>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80"/>
    <n v="6"/>
    <n v="20"/>
    <n v="0.3"/>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0.5788121454788121"/>
    <n v="0.5788121454788121"/>
    <x v="1"/>
    <n v="0.8"/>
    <n v="24"/>
    <n v="37"/>
    <n v="0.64864864864864868"/>
    <s v="&gt; 80"/>
    <s v="REGULAR"/>
    <s v="Se da atencion  a emergencias prioritarias, con  el personal de infraestrutura que tiene contrato, a la fecha se cuenta con una persona. "/>
    <s v="se informa a  la subdireccion de gestion corporativa sobre los contratos que finalizan, para dar prioridad sobre estos y agilizar nuevamente la contratacion."/>
    <n v="0.8"/>
    <n v="26"/>
    <n v="32"/>
    <n v="0.8125"/>
    <s v="&gt; 80"/>
    <s v="EXCELENTE"/>
    <s v="Se da atencion  a emergencias prioritarias, por tal motivo se atienden las solicitudes mas urgentes con el personal que se encuentra con contrato."/>
    <s v="La contratacion de personal que se encarga de la atencion de solicitudes locativas baja al 80%, por tal motivo se da prioridad a solicitudes de mayor urgencia."/>
    <n v="0.8"/>
    <n v="21"/>
    <n v="40"/>
    <n v="0.52500000000000002"/>
    <s v="&gt; 80"/>
    <s v="REGULAR"/>
    <s v="Se da atencion  a emergencias prioritarias, por tal motivo se atienden las solicitudes mas urgentes con el personal que aun cuenta con contrato."/>
    <s v="La contratacion de personal que se encarga de la atencion de solicitudes locativas baja al 80%, por tal motivo se da prioridad a solicitudes de mayor urgencia."/>
    <n v="0.66204954954954953"/>
    <n v="0.66204954954954953"/>
    <s v="REGULAR"/>
  </r>
  <r>
    <n v="44"/>
    <x v="0"/>
    <s v="Gestion integrada"/>
    <s v="7. Subdirección de Gestión Corporativa"/>
    <x v="0"/>
    <s v="oportunidad de correspondencia externa por parte de la mensajería contratada"/>
    <s v="Realizar seguimiento a los documentos que se envían por correspondencia externa que son entregados de manera oportuna por la mensajería contratada"/>
    <s v="Mensual "/>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0.95"/>
    <n v="597"/>
    <n v="682"/>
    <n v="0.87536656891495601"/>
    <s v=" =80 Y &lt;95"/>
    <s v="BUENO"/>
    <s v="Las Comunicaciones Oficiales entregadas por la Firma 4-72 en el mes de octubre de 2019, fueron 682 se produjeron 85 devoluciones durante el mismo, equivalentes a un 12%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597 comunicaciones lo que representa el 88 % aunque al final toda la correspondencia fue entregada, previas correcciones de lo descrito anteriormente."/>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825"/>
    <n v="869"/>
    <n v="0.94936708860759489"/>
    <s v="&gt;95%"/>
    <s v="BUENO"/>
    <s v="Las Comunicaciones Oficiales entregadas por la Firma 4-72 en el mes de noviembre de 2019, fueron 869 se produjeron 44 devoluciones durante el mismo, equivalentes a un 5%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825 comunicaciones lo que representa el 95 % aunque al final toda la correspondencia fue entregada, previas correcciones de lo descrito anteriormente."/>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419"/>
    <n v="458"/>
    <n v="0.91484716157205237"/>
    <s v=" =80 Y &lt;95"/>
    <s v="BUENO"/>
    <s v="Las Comunicaciones Oficiales entregadas por la Firma 4-72 en el mes de diciembre de 2019 fueron de 458, se produjeron 39 devoluciones durante el mismo, equivalentes a un 8.5%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497 comunicaciones lo que representa el 91.5%, aunque al final toda la correspondencia fue entregada, previas correcciones de lo descrito anteriormente."/>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1319360636486768"/>
    <n v="0.91319360636486768"/>
    <s v="BUENO"/>
    <n v="0.95"/>
    <n v="834"/>
    <n v="820"/>
    <n v="1.0170731707317073"/>
    <s v="&gt;95%"/>
    <s v="BUENO"/>
    <s v="Las Comunicaciones Oficiales entregadas por la Firma 4-72 en el mes de Julio de 2019, fueron 834 se produjeron 14 devoluciones durante el mismo, equivalentes a un 2%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0 documentos, correspondientes a un 98%."/>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737"/>
    <n v="766"/>
    <n v="0.96214099216710181"/>
    <s v="&gt;95%"/>
    <s v="BUENO"/>
    <s v="Las Comunicaciones Oficiales entregadas por la Firma 4-72 en el mes de agosto de 2019, fueron 737 se produjeron 29 devoluciones durante el mismo, equivalentes a un 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766 comunicaciones, correspondientes a un 96%."/>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1246"/>
    <n v="1255"/>
    <n v="0.99282868525896417"/>
    <s v="&gt;95%"/>
    <s v="BUENO"/>
    <s v="Las Comunicaciones Oficiales entregadas por la Firma 4-72 en el mes de septiembre de 2019, fueron 1255 se produjeron 9 devoluciones durante el mismo, equivalentes a un 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1255 comunicaciones, correspondientes a un 99 %. "/>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9068094938592444"/>
    <n v="0.99068094938592444"/>
    <s v="BUENO"/>
    <n v="0.95"/>
    <n v="578"/>
    <n v="632"/>
    <n v="0.91455696202531644"/>
    <s v="&gt;95%"/>
    <s v="BUENO"/>
    <s v="Las Comunicaciones Oficiales entregadas por la Firma 4-72 en el mes de abril de 2019, fueron 632 se produjeron 54 devoluciones durante el mismo, equivalentes a un 15%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78 documentos, correspondientes a un 85%."/>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5"/>
    <n v="827"/>
    <n v="933"/>
    <n v="0.88638799571275451"/>
    <s v="&gt;95%"/>
    <s v="BUENO"/>
    <s v="Las Comunicaciones Oficiales entregadas por la Firma 4-72 en el mes de mayo de 2019, fueron 933 se produjeron 105 devoluciones durante el mismo, equivalentes a un 1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7 comunicaciones, correspondientes a un 89%."/>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5"/>
    <n v="556"/>
    <n v="646"/>
    <n v="0.86068111455108354"/>
    <s v="&gt;95%"/>
    <s v="BUENO"/>
    <s v="Las Comunicaciones Oficiales entregadas por la Firma 4-72 en el mes de junio de 2019, fueron 646 se produjeron 90 devoluciones durante el mismo, equivalentes a un 1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56 comunicaciones, correspondientes a un 86 %."/>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88720869076305142"/>
    <n v="0.88720869076305142"/>
    <x v="3"/>
    <n v="1"/>
    <n v="56.8"/>
    <n v="66.3"/>
    <n v="0.8567119155354449"/>
    <s v="&gt;95%"/>
    <s v="BUENO"/>
    <s v="Las Comunicaciones Oficiales entregadas por la Firma 4-72 en el mes de  Enero de 2019, fueron  663 se produjeron 95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68 documentos, correspondientes a un 86%."/>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54"/>
    <n v="59.2"/>
    <n v="0.91216216216216217"/>
    <s v="&gt;95%"/>
    <s v="BUENO"/>
    <s v="Las Comunicaciones Oficiales entregadas por la Firma 4-72 en el mes de  Febrero de 2019, fueron  592 se produjeron 52 devoluciones durante el mismo, equivalentes a un 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40 comunicaciones, correspondientes a un 91%."/>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11.13"/>
    <n v="11.44"/>
    <n v="0.97290209790209803"/>
    <s v="&gt;95%"/>
    <s v="EXCELENTE"/>
    <s v="Las Comunicaciones Oficiales entregadas por la Firma 4-72 en el mes de  Marzo de 2019, fueron  1144 se produjeron 31 devoluciones durante el mismo, equivalentes a un 3%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113 comunicaciones, correspondientes a un 97%."/>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9139253918665684"/>
    <n v="0.9139253918665684"/>
    <s v="EXCELENTE"/>
  </r>
  <r>
    <n v="45"/>
    <x v="0"/>
    <s v="Gestión Administrativa"/>
    <s v="7. Subdirección de Gestión Corporativa"/>
    <x v="0"/>
    <s v="Comparativo de faltantes del inventario"/>
    <s v="Identificar faltantes del inventario "/>
    <s v="semestral"/>
    <s v="Humanos y tecnológicos"/>
    <s v="Disminuir el 10% de la desviación respecto al semestre anterior"/>
    <s v="Reporte emitido por el área de almacen"/>
    <s v="Eficacia"/>
    <s v="Existencias según PCT/ Inventario efectuado"/>
    <s v="Porcentaje"/>
    <s v="Sistema PCT"/>
    <s v="semestral"/>
    <s v="Semestral"/>
    <s v="&lt; 8%"/>
    <s v="&lt; 8% y &gt; 9.9%"/>
    <s v="&gt; 10%"/>
    <s v="&gt;20%"/>
    <s v="Alamcen"/>
    <s v="Profesional de Almacen"/>
    <s v="Profesional de Almacen"/>
    <s v="Profesional de Almacen"/>
    <m/>
    <m/>
    <m/>
    <s v=" "/>
    <s v="&gt;20%"/>
    <m/>
    <m/>
    <m/>
    <m/>
    <m/>
    <m/>
    <s v=" "/>
    <s v="&gt;20%"/>
    <m/>
    <m/>
    <m/>
    <n v="0.1"/>
    <n v="234493006"/>
    <n v="2505654865"/>
    <n v="9.3585517014131953E-2"/>
    <s v="&lt; 8% y &gt; 9.9%"/>
    <s v="REGULAR"/>
    <s v="Se analizó el inventario de bodega tanto de consumo como devolutivos, como resultado presentando en el total de devolutivos 920.482.389 y un faltante de 26.311.654 con un porcentaje de faltantes de 2.8%. Para los elementos de consumo se presenta un total de elementos en bodega de 1.585.172.476 y un total de faltantes de 208.181.152 con un porcentaje de faltantes de 13%. "/>
    <s v="Realizar las gestiones para la modificación del indicador."/>
    <n v="9.3585517014131953E-2"/>
    <n v="9.3585517014131953E-2"/>
    <s v="REGULAR"/>
    <m/>
    <m/>
    <m/>
    <s v=" "/>
    <s v="&gt;20%"/>
    <m/>
    <m/>
    <m/>
    <m/>
    <m/>
    <m/>
    <s v=" "/>
    <s v="&gt;20%"/>
    <m/>
    <m/>
    <m/>
    <m/>
    <m/>
    <m/>
    <s v=" "/>
    <s v="&gt;20%"/>
    <m/>
    <m/>
    <m/>
    <s v="0"/>
    <s v="0"/>
    <m/>
    <m/>
    <m/>
    <m/>
    <s v=" "/>
    <s v="&gt;20%"/>
    <m/>
    <m/>
    <m/>
    <m/>
    <m/>
    <m/>
    <s v=" "/>
    <s v="&gt;20%"/>
    <m/>
    <m/>
    <m/>
    <n v="0.01"/>
    <n v="234492806"/>
    <n v="3844603307.7199998"/>
    <n v="6.0992718163961478E-2"/>
    <s v="&gt;20%"/>
    <s v="MALO"/>
    <s v="Se analizó el inventario de bodega tanto de consumo como devolutivos, presentando en el total de devolutivos 1.552.019.226,07 y un faltante de 26.311.654 con un porcentaje de faltantes de 1,7% Para los elementos de consumo se presenta un total de elementos en bodega de 2.292.584.081,65 y un total de faltantes de 208.181.152 con un porcentaje de faltantes de 9,8%. _x000a_De igual manera, se da claridad que se hace necesario cambiar algunas variables del indicador de la tabla de indicadores para dar más eficiencia al indicador. Se está trabajando para el cambio del mismo en el tablero._x000a_"/>
    <s v="N/A"/>
    <n v="6.0992718163961478E-2"/>
    <n v="6.0992718163961478E-2"/>
    <x v="4"/>
    <s v="Disminuir el 10% de la desviación respecto al semestre anterior"/>
    <s v="NA"/>
    <s v="NA"/>
    <s v=" "/>
    <s v="&gt;20%"/>
    <s v="NA"/>
    <s v="NA"/>
    <s v="NA"/>
    <s v="Disminuir el 10% de la desviación respecto al semestre anterior"/>
    <s v="NA"/>
    <s v="NA"/>
    <s v=" "/>
    <s v="&gt;20%"/>
    <s v="NA"/>
    <s v="NA"/>
    <s v="NA"/>
    <s v="Disminuir el 10% de la desviación respecto al semestre anterior"/>
    <s v="NA"/>
    <s v="NA"/>
    <s v=" "/>
    <s v="&gt;20%"/>
    <s v="NA"/>
    <s v="NA"/>
    <s v="NA"/>
    <s v=" 0"/>
    <s v=" 0"/>
    <m/>
  </r>
  <r>
    <n v="46"/>
    <x v="3"/>
    <s v="Gestión Integral de Vehículos y Equipos"/>
    <s v="8. Subdirección Logística"/>
    <x v="0"/>
    <s v="Disponibilidad del parque automotor de primera respuesta para la atención de incidentes y emergencias en la ciudad."/>
    <s v="Verificar mensualmente la Disponibilidad del parque automotor de *primera respuesta  para la atención de incidentes y emergencias en la ciudad."/>
    <s v="Mensual"/>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108"/>
    <n v="134"/>
    <n v="0.80597014925373134"/>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4 de soporte para cumplimiento de su misión institucional compuesto por Carro furgones 4, Carros grúas 4, carro tanques 11, máquinas de altura 3, maquinas extintoras 39, máquinas de líquidos inflamables 2, maquina matpel 1, camionetas de primera respuesta 49, vehículos de transporte 5, Unidades de reacción 3, vehículo de respuesta rápida 1 y vehículos utilitarios 12._x000a__x000a_En el mes de Octubre el  81%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81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9.6"/>
    <n v="134"/>
    <n v="0.81791044776119404"/>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áquinas de alturas , carro tanques, y maquinas especializadas ( maquinas matpel,  máquina de líquidos inflamables, y unidades de rescate)  las maquinas extintoras cuentan con equipos en el IMER (Incendios, Matpel, Emergencias, Rescate) en cumplimiento a la misionalidad de la Entidad._x000a__x000a_La  UAECOB cuenta con 134 de soporte para cumplimiento de su misión institucional compuesto por  carrofurgones 4, carros grúas 4, carrotanques 11, máquinas de altura 3, maquinas extintoras 39, máquinas de líquidos inflamables 2, maquina matpel 1, camionetas de primera respuesta 49, vehículos de transporte 5, unidades de reacción 3, vehículo de respuesta rápida 1, vehículos utilitarios 12_x000a__x000a_En el mes de Noviembre el  82%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82%  fue mayor con respecto a la meta fijada en un mínimo de 75% de disponibilidad._x000a__x000a_Por otra parte,  la disponibilidad vehicular siempre ha estado brindando la atención oportuna a las emergencias presentadas en cumplimiento de la misionalidad de la UAECOB._x000a__x000a_Se hace indispensable programar para mantenimiento las máquinas de  complejidad y costo elevado para  mejorar igualmente el indicador._x000a_"/>
    <m/>
    <n v="0.75"/>
    <n v="108.6"/>
    <n v="134"/>
    <n v="0.81044776119402984"/>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áquinas de alturas , carro tanques, y maquinas especializadas ( maquinas matpel,  máquina de líquidos inflamables, y unidades de rescate)  Las maquinas extintoras cuentan con equipos en el IMER (Incendios, Matpel, Emergencias, Rescate) en cumplimiento a la misionalidad de la Entidad._x000a__x000a_La  UAECOB cuenta con 134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 cama baja 1_x000a__x000a_En el mes de diciembre el 81%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81 % fue mayor con respecto a la meta fijada en un mínimo de 75% de disponibilidad. _x000a_Por otra parte,  la disponibilidad vehicular siempre ha estado brindando la atención oportuna a las emergencias presentadas en cumplimiento de la misionalidad de la UAECOB._x000a__x000a_"/>
    <m/>
    <n v="0.8114427860696517"/>
    <n v="0.8114427860696517"/>
    <s v="BUENO"/>
    <n v="0.75"/>
    <n v="103"/>
    <n v="135"/>
    <n v="0.7629629629629629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Juli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6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3"/>
    <n v="135"/>
    <n v="0.7629629629629629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agost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6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5"/>
    <n v="135"/>
    <n v="0.77777777777777779"/>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septiembre el 78%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8 % fue mayor con respecto a la meta fijada en un mínimo de 75% de disponibilidad.  Se observa una mejora mínima con relación al periodo anterior _x000a__x000a_Por otra parte, la disponibilidad vehicular siempre ha estado brindando la atención oportuna a las emergencias presentadas en cumplimiento de la misionalidad de la UAECOB._x000a_"/>
    <m/>
    <n v="0.76790123456790127"/>
    <n v="0.76790123456790127"/>
    <s v="BUENO"/>
    <n v="0.75"/>
    <n v="33"/>
    <n v="46"/>
    <n v="0.7173913043478260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ículos de primera respuesta operativos que corresponden a carro tanques, máquinas de altura, maquinas extintoras, maquina matpel, máquinas de líquidos inflamables y unidades de rescate._x000a__x000a_En el mes de abril el 72%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72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_x000a_"/>
    <s v="Se darán las recomendaciones a los maquinistas desde el taller del cuidado y manejo del vehículo."/>
    <n v="0.75"/>
    <n v="36"/>
    <n v="49"/>
    <n v="0.7346938775510204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9 vehículos operativos efectivos de primera respuesta que corresponden a carro tanques, maquinas de altura, maquinas extintoras, maquina matpel, máquinas de líquidos inflamables y unidades de rescate._x000a__x000a_En el mes de febrero, el 73%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73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_x000a__x000a_"/>
    <s v="Se darán las recomendaciones a los maquinistas desde el taller del cuidado y manejo del vehículo."/>
    <n v="0.75"/>
    <n v="31.67"/>
    <n v="46"/>
    <n v="0.68847826086956521"/>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6 vehículos operativos efectivos de primera respuesta que corresponden a carro tanques, máquinas de altura, maquinas extintoras, maquina matpel, máquinas de líquidos inflamables y unidades de rescate._x000a__x000a_En el mes de junio el 69%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69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
    <s v="Se darán las recomendaciones a los maquinistas desde el taller del cuidado y manejo del vehículo."/>
    <n v="0.71352114758947049"/>
    <n v="0.71352114758947049"/>
    <x v="3"/>
    <n v="0.75"/>
    <n v="31"/>
    <n v="46"/>
    <n v="0.67391304347826086"/>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iculos de primera respuesta operativos que corresponden a carrotanques, maquinas de altura, maquinas extintoras,  maquina matpel, maquinas de liquidos inlflamables y unidades de rescate._x000a__x000a_En el mes de Enero, 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8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2"/>
    <n v="44"/>
    <n v="0.72727272727272729"/>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Febrero,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72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0"/>
    <n v="45"/>
    <n v="0.66666666666666663"/>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Marzo, el  67%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7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
    <s v="Se daran las recomendaciones a los maquinistas desde el taller del cuidado y manejo  del vehiculo."/>
    <n v="0.68928414580588493"/>
    <n v="0.68928414580588493"/>
    <s v="BUENO"/>
  </r>
  <r>
    <n v="47"/>
    <x v="3"/>
    <s v="Gestión Integral de Vehículos y Equipos"/>
    <s v="8. Subdirección Logística"/>
    <x v="0"/>
    <s v="Tiempo de respuesta en la ejecución de mantenimientos correctivos frecuentes en taller a los vehículos de la UAECOB."/>
    <s v="Identificar el tiempo promedio para atención de actividades de mantenimiento correctivo frecuente con el fin de proyectar la programación de mantenimientos para la disponibilidad de vehículos."/>
    <s v="Mensual"/>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182"/>
    <n v="47"/>
    <n v="3.8723404255319149"/>
    <s v="&lt; 5 DIAS "/>
    <s v="EXCELENTE"/>
    <s v="El tiempo de respuesta en la ejecución de mantenimientos correctivos y preventivos en taller  por el contratista REIMPODISEL corresponde al desarrollo del contrato 377/2019 a los vehículos de la UAECOB, en el mes de octubre durante un promedio 4 días, con un indicador de desempeño “EXCELENTE”; se tuvo un promedio de estadía en taller de 4 días para  los  casos presentados  en  el periodo, lo cual es bueno debido a que está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 _x000a_"/>
    <m/>
    <s v="15 DIAS"/>
    <n v="86"/>
    <n v="28"/>
    <n v="3.0714285714285716"/>
    <s v="&lt; 5 DIAS "/>
    <s v="EXCELENTE"/>
    <s v="El tiempo de respuesta en la ejecución de mantenimientos correctivos y preventivos en taller por el contratista REIMPODISEL corresponde al desarrollo del contrato 377/2019 a los vehículos de la UAECOB, en el mes de NOVIEMBRE fue en promedio 3 días, con un indicador de desempeño “EXCELENTE”; se tuvo un promedio de estadía en taller de 3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 _x000a_"/>
    <m/>
    <s v="15 DIAS"/>
    <n v="136"/>
    <n v="28"/>
    <n v="4.8571428571428568"/>
    <s v="&lt; 5 DIAS "/>
    <s v="EXCELENTE"/>
    <s v="El tiempo de respuesta en la ejecución de mantenimientos correctivos y preventivos en taller por el contratista REIMPODISEL corresponde al desarrollo del contrato 377/2019 a los vehículos de la UAECOB, en el mes de DICIEMBRE fue en promedio 5 días, con un indicador de desempeño “EXCELENTE”.  _x000a__x000a_Se tuvo un promedio de estadía en taller de 5 días para los casos presentados en el periodo es “EXCELENTE” debido a que los resultados están por debajo de la meta del indicador propuesto de un máximo de quince (15) días para el periodo. 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 _x000a_"/>
    <m/>
    <n v="3.9336372847011147"/>
    <n v="3.9336372847011147"/>
    <s v="EXCELENTE"/>
    <s v="15 DIAS"/>
    <n v="116"/>
    <n v="16"/>
    <n v="7.25"/>
    <s v="&lt; 5 DIAS "/>
    <s v="BUENO"/>
    <s v="El tiempo de respuesta en la ejecución de mantenimientos correctivos y preventivos en taller por el contratista REIMPODISEL corresponde al desarrollo del contrato 377/2019 a los vehículos de la UAECOB, en el mes de Juli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227"/>
    <n v="32"/>
    <n v="7.09375"/>
    <s v="&lt; 5 DIAS "/>
    <s v="BUENO"/>
    <s v="El tiempo de respuesta en la ejecución de mantenimientos correctivos y preventivos en taller por el contratista REIMPODISEL corresponde al desarrollo del contrato 377/2019 a los vehículos de la UAECOB, en el mes de agost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76"/>
    <n v="16"/>
    <n v="4.75"/>
    <s v="&lt; 5 DIAS "/>
    <s v="EXCELENTE"/>
    <s v="El tiempo de respuesta en la ejecución de mantenimientos correctivos y preventivos en taller  por el contratista REIMPODISEL corresponde al desarrollo del contrato 377/2019 a los vehículos de la UAECOB, en el mes de Septiembre  fue en promedio 5 días, con un indicador de Desempeño EXCELENTE  Se tuvo un promedio de estadía en taller de 5 días para  los   casos presentados  en  el periodo es EXCELENTE  como quiera  que los resultados  están por debajo de la meta del indicador propuesto de un máximo de quince (15)  días para el periodo. 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n v="6.364583333333333"/>
    <n v="6.364583333333333"/>
    <s v="EXCELENTE"/>
    <s v="15 DIAS"/>
    <n v="86"/>
    <n v="34"/>
    <n v="2.5294117647058822"/>
    <s v="&lt; 5 DIAS "/>
    <s v="EXCELENTE"/>
    <s v="El tiempo de respuesta en la ejecución de mantenimientos correctivos y preventivos en taller por el contratista REIMPODISEL a los vehículos de la UAECOB en el mes de abril fue en promedio 3, días, con un indicador de Desempeño EXCELENTE.  Se tuvo un promedio de estadía en taller de 3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126"/>
    <n v="13"/>
    <n v="9.6923076923076916"/>
    <s v="&lt; 5 DIAS "/>
    <s v="BUENO"/>
    <s v="El tiempo de respuesta en la ejecución de mantenimientos correctivos y preventivos en taller por el contratista REIMPODISEL a los vehículos de la UAECOB en el mes de MAYO fue en promedio 10 días, con un indicador de Desempeño BUENO.  Se tuvo un promedio de estadía en taller de 10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l tiempo de respuesta en la ejecución de los mantenimientos correctivos y preventivos corresponde a vehículos con garantías es decir talleres designados por los proveedores de los vehículos nuevos; el indicador está por debajo de la meta sin embargo se acerca críticamente a la meta estipulada en máximo de 15 días_x000a__x000a_Es precioso manifestar que algunos vehículos se pueden considerar con vida útil cumplida y antiguos  por tanto sus repuestos en algunas oportunidades son de difícil adquisición y deben ser importados lo que genera retrasos y una estadía mayor en  taller. _x000a__x000a_"/>
    <m/>
    <s v="15 DIAS"/>
    <n v="64.5"/>
    <n v="8"/>
    <n v="8.0625"/>
    <s v="&lt; 5 DIAS "/>
    <s v="BUENO"/>
    <s v="El tiempo de respuesta en la ejecución de mantenimientos correctivos y preventivos en taller por el contratista REIMPODISEL a los vehículos de la UAECOB en el mes de JUNIO fue en promedio 8, días, con un indicador de Desempeño EXCELENTE.  Se tuvo un promedio de estadía en taller de 8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l tiempo de respuesta en la ejecución de los mantenimientos correctivos y preventivos corresponde a vehículos con garantías es decir talleres designados por los proveedores de los vehículos nuevos; el indicador está por debajo de la meta 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n v="6.7614064856711913"/>
    <n v="6.7614064856711913"/>
    <x v="3"/>
    <n v="15"/>
    <n v="87"/>
    <n v="24"/>
    <n v="3.625"/>
    <s v="&lt; 5 DIAS "/>
    <s v="EXCELENTE"/>
    <s v="El tiempo de respuesta en la ejecución de mantenimientos correctivos y preventivos en taller  por el contratista REIMPODISEL a los vehículos de la UAECOB en el mes de Enero  fue en promedio 3,63 dias, con un indicador de Desempeño EXCELENTE.  Se tuvo un promedio de estadía en taller de 4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288"/>
    <n v="48"/>
    <n v="6"/>
    <s v="&lt; 5 DIAS "/>
    <s v="EXCELENTE"/>
    <s v="El tiempo de respuesta en la ejecución de mantenimientos correctivos y preventivos en taller  por el contratista REIMPODISEL a los vehículos de la UAECOB en el mes de FEBRERO  fue en promedio 6,01 dias, con un indicador de Desempeño BUENO.  Se tuvo un promedio de estadía en taller de 6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199"/>
    <n v="67"/>
    <n v="2.9701492537313432"/>
    <s v="&lt; 5 DIAS "/>
    <s v="EXCELENTE"/>
    <s v="El tiempo de respuesta en la ejecución de mantenimientos correctivos y preventivos en taller  por el contratista REIMPODISEL a los vehículos de la UAECOB en el mes de MARZO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_x000a_"/>
    <m/>
    <n v="4.198383084577114"/>
    <n v="4.198383084577114"/>
    <s v="EXCELENTE"/>
  </r>
  <r>
    <n v="48"/>
    <x v="3"/>
    <s v="Gestión Integral de Vehículos y Equipos"/>
    <s v="8. Subdirección Logística"/>
    <x v="0"/>
    <s v="Disponibilidad del Equipo menor (mayor frecuencia y/o rotación) para la atención de incidentes y emergencias en la ciudad."/>
    <s v="Verificar mensualmente la Disponibilidad del Equipo menor (mayor frecuencia de utilización) para la atención de incidentes y emergencias en la ciudad."/>
    <s v="Mensual"/>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on segun base de disponibilidad/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295"/>
    <n v="331"/>
    <n v="0.89123867069486407"/>
    <s v="&gt;85%"/>
    <s v="EXCELENTE"/>
    <s v="En OCTUBRE se encuentra disponible el 89% de los equipos para la operación en cuanto a: motosierras, motobombas, motorozadoras, generadores, equipo rescate vehicular y guadañadoras.  Dando como resultado un indicador con desempeño “EXCELENTE” ._x000a__x000a_ 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noviembre._x000a_"/>
    <m/>
    <n v="0.8"/>
    <n v="292"/>
    <n v="331"/>
    <n v="0.8821752265861027"/>
    <s v="&gt;85%"/>
    <s v="EXCELENTE"/>
    <s v="En NOVIEMBRE se encuentra disponible el 88%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_x000a_"/>
    <m/>
    <n v="0.8"/>
    <n v="293"/>
    <n v="331"/>
    <n v="0.88519637462235645"/>
    <s v="&gt;85%"/>
    <s v="EXCELENTE"/>
    <s v="En DICIEMBRE se encuentra disponible el 89%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_x000a_"/>
    <m/>
    <n v="0.88620342396777441"/>
    <n v="0.88620342396777441"/>
    <s v="EXCELENTE"/>
    <n v="0.8"/>
    <n v="291"/>
    <n v="331"/>
    <n v="0.87915407854984895"/>
    <s v="&gt;85%"/>
    <s v="EXCELENTE"/>
    <s v="En JULIO se encuentra disponible el 88% de los equipos para la operación en cuanto a: motosierras, motobombas, mototrozadoras, generadores, equipo rescate vehicular y guadañadoras.  Dando como resultado un indicador con Desempeño EXCELENTE._x000a__x000a_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_x000a_El indicador está dentro de los parámetros, haciendo la salvedad que no se cuenta con contrato de mantenimiento de rescate vehicular, por tal razón no se pudo adelantar muchos trabajos pendientes._x000a_"/>
    <m/>
    <n v="0.8"/>
    <n v="287"/>
    <n v="331"/>
    <n v="0.86706948640483383"/>
    <s v="&gt;85%"/>
    <s v="EXCELENTE"/>
    <s v="En AGOSTO se encuentra disponible el 87%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septiembre."/>
    <m/>
    <n v="0.8"/>
    <n v="290"/>
    <n v="331"/>
    <n v="0.8761329305135952"/>
    <s v="&gt;85%"/>
    <s v="EXCELENTE"/>
    <s v="En SEPTIEMBRE se encuentra disponible el 88%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octubre."/>
    <m/>
    <n v="0.87411883182275929"/>
    <n v="0.87411883182275929"/>
    <s v="EXCELENTE"/>
    <n v="0.8"/>
    <n v="292"/>
    <n v="331"/>
    <n v="0.8821752265861027"/>
    <s v="&gt;85%"/>
    <s v="EXCELENTE"/>
    <s v="En enero se encuentra disponible el 88% de los equipos para la operación en cuanto a: motosierras, motobombas, moto rozadoras, generadores, equipo rescate vehicular y guadañadoras.  Dando como resultado un indicador con Desempeño EXCELENTE._x000a__x000a_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_x000a_El indicador está dentro de los parámetros, haciendo la salvedad que no se cuenta con contrato de mantenimiento de rescate vehicular, por tal razón no se pudo adelantar muchos trabajos pendientes._x000a__x000a__x000a_"/>
    <m/>
    <n v="0.8"/>
    <n v="304"/>
    <n v="331"/>
    <n v="0.91842900302114805"/>
    <s v="&gt;85%"/>
    <s v="EXCELENTE"/>
    <s v="En MAYO se encuentra disponible el 92% de los equipos para la operación en cuanto a: motosierras, motobombas, moto 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icular, por tal razón no se pudo adelantar muchos trabajos pendientes._x000a__x000a_"/>
    <m/>
    <n v="0.8"/>
    <n v="294"/>
    <n v="331"/>
    <n v="0.88821752265861031"/>
    <s v="&gt;85%"/>
    <s v="Excelente"/>
    <s v="En JUNIO se encuentra disponible el 89% de los equipos para la operación en cuanto a: motosierras, motobombas, moto 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icular, por tal razón no se pudo adelantar muchos trabajos pendientes._x000a_"/>
    <m/>
    <n v="0.89627391742195373"/>
    <n v="0.89627391742195373"/>
    <x v="0"/>
    <n v="0.8"/>
    <n v="307"/>
    <n v="331"/>
    <n v="0.92749244712990941"/>
    <s v="&gt;85%"/>
    <s v="EXCELENTE"/>
    <s v="En Enero se encuentra disponible el 93%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06"/>
    <n v="331"/>
    <n v="0.92447129909365555"/>
    <s v="&gt;85%"/>
    <s v="EXCELENTE"/>
    <s v="En FEBRERO se encuentra disponible el 92%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19"/>
    <n v="331"/>
    <n v="0.96374622356495465"/>
    <s v="&gt;85%"/>
    <s v="EXCELENTE"/>
    <s v="En MARZ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indicador vario con respecto a los meses anteriores, teniendo en cuenta que no se contaba con contrato de mantenimiento de rescate vehícular y no habia comenzado la ejecución del contrato de suministros de repuestos de equipo menor, por tal razón no se pudo adelantar muchos trabajos pendientes. La base de datos se encuentra en el computador de los sargentos y en el PC del Ingeniero Juan Pablo Cardenas.   "/>
    <m/>
    <n v="0.93856998992950658"/>
    <n v="0.93856998992950658"/>
    <s v="EXCELENTE"/>
  </r>
  <r>
    <n v="49"/>
    <x v="3"/>
    <s v="Gestión Logística en Emergencias"/>
    <s v="8. Subdirección Logística"/>
    <x v="0"/>
    <s v="Nivel de eficiencia de las activaciones a Logística en Emergencias, incidentes, eventos y suministros"/>
    <s v="Evaluar el nivel de Eficiencia de disponibilidad de logística para la atención de emergencias según activaciones realizadas por personal operativo"/>
    <s v="Mensual"/>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1"/>
    <n v="1"/>
    <n v="1"/>
    <s v="&gt;90%"/>
    <s v="EXCELENTE"/>
    <s v="Se realizó una (1) activación de apoyo Logístico a emergencias en el mes de octubre  2019,  siendo atendida en conformidad con la solicitud realizada para la entrega de suministros entre estos Hidratación:  Agua y combustible: gasolina entre otros  según  las necesidades que se presentaron._x000a__x000a_Resultado del indicador “EXCELENTE” en un 100%; puesto que todas las solicitudes requeridas fueron atendidas oportunamente._x000a_"/>
    <m/>
    <n v="0.9"/>
    <n v="1"/>
    <n v="1"/>
    <n v="1"/>
    <s v="&gt;90%"/>
    <s v="EXCELENTE"/>
    <s v="Se realizó una (1) activación de apoyo logístico a emergencias en el mes de NOVIEMBRE  2019,  siendo atendida en conformidad con la solicitud realizada para la entrega de suministros entre estos Hidratación:  Agua, guantes nitrilo y combustible: gasolina, acpm y aceite entre otros  según  las necesidades que se presentaron._x000a__x000a_Resultado del indicador “EXCELENTE” en un 100%; puesto que todas las solicitudes requeridas fueron atendidas oportunamente._x000a_"/>
    <m/>
    <n v="0.9"/>
    <n v="3"/>
    <n v="3"/>
    <n v="1"/>
    <s v="&gt;90%"/>
    <s v="EXCELENTE"/>
    <s v="Se realizaron tres (3) activaciones de apoyo logístico a emergencias en el mes de DICIEMBRE  2019, ( 1327- 2562 -  2750)  siendo atendidas en conformidad con las solicitudes realizadas para la entrega de suministros entre estos Hidratación:  Agua y combustible: gasolina y ACPM entre otros  según  las necesidades que se presentaron._x000a__x000a_Resultado del indicador “EXCELENTE” en un 100%; puesto que todas las solicitudes requeridas fueron atendidas oportunamente._x000a_"/>
    <m/>
    <n v="1"/>
    <n v="1"/>
    <s v="EXCELENTE"/>
    <n v="0.9"/>
    <n v="1"/>
    <n v="1"/>
    <n v="1"/>
    <s v="&gt;90%"/>
    <s v="EXCELENTE"/>
    <s v="Se realizó UNA (1) activación de apoyo Logístico a emergencias en el mes de JULIO  2019 con números de incidente   567213194, INCENDIO ESTRUCTURAL para atender incidentes de Incendio Estructural, siendo atendidas en conformidad con las solicitudes realizadas para la entrega de suministros entre esta gasolina, acpm según las necesidades que se presentaron._x000a__x000a__x000a_Resultado del indicador EXCELENTE en un 100%; puesto que todas las solicitudes requeridas fueron atendidas oportunamente._x000a_"/>
    <m/>
    <n v="0.9"/>
    <n v="3"/>
    <n v="3"/>
    <n v="1"/>
    <s v="&gt;90%"/>
    <s v="EXCELENTE"/>
    <s v="Se realizó tres (3) activaciones de apoyo Logístico a emergencias en el mes de AGOSTO  2019 a diferentes estaciones con números de incidente:  458365196, 515252196, 515129196 para atender SOLICITUDES DE B17, siendo atendidas en conformidad con las solicitudes realizadas para la entrega de suministros entre estos Hidratación:  Agua, guantes nitrilo y carnaza y combustible: gasolina, acpm y aceite entre otros según las necesidades que se presentaron._x000a__x000a_Resultado del indicador EXCELENTE en un 100%; puesto que todas las solicitudes requeridas fueron atendidas oportunamente._x000a_"/>
    <m/>
    <n v="0.9"/>
    <n v="1"/>
    <n v="1"/>
    <n v="1"/>
    <s v="&gt;90%"/>
    <s v="EXCELENTE"/>
    <s v="Se realizó una (1) activaciones de apoyo Logístico a emergencias en el mes de SEPTIEMBRE  2019, siendo atendidas en conformidad con las solicitudes realizadas para la entrega de suministros entre estos Hidratación:  Agua y combustible: gasolina entre otros según las necesidades que se presentaron._x000a__x000a_Resultado del indicador EXCELENTE en un 100%; puesto que todas las solicitudes requeridas fueron atendidas oportunamente._x000a_"/>
    <m/>
    <n v="1"/>
    <n v="1"/>
    <s v="EXCELENTE"/>
    <n v="0.9"/>
    <n v="3"/>
    <n v="3"/>
    <n v="1"/>
    <s v="&gt;90%"/>
    <s v="EXCELENTE"/>
    <s v="Se realizó tres (3) activaciones de apoyo Logístico a emergencias en el mes de ABRIL  2019 con números de incidente   622967195, INCENDIO EXTRUCTURAL B-12, B-14 Y CORTE DE ARBOL    para atender incidentes de Incendio Estructural, siendo atendidas en conformidad con las solicitudes realizadas para la entrega de suministros entre estos (Alimentación e Hidratación: Agua, bebidas calientes) gasolina, aceites, cadenol según las necesidades que se presentaron._x000a__x000a__x000a_Resultado del indicador EXCELENTE en un 100%; puesto que todas las solicitudes requeridas fueron atendidas oportunamente._x000a_"/>
    <m/>
    <n v="0.9"/>
    <n v="2"/>
    <n v="2"/>
    <n v="1"/>
    <s v="&gt;90%"/>
    <s v="EXCELENTE"/>
    <s v="Se realizó dos (2) activaciones de apoyo Logístico a emergencias en el mes de mayo 2019 a diferentes estaciones con números de incidente:  259642194, 250362194, para atender Explosión en fabrica para mechas de tejo, siendo atendidas en conformidad con las solicitudes realizadas para la entrega de suministros entre estos Hidratación:  Agua, espumas, entre otros según las necesidades que se presentaron._x000a__x000a_Resultado del indicador EXCELENTE en un 100%; puesto que todas las solicitudes requeridas fueron atendidas oportunamente._x000a_"/>
    <m/>
    <n v="0.9"/>
    <n v="3"/>
    <n v="3"/>
    <n v="1"/>
    <s v="&gt;90%"/>
    <s v="Excelente"/>
    <s v="Se realizó tres (3) activaciones de apoyo Logístico a emergencias en el mes de JUNIO  2019 a diferentes estaciones con números de incidente:  492384194, 517948194, para atender Incendios forestales, siendo atendidas en conformidad con las solicitudes realizadas para la entrega de suministros entre estos (Alimentación e Hidratación:  Agua, Bebidas calientes   Combustible: Gasolina, Aceite, Cadenol, entre otros según las necesidades que se presentaron._x000a__x000a_Resultado del indicador EXCELENTE en un 100%; puesto que todas las solicitudes requeridas fueron atendidas oportunamente._x000a_"/>
    <m/>
    <n v="1"/>
    <n v="1"/>
    <x v="0"/>
    <n v="0.9"/>
    <n v="3"/>
    <n v="3"/>
    <n v="1"/>
    <s v="&gt;90%"/>
    <s v="EXCELENTE"/>
    <s v="Se realizo tres (3) activaciones de apoyo Logistico a emergencias en el mes de ENERO  2019 con números de incidente  18754195,  88737195,  98308195  para  atender incidentes  de Explosion e Incendios forestales,  siendo atendidas en conformidad con las solicitudes realizadas para la entrega de suministros entre estos (Alimentacion e Hidratacion: Agua,  almuerzos, refrigerios y Guantes kit para forestalsegún  las necesidades que se presentaron._x000a__x000a__x000a_Resultado del indicador EXCELENTE en un 100%; puesto que todas las solicitudes requeridas fueron atendidas oportunamente."/>
    <m/>
    <n v="0.9"/>
    <n v="5"/>
    <n v="5"/>
    <n v="1"/>
    <s v="&gt;90%"/>
    <s v="EXCELENTE"/>
    <s v="Se realizo tres (5) activaciones de apoyo Logistico a emergencias en el mes de FEBRERO  2019 a diferentes estaciones con números de incidente:  300341195,  326961195,  326961195, 470423195,   para  atender  Incendios forestales,  siendo atendidas en conformidad con las solicitudes realizadas para la entrega de suministros entre estos (Alimentacion e Hidratacion: Almuerzos, refrigerios,  Agua, Bebidas calientes , Combustible: gasolina, ACPM, Cadenol , Linternas, espumas, entre otros  según  las necesidades que se presentaron._x000a__x000a_Resultado del indicador EXCELENTE en un 100%; puesto que todas las solicitudes requeridas fueron atendidas oportunamente."/>
    <m/>
    <n v="0.9"/>
    <n v="5"/>
    <n v="5"/>
    <n v="1"/>
    <s v="&gt;90%"/>
    <s v="EXCELENTE"/>
    <s v="Se realizo tres (5) activaciones de apoyo Logistico a emergencias en el mes de MARZO  2019 a diferentes estaciones con números de incidente:  11306196,  78107196,   192733196,    para  atender  Incendios forestales, incendios estructurales, Inundaciones  siendo atendidas en conformidad con las solicitudes realizadas para la entrega de suministros entre estos (Alimentacion e Hidratacion: Almuerzos,   Agua,  Combustible: Gasolina, Aceite, Cadenol, Urea, Tapabocas, Bloqueador solar, Extintores, Electrobombas sumergibles, entre otros  según  las necesidades que se presentaron._x000a__x000a_Resultado del indicador EXCELENTE en un 100%; puesto que todas las solicitudes requeridas fueron atendidas oportunamente."/>
    <m/>
    <n v="1"/>
    <n v="1"/>
    <s v="EXCELENTE"/>
  </r>
  <r>
    <n v="50"/>
    <x v="0"/>
    <s v="Gestión del Talento Humano"/>
    <s v="9. Subdirección de Gestión Humana"/>
    <x v="0"/>
    <s v="Tasa de Accidentalidad"/>
    <s v="Hacer seguimiento a la frecuencia de accidentes incapacitantes"/>
    <s v="Trimestral"/>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n v="0.04"/>
    <n v="3"/>
    <n v="680"/>
    <n v="4.4117647058823529E-3"/>
    <s v="&lt; 3,5%"/>
    <s v="EXCELENTE"/>
    <m/>
    <m/>
    <n v="0.04"/>
    <n v="5"/>
    <n v="680"/>
    <n v="7.3529411764705881E-3"/>
    <s v="&lt; 3,5%"/>
    <s v="EXCELENTE"/>
    <m/>
    <m/>
    <n v="0.04"/>
    <n v="3"/>
    <n v="680"/>
    <n v="4.4117647058823529E-3"/>
    <s v="&lt; 3,5%"/>
    <s v="EXCELENTE"/>
    <s v="Para el cuarto trimestre el promedio de accidentes con uno o más días de incapacidad fue de 13, con su valor más bajo en diciembre; esto mostró un comportamiento excelente con base a la meta del 4%, aunque estuvo estable con respecto al periodo inmediatamente anterior. "/>
    <m/>
    <n v="5.3921568627450971E-3"/>
    <n v="5.3921568627450971E-3"/>
    <s v="EXCELENTE"/>
    <m/>
    <m/>
    <m/>
    <s v=" "/>
    <s v="&lt; 3,5%"/>
    <m/>
    <m/>
    <m/>
    <m/>
    <m/>
    <m/>
    <s v=" "/>
    <s v="&lt; 3,5%"/>
    <m/>
    <m/>
    <m/>
    <n v="0.04"/>
    <n v="12"/>
    <n v="680"/>
    <n v="1.7647058823529412E-2"/>
    <s v="&lt; 3,5%"/>
    <s v="EXCELENTE"/>
    <s v="Para el tercer trimestre el promedio de accidentes con uno o más días de incapacidad fue de 12, con su valor más bajo en septiembre. Esto mostró un comportamiento excelente con base a la meta del 4%, aunque estuvo estable con respecto al periodo inmediatamente anterior."/>
    <m/>
    <n v="1.7647058823529412E-2"/>
    <n v="1.7647058823529412E-2"/>
    <s v="EXCELENTE"/>
    <n v="0.04"/>
    <m/>
    <m/>
    <s v=" "/>
    <s v="&lt; 3,5%"/>
    <m/>
    <m/>
    <m/>
    <n v="0.04"/>
    <m/>
    <m/>
    <s v=" "/>
    <s v="&lt; 3,5%"/>
    <m/>
    <m/>
    <m/>
    <n v="0.04"/>
    <n v="19"/>
    <n v="688"/>
    <n v="2.7616279069767442E-2"/>
    <s v="&lt; 3,5%"/>
    <s v="Excelente"/>
    <s v="El valor del indicador está dentro del límite aceptable. Los eventos deportivos y otros en las sedes fueron los más incapacitantes."/>
    <m/>
    <n v="2.7616279069767442E-2"/>
    <n v="2.7616279069767442E-2"/>
    <x v="0"/>
    <n v="0.04"/>
    <m/>
    <m/>
    <s v=" "/>
    <s v="&lt; 3,5%"/>
    <m/>
    <m/>
    <m/>
    <n v="0.04"/>
    <m/>
    <m/>
    <s v=" "/>
    <s v="&lt; 3,5%"/>
    <m/>
    <m/>
    <m/>
    <n v="0.04"/>
    <n v="1"/>
    <n v="1"/>
    <n v="1"/>
    <s v="&lt; 3,5%"/>
    <s v="EXCELENTE"/>
    <s v="Dentro del Plan de Bienestar se realizó la Actividad de Integración para el personal de planta de la Entidad, la cual inició en el mes de marzo de 2019"/>
    <m/>
    <n v="1"/>
    <n v="1"/>
    <s v="EXCELENTE"/>
  </r>
  <r>
    <n v="51"/>
    <x v="0"/>
    <s v="Gestión del Talento Humano"/>
    <s v="9. Subdirección de Gestión Humana"/>
    <x v="0"/>
    <s v="Índice de Ausentismo por enfermedad común"/>
    <s v="Conocer la cantidad de horas hombres perdidas por enfermedad común respecto a las HHT en el período"/>
    <s v="Trimestral"/>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n v="0.04"/>
    <n v="4080"/>
    <n v="489600"/>
    <n v="8.3333333333333332E-3"/>
    <s v="&lt; 4%"/>
    <s v="EXCELENTE"/>
    <m/>
    <m/>
    <n v="0.04"/>
    <n v="3912"/>
    <n v="489600"/>
    <n v="7.9901960784313723E-3"/>
    <s v="&lt; 4%"/>
    <s v="EXCELENTE"/>
    <m/>
    <m/>
    <n v="0.04"/>
    <n v="4848"/>
    <n v="489600"/>
    <n v="9.9019607843137247E-3"/>
    <s v="&lt; 4%"/>
    <s v="EXCELENTE"/>
    <s v="Para el cuarto trimestre él se cumplió con la meta del 4%, se destacan los lumbagos y enfermedades bronco-respiratorias."/>
    <m/>
    <n v="8.7418300653594756E-3"/>
    <n v="8.7418300653594756E-3"/>
    <s v="EXCELENTE"/>
    <m/>
    <m/>
    <m/>
    <s v=" "/>
    <s v="&lt; 4%"/>
    <m/>
    <m/>
    <m/>
    <m/>
    <m/>
    <m/>
    <s v=" "/>
    <s v="&lt; 4%"/>
    <m/>
    <m/>
    <m/>
    <n v="0.04"/>
    <n v="5648"/>
    <n v="489600"/>
    <n v="1.1535947712418301E-2"/>
    <s v="&lt; 4%"/>
    <s v="EXCELENTE"/>
    <s v="Para el tercer trimestre él se cumplió con la meta del 4%, se destacan los lumbagos y enfermedades bronco-respiratorias."/>
    <m/>
    <n v="1.1535947712418301E-2"/>
    <n v="1.1535947712418301E-2"/>
    <s v="EXCELENTE"/>
    <n v="0.04"/>
    <m/>
    <m/>
    <s v=" "/>
    <s v="&lt; 4%"/>
    <m/>
    <m/>
    <m/>
    <n v="0.04"/>
    <m/>
    <m/>
    <s v=" "/>
    <s v="&lt; 4%"/>
    <m/>
    <m/>
    <m/>
    <n v="0.04"/>
    <n v="7152"/>
    <n v="495360"/>
    <n v="1.4437984496124032E-2"/>
    <s v="&lt; 4%"/>
    <s v="Excelente"/>
    <s v="El valor del indicador está dentro del límite aceptable. En un evento por SOAT y una intervención quirúrgica fueron lo más relevante. Se destacan enfermedades respiratorias y lumbalgias."/>
    <m/>
    <n v="1.4437984496124032E-2"/>
    <n v="1.4437984496124032E-2"/>
    <x v="0"/>
    <n v="0.04"/>
    <m/>
    <m/>
    <s v=" "/>
    <s v="&lt; 4%"/>
    <m/>
    <s v="Es precioso manifestar que algunos vehículos se pueden considerar con vida util cumplida y antiguos  por tanto sus repuestos en algunas oportunidades son de difícil adquisición y deben ser importados lo que genera retrasos y una estadía mayor en  taller. "/>
    <m/>
    <n v="0.04"/>
    <m/>
    <m/>
    <s v=" "/>
    <s v="&lt; 4%"/>
    <m/>
    <m/>
    <m/>
    <n v="0.04"/>
    <n v="165"/>
    <n v="176"/>
    <n v="0.9375"/>
    <s v="&lt; 4%"/>
    <s v="BUENO"/>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375"/>
    <n v="0.9375"/>
    <s v="BUENO"/>
  </r>
  <r>
    <n v="52"/>
    <x v="0"/>
    <s v="Gestión del Talento Humano"/>
    <s v="9. Subdirección de Gestión Humana"/>
    <x v="0"/>
    <s v="Cumplimiento del programa de Bienestar"/>
    <s v="Hacer seguimiento a la ejecución de las actividades de bienestar establecidas"/>
    <s v="Trimestral"/>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n v="1"/>
    <n v="1"/>
    <n v="1"/>
    <s v="&gt;95%"/>
    <s v="EXCELENTE"/>
    <s v="Se llevó a cabo la actividad de encuentro de familias programada para el turno 2."/>
    <m/>
    <m/>
    <n v="4"/>
    <n v="4"/>
    <n v="1"/>
    <s v="&gt;95%"/>
    <s v="EXCELENTE"/>
    <s v="Se llevó a cabo la actividad de Cierre de Plan de Acción para el personal operativo de los turnos 1 y 3 y los encuentros de familia para el personal operativo del turno 3 y personal administrativo."/>
    <m/>
    <m/>
    <n v="2"/>
    <n v="2"/>
    <n v="1"/>
    <s v="&gt;95%"/>
    <s v="EXCELENTE"/>
    <s v="Se realizó la entrega de Bonos Navideños para los hijos de los funcionarios y la actividad de Cierre de Plan de Acción programadas."/>
    <m/>
    <n v="1"/>
    <n v="1"/>
    <s v="EXCELENTE"/>
    <n v="1"/>
    <n v="0"/>
    <n v="0"/>
    <s v=" "/>
    <s v="&gt;95%"/>
    <s v="MALO"/>
    <s v="Para el mes de julio se realizaron tres capacitaciones brindadas por el contrato 196/2018, no se han reportado por parte del contratista las evaluaciones de los mismos."/>
    <m/>
    <n v="1"/>
    <n v="0"/>
    <n v="0"/>
    <s v=" "/>
    <s v="&gt;95%"/>
    <s v="MALO"/>
    <s v="Para el mes de agosto se realizaron dos capacitaciones brindadas por el contrato 196/2018, no se han reportado por parte del contratista las evaluaciones de los mismos."/>
    <m/>
    <n v="1"/>
    <n v="0"/>
    <n v="0"/>
    <s v=" "/>
    <s v="&gt;95%"/>
    <s v="MALO"/>
    <m/>
    <s v="Para el mes de septiembre no se realizaron capacitaciones por tanto no se obtuvo evaluación de las mismas."/>
    <s v="0"/>
    <s v="0"/>
    <s v="MALO"/>
    <n v="1"/>
    <m/>
    <m/>
    <s v=" "/>
    <s v="&gt;95%"/>
    <m/>
    <m/>
    <m/>
    <m/>
    <m/>
    <m/>
    <s v=" "/>
    <s v="&gt;95%"/>
    <m/>
    <m/>
    <m/>
    <n v="1"/>
    <n v="1"/>
    <n v="1"/>
    <n v="1"/>
    <s v="&gt;95%"/>
    <s v="Excelente"/>
    <s v="Dentro del Plan de Bienestar se realizó la Actividad de Integración caminata ecológica y el Aniversario de la Entidad para el personal de planta de la Entidad, la cual inició en el mes de marzo de 2019"/>
    <m/>
    <n v="1"/>
    <n v="1"/>
    <x v="0"/>
    <n v="1"/>
    <m/>
    <m/>
    <s v=" "/>
    <s v="&gt;95%"/>
    <m/>
    <m/>
    <m/>
    <n v="1"/>
    <m/>
    <m/>
    <s v=" "/>
    <s v="&gt;95%"/>
    <m/>
    <m/>
    <m/>
    <n v="1"/>
    <n v="362"/>
    <n v="388"/>
    <n v="0.9329896907216495"/>
    <s v="&gt;95%"/>
    <s v="BUENO"/>
    <s v="Durante el Tercer Semestre se realizo evaluacion de catorce cursos (Mangueras y Accesorios, Equipos De Proteccion Personal, Escaleras Manuales, Vehiculos Contra Incendios y Maquinas Extintoras, Comunicaciones, Curso PRIMAP, CBSCI, Informacion Al Publico, Conduccion De Vehiculos) a 56 personas cada uno para un total de 388 evaluaciones de las cuales se aprobaron 362"/>
    <m/>
    <n v="0.9329896907216495"/>
    <n v="0.9329896907216495"/>
    <s v="BUENO"/>
  </r>
  <r>
    <n v="53"/>
    <x v="1"/>
    <s v="Gestión del Talento Humano"/>
    <s v="9. Subdirección de Gestión Humana"/>
    <x v="0"/>
    <s v="Participación en el programa de Bienestar"/>
    <s v="Hacer seguimiento a la ejecución de las actividades de bienestar establecidas"/>
    <s v="Trimestral"/>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n v="170"/>
    <n v="170"/>
    <n v="1"/>
    <s v="&gt;95%"/>
    <s v="EXCELENTE"/>
    <s v="Asistió el personal inscrito para la actividad encuentro de familias de 170 funcionarios con sus familias para un total de 561 personas."/>
    <m/>
    <m/>
    <n v="615"/>
    <n v="752"/>
    <n v="0.81781914893617025"/>
    <s v="&gt;= 80% &lt;= 95%"/>
    <s v="BUENO"/>
    <s v="La asistencia de funcionarios a las actividades de Cierre de Plan de Acción se vio afectada por las manifestaciones del paro nacional. "/>
    <m/>
    <m/>
    <n v="811"/>
    <n v="846"/>
    <n v="0.95862884160756501"/>
    <s v="&gt;95%"/>
    <s v="EXCELENTE"/>
    <s v="Se realizó la entrega de los Bonos Navideños a los funcionarios y se realizó la actividad de Cierre de Plan de Acción. "/>
    <m/>
    <n v="0.92548266351457842"/>
    <n v="0.92548266351457842"/>
    <s v="BUENO"/>
    <n v="0.81781914893617025"/>
    <n v="3"/>
    <n v="3"/>
    <n v="1"/>
    <s v="&gt;95%"/>
    <s v="EXCELENTE"/>
    <s v="Para el séptimo mes se planearon tres capacitaciones (Curso de Operaciones Tácticas de Combate de Incendios y Curso Técnicas de Rescate Cuerdas Nivel I, Curso de Búsqueda y Rescate en Estructuras Colapsadas, Curso Intermedio Sistema Comando de Incidentes-CISCI), cumpliendo con el total de las capacitaciones. "/>
    <m/>
    <n v="0.81781914893617025"/>
    <n v="2"/>
    <n v="2"/>
    <n v="1"/>
    <s v="&gt;95%"/>
    <s v="EXCELENTE"/>
    <s v="Para el octavo mes se planearon dos capacitaciones (Tácticas en el Combate de Incendios y Técnicas de Rescate, Curso Búsqueda y Rescate en Estructuras Colapsadas), cumpliendo con el total de las capacitaciones. "/>
    <m/>
    <n v="0.81781914893617025"/>
    <n v="0"/>
    <n v="0"/>
    <s v=" "/>
    <s v="&gt;95%"/>
    <m/>
    <m/>
    <s v="Por las emergencias presentadas en Coello y honda en el mes de septiembre, parte de los instructores y el personal de la UAECOB se desplazaron atender los eventos suspendiendo los temas de capacitación, los cuales serán retomados en el último trimestre."/>
    <n v="1"/>
    <n v="1"/>
    <s v="EXCELENTE"/>
    <n v="100"/>
    <m/>
    <m/>
    <s v=" "/>
    <s v="&gt;95%"/>
    <m/>
    <m/>
    <m/>
    <m/>
    <m/>
    <m/>
    <s v=" "/>
    <s v="&gt;95%"/>
    <m/>
    <m/>
    <m/>
    <n v="1"/>
    <n v="548"/>
    <n v="570"/>
    <n v="0.96140350877192982"/>
    <s v="&gt;95%"/>
    <s v="Excelente"/>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6140350877192982"/>
    <n v="0.96140350877192982"/>
    <x v="0"/>
    <n v="1"/>
    <m/>
    <m/>
    <s v=" "/>
    <s v="&gt;95%"/>
    <m/>
    <m/>
    <m/>
    <n v="1"/>
    <m/>
    <m/>
    <s v=" "/>
    <s v="&gt;95%"/>
    <m/>
    <m/>
    <m/>
    <n v="1"/>
    <n v="30"/>
    <n v="30"/>
    <n v="1"/>
    <s v="&gt;95%"/>
    <s v="EXCELENTE"/>
    <s v="Durante el segundo semestre se planearon treinta capacitacion (Control Disciplinario, Seguridad y salud en el trabajo I y II, Desarrollo Organizacional I y II, Principios de Legislacion Bomberil y Estatutos, Teoria Fisico y Quimica del Fuego I y II, Extintores Portatiles, Mangueras y accesorios I y II, Chorros Contra Incendios, Hidráulica Básica. Suministro De Agua, Equipo De Protección Personal, Equipos De Respiración Autocontenido Scba, Escaleras Manuales, Vehiculos Contra Incendios Y Maqiuinas Extintoras I y II, Ética Y Humanística Bomberil, Comunicaciones En Emergencia, Primer Respondiente En Materiales Peligrosos (Primap O Nivel De Advertencia, Comportamiento De Las Estructuras En Emergencia  I y II, Sistema Comando De Incidentes, Procedimientos Operativos Normalizados “Pon’s”, Información Al Público I y II, Ascensores, Conductor De Vehiculos De Emergencia I y II), cumpliendo con el total de las capacitaciones"/>
    <m/>
    <n v="1"/>
    <n v="1"/>
    <s v="EXCELENTE"/>
  </r>
  <r>
    <n v="54"/>
    <x v="0"/>
    <s v="Gestión del Talento Humano"/>
    <s v="9. Subdirección de Gestión Humana"/>
    <x v="0"/>
    <s v="Evaluación a la capacitación impartida"/>
    <s v="Hacer seguimiento a la efectividad de la capacitación"/>
    <s v="Trimestral"/>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m/>
    <m/>
    <m/>
    <s v="&gt;95%"/>
    <m/>
    <s v="Para el mes de octubre no se realizaron capacitaciones, por tanto, no se obtuvo evaluación de las mismas. "/>
    <m/>
    <s v="&lt; 80%"/>
    <n v="1"/>
    <n v="1"/>
    <n v="1"/>
    <s v="&gt;95%"/>
    <s v="EXCELENTE"/>
    <s v="Para el mes de Noviembre se realizó la capacitación de Riesgo Eléctrico, este curso no requería de evaluación"/>
    <m/>
    <n v="0.8"/>
    <m/>
    <m/>
    <m/>
    <s v="&gt;95%"/>
    <m/>
    <s v="Para el mes de diciembre no se realizaron capacitaciones por tanto no se obtuvo evaluación de las mismas."/>
    <m/>
    <n v="1"/>
    <n v="1"/>
    <s v="EXCELENTE"/>
    <n v="1"/>
    <m/>
    <m/>
    <s v=" "/>
    <s v="&gt;95%"/>
    <m/>
    <m/>
    <m/>
    <n v="1"/>
    <m/>
    <m/>
    <s v=" "/>
    <s v="&gt;95%"/>
    <m/>
    <m/>
    <m/>
    <n v="1"/>
    <n v="23"/>
    <n v="23"/>
    <n v="1"/>
    <s v="&gt;95%"/>
    <s v="EXCELENTE"/>
    <s v="Durante el trimestre se impartieron 23 procesos de capacitación y entrenamiento con una participación de  465 servidores públicos de la UAECOB."/>
    <m/>
    <n v="1"/>
    <n v="1"/>
    <s v="EXCELENTE"/>
    <n v="0.8"/>
    <n v="187"/>
    <n v="192"/>
    <n v="0.97395833333333337"/>
    <s v="&gt;95%"/>
    <s v="EXCELENTE"/>
    <s v="Durante el mes de abril se realizó la capacitación a los cursos 45 y 46, realizándose 192 evaluaciones de las cuales fueron aprobadas de forma sobresaliente el 97%"/>
    <m/>
    <n v="0.8"/>
    <n v="285"/>
    <n v="291"/>
    <n v="0.97938144329896903"/>
    <s v="&gt;95%"/>
    <s v="EXCELENTE"/>
    <s v="Durante el mes de mayo se realizó la capacitación a los cursos 45 y 46, realizándose 291 evaluaciones de las cuales fueron aprobadas de forma sobresaliente el 98%"/>
    <m/>
    <n v="0.8"/>
    <n v="0"/>
    <n v="0"/>
    <s v=" "/>
    <s v="&gt;95%"/>
    <s v="Excelente"/>
    <s v="Para el mes de junio se realizaron dos capacitaciones brindadas por el contrato 196/2018, no se han reportado por parte del contratista las evaluaciones de los mismos"/>
    <m/>
    <n v="0.9766698883161512"/>
    <n v="0.9766698883161512"/>
    <x v="0"/>
    <n v="0.8"/>
    <m/>
    <m/>
    <s v=" "/>
    <s v="&gt;95%"/>
    <m/>
    <m/>
    <m/>
    <n v="0.8"/>
    <m/>
    <m/>
    <s v=" "/>
    <s v="&gt;95%"/>
    <m/>
    <m/>
    <m/>
    <n v="0.8"/>
    <n v="9"/>
    <n v="680"/>
    <n v="1.3235294117647059E-2"/>
    <s v="&gt;95%"/>
    <s v="EXCELENTE"/>
    <s v="Aunque se cumplió con la meta, Los accidentes registrados más incapacitantes estuvieron asociados a caida de objetos y dentro del procedimiento de tala de árboles."/>
    <m/>
    <n v="1.3235294117647059E-2"/>
    <n v="1.3235294117647059E-2"/>
    <s v="EXCELENTE"/>
  </r>
  <r>
    <n v="55"/>
    <x v="0"/>
    <s v="Gestión del Talento Humano"/>
    <s v="9. Subdirección de Gestión Humana"/>
    <x v="0"/>
    <s v="Cumplimiento en las Actividades Programadas de capacitación"/>
    <s v="Hacer seguimiento al cumplimiento del Plan de Capacitación"/>
    <s v="Trimestral"/>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m/>
    <m/>
    <s v=" "/>
    <s v="&gt;95%"/>
    <m/>
    <s v="Para el mes de octubre no se realizaron capacitaciones."/>
    <m/>
    <s v="&lt; 80%"/>
    <n v="1"/>
    <n v="1"/>
    <n v="1"/>
    <s v="&gt;95%"/>
    <s v="EXCELENTE"/>
    <s v="Para el mes de noviembre se realizó una capacitación de Riesgo Eléctrico. "/>
    <m/>
    <n v="0.8"/>
    <m/>
    <m/>
    <m/>
    <s v="&gt;95%"/>
    <m/>
    <s v="Para el mes de diciembre no se realizaron capacitaciones."/>
    <m/>
    <n v="1"/>
    <n v="1"/>
    <s v="EXCELENTE"/>
    <n v="1"/>
    <m/>
    <m/>
    <s v=" "/>
    <s v="&gt;95%"/>
    <m/>
    <m/>
    <m/>
    <n v="1"/>
    <m/>
    <m/>
    <s v=" "/>
    <s v="&gt;95%"/>
    <m/>
    <m/>
    <m/>
    <n v="1"/>
    <n v="7952"/>
    <n v="231120"/>
    <n v="3.440636898580824E-2"/>
    <s v="&gt;95%"/>
    <s v="EXCELENTE"/>
    <s v="En el segundo trimestre las incapacidades por E.G se presentaron principalmente por los siguientes diagnósticos: M545-Lumbagos, J029-Enfermedades Respiratorias y A09-Enfermedades Gastrointestinales."/>
    <m/>
    <n v="3.440636898580824E-2"/>
    <n v="3.440636898580824E-2"/>
    <s v="EXCELENTE"/>
    <n v="0.8"/>
    <n v="21"/>
    <n v="21"/>
    <n v="1"/>
    <s v="&gt;95%"/>
    <s v="EXCELENTE"/>
    <s v="Para el cuarto mes se planearon veintiuna capacitaciones (Equipo De Protección Personal, Equipos De Respiración Auto contenido Scba, Comunicaciones En Emergencia, Curso Bombero Forestal (Cbf, Seguridad En Operaciones, Control Emergencias Con Abejas, Escaleras Manuales, Hidráulica Básica. Suministro De Agua, Chorros Contra Incendios, Seguridad En Operaciones, Curso Básico De Atención Pre hospitalaria, Curso Bombero Forestal (Cbf, Entradas Forzadas, Autorregulación * Estrés Post Traumático, Ventilación Vertical Y Horizontal, Control De Incendio, Cuerdas, Nudos, Amarres, Curso Básico De Atención Pre hospitalaria, Curso Básico Investigación De Incendio, Entradas Forzadas, Emergencias En Vehículos Eléctricos Nissan Leaf), cumpliendo con el total de las capacitaciones"/>
    <m/>
    <n v="0.8"/>
    <n v="18"/>
    <n v="18"/>
    <n v="1"/>
    <s v="&gt;95%"/>
    <s v="EXCELENTE"/>
    <s v="Para el quinto mes se planearon  diez y ocho capacitaciones (Rescate Vehicular , Emergencias En Vehículos Eléctricos Nissan Leaf, Heas De Corte, Ventilación Vertical Y Horizontal, Primer Respondiente En Materiales Peligrosos (Primap O Nivel De Advertencia, Cuerdas, Nudos, Amarres, Emergencias Con Abejas, Gestión Del Riesgo (Sistemas De Protección Contra Incendio), Manejo Emergencias Eléctricas, Emergencias Con Gas Natural Y Glp, Búsqueda Y Rescate En Incendios, Curso Básico Investigación De Incendio , Curso Rescate Vehicular , Riesgo Eléctrico, Gestión Del Riesgo (Sistemas De Protección Contra Incendio), Búsqueda Y Rescate En Incendios , Emergencias Con Gas Natural Y Glp, Autorregulación * Estrés Post Traumático), cumpliendo con el total de las capacitaciones"/>
    <m/>
    <n v="0.8"/>
    <n v="2"/>
    <n v="2"/>
    <n v="1"/>
    <s v="&gt;95%"/>
    <s v="Excelente"/>
    <s v="Para el sexto mes se planearon dieciocho capacitaciones (Curso Intermedio Sistema Comando De Incidentes – CISCI y Operaciones Con Materiales Peligrosos), cumpliendo con el total de las capacitaciones"/>
    <m/>
    <n v="1"/>
    <n v="1"/>
    <x v="0"/>
    <n v="0.8"/>
    <m/>
    <m/>
    <s v=" "/>
    <s v="&gt;95%"/>
    <m/>
    <m/>
    <m/>
    <n v="0.8"/>
    <m/>
    <m/>
    <s v=" "/>
    <s v="&gt;95%"/>
    <m/>
    <m/>
    <m/>
    <n v="0.8"/>
    <n v="143"/>
    <n v="720"/>
    <n v="0.1986111111111111"/>
    <s v="&gt;95%"/>
    <s v="MALO"/>
    <s v="Enfermedades estomacales como diarreas y gastroenteritis, así como  y lumbagos son los dianósticos más frecuentes._x000a_Se sigue trabajando en la entidad en los temas de hábitos de vida saludable."/>
    <m/>
    <n v="0.1986111111111111"/>
    <n v="0.1986111111111111"/>
    <s v="MAL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5" cacheId="1" applyNumberFormats="0" applyBorderFormats="0" applyFontFormats="0" applyPatternFormats="0" applyAlignmentFormats="0" applyWidthHeightFormats="1" dataCaption="Valores" updatedVersion="5" minRefreshableVersion="3" rowGrandTotals="0" colGrandTotals="0" itemPrintTitles="1" createdVersion="6" indent="0" compact="0" compactData="0" multipleFieldFilters="0">
  <location ref="C46:G47" firstHeaderRow="0" firstDataRow="1" firstDataCol="3"/>
  <pivotFields count="133">
    <pivotField compact="0" outline="0" showAll="0" defaultSubtotal="0"/>
    <pivotField compact="0" outline="0" showAll="0" defaultSubtotal="0"/>
    <pivotField compact="0" outline="0" showAll="0" defaultSubtotal="0"/>
    <pivotField compact="0" outline="0" showAll="0" defaultSubtotal="0">
      <items count="9">
        <item x="0"/>
        <item h="1" x="1"/>
        <item h="1" x="2"/>
        <item h="1" x="3"/>
        <item h="1" x="4"/>
        <item h="1" x="5"/>
        <item h="1" x="6"/>
        <item h="1" x="7"/>
        <item h="1" x="8"/>
      </items>
    </pivotField>
    <pivotField axis="axisRow" compact="0" outline="0" showAll="0" defaultSubtotal="0">
      <items count="2">
        <item x="0"/>
        <item x="1"/>
      </items>
    </pivotField>
    <pivotField axis="axisRow" compact="0" outline="0" showAll="0" defaultSubtotal="0">
      <items count="64">
        <item x="24"/>
        <item x="12"/>
        <item x="22"/>
        <item x="10"/>
        <item x="29"/>
        <item x="7"/>
        <item x="8"/>
        <item m="1" x="61"/>
        <item x="35"/>
        <item m="1" x="63"/>
        <item x="6"/>
        <item x="51"/>
        <item m="1" x="59"/>
        <item x="4"/>
        <item x="54"/>
        <item x="16"/>
        <item m="1" x="56"/>
        <item x="25"/>
        <item x="5"/>
        <item x="47"/>
        <item x="45"/>
        <item x="39"/>
        <item x="2"/>
        <item x="27"/>
        <item x="11"/>
        <item x="53"/>
        <item x="19"/>
        <item x="1"/>
        <item x="0"/>
        <item x="37"/>
        <item x="50"/>
        <item x="31"/>
        <item x="21"/>
        <item x="18"/>
        <item x="48"/>
        <item x="40"/>
        <item x="43"/>
        <item x="23"/>
        <item x="32"/>
        <item x="14"/>
        <item x="15"/>
        <item x="9"/>
        <item x="36"/>
        <item x="52"/>
        <item x="17"/>
        <item x="13"/>
        <item m="1" x="57"/>
        <item m="1" x="55"/>
        <item m="1" x="60"/>
        <item x="38"/>
        <item x="20"/>
        <item x="3"/>
        <item x="33"/>
        <item m="1" x="58"/>
        <item x="42"/>
        <item x="49"/>
        <item x="46"/>
        <item x="30"/>
        <item m="1" x="62"/>
        <item x="26"/>
        <item x="41"/>
        <item x="28"/>
        <item x="34"/>
        <item x="44"/>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name="DESEMPEÑO 4to TRIM" axis="axisRow" compact="0" outline="0" showAll="0" defaultSubtotal="0">
      <items count="5">
        <item x="2"/>
        <item x="0"/>
        <item x="3"/>
        <item x="1"/>
        <item m="1"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x="3"/>
        <item x="0"/>
        <item x="4"/>
        <item m="1" x="5"/>
        <item x="2"/>
        <item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5"/>
    <field x="4"/>
    <field x="51"/>
  </rowFields>
  <rowItems count="1">
    <i>
      <x v="28"/>
      <x/>
      <x v="1"/>
    </i>
  </rowItems>
  <colFields count="1">
    <field x="-2"/>
  </colFields>
  <colItems count="2">
    <i>
      <x/>
    </i>
    <i i="1">
      <x v="1"/>
    </i>
  </colItems>
  <dataFields count="2">
    <dataField name="Meta (4to trimestre)" fld="9" baseField="51" baseItem="0"/>
    <dataField name="RESULTADO 4to TRIM" fld="50" baseField="0" baseItem="0"/>
  </dataFields>
  <formats count="191">
    <format dxfId="1475">
      <pivotArea field="4" type="button" dataOnly="0" labelOnly="1" outline="0" axis="axisRow" fieldPosition="1"/>
    </format>
    <format dxfId="1474">
      <pivotArea field="78" type="button" dataOnly="0" labelOnly="1" outline="0"/>
    </format>
    <format dxfId="1473">
      <pivotArea dataOnly="0" labelOnly="1" outline="0" fieldPosition="0">
        <references count="1">
          <reference field="4294967294" count="1">
            <x v="0"/>
          </reference>
        </references>
      </pivotArea>
    </format>
    <format dxfId="1472">
      <pivotArea field="4" type="button" dataOnly="0" labelOnly="1" outline="0" axis="axisRow" fieldPosition="1"/>
    </format>
    <format dxfId="1471">
      <pivotArea field="78" type="button" dataOnly="0" labelOnly="1" outline="0"/>
    </format>
    <format dxfId="1470">
      <pivotArea dataOnly="0" labelOnly="1" outline="0" fieldPosition="0">
        <references count="1">
          <reference field="4294967294" count="1">
            <x v="0"/>
          </reference>
        </references>
      </pivotArea>
    </format>
    <format dxfId="1469">
      <pivotArea field="4" type="button" dataOnly="0" labelOnly="1" outline="0" axis="axisRow" fieldPosition="1"/>
    </format>
    <format dxfId="1468">
      <pivotArea field="78" type="button" dataOnly="0" labelOnly="1" outline="0"/>
    </format>
    <format dxfId="1467">
      <pivotArea dataOnly="0" labelOnly="1" outline="0" fieldPosition="0">
        <references count="1">
          <reference field="4294967294" count="1">
            <x v="0"/>
          </reference>
        </references>
      </pivotArea>
    </format>
    <format dxfId="1466">
      <pivotArea outline="0" collapsedLevelsAreSubtotals="1" fieldPosition="0"/>
    </format>
    <format dxfId="1465">
      <pivotArea type="all" dataOnly="0" outline="0" fieldPosition="0"/>
    </format>
    <format dxfId="1464">
      <pivotArea outline="0" collapsedLevelsAreSubtotals="1" fieldPosition="0"/>
    </format>
    <format dxfId="1463">
      <pivotArea field="5" type="button" dataOnly="0" labelOnly="1" outline="0" axis="axisRow" fieldPosition="0"/>
    </format>
    <format dxfId="1462">
      <pivotArea field="4" type="button" dataOnly="0" labelOnly="1" outline="0" axis="axisRow" fieldPosition="1"/>
    </format>
    <format dxfId="1461">
      <pivotArea field="78" type="button" dataOnly="0" labelOnly="1" outline="0"/>
    </format>
    <format dxfId="1460">
      <pivotArea dataOnly="0" labelOnly="1" outline="0" fieldPosition="0">
        <references count="1">
          <reference field="5" count="7">
            <x v="6"/>
            <x v="10"/>
            <x v="21"/>
            <x v="38"/>
            <x v="39"/>
            <x v="49"/>
            <x v="52"/>
          </reference>
        </references>
      </pivotArea>
    </format>
    <format dxfId="1459">
      <pivotArea dataOnly="0" labelOnly="1" outline="0" fieldPosition="0">
        <references count="2">
          <reference field="4" count="0"/>
          <reference field="5" count="1" selected="0">
            <x v="6"/>
          </reference>
        </references>
      </pivotArea>
    </format>
    <format dxfId="1458">
      <pivotArea dataOnly="0" labelOnly="1" outline="0" fieldPosition="0">
        <references count="1">
          <reference field="4294967294" count="1">
            <x v="0"/>
          </reference>
        </references>
      </pivotArea>
    </format>
    <format dxfId="1457">
      <pivotArea type="all" dataOnly="0" outline="0" fieldPosition="0"/>
    </format>
    <format dxfId="1456">
      <pivotArea outline="0" collapsedLevelsAreSubtotals="1" fieldPosition="0"/>
    </format>
    <format dxfId="1455">
      <pivotArea field="5" type="button" dataOnly="0" labelOnly="1" outline="0" axis="axisRow" fieldPosition="0"/>
    </format>
    <format dxfId="1454">
      <pivotArea field="4" type="button" dataOnly="0" labelOnly="1" outline="0" axis="axisRow" fieldPosition="1"/>
    </format>
    <format dxfId="1453">
      <pivotArea field="78" type="button" dataOnly="0" labelOnly="1" outline="0"/>
    </format>
    <format dxfId="1452">
      <pivotArea dataOnly="0" labelOnly="1" outline="0" fieldPosition="0">
        <references count="1">
          <reference field="5" count="7">
            <x v="6"/>
            <x v="10"/>
            <x v="21"/>
            <x v="38"/>
            <x v="39"/>
            <x v="49"/>
            <x v="52"/>
          </reference>
        </references>
      </pivotArea>
    </format>
    <format dxfId="1451">
      <pivotArea dataOnly="0" labelOnly="1" outline="0" fieldPosition="0">
        <references count="2">
          <reference field="4" count="0"/>
          <reference field="5" count="1" selected="0">
            <x v="6"/>
          </reference>
        </references>
      </pivotArea>
    </format>
    <format dxfId="1450">
      <pivotArea dataOnly="0" labelOnly="1" outline="0" fieldPosition="0">
        <references count="1">
          <reference field="4294967294" count="1">
            <x v="0"/>
          </reference>
        </references>
      </pivotArea>
    </format>
    <format dxfId="1449">
      <pivotArea type="all" dataOnly="0" outline="0" fieldPosition="0"/>
    </format>
    <format dxfId="1448">
      <pivotArea outline="0" collapsedLevelsAreSubtotals="1" fieldPosition="0"/>
    </format>
    <format dxfId="1447">
      <pivotArea field="5" type="button" dataOnly="0" labelOnly="1" outline="0" axis="axisRow" fieldPosition="0"/>
    </format>
    <format dxfId="1446">
      <pivotArea field="4" type="button" dataOnly="0" labelOnly="1" outline="0" axis="axisRow" fieldPosition="1"/>
    </format>
    <format dxfId="1445">
      <pivotArea field="78" type="button" dataOnly="0" labelOnly="1" outline="0"/>
    </format>
    <format dxfId="1444">
      <pivotArea dataOnly="0" labelOnly="1" outline="0" fieldPosition="0">
        <references count="1">
          <reference field="5" count="7">
            <x v="6"/>
            <x v="10"/>
            <x v="21"/>
            <x v="38"/>
            <x v="39"/>
            <x v="49"/>
            <x v="52"/>
          </reference>
        </references>
      </pivotArea>
    </format>
    <format dxfId="1443">
      <pivotArea dataOnly="0" labelOnly="1" outline="0" fieldPosition="0">
        <references count="2">
          <reference field="4" count="0"/>
          <reference field="5" count="1" selected="0">
            <x v="6"/>
          </reference>
        </references>
      </pivotArea>
    </format>
    <format dxfId="1442">
      <pivotArea dataOnly="0" labelOnly="1" outline="0" fieldPosition="0">
        <references count="1">
          <reference field="4294967294" count="1">
            <x v="0"/>
          </reference>
        </references>
      </pivotArea>
    </format>
    <format dxfId="1441">
      <pivotArea dataOnly="0" labelOnly="1" outline="0" fieldPosition="0">
        <references count="1">
          <reference field="5" count="7">
            <x v="6"/>
            <x v="10"/>
            <x v="21"/>
            <x v="38"/>
            <x v="39"/>
            <x v="49"/>
            <x v="52"/>
          </reference>
        </references>
      </pivotArea>
    </format>
    <format dxfId="1440">
      <pivotArea dataOnly="0" labelOnly="1" outline="0" fieldPosition="0">
        <references count="1">
          <reference field="5" count="7">
            <x v="6"/>
            <x v="10"/>
            <x v="21"/>
            <x v="38"/>
            <x v="39"/>
            <x v="49"/>
            <x v="52"/>
          </reference>
        </references>
      </pivotArea>
    </format>
    <format dxfId="1439">
      <pivotArea dataOnly="0" labelOnly="1" outline="0" fieldPosition="0">
        <references count="1">
          <reference field="5" count="7">
            <x v="6"/>
            <x v="10"/>
            <x v="21"/>
            <x v="38"/>
            <x v="39"/>
            <x v="49"/>
            <x v="52"/>
          </reference>
        </references>
      </pivotArea>
    </format>
    <format dxfId="1438">
      <pivotArea dataOnly="0" labelOnly="1" outline="0" fieldPosition="0">
        <references count="1">
          <reference field="5" count="4">
            <x v="5"/>
            <x v="29"/>
            <x v="35"/>
            <x v="59"/>
          </reference>
        </references>
      </pivotArea>
    </format>
    <format dxfId="1437">
      <pivotArea dataOnly="0" labelOnly="1" outline="0" fieldPosition="0">
        <references count="1">
          <reference field="5" count="4">
            <x v="5"/>
            <x v="29"/>
            <x v="35"/>
            <x v="59"/>
          </reference>
        </references>
      </pivotArea>
    </format>
    <format dxfId="1436">
      <pivotArea dataOnly="0" labelOnly="1" outline="0" fieldPosition="0">
        <references count="1">
          <reference field="5" count="1">
            <x v="5"/>
          </reference>
        </references>
      </pivotArea>
    </format>
    <format dxfId="1435">
      <pivotArea dataOnly="0" labelOnly="1" outline="0" fieldPosition="0">
        <references count="1">
          <reference field="5" count="2">
            <x v="9"/>
            <x v="51"/>
          </reference>
        </references>
      </pivotArea>
    </format>
    <format dxfId="1434">
      <pivotArea dataOnly="0" labelOnly="1" outline="0" fieldPosition="0">
        <references count="1">
          <reference field="5" count="2">
            <x v="9"/>
            <x v="51"/>
          </reference>
        </references>
      </pivotArea>
    </format>
    <format dxfId="1433">
      <pivotArea dataOnly="0" labelOnly="1" outline="0" fieldPosition="0">
        <references count="1">
          <reference field="5" count="35">
            <x v="1"/>
            <x v="3"/>
            <x v="4"/>
            <x v="7"/>
            <x v="8"/>
            <x v="14"/>
            <x v="15"/>
            <x v="16"/>
            <x v="17"/>
            <x v="18"/>
            <x v="19"/>
            <x v="20"/>
            <x v="23"/>
            <x v="24"/>
            <x v="25"/>
            <x v="26"/>
            <x v="28"/>
            <x v="30"/>
            <x v="31"/>
            <x v="33"/>
            <x v="34"/>
            <x v="36"/>
            <x v="37"/>
            <x v="40"/>
            <x v="41"/>
            <x v="42"/>
            <x v="44"/>
            <x v="45"/>
            <x v="48"/>
            <x v="50"/>
            <x v="53"/>
            <x v="55"/>
            <x v="56"/>
            <x v="57"/>
            <x v="58"/>
          </reference>
        </references>
      </pivotArea>
    </format>
    <format dxfId="1432">
      <pivotArea dataOnly="0" labelOnly="1" outline="0" fieldPosition="0">
        <references count="1">
          <reference field="5" count="35">
            <x v="1"/>
            <x v="3"/>
            <x v="4"/>
            <x v="7"/>
            <x v="8"/>
            <x v="14"/>
            <x v="15"/>
            <x v="16"/>
            <x v="17"/>
            <x v="18"/>
            <x v="19"/>
            <x v="20"/>
            <x v="23"/>
            <x v="24"/>
            <x v="25"/>
            <x v="26"/>
            <x v="28"/>
            <x v="30"/>
            <x v="31"/>
            <x v="33"/>
            <x v="34"/>
            <x v="36"/>
            <x v="37"/>
            <x v="40"/>
            <x v="41"/>
            <x v="42"/>
            <x v="44"/>
            <x v="45"/>
            <x v="48"/>
            <x v="50"/>
            <x v="53"/>
            <x v="55"/>
            <x v="56"/>
            <x v="57"/>
            <x v="58"/>
          </reference>
        </references>
      </pivotArea>
    </format>
    <format dxfId="1431">
      <pivotArea dataOnly="0" labelOnly="1" outline="0" fieldPosition="0">
        <references count="1">
          <reference field="5" count="1">
            <x v="7"/>
          </reference>
        </references>
      </pivotArea>
    </format>
    <format dxfId="1430">
      <pivotArea dataOnly="0" labelOnly="1" outline="0" fieldPosition="0">
        <references count="1">
          <reference field="5" count="3">
            <x v="19"/>
            <x v="20"/>
            <x v="23"/>
          </reference>
        </references>
      </pivotArea>
    </format>
    <format dxfId="1429">
      <pivotArea dataOnly="0" labelOnly="1" outline="0" fieldPosition="0">
        <references count="1">
          <reference field="5" count="1">
            <x v="26"/>
          </reference>
        </references>
      </pivotArea>
    </format>
    <format dxfId="1428">
      <pivotArea dataOnly="0" labelOnly="1" outline="0" fieldPosition="0">
        <references count="1">
          <reference field="5" count="3">
            <x v="31"/>
            <x v="33"/>
            <x v="34"/>
          </reference>
        </references>
      </pivotArea>
    </format>
    <format dxfId="1427">
      <pivotArea dataOnly="0" labelOnly="1" outline="0" fieldPosition="0">
        <references count="1">
          <reference field="5" count="1">
            <x v="56"/>
          </reference>
        </references>
      </pivotArea>
    </format>
    <format dxfId="1426">
      <pivotArea dataOnly="0" labelOnly="1" outline="0" fieldPosition="0">
        <references count="1">
          <reference field="5" count="1">
            <x v="58"/>
          </reference>
        </references>
      </pivotArea>
    </format>
    <format dxfId="1425">
      <pivotArea dataOnly="0" labelOnly="1" outline="0" fieldPosition="0">
        <references count="1">
          <reference field="5" count="4">
            <x v="0"/>
            <x v="46"/>
            <x v="47"/>
            <x v="54"/>
          </reference>
        </references>
      </pivotArea>
    </format>
    <format dxfId="1424">
      <pivotArea dataOnly="0" labelOnly="1" outline="0" fieldPosition="0">
        <references count="1">
          <reference field="5" count="4">
            <x v="0"/>
            <x v="46"/>
            <x v="47"/>
            <x v="54"/>
          </reference>
        </references>
      </pivotArea>
    </format>
    <format dxfId="1423">
      <pivotArea dataOnly="0" labelOnly="1" outline="0" fieldPosition="0">
        <references count="1">
          <reference field="5" count="9">
            <x v="2"/>
            <x v="11"/>
            <x v="12"/>
            <x v="13"/>
            <x v="22"/>
            <x v="27"/>
            <x v="32"/>
            <x v="43"/>
            <x v="60"/>
          </reference>
        </references>
      </pivotArea>
    </format>
    <format dxfId="1422">
      <pivotArea dataOnly="0" labelOnly="1" outline="0" fieldPosition="0">
        <references count="1">
          <reference field="5" count="9">
            <x v="2"/>
            <x v="11"/>
            <x v="12"/>
            <x v="13"/>
            <x v="22"/>
            <x v="27"/>
            <x v="32"/>
            <x v="43"/>
            <x v="60"/>
          </reference>
        </references>
      </pivotArea>
    </format>
    <format dxfId="1421">
      <pivotArea dataOnly="0" labelOnly="1" outline="0" fieldPosition="0">
        <references count="1">
          <reference field="5" count="1">
            <x v="2"/>
          </reference>
        </references>
      </pivotArea>
    </format>
    <format dxfId="1420">
      <pivotArea dataOnly="0" labelOnly="1" outline="0" fieldPosition="0">
        <references count="1">
          <reference field="5" count="1">
            <x v="32"/>
          </reference>
        </references>
      </pivotArea>
    </format>
    <format dxfId="1419">
      <pivotArea dataOnly="0" labelOnly="1" outline="0" fieldPosition="0">
        <references count="1">
          <reference field="5" count="1">
            <x v="28"/>
          </reference>
        </references>
      </pivotArea>
    </format>
    <format dxfId="1418">
      <pivotArea dataOnly="0" labelOnly="1" outline="0" fieldPosition="0">
        <references count="1">
          <reference field="5" count="2">
            <x v="22"/>
            <x v="27"/>
          </reference>
        </references>
      </pivotArea>
    </format>
    <format dxfId="1417">
      <pivotArea dataOnly="0" labelOnly="1" outline="0" fieldPosition="0">
        <references count="1">
          <reference field="5" count="6">
            <x v="12"/>
            <x v="13"/>
            <x v="16"/>
            <x v="18"/>
            <x v="41"/>
            <x v="51"/>
          </reference>
        </references>
      </pivotArea>
    </format>
    <format dxfId="1416">
      <pivotArea dataOnly="0" labelOnly="1" outline="0" fieldPosition="0">
        <references count="1">
          <reference field="5" count="5">
            <x v="1"/>
            <x v="3"/>
            <x v="24"/>
            <x v="39"/>
            <x v="45"/>
          </reference>
        </references>
      </pivotArea>
    </format>
    <format dxfId="1415">
      <pivotArea dataOnly="0" labelOnly="1" outline="0" fieldPosition="0">
        <references count="1">
          <reference field="5" count="1">
            <x v="15"/>
          </reference>
        </references>
      </pivotArea>
    </format>
    <format dxfId="1414">
      <pivotArea dataOnly="0" labelOnly="1" outline="0" fieldPosition="0">
        <references count="1">
          <reference field="5" count="4">
            <x v="37"/>
            <x v="40"/>
            <x v="44"/>
            <x v="50"/>
          </reference>
        </references>
      </pivotArea>
    </format>
    <format dxfId="1413">
      <pivotArea dataOnly="0" labelOnly="1" outline="0" fieldPosition="0">
        <references count="1">
          <reference field="5" count="3">
            <x v="0"/>
            <x v="17"/>
            <x v="23"/>
          </reference>
        </references>
      </pivotArea>
    </format>
    <format dxfId="1412">
      <pivotArea dataOnly="0" labelOnly="1" outline="0" fieldPosition="0">
        <references count="1">
          <reference field="5" count="1">
            <x v="9"/>
          </reference>
        </references>
      </pivotArea>
    </format>
    <format dxfId="1411">
      <pivotArea dataOnly="0" labelOnly="1" outline="0" fieldPosition="0">
        <references count="1">
          <reference field="5" count="1">
            <x v="36"/>
          </reference>
        </references>
      </pivotArea>
    </format>
    <format dxfId="1410">
      <pivotArea dataOnly="0" labelOnly="1" outline="0" fieldPosition="0">
        <references count="1">
          <reference field="5" count="6">
            <x v="11"/>
            <x v="14"/>
            <x v="25"/>
            <x v="30"/>
            <x v="43"/>
            <x v="55"/>
          </reference>
        </references>
      </pivotArea>
    </format>
    <format dxfId="1409">
      <pivotArea outline="0" collapsedLevelsAreSubtotals="1" fieldPosition="0">
        <references count="3">
          <reference field="4" count="1" selected="0">
            <x v="0"/>
          </reference>
          <reference field="5" count="1" selected="0">
            <x v="4"/>
          </reference>
          <reference field="51" count="1" selected="0">
            <x v="1"/>
          </reference>
        </references>
      </pivotArea>
    </format>
    <format dxfId="1408">
      <pivotArea outline="0" collapsedLevelsAreSubtotals="1" fieldPosition="0">
        <references count="3">
          <reference field="4" count="1" selected="0">
            <x v="0"/>
          </reference>
          <reference field="5" count="1" selected="0">
            <x v="45"/>
          </reference>
          <reference field="51" count="1" selected="0">
            <x v="1"/>
          </reference>
        </references>
      </pivotArea>
    </format>
    <format dxfId="1407">
      <pivotArea outline="0" collapsedLevelsAreSubtotals="1" fieldPosition="0">
        <references count="3">
          <reference field="4" count="1" selected="0">
            <x v="0"/>
          </reference>
          <reference field="5" count="1" selected="0">
            <x v="56"/>
          </reference>
          <reference field="51" count="1" selected="0">
            <x v="0"/>
          </reference>
        </references>
      </pivotArea>
    </format>
    <format dxfId="1406">
      <pivotArea outline="0" collapsedLevelsAreSubtotals="1" fieldPosition="0">
        <references count="3">
          <reference field="4" count="1" selected="0">
            <x v="0"/>
          </reference>
          <reference field="5" count="1" selected="0">
            <x v="57"/>
          </reference>
          <reference field="51" count="1" selected="0">
            <x v="1"/>
          </reference>
        </references>
      </pivotArea>
    </format>
    <format dxfId="1405">
      <pivotArea outline="0" collapsedLevelsAreSubtotals="1" fieldPosition="0">
        <references count="3">
          <reference field="4" count="1" selected="0">
            <x v="0"/>
          </reference>
          <reference field="5" count="1" selected="0">
            <x v="58"/>
          </reference>
          <reference field="51" count="1" selected="0">
            <x v="1"/>
          </reference>
        </references>
      </pivotArea>
    </format>
    <format dxfId="1404">
      <pivotArea outline="0" collapsedLevelsAreSubtotals="1" fieldPosition="0">
        <references count="3">
          <reference field="4" count="1" selected="0">
            <x v="1"/>
          </reference>
          <reference field="5" count="1" selected="0">
            <x v="59"/>
          </reference>
          <reference field="51" count="1" selected="0">
            <x v="2"/>
          </reference>
        </references>
      </pivotArea>
    </format>
    <format dxfId="1403">
      <pivotArea outline="0" collapsedLevelsAreSubtotals="1" fieldPosition="0">
        <references count="3">
          <reference field="4" count="1" selected="0">
            <x v="1"/>
          </reference>
          <reference field="5" count="1" selected="0">
            <x v="59"/>
          </reference>
          <reference field="51" count="1" selected="0">
            <x v="2"/>
          </reference>
        </references>
      </pivotArea>
    </format>
    <format dxfId="1402">
      <pivotArea field="51" type="button" dataOnly="0" labelOnly="1" outline="0" axis="axisRow" fieldPosition="2"/>
    </format>
    <format dxfId="1401">
      <pivotArea outline="0" collapsedLevelsAreSubtotals="1" fieldPosition="0">
        <references count="1">
          <reference field="4294967294" count="1" selected="0">
            <x v="0"/>
          </reference>
        </references>
      </pivotArea>
    </format>
    <format dxfId="1400">
      <pivotArea dataOnly="0" labelOnly="1" outline="0" fieldPosition="0">
        <references count="3">
          <reference field="4" count="1" selected="0">
            <x v="1"/>
          </reference>
          <reference field="5" count="1" selected="0">
            <x v="5"/>
          </reference>
          <reference field="51" count="1">
            <x v="0"/>
          </reference>
        </references>
      </pivotArea>
    </format>
    <format dxfId="1399">
      <pivotArea dataOnly="0" labelOnly="1" outline="0" fieldPosition="0">
        <references count="3">
          <reference field="4" count="1" selected="0">
            <x v="1"/>
          </reference>
          <reference field="5" count="1" selected="0">
            <x v="6"/>
          </reference>
          <reference field="51" count="1">
            <x v="0"/>
          </reference>
        </references>
      </pivotArea>
    </format>
    <format dxfId="1398">
      <pivotArea dataOnly="0" labelOnly="1" outline="0" fieldPosition="0">
        <references count="3">
          <reference field="4" count="1" selected="0">
            <x v="1"/>
          </reference>
          <reference field="5" count="1" selected="0">
            <x v="10"/>
          </reference>
          <reference field="51" count="1">
            <x v="0"/>
          </reference>
        </references>
      </pivotArea>
    </format>
    <format dxfId="1397">
      <pivotArea dataOnly="0" labelOnly="1" outline="0" fieldPosition="0">
        <references count="3">
          <reference field="4" count="1" selected="0">
            <x v="0"/>
          </reference>
          <reference field="5" count="1" selected="0">
            <x v="16"/>
          </reference>
          <reference field="51" count="1">
            <x v="1"/>
          </reference>
        </references>
      </pivotArea>
    </format>
    <format dxfId="1396">
      <pivotArea dataOnly="0" labelOnly="1" outline="0" fieldPosition="0">
        <references count="3">
          <reference field="4" count="1" selected="0">
            <x v="0"/>
          </reference>
          <reference field="5" count="1" selected="0">
            <x v="18"/>
          </reference>
          <reference field="51" count="1">
            <x v="0"/>
          </reference>
        </references>
      </pivotArea>
    </format>
    <format dxfId="1395">
      <pivotArea dataOnly="0" labelOnly="1" outline="0" fieldPosition="0">
        <references count="3">
          <reference field="4" count="1" selected="0">
            <x v="0"/>
          </reference>
          <reference field="5" count="1" selected="0">
            <x v="41"/>
          </reference>
          <reference field="51" count="1">
            <x v="1"/>
          </reference>
        </references>
      </pivotArea>
    </format>
    <format dxfId="1394">
      <pivotArea dataOnly="0" labelOnly="1" outline="0" fieldPosition="0">
        <references count="3">
          <reference field="4" count="1" selected="0">
            <x v="1"/>
          </reference>
          <reference field="5" count="1" selected="0">
            <x v="51"/>
          </reference>
          <reference field="51" count="1">
            <x v="1"/>
          </reference>
        </references>
      </pivotArea>
    </format>
    <format dxfId="1393">
      <pivotArea outline="0" collapsedLevelsAreSubtotals="1" fieldPosition="0">
        <references count="1">
          <reference field="4294967294" count="1" selected="0">
            <x v="0"/>
          </reference>
        </references>
      </pivotArea>
    </format>
    <format dxfId="1392">
      <pivotArea dataOnly="0" labelOnly="1" outline="0" fieldPosition="0">
        <references count="3">
          <reference field="4" count="1" selected="0">
            <x v="1"/>
          </reference>
          <reference field="5" count="1" selected="0">
            <x v="5"/>
          </reference>
          <reference field="51" count="1">
            <x v="0"/>
          </reference>
        </references>
      </pivotArea>
    </format>
    <format dxfId="1391">
      <pivotArea dataOnly="0" labelOnly="1" outline="0" fieldPosition="0">
        <references count="3">
          <reference field="4" count="1" selected="0">
            <x v="1"/>
          </reference>
          <reference field="5" count="1" selected="0">
            <x v="6"/>
          </reference>
          <reference field="51" count="1">
            <x v="0"/>
          </reference>
        </references>
      </pivotArea>
    </format>
    <format dxfId="1390">
      <pivotArea dataOnly="0" labelOnly="1" outline="0" fieldPosition="0">
        <references count="3">
          <reference field="4" count="1" selected="0">
            <x v="1"/>
          </reference>
          <reference field="5" count="1" selected="0">
            <x v="10"/>
          </reference>
          <reference field="51" count="1">
            <x v="0"/>
          </reference>
        </references>
      </pivotArea>
    </format>
    <format dxfId="1389">
      <pivotArea dataOnly="0" labelOnly="1" outline="0" fieldPosition="0">
        <references count="3">
          <reference field="4" count="1" selected="0">
            <x v="0"/>
          </reference>
          <reference field="5" count="1" selected="0">
            <x v="16"/>
          </reference>
          <reference field="51" count="1">
            <x v="1"/>
          </reference>
        </references>
      </pivotArea>
    </format>
    <format dxfId="1388">
      <pivotArea dataOnly="0" labelOnly="1" outline="0" fieldPosition="0">
        <references count="3">
          <reference field="4" count="1" selected="0">
            <x v="0"/>
          </reference>
          <reference field="5" count="1" selected="0">
            <x v="18"/>
          </reference>
          <reference field="51" count="1">
            <x v="0"/>
          </reference>
        </references>
      </pivotArea>
    </format>
    <format dxfId="1387">
      <pivotArea dataOnly="0" labelOnly="1" outline="0" fieldPosition="0">
        <references count="3">
          <reference field="4" count="1" selected="0">
            <x v="0"/>
          </reference>
          <reference field="5" count="1" selected="0">
            <x v="41"/>
          </reference>
          <reference field="51" count="1">
            <x v="1"/>
          </reference>
        </references>
      </pivotArea>
    </format>
    <format dxfId="1386">
      <pivotArea dataOnly="0" labelOnly="1" outline="0" fieldPosition="0">
        <references count="3">
          <reference field="4" count="1" selected="0">
            <x v="1"/>
          </reference>
          <reference field="5" count="1" selected="0">
            <x v="51"/>
          </reference>
          <reference field="51" count="1">
            <x v="1"/>
          </reference>
        </references>
      </pivotArea>
    </format>
    <format dxfId="1385">
      <pivotArea outline="0" collapsedLevelsAreSubtotals="1" fieldPosition="0">
        <references count="1">
          <reference field="4294967294" count="1" selected="0">
            <x v="0"/>
          </reference>
        </references>
      </pivotArea>
    </format>
    <format dxfId="1384">
      <pivotArea dataOnly="0" labelOnly="1" outline="0" fieldPosition="0">
        <references count="3">
          <reference field="4" count="1" selected="0">
            <x v="0"/>
          </reference>
          <reference field="5" count="1" selected="0">
            <x v="1"/>
          </reference>
          <reference field="51" count="1">
            <x v="1"/>
          </reference>
        </references>
      </pivotArea>
    </format>
    <format dxfId="1383">
      <pivotArea dataOnly="0" labelOnly="1" outline="0" fieldPosition="0">
        <references count="3">
          <reference field="4" count="1" selected="0">
            <x v="0"/>
          </reference>
          <reference field="5" count="1" selected="0">
            <x v="3"/>
          </reference>
          <reference field="51" count="1">
            <x v="1"/>
          </reference>
        </references>
      </pivotArea>
    </format>
    <format dxfId="1382">
      <pivotArea dataOnly="0" labelOnly="1" outline="0" fieldPosition="0">
        <references count="3">
          <reference field="4" count="1" selected="0">
            <x v="0"/>
          </reference>
          <reference field="5" count="1" selected="0">
            <x v="24"/>
          </reference>
          <reference field="51" count="1">
            <x v="1"/>
          </reference>
        </references>
      </pivotArea>
    </format>
    <format dxfId="1381">
      <pivotArea dataOnly="0" labelOnly="1" outline="0" fieldPosition="0">
        <references count="3">
          <reference field="4" count="1" selected="0">
            <x v="1"/>
          </reference>
          <reference field="5" count="1" selected="0">
            <x v="39"/>
          </reference>
          <reference field="51" count="1">
            <x v="1"/>
          </reference>
        </references>
      </pivotArea>
    </format>
    <format dxfId="1380">
      <pivotArea dataOnly="0" labelOnly="1" outline="0" fieldPosition="0">
        <references count="3">
          <reference field="4" count="1" selected="0">
            <x v="0"/>
          </reference>
          <reference field="5" count="1" selected="0">
            <x v="45"/>
          </reference>
          <reference field="51" count="1">
            <x v="1"/>
          </reference>
        </references>
      </pivotArea>
    </format>
    <format dxfId="1379">
      <pivotArea outline="0" collapsedLevelsAreSubtotals="1" fieldPosition="0">
        <references count="1">
          <reference field="4294967294" count="1" selected="0">
            <x v="0"/>
          </reference>
        </references>
      </pivotArea>
    </format>
    <format dxfId="1378">
      <pivotArea dataOnly="0" labelOnly="1" outline="0" fieldPosition="0">
        <references count="3">
          <reference field="4" count="1" selected="0">
            <x v="0"/>
          </reference>
          <reference field="5" count="1" selected="0">
            <x v="2"/>
          </reference>
          <reference field="51" count="1">
            <x v="1"/>
          </reference>
        </references>
      </pivotArea>
    </format>
    <format dxfId="1377">
      <pivotArea dataOnly="0" labelOnly="1" outline="0" fieldPosition="0">
        <references count="3">
          <reference field="4" count="1" selected="0">
            <x v="0"/>
          </reference>
          <reference field="5" count="1" selected="0">
            <x v="15"/>
          </reference>
          <reference field="51" count="1">
            <x v="1"/>
          </reference>
        </references>
      </pivotArea>
    </format>
    <format dxfId="1376">
      <pivotArea dataOnly="0" labelOnly="1" outline="0" fieldPosition="0">
        <references count="3">
          <reference field="4" count="1" selected="0">
            <x v="0"/>
          </reference>
          <reference field="5" count="1" selected="0">
            <x v="26"/>
          </reference>
          <reference field="51" count="1">
            <x v="1"/>
          </reference>
        </references>
      </pivotArea>
    </format>
    <format dxfId="1375">
      <pivotArea dataOnly="0" labelOnly="1" outline="0" fieldPosition="0">
        <references count="3">
          <reference field="4" count="1" selected="0">
            <x v="0"/>
          </reference>
          <reference field="5" count="1" selected="0">
            <x v="32"/>
          </reference>
          <reference field="51" count="1">
            <x v="1"/>
          </reference>
        </references>
      </pivotArea>
    </format>
    <format dxfId="1374">
      <pivotArea dataOnly="0" labelOnly="1" outline="0" fieldPosition="0">
        <references count="3">
          <reference field="4" count="1" selected="0">
            <x v="0"/>
          </reference>
          <reference field="5" count="1" selected="0">
            <x v="33"/>
          </reference>
          <reference field="51" count="1">
            <x v="1"/>
          </reference>
        </references>
      </pivotArea>
    </format>
    <format dxfId="1373">
      <pivotArea dataOnly="0" labelOnly="1" outline="0" fieldPosition="0">
        <references count="3">
          <reference field="4" count="1" selected="0">
            <x v="0"/>
          </reference>
          <reference field="5" count="1" selected="0">
            <x v="37"/>
          </reference>
          <reference field="51" count="1">
            <x v="1"/>
          </reference>
        </references>
      </pivotArea>
    </format>
    <format dxfId="1372">
      <pivotArea dataOnly="0" labelOnly="1" outline="0" fieldPosition="0">
        <references count="3">
          <reference field="4" count="1" selected="0">
            <x v="0"/>
          </reference>
          <reference field="5" count="1" selected="0">
            <x v="40"/>
          </reference>
          <reference field="51" count="1">
            <x v="1"/>
          </reference>
        </references>
      </pivotArea>
    </format>
    <format dxfId="1371">
      <pivotArea dataOnly="0" labelOnly="1" outline="0" fieldPosition="0">
        <references count="3">
          <reference field="4" count="1" selected="0">
            <x v="0"/>
          </reference>
          <reference field="5" count="1" selected="0">
            <x v="44"/>
          </reference>
          <reference field="51" count="1">
            <x v="1"/>
          </reference>
        </references>
      </pivotArea>
    </format>
    <format dxfId="1370">
      <pivotArea dataOnly="0" labelOnly="1" outline="0" fieldPosition="0">
        <references count="3">
          <reference field="4" count="1" selected="0">
            <x v="0"/>
          </reference>
          <reference field="5" count="1" selected="0">
            <x v="50"/>
          </reference>
          <reference field="51" count="1">
            <x v="1"/>
          </reference>
        </references>
      </pivotArea>
    </format>
    <format dxfId="1369">
      <pivotArea outline="0" collapsedLevelsAreSubtotals="1" fieldPosition="0">
        <references count="1">
          <reference field="4294967294" count="1" selected="0">
            <x v="0"/>
          </reference>
        </references>
      </pivotArea>
    </format>
    <format dxfId="1368">
      <pivotArea dataOnly="0" labelOnly="1" outline="0" fieldPosition="0">
        <references count="3">
          <reference field="4" count="1" selected="0">
            <x v="0"/>
          </reference>
          <reference field="5" count="1" selected="0">
            <x v="0"/>
          </reference>
          <reference field="51" count="1">
            <x v="1"/>
          </reference>
        </references>
      </pivotArea>
    </format>
    <format dxfId="1367">
      <pivotArea dataOnly="0" labelOnly="1" outline="0" fieldPosition="0">
        <references count="3">
          <reference field="4" count="1" selected="0">
            <x v="0"/>
          </reference>
          <reference field="5" count="1" selected="0">
            <x v="17"/>
          </reference>
          <reference field="51" count="1">
            <x v="1"/>
          </reference>
        </references>
      </pivotArea>
    </format>
    <format dxfId="1366">
      <pivotArea dataOnly="0" labelOnly="1" outline="0" fieldPosition="0">
        <references count="3">
          <reference field="4" count="1" selected="0">
            <x v="0"/>
          </reference>
          <reference field="5" count="1" selected="0">
            <x v="23"/>
          </reference>
          <reference field="51" count="1">
            <x v="1"/>
          </reference>
        </references>
      </pivotArea>
    </format>
    <format dxfId="1365">
      <pivotArea dataOnly="0" labelOnly="1" outline="0" fieldPosition="0">
        <references count="3">
          <reference field="4" count="1" selected="0">
            <x v="1"/>
          </reference>
          <reference field="5" count="1" selected="0">
            <x v="59"/>
          </reference>
          <reference field="51" count="1">
            <x v="2"/>
          </reference>
        </references>
      </pivotArea>
    </format>
    <format dxfId="1364">
      <pivotArea outline="0" collapsedLevelsAreSubtotals="1" fieldPosition="0">
        <references count="1">
          <reference field="4294967294" count="1" selected="0">
            <x v="0"/>
          </reference>
        </references>
      </pivotArea>
    </format>
    <format dxfId="1363">
      <pivotArea dataOnly="0" labelOnly="1" outline="0" fieldPosition="0">
        <references count="3">
          <reference field="4" count="0" selected="0"/>
          <reference field="5" count="1" selected="0">
            <x v="7"/>
          </reference>
          <reference field="51" count="1">
            <x v="1"/>
          </reference>
        </references>
      </pivotArea>
    </format>
    <format dxfId="1362">
      <pivotArea dataOnly="0" labelOnly="1" outline="0" fieldPosition="0">
        <references count="3">
          <reference field="4" count="0" selected="0"/>
          <reference field="5" count="1" selected="0">
            <x v="19"/>
          </reference>
          <reference field="51" count="1">
            <x v="1"/>
          </reference>
        </references>
      </pivotArea>
    </format>
    <format dxfId="1361">
      <pivotArea dataOnly="0" labelOnly="1" outline="0" fieldPosition="0">
        <references count="3">
          <reference field="4" count="0" selected="0"/>
          <reference field="5" count="1" selected="0">
            <x v="20"/>
          </reference>
          <reference field="51" count="1">
            <x v="0"/>
          </reference>
        </references>
      </pivotArea>
    </format>
    <format dxfId="1360">
      <pivotArea dataOnly="0" labelOnly="1" outline="0" fieldPosition="0">
        <references count="3">
          <reference field="4" count="0" selected="0"/>
          <reference field="5" count="1" selected="0">
            <x v="34"/>
          </reference>
          <reference field="51" count="1">
            <x v="1"/>
          </reference>
        </references>
      </pivotArea>
    </format>
    <format dxfId="1359">
      <pivotArea dataOnly="0" labelOnly="1" outline="0" fieldPosition="0">
        <references count="3">
          <reference field="4" count="0" selected="0"/>
          <reference field="5" count="1" selected="0">
            <x v="56"/>
          </reference>
          <reference field="51" count="1">
            <x v="0"/>
          </reference>
        </references>
      </pivotArea>
    </format>
    <format dxfId="1358">
      <pivotArea dataOnly="0" labelOnly="1" outline="0" fieldPosition="0">
        <references count="3">
          <reference field="4" count="0" selected="0"/>
          <reference field="5" count="1" selected="0">
            <x v="58"/>
          </reference>
          <reference field="51" count="1">
            <x v="1"/>
          </reference>
        </references>
      </pivotArea>
    </format>
    <format dxfId="1357">
      <pivotArea outline="0" collapsedLevelsAreSubtotals="1" fieldPosition="0">
        <references count="1">
          <reference field="4294967294" count="1" selected="0">
            <x v="0"/>
          </reference>
        </references>
      </pivotArea>
    </format>
    <format dxfId="1356">
      <pivotArea dataOnly="0" labelOnly="1" outline="0" fieldPosition="0">
        <references count="3">
          <reference field="4" count="1" selected="0">
            <x v="0"/>
          </reference>
          <reference field="5" count="1" selected="0">
            <x v="4"/>
          </reference>
          <reference field="51" count="1">
            <x v="1"/>
          </reference>
        </references>
      </pivotArea>
    </format>
    <format dxfId="1355">
      <pivotArea dataOnly="0" labelOnly="1" outline="0" fieldPosition="0">
        <references count="3">
          <reference field="4" count="1" selected="0">
            <x v="0"/>
          </reference>
          <reference field="5" count="1" selected="0">
            <x v="8"/>
          </reference>
          <reference field="51" count="1">
            <x v="1"/>
          </reference>
        </references>
      </pivotArea>
    </format>
    <format dxfId="1354">
      <pivotArea dataOnly="0" labelOnly="1" outline="0" fieldPosition="0">
        <references count="3">
          <reference field="4" count="1" selected="0">
            <x v="1"/>
          </reference>
          <reference field="5" count="1" selected="0">
            <x v="9"/>
          </reference>
          <reference field="51" count="1">
            <x v="2"/>
          </reference>
        </references>
      </pivotArea>
    </format>
    <format dxfId="1353">
      <pivotArea dataOnly="0" labelOnly="1" outline="0" fieldPosition="0">
        <references count="3">
          <reference field="4" count="1" selected="0">
            <x v="1"/>
          </reference>
          <reference field="5" count="1" selected="0">
            <x v="21"/>
          </reference>
          <reference field="51" count="1">
            <x v="1"/>
          </reference>
        </references>
      </pivotArea>
    </format>
    <format dxfId="1352">
      <pivotArea dataOnly="0" labelOnly="1" outline="0" fieldPosition="0">
        <references count="3">
          <reference field="4" count="1" selected="0">
            <x v="1"/>
          </reference>
          <reference field="5" count="1" selected="0">
            <x v="29"/>
          </reference>
          <reference field="51" count="1">
            <x v="3"/>
          </reference>
        </references>
      </pivotArea>
    </format>
    <format dxfId="1351">
      <pivotArea dataOnly="0" labelOnly="1" outline="0" fieldPosition="0">
        <references count="3">
          <reference field="4" count="1" selected="0">
            <x v="0"/>
          </reference>
          <reference field="5" count="1" selected="0">
            <x v="31"/>
          </reference>
          <reference field="51" count="1">
            <x v="1"/>
          </reference>
        </references>
      </pivotArea>
    </format>
    <format dxfId="1350">
      <pivotArea dataOnly="0" labelOnly="1" outline="0" fieldPosition="0">
        <references count="3">
          <reference field="4" count="1" selected="0">
            <x v="1"/>
          </reference>
          <reference field="5" count="1" selected="0">
            <x v="35"/>
          </reference>
          <reference field="51" count="1">
            <x v="3"/>
          </reference>
        </references>
      </pivotArea>
    </format>
    <format dxfId="1349">
      <pivotArea dataOnly="0" labelOnly="1" outline="0" fieldPosition="0">
        <references count="3">
          <reference field="4" count="1" selected="0">
            <x v="0"/>
          </reference>
          <reference field="5" count="1" selected="0">
            <x v="36"/>
          </reference>
          <reference field="51" count="1">
            <x v="0"/>
          </reference>
        </references>
      </pivotArea>
    </format>
    <format dxfId="1348">
      <pivotArea dataOnly="0" labelOnly="1" outline="0" fieldPosition="0">
        <references count="3">
          <reference field="4" count="1" selected="0">
            <x v="1"/>
          </reference>
          <reference field="5" count="1" selected="0">
            <x v="38"/>
          </reference>
          <reference field="51" count="1">
            <x v="0"/>
          </reference>
        </references>
      </pivotArea>
    </format>
    <format dxfId="1347">
      <pivotArea dataOnly="0" labelOnly="1" outline="0" fieldPosition="0">
        <references count="3">
          <reference field="4" count="1" selected="0">
            <x v="0"/>
          </reference>
          <reference field="5" count="1" selected="0">
            <x v="42"/>
          </reference>
          <reference field="51" count="1">
            <x v="1"/>
          </reference>
        </references>
      </pivotArea>
    </format>
    <format dxfId="1346">
      <pivotArea dataOnly="0" labelOnly="1" outline="0" fieldPosition="0">
        <references count="3">
          <reference field="4" count="1" selected="0">
            <x v="0"/>
          </reference>
          <reference field="5" count="1" selected="0">
            <x v="46"/>
          </reference>
          <reference field="51" count="1">
            <x v="2"/>
          </reference>
        </references>
      </pivotArea>
    </format>
    <format dxfId="1345">
      <pivotArea dataOnly="0" labelOnly="1" outline="0" fieldPosition="0">
        <references count="3">
          <reference field="4" count="1" selected="0">
            <x v="0"/>
          </reference>
          <reference field="5" count="1" selected="0">
            <x v="47"/>
          </reference>
          <reference field="51" count="1">
            <x v="1"/>
          </reference>
        </references>
      </pivotArea>
    </format>
    <format dxfId="1344">
      <pivotArea dataOnly="0" labelOnly="1" outline="0" fieldPosition="0">
        <references count="3">
          <reference field="4" count="1" selected="0">
            <x v="0"/>
          </reference>
          <reference field="5" count="1" selected="0">
            <x v="48"/>
          </reference>
          <reference field="51" count="1">
            <x v="1"/>
          </reference>
        </references>
      </pivotArea>
    </format>
    <format dxfId="1343">
      <pivotArea dataOnly="0" labelOnly="1" outline="0" fieldPosition="0">
        <references count="3">
          <reference field="4" count="1" selected="0">
            <x v="1"/>
          </reference>
          <reference field="5" count="1" selected="0">
            <x v="49"/>
          </reference>
          <reference field="51" count="1">
            <x v="1"/>
          </reference>
        </references>
      </pivotArea>
    </format>
    <format dxfId="1342">
      <pivotArea dataOnly="0" labelOnly="1" outline="0" fieldPosition="0">
        <references count="3">
          <reference field="4" count="1" selected="0">
            <x v="1"/>
          </reference>
          <reference field="5" count="1" selected="0">
            <x v="52"/>
          </reference>
          <reference field="51" count="1">
            <x v="1"/>
          </reference>
        </references>
      </pivotArea>
    </format>
    <format dxfId="1341">
      <pivotArea dataOnly="0" labelOnly="1" outline="0" fieldPosition="0">
        <references count="3">
          <reference field="4" count="1" selected="0">
            <x v="0"/>
          </reference>
          <reference field="5" count="1" selected="0">
            <x v="53"/>
          </reference>
          <reference field="51" count="1">
            <x v="1"/>
          </reference>
        </references>
      </pivotArea>
    </format>
    <format dxfId="1340">
      <pivotArea dataOnly="0" labelOnly="1" outline="0" fieldPosition="0">
        <references count="3">
          <reference field="4" count="1" selected="0">
            <x v="0"/>
          </reference>
          <reference field="5" count="1" selected="0">
            <x v="54"/>
          </reference>
          <reference field="51" count="1">
            <x v="0"/>
          </reference>
        </references>
      </pivotArea>
    </format>
    <format dxfId="1339">
      <pivotArea dataOnly="0" labelOnly="1" outline="0" fieldPosition="0">
        <references count="3">
          <reference field="4" count="1" selected="0">
            <x v="0"/>
          </reference>
          <reference field="5" count="1" selected="0">
            <x v="57"/>
          </reference>
          <reference field="51" count="1">
            <x v="1"/>
          </reference>
        </references>
      </pivotArea>
    </format>
    <format dxfId="1338">
      <pivotArea dataOnly="0" labelOnly="1" outline="0" fieldPosition="0">
        <references count="3">
          <reference field="4" count="1" selected="0">
            <x v="0"/>
          </reference>
          <reference field="5" count="1" selected="0">
            <x v="60"/>
          </reference>
          <reference field="51" count="1">
            <x v="1"/>
          </reference>
        </references>
      </pivotArea>
    </format>
    <format dxfId="1337">
      <pivotArea outline="0" collapsedLevelsAreSubtotals="1" fieldPosition="0">
        <references count="1">
          <reference field="4294967294" count="1" selected="0">
            <x v="0"/>
          </reference>
        </references>
      </pivotArea>
    </format>
    <format dxfId="1336">
      <pivotArea dataOnly="0" labelOnly="1" outline="0" fieldPosition="0">
        <references count="3">
          <reference field="4" count="1" selected="0">
            <x v="0"/>
          </reference>
          <reference field="5" count="1" selected="0">
            <x v="11"/>
          </reference>
          <reference field="51" count="1">
            <x v="1"/>
          </reference>
        </references>
      </pivotArea>
    </format>
    <format dxfId="1335">
      <pivotArea dataOnly="0" labelOnly="1" outline="0" fieldPosition="0">
        <references count="3">
          <reference field="4" count="1" selected="0">
            <x v="0"/>
          </reference>
          <reference field="5" count="1" selected="0">
            <x v="14"/>
          </reference>
          <reference field="51" count="1">
            <x v="0"/>
          </reference>
        </references>
      </pivotArea>
    </format>
    <format dxfId="1334">
      <pivotArea dataOnly="0" labelOnly="1" outline="0" fieldPosition="0">
        <references count="3">
          <reference field="4" count="1" selected="0">
            <x v="0"/>
          </reference>
          <reference field="5" count="1" selected="0">
            <x v="25"/>
          </reference>
          <reference field="51" count="1">
            <x v="1"/>
          </reference>
        </references>
      </pivotArea>
    </format>
    <format dxfId="1333">
      <pivotArea dataOnly="0" labelOnly="1" outline="0" fieldPosition="0">
        <references count="3">
          <reference field="4" count="1" selected="0">
            <x v="0"/>
          </reference>
          <reference field="5" count="1" selected="0">
            <x v="30"/>
          </reference>
          <reference field="51" count="1">
            <x v="1"/>
          </reference>
        </references>
      </pivotArea>
    </format>
    <format dxfId="1332">
      <pivotArea dataOnly="0" labelOnly="1" outline="0" fieldPosition="0">
        <references count="3">
          <reference field="4" count="1" selected="0">
            <x v="0"/>
          </reference>
          <reference field="5" count="1" selected="0">
            <x v="43"/>
          </reference>
          <reference field="51" count="1">
            <x v="1"/>
          </reference>
        </references>
      </pivotArea>
    </format>
    <format dxfId="1331">
      <pivotArea dataOnly="0" labelOnly="1" outline="0" fieldPosition="0">
        <references count="3">
          <reference field="4" count="1" selected="0">
            <x v="0"/>
          </reference>
          <reference field="5" count="1" selected="0">
            <x v="55"/>
          </reference>
          <reference field="51" count="1">
            <x v="1"/>
          </reference>
        </references>
      </pivotArea>
    </format>
    <format dxfId="1330">
      <pivotArea outline="0" collapsedLevelsAreSubtotals="1" fieldPosition="0">
        <references count="2">
          <reference field="4294967294" count="1" selected="0">
            <x v="1"/>
          </reference>
          <reference field="5" count="1" selected="0">
            <x v="45"/>
          </reference>
        </references>
      </pivotArea>
    </format>
    <format dxfId="1329">
      <pivotArea outline="0" collapsedLevelsAreSubtotals="1" fieldPosition="0">
        <references count="3">
          <reference field="4" count="1" selected="0">
            <x v="0"/>
          </reference>
          <reference field="5" count="1" selected="0">
            <x v="4"/>
          </reference>
          <reference field="51" count="1" selected="0">
            <x v="0"/>
          </reference>
        </references>
      </pivotArea>
    </format>
    <format dxfId="1328">
      <pivotArea outline="0" collapsedLevelsAreSubtotals="1" fieldPosition="0">
        <references count="3">
          <reference field="4" count="1" selected="0">
            <x v="0"/>
          </reference>
          <reference field="5" count="1" selected="0">
            <x v="4"/>
          </reference>
          <reference field="51" count="1" selected="0">
            <x v="0"/>
          </reference>
        </references>
      </pivotArea>
    </format>
    <format dxfId="1327">
      <pivotArea outline="0" collapsedLevelsAreSubtotals="1" fieldPosition="0">
        <references count="2">
          <reference field="4294967294" count="1" selected="0">
            <x v="1"/>
          </reference>
          <reference field="5" count="26" selected="0">
            <x v="8"/>
            <x v="11"/>
            <x v="14"/>
            <x v="19"/>
            <x v="20"/>
            <x v="21"/>
            <x v="25"/>
            <x v="29"/>
            <x v="30"/>
            <x v="31"/>
            <x v="34"/>
            <x v="35"/>
            <x v="36"/>
            <x v="38"/>
            <x v="42"/>
            <x v="43"/>
            <x v="49"/>
            <x v="52"/>
            <x v="54"/>
            <x v="55"/>
            <x v="56"/>
            <x v="57"/>
            <x v="60"/>
            <x v="61"/>
            <x v="62"/>
            <x v="63"/>
          </reference>
        </references>
      </pivotArea>
    </format>
    <format dxfId="1326">
      <pivotArea outline="0" collapsedLevelsAreSubtotals="1" fieldPosition="0">
        <references count="4">
          <reference field="4294967294" count="1" selected="0">
            <x v="1"/>
          </reference>
          <reference field="4" count="1" selected="0">
            <x v="0"/>
          </reference>
          <reference field="5" count="1" selected="0">
            <x v="8"/>
          </reference>
          <reference field="51" count="1" selected="0">
            <x v="1"/>
          </reference>
        </references>
      </pivotArea>
    </format>
    <format dxfId="1325">
      <pivotArea outline="0" collapsedLevelsAreSubtotals="1" fieldPosition="0">
        <references count="4">
          <reference field="4294967294" count="1" selected="0">
            <x v="1"/>
          </reference>
          <reference field="4" count="1" selected="0">
            <x v="0"/>
          </reference>
          <reference field="5" count="1" selected="0">
            <x v="11"/>
          </reference>
          <reference field="51" count="1" selected="0">
            <x v="1"/>
          </reference>
        </references>
      </pivotArea>
    </format>
    <format dxfId="1324">
      <pivotArea outline="0" collapsedLevelsAreSubtotals="1" fieldPosition="0">
        <references count="4">
          <reference field="4294967294" count="1" selected="0">
            <x v="1"/>
          </reference>
          <reference field="4" count="1" selected="0">
            <x v="0"/>
          </reference>
          <reference field="5" count="1" selected="0">
            <x v="14"/>
          </reference>
          <reference field="51" count="1" selected="0">
            <x v="1"/>
          </reference>
        </references>
      </pivotArea>
    </format>
    <format dxfId="1323">
      <pivotArea outline="0" collapsedLevelsAreSubtotals="1" fieldPosition="0">
        <references count="4">
          <reference field="4294967294" count="1" selected="0">
            <x v="1"/>
          </reference>
          <reference field="4" count="1" selected="0">
            <x v="0"/>
          </reference>
          <reference field="5" count="1" selected="0">
            <x v="19"/>
          </reference>
          <reference field="51" count="1" selected="0">
            <x v="1"/>
          </reference>
        </references>
      </pivotArea>
    </format>
    <format dxfId="1322">
      <pivotArea outline="0" collapsedLevelsAreSubtotals="1" fieldPosition="0">
        <references count="4">
          <reference field="4294967294" count="1" selected="0">
            <x v="1"/>
          </reference>
          <reference field="4" count="1" selected="0">
            <x v="0"/>
          </reference>
          <reference field="5" count="1" selected="0">
            <x v="20"/>
          </reference>
          <reference field="51" count="1" selected="0">
            <x v="0"/>
          </reference>
        </references>
      </pivotArea>
    </format>
    <format dxfId="1321">
      <pivotArea outline="0" collapsedLevelsAreSubtotals="1" fieldPosition="0">
        <references count="4">
          <reference field="4294967294" count="1" selected="0">
            <x v="1"/>
          </reference>
          <reference field="4" count="1" selected="0">
            <x v="1"/>
          </reference>
          <reference field="5" count="1" selected="0">
            <x v="21"/>
          </reference>
          <reference field="51" count="1" selected="0">
            <x v="1"/>
          </reference>
        </references>
      </pivotArea>
    </format>
    <format dxfId="1320">
      <pivotArea outline="0" collapsedLevelsAreSubtotals="1" fieldPosition="0">
        <references count="4">
          <reference field="4294967294" count="1" selected="0">
            <x v="1"/>
          </reference>
          <reference field="4" count="1" selected="0">
            <x v="0"/>
          </reference>
          <reference field="5" count="1" selected="0">
            <x v="25"/>
          </reference>
          <reference field="51" count="1" selected="0">
            <x v="1"/>
          </reference>
        </references>
      </pivotArea>
    </format>
    <format dxfId="1319">
      <pivotArea outline="0" collapsedLevelsAreSubtotals="1" fieldPosition="0">
        <references count="4">
          <reference field="4294967294" count="1" selected="0">
            <x v="1"/>
          </reference>
          <reference field="4" count="1" selected="0">
            <x v="1"/>
          </reference>
          <reference field="5" count="1" selected="0">
            <x v="29"/>
          </reference>
          <reference field="51" count="1" selected="0">
            <x v="0"/>
          </reference>
        </references>
      </pivotArea>
    </format>
    <format dxfId="1318">
      <pivotArea outline="0" collapsedLevelsAreSubtotals="1" fieldPosition="0">
        <references count="4">
          <reference field="4294967294" count="1" selected="0">
            <x v="1"/>
          </reference>
          <reference field="4" count="1" selected="0">
            <x v="0"/>
          </reference>
          <reference field="5" count="1" selected="0">
            <x v="30"/>
          </reference>
          <reference field="51" count="1" selected="0">
            <x v="1"/>
          </reference>
        </references>
      </pivotArea>
    </format>
    <format dxfId="1317">
      <pivotArea outline="0" collapsedLevelsAreSubtotals="1" fieldPosition="0">
        <references count="4">
          <reference field="4294967294" count="1" selected="0">
            <x v="1"/>
          </reference>
          <reference field="4" count="1" selected="0">
            <x v="0"/>
          </reference>
          <reference field="5" count="1" selected="0">
            <x v="31"/>
          </reference>
          <reference field="51" count="1" selected="0">
            <x v="1"/>
          </reference>
        </references>
      </pivotArea>
    </format>
    <format dxfId="1316">
      <pivotArea outline="0" collapsedLevelsAreSubtotals="1" fieldPosition="0">
        <references count="4">
          <reference field="4294967294" count="1" selected="0">
            <x v="1"/>
          </reference>
          <reference field="4" count="1" selected="0">
            <x v="0"/>
          </reference>
          <reference field="5" count="1" selected="0">
            <x v="34"/>
          </reference>
          <reference field="51" count="1" selected="0">
            <x v="1"/>
          </reference>
        </references>
      </pivotArea>
    </format>
    <format dxfId="1315">
      <pivotArea outline="0" collapsedLevelsAreSubtotals="1" fieldPosition="0">
        <references count="4">
          <reference field="4294967294" count="1" selected="0">
            <x v="1"/>
          </reference>
          <reference field="4" count="1" selected="0">
            <x v="1"/>
          </reference>
          <reference field="5" count="1" selected="0">
            <x v="35"/>
          </reference>
          <reference field="51" count="1" selected="0">
            <x v="0"/>
          </reference>
        </references>
      </pivotArea>
    </format>
    <format dxfId="1314">
      <pivotArea outline="0" collapsedLevelsAreSubtotals="1" fieldPosition="0">
        <references count="4">
          <reference field="4294967294" count="1" selected="0">
            <x v="1"/>
          </reference>
          <reference field="4" count="1" selected="0">
            <x v="0"/>
          </reference>
          <reference field="5" count="1" selected="0">
            <x v="36"/>
          </reference>
          <reference field="51" count="1" selected="0">
            <x v="0"/>
          </reference>
        </references>
      </pivotArea>
    </format>
    <format dxfId="1313">
      <pivotArea outline="0" collapsedLevelsAreSubtotals="1" fieldPosition="0">
        <references count="4">
          <reference field="4294967294" count="1" selected="0">
            <x v="1"/>
          </reference>
          <reference field="4" count="1" selected="0">
            <x v="1"/>
          </reference>
          <reference field="5" count="1" selected="0">
            <x v="38"/>
          </reference>
          <reference field="51" count="1" selected="0">
            <x v="0"/>
          </reference>
        </references>
      </pivotArea>
    </format>
    <format dxfId="1312">
      <pivotArea outline="0" collapsedLevelsAreSubtotals="1" fieldPosition="0">
        <references count="4">
          <reference field="4294967294" count="1" selected="0">
            <x v="1"/>
          </reference>
          <reference field="4" count="1" selected="0">
            <x v="0"/>
          </reference>
          <reference field="5" count="1" selected="0">
            <x v="42"/>
          </reference>
          <reference field="51" count="1" selected="0">
            <x v="1"/>
          </reference>
        </references>
      </pivotArea>
    </format>
    <format dxfId="1311">
      <pivotArea outline="0" collapsedLevelsAreSubtotals="1" fieldPosition="0">
        <references count="4">
          <reference field="4294967294" count="1" selected="0">
            <x v="1"/>
          </reference>
          <reference field="4" count="1" selected="0">
            <x v="0"/>
          </reference>
          <reference field="5" count="1" selected="0">
            <x v="43"/>
          </reference>
          <reference field="51" count="1" selected="0">
            <x v="0"/>
          </reference>
        </references>
      </pivotArea>
    </format>
    <format dxfId="1310">
      <pivotArea outline="0" collapsedLevelsAreSubtotals="1" fieldPosition="0">
        <references count="4">
          <reference field="4294967294" count="1" selected="0">
            <x v="1"/>
          </reference>
          <reference field="4" count="1" selected="0">
            <x v="1"/>
          </reference>
          <reference field="5" count="1" selected="0">
            <x v="49"/>
          </reference>
          <reference field="51" count="1" selected="0">
            <x v="3"/>
          </reference>
        </references>
      </pivotArea>
    </format>
    <format dxfId="1309">
      <pivotArea outline="0" collapsedLevelsAreSubtotals="1" fieldPosition="0">
        <references count="4">
          <reference field="4294967294" count="1" selected="0">
            <x v="1"/>
          </reference>
          <reference field="4" count="1" selected="0">
            <x v="1"/>
          </reference>
          <reference field="5" count="1" selected="0">
            <x v="52"/>
          </reference>
          <reference field="51" count="1" selected="0">
            <x v="1"/>
          </reference>
        </references>
      </pivotArea>
    </format>
    <format dxfId="1308">
      <pivotArea outline="0" collapsedLevelsAreSubtotals="1" fieldPosition="0">
        <references count="4">
          <reference field="4294967294" count="1" selected="0">
            <x v="1"/>
          </reference>
          <reference field="4" count="1" selected="0">
            <x v="0"/>
          </reference>
          <reference field="5" count="1" selected="0">
            <x v="54"/>
          </reference>
          <reference field="51" count="1" selected="0">
            <x v="0"/>
          </reference>
        </references>
      </pivotArea>
    </format>
    <format dxfId="1307">
      <pivotArea outline="0" collapsedLevelsAreSubtotals="1" fieldPosition="0">
        <references count="4">
          <reference field="4294967294" count="1" selected="0">
            <x v="1"/>
          </reference>
          <reference field="4" count="1" selected="0">
            <x v="0"/>
          </reference>
          <reference field="5" count="1" selected="0">
            <x v="55"/>
          </reference>
          <reference field="51" count="1" selected="0">
            <x v="1"/>
          </reference>
        </references>
      </pivotArea>
    </format>
    <format dxfId="1306">
      <pivotArea outline="0" collapsedLevelsAreSubtotals="1" fieldPosition="0">
        <references count="4">
          <reference field="4294967294" count="1" selected="0">
            <x v="1"/>
          </reference>
          <reference field="4" count="1" selected="0">
            <x v="0"/>
          </reference>
          <reference field="5" count="1" selected="0">
            <x v="56"/>
          </reference>
          <reference field="51" count="1" selected="0">
            <x v="1"/>
          </reference>
        </references>
      </pivotArea>
    </format>
    <format dxfId="1305">
      <pivotArea outline="0" collapsedLevelsAreSubtotals="1" fieldPosition="0">
        <references count="4">
          <reference field="4294967294" count="1" selected="0">
            <x v="1"/>
          </reference>
          <reference field="4" count="1" selected="0">
            <x v="0"/>
          </reference>
          <reference field="5" count="1" selected="0">
            <x v="56"/>
          </reference>
          <reference field="51" count="1" selected="0">
            <x v="1"/>
          </reference>
        </references>
      </pivotArea>
    </format>
    <format dxfId="1304">
      <pivotArea outline="0" collapsedLevelsAreSubtotals="1" fieldPosition="0">
        <references count="4">
          <reference field="4294967294" count="1" selected="0">
            <x v="0"/>
          </reference>
          <reference field="4" count="1" selected="0">
            <x v="0"/>
          </reference>
          <reference field="5" count="1" selected="0">
            <x v="56"/>
          </reference>
          <reference field="51" count="1" selected="0">
            <x v="1"/>
          </reference>
        </references>
      </pivotArea>
    </format>
    <format dxfId="1303">
      <pivotArea outline="0" collapsedLevelsAreSubtotals="1" fieldPosition="0">
        <references count="4">
          <reference field="4294967294" count="1" selected="0">
            <x v="1"/>
          </reference>
          <reference field="4" count="1" selected="0">
            <x v="0"/>
          </reference>
          <reference field="5" count="1" selected="0">
            <x v="60"/>
          </reference>
          <reference field="51" count="1" selected="0">
            <x v="0"/>
          </reference>
        </references>
      </pivotArea>
    </format>
    <format dxfId="1302">
      <pivotArea outline="0" collapsedLevelsAreSubtotals="1" fieldPosition="0">
        <references count="4">
          <reference field="4294967294" count="1" selected="0">
            <x v="1"/>
          </reference>
          <reference field="4" count="1" selected="0">
            <x v="1"/>
          </reference>
          <reference field="5" count="1" selected="0">
            <x v="61"/>
          </reference>
          <reference field="51" count="1" selected="0">
            <x v="2"/>
          </reference>
        </references>
      </pivotArea>
    </format>
    <format dxfId="1301">
      <pivotArea outline="0" collapsedLevelsAreSubtotals="1" fieldPosition="0">
        <references count="4">
          <reference field="4294967294" count="1" selected="0">
            <x v="1"/>
          </reference>
          <reference field="4" count="1" selected="0">
            <x v="0"/>
          </reference>
          <reference field="5" count="1" selected="0">
            <x v="62"/>
          </reference>
          <reference field="51" count="1" selected="0">
            <x v="1"/>
          </reference>
        </references>
      </pivotArea>
    </format>
    <format dxfId="1300">
      <pivotArea outline="0" collapsedLevelsAreSubtotals="1" fieldPosition="0">
        <references count="2">
          <reference field="4294967294" count="1" selected="0">
            <x v="1"/>
          </reference>
          <reference field="5" count="1" selected="0">
            <x v="63"/>
          </reference>
        </references>
      </pivotArea>
    </format>
    <format dxfId="1299">
      <pivotArea outline="0" collapsedLevelsAreSubtotals="1" fieldPosition="0">
        <references count="4">
          <reference field="4294967294" count="1" selected="0">
            <x v="1"/>
          </reference>
          <reference field="4" count="1" selected="0">
            <x v="1"/>
          </reference>
          <reference field="5" count="1" selected="0">
            <x v="59"/>
          </reference>
          <reference field="51" count="1" selected="0">
            <x v="2"/>
          </reference>
        </references>
      </pivotArea>
    </format>
    <format dxfId="1298">
      <pivotArea outline="0" collapsedLevelsAreSubtotals="1" fieldPosition="0">
        <references count="4">
          <reference field="4294967294" count="1" selected="0">
            <x v="1"/>
          </reference>
          <reference field="4" count="1" selected="0">
            <x v="1"/>
          </reference>
          <reference field="5" count="1" selected="0">
            <x v="59"/>
          </reference>
          <reference field="51" count="1" selected="0">
            <x v="2"/>
          </reference>
        </references>
      </pivotArea>
    </format>
    <format dxfId="1297">
      <pivotArea outline="0" collapsedLevelsAreSubtotals="1" fieldPosition="0">
        <references count="4">
          <reference field="4294967294" count="1" selected="0">
            <x v="1"/>
          </reference>
          <reference field="4" count="1" selected="0">
            <x v="1"/>
          </reference>
          <reference field="5" count="1" selected="0">
            <x v="59"/>
          </reference>
          <reference field="51" count="1" selected="0">
            <x v="2"/>
          </reference>
        </references>
      </pivotArea>
    </format>
    <format dxfId="1296">
      <pivotArea outline="0" collapsedLevelsAreSubtotals="1" fieldPosition="0">
        <references count="4">
          <reference field="4294967294" count="1" selected="0">
            <x v="1"/>
          </reference>
          <reference field="4" count="1" selected="0">
            <x v="1"/>
          </reference>
          <reference field="5" count="1" selected="0">
            <x v="59"/>
          </reference>
          <reference field="51" count="1" selected="0">
            <x v="2"/>
          </reference>
        </references>
      </pivotArea>
    </format>
    <format dxfId="1295">
      <pivotArea outline="0" collapsedLevelsAreSubtotals="1" fieldPosition="0">
        <references count="4">
          <reference field="4294967294" count="1" selected="0">
            <x v="1"/>
          </reference>
          <reference field="4" count="1" selected="0">
            <x v="1"/>
          </reference>
          <reference field="5" count="1" selected="0">
            <x v="59"/>
          </reference>
          <reference field="51" count="1" selected="0">
            <x v="2"/>
          </reference>
        </references>
      </pivotArea>
    </format>
    <format dxfId="1294">
      <pivotArea outline="0" collapsedLevelsAreSubtotals="1" fieldPosition="0">
        <references count="2">
          <reference field="4294967294" count="1" selected="0">
            <x v="1"/>
          </reference>
          <reference field="5" count="1" selected="0">
            <x v="45"/>
          </reference>
        </references>
      </pivotArea>
    </format>
    <format dxfId="215">
      <pivotArea type="all" dataOnly="0" outline="0" fieldPosition="0"/>
    </format>
    <format dxfId="214">
      <pivotArea outline="0" collapsedLevelsAreSubtotals="1" fieldPosition="0"/>
    </format>
    <format dxfId="213">
      <pivotArea field="5" type="button" dataOnly="0" labelOnly="1" outline="0" axis="axisRow" fieldPosition="0"/>
    </format>
    <format dxfId="212">
      <pivotArea field="4" type="button" dataOnly="0" labelOnly="1" outline="0" axis="axisRow" fieldPosition="1"/>
    </format>
    <format dxfId="211">
      <pivotArea field="51" type="button" dataOnly="0" labelOnly="1" outline="0" axis="axisRow" fieldPosition="2"/>
    </format>
    <format dxfId="210">
      <pivotArea dataOnly="0" labelOnly="1" outline="0" fieldPosition="0">
        <references count="1">
          <reference field="5" count="1">
            <x v="28"/>
          </reference>
        </references>
      </pivotArea>
    </format>
    <format dxfId="209">
      <pivotArea dataOnly="0" labelOnly="1" outline="0" fieldPosition="0">
        <references count="2">
          <reference field="4" count="1">
            <x v="0"/>
          </reference>
          <reference field="5" count="1" selected="0">
            <x v="28"/>
          </reference>
        </references>
      </pivotArea>
    </format>
    <format dxfId="208">
      <pivotArea dataOnly="0" labelOnly="1" outline="0" fieldPosition="0">
        <references count="3">
          <reference field="4" count="1" selected="0">
            <x v="0"/>
          </reference>
          <reference field="5" count="1" selected="0">
            <x v="28"/>
          </reference>
          <reference field="51" count="1">
            <x v="1"/>
          </reference>
        </references>
      </pivotArea>
    </format>
    <format dxfId="207">
      <pivotArea dataOnly="0" labelOnly="1" outline="0" fieldPosition="0">
        <references count="1">
          <reference field="4294967294" count="2">
            <x v="0"/>
            <x v="1"/>
          </reference>
        </references>
      </pivotArea>
    </format>
  </formats>
  <conditionalFormats count="68">
    <conditionalFormat priority="1">
      <pivotAreas count="1">
        <pivotArea type="data" outline="0" collapsedLevelsAreSubtotals="1" fieldPosition="0">
          <references count="2">
            <reference field="4294967294" count="1" selected="0">
              <x v="1"/>
            </reference>
            <reference field="5" count="3" selected="0">
              <x v="61"/>
              <x v="62"/>
              <x v="63"/>
            </reference>
          </references>
        </pivotArea>
      </pivotAreas>
    </conditionalFormat>
    <conditionalFormat priority="2">
      <pivotAreas count="1">
        <pivotArea type="data" outline="0" collapsedLevelsAreSubtotals="1" fieldPosition="0">
          <references count="2">
            <reference field="4294967294" count="1" selected="0">
              <x v="1"/>
            </reference>
            <reference field="5" count="3" selected="0">
              <x v="61"/>
              <x v="62"/>
              <x v="63"/>
            </reference>
          </references>
        </pivotArea>
      </pivotAreas>
    </conditionalFormat>
    <conditionalFormat priority="3">
      <pivotAreas count="1">
        <pivotArea type="data" outline="0" collapsedLevelsAreSubtotals="1" fieldPosition="0">
          <references count="2">
            <reference field="4294967294" count="1" selected="0">
              <x v="1"/>
            </reference>
            <reference field="5" count="3" selected="0">
              <x v="61"/>
              <x v="62"/>
              <x v="63"/>
            </reference>
          </references>
        </pivotArea>
      </pivotAreas>
    </conditionalFormat>
    <conditionalFormat priority="4">
      <pivotAreas count="1">
        <pivotArea type="data" outline="0" collapsedLevelsAreSubtotals="1" fieldPosition="0">
          <references count="2">
            <reference field="4294967294" count="1" selected="0">
              <x v="1"/>
            </reference>
            <reference field="5" count="3" selected="0">
              <x v="61"/>
              <x v="62"/>
              <x v="63"/>
            </reference>
          </references>
        </pivotArea>
      </pivotAreas>
    </conditionalFormat>
    <conditionalFormat priority="65">
      <pivotAreas count="1">
        <pivotArea type="data" outline="0" collapsedLevelsAreSubtotals="1" fieldPosition="0">
          <references count="2">
            <reference field="4294967294" count="1" selected="0">
              <x v="1"/>
            </reference>
            <reference field="5" count="16" selected="0">
              <x v="8"/>
              <x v="21"/>
              <x v="29"/>
              <x v="31"/>
              <x v="35"/>
              <x v="36"/>
              <x v="38"/>
              <x v="42"/>
              <x v="49"/>
              <x v="52"/>
              <x v="54"/>
              <x v="57"/>
              <x v="60"/>
              <x v="61"/>
              <x v="62"/>
              <x v="63"/>
            </reference>
          </references>
        </pivotArea>
      </pivotAreas>
    </conditionalFormat>
    <conditionalFormat priority="66">
      <pivotAreas count="1">
        <pivotArea type="data" outline="0" collapsedLevelsAreSubtotals="1" fieldPosition="0">
          <references count="2">
            <reference field="4294967294" count="1" selected="0">
              <x v="1"/>
            </reference>
            <reference field="5" count="16" selected="0">
              <x v="8"/>
              <x v="21"/>
              <x v="29"/>
              <x v="31"/>
              <x v="35"/>
              <x v="36"/>
              <x v="38"/>
              <x v="42"/>
              <x v="49"/>
              <x v="52"/>
              <x v="54"/>
              <x v="57"/>
              <x v="60"/>
              <x v="61"/>
              <x v="62"/>
              <x v="63"/>
            </reference>
          </references>
        </pivotArea>
      </pivotAreas>
    </conditionalFormat>
    <conditionalFormat priority="67">
      <pivotAreas count="1">
        <pivotArea type="data" outline="0" collapsedLevelsAreSubtotals="1" fieldPosition="0">
          <references count="2">
            <reference field="4294967294" count="1" selected="0">
              <x v="1"/>
            </reference>
            <reference field="5" count="16" selected="0">
              <x v="8"/>
              <x v="21"/>
              <x v="29"/>
              <x v="31"/>
              <x v="35"/>
              <x v="36"/>
              <x v="38"/>
              <x v="42"/>
              <x v="49"/>
              <x v="52"/>
              <x v="54"/>
              <x v="57"/>
              <x v="60"/>
              <x v="61"/>
              <x v="62"/>
              <x v="63"/>
            </reference>
          </references>
        </pivotArea>
      </pivotAreas>
    </conditionalFormat>
    <conditionalFormat priority="68">
      <pivotAreas count="1">
        <pivotArea type="data" outline="0" collapsedLevelsAreSubtotals="1" fieldPosition="0">
          <references count="2">
            <reference field="4294967294" count="1" selected="0">
              <x v="1"/>
            </reference>
            <reference field="5" count="16" selected="0">
              <x v="8"/>
              <x v="21"/>
              <x v="29"/>
              <x v="31"/>
              <x v="35"/>
              <x v="36"/>
              <x v="38"/>
              <x v="42"/>
              <x v="49"/>
              <x v="52"/>
              <x v="54"/>
              <x v="57"/>
              <x v="60"/>
              <x v="61"/>
              <x v="62"/>
              <x v="63"/>
            </reference>
          </references>
        </pivotArea>
      </pivotAreas>
    </conditionalFormat>
    <conditionalFormat priority="64">
      <pivotAreas count="1">
        <pivotArea type="data" outline="0" collapsedLevelsAreSubtotals="1" fieldPosition="0">
          <references count="4">
            <reference field="4294967294" count="1" selected="0">
              <x v="1"/>
            </reference>
            <reference field="4" count="1" selected="0">
              <x v="0"/>
            </reference>
            <reference field="5" count="1" selected="0">
              <x v="4"/>
            </reference>
            <reference field="51" count="1" selected="0">
              <x v="0"/>
            </reference>
          </references>
        </pivotArea>
      </pivotAreas>
    </conditionalFormat>
    <conditionalFormat priority="63">
      <pivotAreas count="1">
        <pivotArea type="data" outline="0" collapsedLevelsAreSubtotals="1" fieldPosition="0">
          <references count="4">
            <reference field="4294967294" count="1" selected="0">
              <x v="1"/>
            </reference>
            <reference field="4" count="1" selected="0">
              <x v="0"/>
            </reference>
            <reference field="5" count="1" selected="0">
              <x v="4"/>
            </reference>
            <reference field="51" count="1" selected="0">
              <x v="0"/>
            </reference>
          </references>
        </pivotArea>
      </pivotAreas>
    </conditionalFormat>
    <conditionalFormat priority="62">
      <pivotAreas count="1">
        <pivotArea type="data" outline="0" collapsedLevelsAreSubtotals="1" fieldPosition="0">
          <references count="4">
            <reference field="4294967294" count="1" selected="0">
              <x v="1"/>
            </reference>
            <reference field="4" count="1" selected="0">
              <x v="0"/>
            </reference>
            <reference field="5" count="1" selected="0">
              <x v="4"/>
            </reference>
            <reference field="51" count="1" selected="0">
              <x v="0"/>
            </reference>
          </references>
        </pivotArea>
      </pivotAreas>
    </conditionalFormat>
    <conditionalFormat priority="61">
      <pivotAreas count="1">
        <pivotArea type="data" outline="0" collapsedLevelsAreSubtotals="1" fieldPosition="0">
          <references count="4">
            <reference field="4294967294" count="1" selected="0">
              <x v="1"/>
            </reference>
            <reference field="4" count="1" selected="0">
              <x v="0"/>
            </reference>
            <reference field="5" count="1" selected="0">
              <x v="4"/>
            </reference>
            <reference field="51" count="1" selected="0">
              <x v="0"/>
            </reference>
          </references>
        </pivotArea>
      </pivotAreas>
    </conditionalFormat>
    <conditionalFormat priority="60">
      <pivotAreas count="5">
        <pivotArea type="data" outline="0" collapsedLevelsAreSubtotals="1" fieldPosition="0">
          <references count="4">
            <reference field="4294967294" count="1" selected="0">
              <x v="1"/>
            </reference>
            <reference field="4" count="1" selected="0">
              <x v="0"/>
            </reference>
            <reference field="5" count="1" selected="0">
              <x v="11"/>
            </reference>
            <reference field="51" count="1" selected="0">
              <x v="1"/>
            </reference>
          </references>
        </pivotArea>
        <pivotArea type="data" outline="0" collapsedLevelsAreSubtotals="1" fieldPosition="0">
          <references count="4">
            <reference field="4294967294" count="1" selected="0">
              <x v="1"/>
            </reference>
            <reference field="4" count="2" selected="0">
              <x v="0"/>
              <x v="1"/>
            </reference>
            <reference field="5" count="3" selected="0">
              <x v="19"/>
              <x v="20"/>
              <x v="21"/>
            </reference>
            <reference field="51" count="2" selected="0">
              <x v="0"/>
              <x v="1"/>
            </reference>
          </references>
        </pivotArea>
        <pivotArea type="data" outline="0" collapsedLevelsAreSubtotals="1" fieldPosition="0">
          <references count="4">
            <reference field="4294967294" count="1" selected="0">
              <x v="1"/>
            </reference>
            <reference field="4" count="2" selected="0">
              <x v="0"/>
              <x v="1"/>
            </reference>
            <reference field="5" count="3" selected="0">
              <x v="34"/>
              <x v="35"/>
              <x v="36"/>
            </reference>
            <reference field="51" count="2" selected="0">
              <x v="0"/>
              <x v="1"/>
            </reference>
          </references>
        </pivotArea>
        <pivotArea type="data" outline="0" collapsedLevelsAreSubtotals="1" fieldPosition="0">
          <references count="4">
            <reference field="4294967294" count="1" selected="0">
              <x v="1"/>
            </reference>
            <reference field="4" count="1" selected="0">
              <x v="1"/>
            </reference>
            <reference field="5" count="1" selected="0">
              <x v="49"/>
            </reference>
            <reference field="51" count="1" selected="0">
              <x v="3"/>
            </reference>
          </references>
        </pivotArea>
        <pivotArea type="data" outline="0" collapsedLevelsAreSubtotals="1" fieldPosition="0">
          <references count="4">
            <reference field="4294967294" count="1" selected="0">
              <x v="1"/>
            </reference>
            <reference field="4" count="1" selected="0">
              <x v="0"/>
            </reference>
            <reference field="5" count="1" selected="0">
              <x v="55"/>
            </reference>
            <reference field="51" count="1" selected="0">
              <x v="1"/>
            </reference>
          </references>
        </pivotArea>
      </pivotAreas>
    </conditionalFormat>
    <conditionalFormat priority="59">
      <pivotAreas count="5">
        <pivotArea type="data" outline="0" collapsedLevelsAreSubtotals="1" fieldPosition="0">
          <references count="4">
            <reference field="4294967294" count="1" selected="0">
              <x v="1"/>
            </reference>
            <reference field="4" count="1" selected="0">
              <x v="0"/>
            </reference>
            <reference field="5" count="1" selected="0">
              <x v="11"/>
            </reference>
            <reference field="51" count="1" selected="0">
              <x v="1"/>
            </reference>
          </references>
        </pivotArea>
        <pivotArea type="data" outline="0" collapsedLevelsAreSubtotals="1" fieldPosition="0">
          <references count="4">
            <reference field="4294967294" count="1" selected="0">
              <x v="1"/>
            </reference>
            <reference field="4" count="2" selected="0">
              <x v="0"/>
              <x v="1"/>
            </reference>
            <reference field="5" count="3" selected="0">
              <x v="19"/>
              <x v="20"/>
              <x v="21"/>
            </reference>
            <reference field="51" count="2" selected="0">
              <x v="0"/>
              <x v="1"/>
            </reference>
          </references>
        </pivotArea>
        <pivotArea type="data" outline="0" collapsedLevelsAreSubtotals="1" fieldPosition="0">
          <references count="4">
            <reference field="4294967294" count="1" selected="0">
              <x v="1"/>
            </reference>
            <reference field="4" count="2" selected="0">
              <x v="0"/>
              <x v="1"/>
            </reference>
            <reference field="5" count="3" selected="0">
              <x v="34"/>
              <x v="35"/>
              <x v="36"/>
            </reference>
            <reference field="51" count="2" selected="0">
              <x v="0"/>
              <x v="1"/>
            </reference>
          </references>
        </pivotArea>
        <pivotArea type="data" outline="0" collapsedLevelsAreSubtotals="1" fieldPosition="0">
          <references count="4">
            <reference field="4294967294" count="1" selected="0">
              <x v="1"/>
            </reference>
            <reference field="4" count="1" selected="0">
              <x v="1"/>
            </reference>
            <reference field="5" count="1" selected="0">
              <x v="49"/>
            </reference>
            <reference field="51" count="1" selected="0">
              <x v="3"/>
            </reference>
          </references>
        </pivotArea>
        <pivotArea type="data" outline="0" collapsedLevelsAreSubtotals="1" fieldPosition="0">
          <references count="4">
            <reference field="4294967294" count="1" selected="0">
              <x v="1"/>
            </reference>
            <reference field="4" count="1" selected="0">
              <x v="0"/>
            </reference>
            <reference field="5" count="1" selected="0">
              <x v="55"/>
            </reference>
            <reference field="51" count="1" selected="0">
              <x v="1"/>
            </reference>
          </references>
        </pivotArea>
      </pivotAreas>
    </conditionalFormat>
    <conditionalFormat priority="58">
      <pivotAreas count="5">
        <pivotArea type="data" outline="0" collapsedLevelsAreSubtotals="1" fieldPosition="0">
          <references count="4">
            <reference field="4294967294" count="1" selected="0">
              <x v="1"/>
            </reference>
            <reference field="4" count="1" selected="0">
              <x v="0"/>
            </reference>
            <reference field="5" count="1" selected="0">
              <x v="11"/>
            </reference>
            <reference field="51" count="1" selected="0">
              <x v="1"/>
            </reference>
          </references>
        </pivotArea>
        <pivotArea type="data" outline="0" collapsedLevelsAreSubtotals="1" fieldPosition="0">
          <references count="4">
            <reference field="4294967294" count="1" selected="0">
              <x v="1"/>
            </reference>
            <reference field="4" count="2" selected="0">
              <x v="0"/>
              <x v="1"/>
            </reference>
            <reference field="5" count="3" selected="0">
              <x v="19"/>
              <x v="20"/>
              <x v="21"/>
            </reference>
            <reference field="51" count="2" selected="0">
              <x v="0"/>
              <x v="1"/>
            </reference>
          </references>
        </pivotArea>
        <pivotArea type="data" outline="0" collapsedLevelsAreSubtotals="1" fieldPosition="0">
          <references count="4">
            <reference field="4294967294" count="1" selected="0">
              <x v="1"/>
            </reference>
            <reference field="4" count="2" selected="0">
              <x v="0"/>
              <x v="1"/>
            </reference>
            <reference field="5" count="3" selected="0">
              <x v="34"/>
              <x v="35"/>
              <x v="36"/>
            </reference>
            <reference field="51" count="2" selected="0">
              <x v="0"/>
              <x v="1"/>
            </reference>
          </references>
        </pivotArea>
        <pivotArea type="data" outline="0" collapsedLevelsAreSubtotals="1" fieldPosition="0">
          <references count="4">
            <reference field="4294967294" count="1" selected="0">
              <x v="1"/>
            </reference>
            <reference field="4" count="1" selected="0">
              <x v="1"/>
            </reference>
            <reference field="5" count="1" selected="0">
              <x v="49"/>
            </reference>
            <reference field="51" count="1" selected="0">
              <x v="3"/>
            </reference>
          </references>
        </pivotArea>
        <pivotArea type="data" outline="0" collapsedLevelsAreSubtotals="1" fieldPosition="0">
          <references count="4">
            <reference field="4294967294" count="1" selected="0">
              <x v="1"/>
            </reference>
            <reference field="4" count="1" selected="0">
              <x v="0"/>
            </reference>
            <reference field="5" count="1" selected="0">
              <x v="55"/>
            </reference>
            <reference field="51" count="1" selected="0">
              <x v="1"/>
            </reference>
          </references>
        </pivotArea>
      </pivotAreas>
    </conditionalFormat>
    <conditionalFormat priority="57">
      <pivotAreas count="5">
        <pivotArea type="data" outline="0" collapsedLevelsAreSubtotals="1" fieldPosition="0">
          <references count="4">
            <reference field="4294967294" count="1" selected="0">
              <x v="1"/>
            </reference>
            <reference field="4" count="1" selected="0">
              <x v="0"/>
            </reference>
            <reference field="5" count="1" selected="0">
              <x v="11"/>
            </reference>
            <reference field="51" count="1" selected="0">
              <x v="1"/>
            </reference>
          </references>
        </pivotArea>
        <pivotArea type="data" outline="0" collapsedLevelsAreSubtotals="1" fieldPosition="0">
          <references count="4">
            <reference field="4294967294" count="1" selected="0">
              <x v="1"/>
            </reference>
            <reference field="4" count="2" selected="0">
              <x v="0"/>
              <x v="1"/>
            </reference>
            <reference field="5" count="3" selected="0">
              <x v="19"/>
              <x v="20"/>
              <x v="21"/>
            </reference>
            <reference field="51" count="2" selected="0">
              <x v="0"/>
              <x v="1"/>
            </reference>
          </references>
        </pivotArea>
        <pivotArea type="data" outline="0" collapsedLevelsAreSubtotals="1" fieldPosition="0">
          <references count="4">
            <reference field="4294967294" count="1" selected="0">
              <x v="1"/>
            </reference>
            <reference field="4" count="2" selected="0">
              <x v="0"/>
              <x v="1"/>
            </reference>
            <reference field="5" count="3" selected="0">
              <x v="34"/>
              <x v="35"/>
              <x v="36"/>
            </reference>
            <reference field="51" count="2" selected="0">
              <x v="0"/>
              <x v="1"/>
            </reference>
          </references>
        </pivotArea>
        <pivotArea type="data" outline="0" collapsedLevelsAreSubtotals="1" fieldPosition="0">
          <references count="4">
            <reference field="4294967294" count="1" selected="0">
              <x v="1"/>
            </reference>
            <reference field="4" count="1" selected="0">
              <x v="1"/>
            </reference>
            <reference field="5" count="1" selected="0">
              <x v="49"/>
            </reference>
            <reference field="51" count="1" selected="0">
              <x v="3"/>
            </reference>
          </references>
        </pivotArea>
        <pivotArea type="data" outline="0" collapsedLevelsAreSubtotals="1" fieldPosition="0">
          <references count="4">
            <reference field="4294967294" count="1" selected="0">
              <x v="1"/>
            </reference>
            <reference field="4" count="1" selected="0">
              <x v="0"/>
            </reference>
            <reference field="5" count="1" selected="0">
              <x v="55"/>
            </reference>
            <reference field="51" count="1" selected="0">
              <x v="1"/>
            </reference>
          </references>
        </pivotArea>
      </pivotAreas>
    </conditionalFormat>
    <conditionalFormat priority="56">
      <pivotAreas count="1">
        <pivotArea type="data" outline="0" collapsedLevelsAreSubtotals="1" fieldPosition="0">
          <references count="4">
            <reference field="4294967294" count="1" selected="0">
              <x v="1"/>
            </reference>
            <reference field="4" count="1" selected="0">
              <x v="0"/>
            </reference>
            <reference field="5" count="1" selected="0">
              <x v="56"/>
            </reference>
            <reference field="51" count="1" selected="0">
              <x v="1"/>
            </reference>
          </references>
        </pivotArea>
      </pivotAreas>
    </conditionalFormat>
    <conditionalFormat priority="55">
      <pivotAreas count="1">
        <pivotArea type="data" outline="0" collapsedLevelsAreSubtotals="1" fieldPosition="0">
          <references count="4">
            <reference field="4294967294" count="1" selected="0">
              <x v="1"/>
            </reference>
            <reference field="4" count="1" selected="0">
              <x v="0"/>
            </reference>
            <reference field="5" count="1" selected="0">
              <x v="56"/>
            </reference>
            <reference field="51" count="1" selected="0">
              <x v="1"/>
            </reference>
          </references>
        </pivotArea>
      </pivotAreas>
    </conditionalFormat>
    <conditionalFormat priority="54">
      <pivotAreas count="1">
        <pivotArea type="data" outline="0" collapsedLevelsAreSubtotals="1" fieldPosition="0">
          <references count="4">
            <reference field="4294967294" count="1" selected="0">
              <x v="1"/>
            </reference>
            <reference field="4" count="1" selected="0">
              <x v="0"/>
            </reference>
            <reference field="5" count="1" selected="0">
              <x v="56"/>
            </reference>
            <reference field="51" count="1" selected="0">
              <x v="1"/>
            </reference>
          </references>
        </pivotArea>
      </pivotAreas>
    </conditionalFormat>
    <conditionalFormat priority="53">
      <pivotAreas count="1">
        <pivotArea type="data" outline="0" collapsedLevelsAreSubtotals="1" fieldPosition="0">
          <references count="4">
            <reference field="4294967294" count="1" selected="0">
              <x v="1"/>
            </reference>
            <reference field="4" count="1" selected="0">
              <x v="0"/>
            </reference>
            <reference field="5" count="1" selected="0">
              <x v="56"/>
            </reference>
            <reference field="51" count="1" selected="0">
              <x v="1"/>
            </reference>
          </references>
        </pivotArea>
      </pivotAreas>
    </conditionalFormat>
    <conditionalFormat priority="52">
      <pivotAreas count="1">
        <pivotArea type="data" outline="0" collapsedLevelsAreSubtotals="1" fieldPosition="0">
          <references count="4">
            <reference field="4294967294" count="1" selected="0">
              <x v="1"/>
            </reference>
            <reference field="4" count="1" selected="0">
              <x v="0"/>
            </reference>
            <reference field="5" count="4" selected="0">
              <x v="0"/>
              <x v="1"/>
              <x v="2"/>
              <x v="3"/>
            </reference>
            <reference field="51" count="2" selected="0">
              <x v="1"/>
              <x v="2"/>
            </reference>
          </references>
        </pivotArea>
      </pivotAreas>
    </conditionalFormat>
    <conditionalFormat priority="51">
      <pivotAreas count="1">
        <pivotArea type="data" outline="0" collapsedLevelsAreSubtotals="1" fieldPosition="0">
          <references count="4">
            <reference field="4294967294" count="1" selected="0">
              <x v="1"/>
            </reference>
            <reference field="4" count="1" selected="0">
              <x v="0"/>
            </reference>
            <reference field="5" count="4" selected="0">
              <x v="0"/>
              <x v="1"/>
              <x v="2"/>
              <x v="3"/>
            </reference>
            <reference field="51" count="2" selected="0">
              <x v="1"/>
              <x v="2"/>
            </reference>
          </references>
        </pivotArea>
      </pivotAreas>
    </conditionalFormat>
    <conditionalFormat priority="50">
      <pivotAreas count="1">
        <pivotArea type="data" outline="0" collapsedLevelsAreSubtotals="1" fieldPosition="0">
          <references count="4">
            <reference field="4294967294" count="1" selected="0">
              <x v="1"/>
            </reference>
            <reference field="4" count="1" selected="0">
              <x v="0"/>
            </reference>
            <reference field="5" count="4" selected="0">
              <x v="0"/>
              <x v="1"/>
              <x v="2"/>
              <x v="3"/>
            </reference>
            <reference field="51" count="2" selected="0">
              <x v="1"/>
              <x v="2"/>
            </reference>
          </references>
        </pivotArea>
      </pivotAreas>
    </conditionalFormat>
    <conditionalFormat priority="49">
      <pivotAreas count="1">
        <pivotArea type="data" outline="0" collapsedLevelsAreSubtotals="1" fieldPosition="0">
          <references count="4">
            <reference field="4294967294" count="1" selected="0">
              <x v="1"/>
            </reference>
            <reference field="4" count="1" selected="0">
              <x v="0"/>
            </reference>
            <reference field="5" count="4" selected="0">
              <x v="0"/>
              <x v="1"/>
              <x v="2"/>
              <x v="3"/>
            </reference>
            <reference field="51" count="2" selected="0">
              <x v="1"/>
              <x v="2"/>
            </reference>
          </references>
        </pivotArea>
      </pivotAreas>
    </conditionalFormat>
    <conditionalFormat priority="48">
      <pivotAreas count="1">
        <pivotArea type="data" outline="0" collapsedLevelsAreSubtotals="1" fieldPosition="0">
          <references count="4">
            <reference field="4294967294" count="1" selected="0">
              <x v="1"/>
            </reference>
            <reference field="4" count="2" selected="0">
              <x v="0"/>
              <x v="1"/>
            </reference>
            <reference field="5" count="4" selected="0">
              <x v="5"/>
              <x v="6"/>
              <x v="8"/>
              <x v="10"/>
            </reference>
            <reference field="51" count="2" selected="0">
              <x v="0"/>
              <x v="1"/>
            </reference>
          </references>
        </pivotArea>
      </pivotAreas>
    </conditionalFormat>
    <conditionalFormat priority="47">
      <pivotAreas count="1">
        <pivotArea type="data" outline="0" collapsedLevelsAreSubtotals="1" fieldPosition="0">
          <references count="4">
            <reference field="4294967294" count="1" selected="0">
              <x v="1"/>
            </reference>
            <reference field="4" count="2" selected="0">
              <x v="0"/>
              <x v="1"/>
            </reference>
            <reference field="5" count="4" selected="0">
              <x v="5"/>
              <x v="6"/>
              <x v="8"/>
              <x v="10"/>
            </reference>
            <reference field="51" count="2" selected="0">
              <x v="0"/>
              <x v="1"/>
            </reference>
          </references>
        </pivotArea>
      </pivotAreas>
    </conditionalFormat>
    <conditionalFormat priority="46">
      <pivotAreas count="1">
        <pivotArea type="data" outline="0" collapsedLevelsAreSubtotals="1" fieldPosition="0">
          <references count="4">
            <reference field="4294967294" count="1" selected="0">
              <x v="1"/>
            </reference>
            <reference field="4" count="2" selected="0">
              <x v="0"/>
              <x v="1"/>
            </reference>
            <reference field="5" count="4" selected="0">
              <x v="5"/>
              <x v="6"/>
              <x v="8"/>
              <x v="10"/>
            </reference>
            <reference field="51" count="2" selected="0">
              <x v="0"/>
              <x v="1"/>
            </reference>
          </references>
        </pivotArea>
      </pivotAreas>
    </conditionalFormat>
    <conditionalFormat priority="45">
      <pivotAreas count="1">
        <pivotArea type="data" outline="0" collapsedLevelsAreSubtotals="1" fieldPosition="0">
          <references count="4">
            <reference field="4294967294" count="1" selected="0">
              <x v="1"/>
            </reference>
            <reference field="4" count="2" selected="0">
              <x v="0"/>
              <x v="1"/>
            </reference>
            <reference field="5" count="4" selected="0">
              <x v="5"/>
              <x v="6"/>
              <x v="8"/>
              <x v="10"/>
            </reference>
            <reference field="51" count="2" selected="0">
              <x v="0"/>
              <x v="1"/>
            </reference>
          </references>
        </pivotArea>
      </pivotAreas>
    </conditionalFormat>
    <conditionalFormat priority="44">
      <pivotAreas count="1">
        <pivotArea type="data" outline="0" collapsedLevelsAreSubtotals="1" fieldPosition="0">
          <references count="4">
            <reference field="4294967294" count="1" selected="0">
              <x v="1"/>
            </reference>
            <reference field="4" count="1" selected="0">
              <x v="0"/>
            </reference>
            <reference field="5" count="5" selected="0">
              <x v="13"/>
              <x v="14"/>
              <x v="15"/>
              <x v="17"/>
              <x v="18"/>
            </reference>
            <reference field="51" count="2" selected="0">
              <x v="0"/>
              <x v="1"/>
            </reference>
          </references>
        </pivotArea>
      </pivotAreas>
    </conditionalFormat>
    <conditionalFormat priority="43">
      <pivotAreas count="1">
        <pivotArea type="data" outline="0" collapsedLevelsAreSubtotals="1" fieldPosition="0">
          <references count="4">
            <reference field="4294967294" count="1" selected="0">
              <x v="1"/>
            </reference>
            <reference field="4" count="1" selected="0">
              <x v="0"/>
            </reference>
            <reference field="5" count="5" selected="0">
              <x v="13"/>
              <x v="14"/>
              <x v="15"/>
              <x v="17"/>
              <x v="18"/>
            </reference>
            <reference field="51" count="2" selected="0">
              <x v="0"/>
              <x v="1"/>
            </reference>
          </references>
        </pivotArea>
      </pivotAreas>
    </conditionalFormat>
    <conditionalFormat priority="42">
      <pivotAreas count="1">
        <pivotArea type="data" outline="0" collapsedLevelsAreSubtotals="1" fieldPosition="0">
          <references count="4">
            <reference field="4294967294" count="1" selected="0">
              <x v="1"/>
            </reference>
            <reference field="4" count="1" selected="0">
              <x v="0"/>
            </reference>
            <reference field="5" count="5" selected="0">
              <x v="13"/>
              <x v="14"/>
              <x v="15"/>
              <x v="17"/>
              <x v="18"/>
            </reference>
            <reference field="51" count="2" selected="0">
              <x v="0"/>
              <x v="1"/>
            </reference>
          </references>
        </pivotArea>
      </pivotAreas>
    </conditionalFormat>
    <conditionalFormat priority="41">
      <pivotAreas count="1">
        <pivotArea type="data" outline="0" collapsedLevelsAreSubtotals="1" fieldPosition="0">
          <references count="4">
            <reference field="4294967294" count="1" selected="0">
              <x v="1"/>
            </reference>
            <reference field="4" count="1" selected="0">
              <x v="0"/>
            </reference>
            <reference field="5" count="5" selected="0">
              <x v="13"/>
              <x v="14"/>
              <x v="15"/>
              <x v="17"/>
              <x v="18"/>
            </reference>
            <reference field="51" count="2" selected="0">
              <x v="0"/>
              <x v="1"/>
            </reference>
          </references>
        </pivotArea>
      </pivotAreas>
    </conditionalFormat>
    <conditionalFormat priority="40">
      <pivotAreas count="1">
        <pivotArea type="data" outline="0" collapsedLevelsAreSubtotals="1" fieldPosition="0">
          <references count="4">
            <reference field="4294967294" count="1" selected="0">
              <x v="1"/>
            </reference>
            <reference field="4" count="2" selected="0">
              <x v="0"/>
              <x v="1"/>
            </reference>
            <reference field="5" count="12" selected="0">
              <x v="22"/>
              <x v="23"/>
              <x v="24"/>
              <x v="25"/>
              <x v="26"/>
              <x v="27"/>
              <x v="28"/>
              <x v="29"/>
              <x v="30"/>
              <x v="31"/>
              <x v="32"/>
              <x v="33"/>
            </reference>
            <reference field="51" count="3" selected="0">
              <x v="0"/>
              <x v="1"/>
              <x v="3"/>
            </reference>
          </references>
        </pivotArea>
      </pivotAreas>
    </conditionalFormat>
    <conditionalFormat priority="39">
      <pivotAreas count="1">
        <pivotArea type="data" outline="0" collapsedLevelsAreSubtotals="1" fieldPosition="0">
          <references count="4">
            <reference field="4294967294" count="1" selected="0">
              <x v="1"/>
            </reference>
            <reference field="4" count="2" selected="0">
              <x v="0"/>
              <x v="1"/>
            </reference>
            <reference field="5" count="12" selected="0">
              <x v="22"/>
              <x v="23"/>
              <x v="24"/>
              <x v="25"/>
              <x v="26"/>
              <x v="27"/>
              <x v="28"/>
              <x v="29"/>
              <x v="30"/>
              <x v="31"/>
              <x v="32"/>
              <x v="33"/>
            </reference>
            <reference field="51" count="3" selected="0">
              <x v="0"/>
              <x v="1"/>
              <x v="3"/>
            </reference>
          </references>
        </pivotArea>
      </pivotAreas>
    </conditionalFormat>
    <conditionalFormat priority="38">
      <pivotAreas count="1">
        <pivotArea type="data" outline="0" collapsedLevelsAreSubtotals="1" fieldPosition="0">
          <references count="4">
            <reference field="4294967294" count="1" selected="0">
              <x v="1"/>
            </reference>
            <reference field="4" count="2" selected="0">
              <x v="0"/>
              <x v="1"/>
            </reference>
            <reference field="5" count="12" selected="0">
              <x v="22"/>
              <x v="23"/>
              <x v="24"/>
              <x v="25"/>
              <x v="26"/>
              <x v="27"/>
              <x v="28"/>
              <x v="29"/>
              <x v="30"/>
              <x v="31"/>
              <x v="32"/>
              <x v="33"/>
            </reference>
            <reference field="51" count="3" selected="0">
              <x v="0"/>
              <x v="1"/>
              <x v="3"/>
            </reference>
          </references>
        </pivotArea>
      </pivotAreas>
    </conditionalFormat>
    <conditionalFormat priority="37">
      <pivotAreas count="1">
        <pivotArea type="data" outline="0" collapsedLevelsAreSubtotals="1" fieldPosition="0">
          <references count="4">
            <reference field="4294967294" count="1" selected="0">
              <x v="1"/>
            </reference>
            <reference field="4" count="2" selected="0">
              <x v="0"/>
              <x v="1"/>
            </reference>
            <reference field="5" count="12" selected="0">
              <x v="22"/>
              <x v="23"/>
              <x v="24"/>
              <x v="25"/>
              <x v="26"/>
              <x v="27"/>
              <x v="28"/>
              <x v="29"/>
              <x v="30"/>
              <x v="31"/>
              <x v="32"/>
              <x v="33"/>
            </reference>
            <reference field="51" count="3" selected="0">
              <x v="0"/>
              <x v="1"/>
              <x v="3"/>
            </reference>
          </references>
        </pivotArea>
      </pivotAreas>
    </conditionalFormat>
    <conditionalFormat priority="36">
      <pivotAreas count="1">
        <pivotArea type="data" outline="0" collapsedLevelsAreSubtotals="1" fieldPosition="0">
          <references count="4">
            <reference field="4294967294" count="1" selected="0">
              <x v="1"/>
            </reference>
            <reference field="4" count="2" selected="0">
              <x v="0"/>
              <x v="1"/>
            </reference>
            <reference field="5" count="8" selected="0">
              <x v="37"/>
              <x v="38"/>
              <x v="39"/>
              <x v="40"/>
              <x v="41"/>
              <x v="42"/>
              <x v="43"/>
              <x v="44"/>
            </reference>
            <reference field="51" count="2" selected="0">
              <x v="0"/>
              <x v="1"/>
            </reference>
          </references>
        </pivotArea>
      </pivotAreas>
    </conditionalFormat>
    <conditionalFormat priority="35">
      <pivotAreas count="1">
        <pivotArea type="data" outline="0" collapsedLevelsAreSubtotals="1" fieldPosition="0">
          <references count="4">
            <reference field="4294967294" count="1" selected="0">
              <x v="1"/>
            </reference>
            <reference field="4" count="2" selected="0">
              <x v="0"/>
              <x v="1"/>
            </reference>
            <reference field="5" count="8" selected="0">
              <x v="37"/>
              <x v="38"/>
              <x v="39"/>
              <x v="40"/>
              <x v="41"/>
              <x v="42"/>
              <x v="43"/>
              <x v="44"/>
            </reference>
            <reference field="51" count="2" selected="0">
              <x v="0"/>
              <x v="1"/>
            </reference>
          </references>
        </pivotArea>
      </pivotAreas>
    </conditionalFormat>
    <conditionalFormat priority="34">
      <pivotAreas count="1">
        <pivotArea type="data" outline="0" collapsedLevelsAreSubtotals="1" fieldPosition="0">
          <references count="4">
            <reference field="4294967294" count="1" selected="0">
              <x v="1"/>
            </reference>
            <reference field="4" count="2" selected="0">
              <x v="0"/>
              <x v="1"/>
            </reference>
            <reference field="5" count="8" selected="0">
              <x v="37"/>
              <x v="38"/>
              <x v="39"/>
              <x v="40"/>
              <x v="41"/>
              <x v="42"/>
              <x v="43"/>
              <x v="44"/>
            </reference>
            <reference field="51" count="2" selected="0">
              <x v="0"/>
              <x v="1"/>
            </reference>
          </references>
        </pivotArea>
      </pivotAreas>
    </conditionalFormat>
    <conditionalFormat priority="33">
      <pivotAreas count="1">
        <pivotArea type="data" outline="0" collapsedLevelsAreSubtotals="1" fieldPosition="0">
          <references count="4">
            <reference field="4294967294" count="1" selected="0">
              <x v="1"/>
            </reference>
            <reference field="4" count="2" selected="0">
              <x v="0"/>
              <x v="1"/>
            </reference>
            <reference field="5" count="8" selected="0">
              <x v="37"/>
              <x v="38"/>
              <x v="39"/>
              <x v="40"/>
              <x v="41"/>
              <x v="42"/>
              <x v="43"/>
              <x v="44"/>
            </reference>
            <reference field="51" count="2" selected="0">
              <x v="0"/>
              <x v="1"/>
            </reference>
          </references>
        </pivotArea>
      </pivotAreas>
    </conditionalFormat>
    <conditionalFormat priority="32">
      <pivotAreas count="1">
        <pivotArea type="data" outline="0" collapsedLevelsAreSubtotals="1" fieldPosition="0">
          <references count="4">
            <reference field="4294967294" count="1" selected="0">
              <x v="1"/>
            </reference>
            <reference field="4" count="1" selected="0">
              <x v="0"/>
            </reference>
            <reference field="5" count="1" selected="0">
              <x v="45"/>
            </reference>
            <reference field="51" count="1" selected="0">
              <x v="1"/>
            </reference>
          </references>
        </pivotArea>
      </pivotAreas>
    </conditionalFormat>
    <conditionalFormat priority="31">
      <pivotAreas count="1">
        <pivotArea type="data" outline="0" collapsedLevelsAreSubtotals="1" fieldPosition="0">
          <references count="4">
            <reference field="4294967294" count="1" selected="0">
              <x v="1"/>
            </reference>
            <reference field="4" count="1" selected="0">
              <x v="0"/>
            </reference>
            <reference field="5" count="1" selected="0">
              <x v="45"/>
            </reference>
            <reference field="51" count="1" selected="0">
              <x v="1"/>
            </reference>
          </references>
        </pivotArea>
      </pivotAreas>
    </conditionalFormat>
    <conditionalFormat priority="30">
      <pivotAreas count="1">
        <pivotArea type="data" outline="0" collapsedLevelsAreSubtotals="1" fieldPosition="0">
          <references count="4">
            <reference field="4294967294" count="1" selected="0">
              <x v="1"/>
            </reference>
            <reference field="4" count="1" selected="0">
              <x v="0"/>
            </reference>
            <reference field="5" count="1" selected="0">
              <x v="45"/>
            </reference>
            <reference field="51" count="1" selected="0">
              <x v="1"/>
            </reference>
          </references>
        </pivotArea>
      </pivotAreas>
    </conditionalFormat>
    <conditionalFormat priority="29">
      <pivotAreas count="1">
        <pivotArea type="data" outline="0" collapsedLevelsAreSubtotals="1" fieldPosition="0">
          <references count="4">
            <reference field="4294967294" count="1" selected="0">
              <x v="1"/>
            </reference>
            <reference field="4" count="1" selected="0">
              <x v="0"/>
            </reference>
            <reference field="5" count="1" selected="0">
              <x v="45"/>
            </reference>
            <reference field="51" count="1" selected="0">
              <x v="1"/>
            </reference>
          </references>
        </pivotArea>
      </pivotAreas>
    </conditionalFormat>
    <conditionalFormat priority="28">
      <pivotAreas count="1">
        <pivotArea type="data" outline="0" collapsedLevelsAreSubtotals="1" fieldPosition="0">
          <references count="4">
            <reference field="4294967294" count="1" selected="0">
              <x v="1"/>
            </reference>
            <reference field="4" count="2" selected="0">
              <x v="0"/>
              <x v="1"/>
            </reference>
            <reference field="5" count="4" selected="0">
              <x v="50"/>
              <x v="51"/>
              <x v="52"/>
              <x v="54"/>
            </reference>
            <reference field="51" count="2" selected="0">
              <x v="0"/>
              <x v="1"/>
            </reference>
          </references>
        </pivotArea>
      </pivotAreas>
    </conditionalFormat>
    <conditionalFormat priority="27">
      <pivotAreas count="1">
        <pivotArea type="data" outline="0" collapsedLevelsAreSubtotals="1" fieldPosition="0">
          <references count="4">
            <reference field="4294967294" count="1" selected="0">
              <x v="1"/>
            </reference>
            <reference field="4" count="2" selected="0">
              <x v="0"/>
              <x v="1"/>
            </reference>
            <reference field="5" count="4" selected="0">
              <x v="50"/>
              <x v="51"/>
              <x v="52"/>
              <x v="54"/>
            </reference>
            <reference field="51" count="2" selected="0">
              <x v="0"/>
              <x v="1"/>
            </reference>
          </references>
        </pivotArea>
      </pivotAreas>
    </conditionalFormat>
    <conditionalFormat priority="26">
      <pivotAreas count="1">
        <pivotArea type="data" outline="0" collapsedLevelsAreSubtotals="1" fieldPosition="0">
          <references count="4">
            <reference field="4294967294" count="1" selected="0">
              <x v="1"/>
            </reference>
            <reference field="4" count="2" selected="0">
              <x v="0"/>
              <x v="1"/>
            </reference>
            <reference field="5" count="4" selected="0">
              <x v="50"/>
              <x v="51"/>
              <x v="52"/>
              <x v="54"/>
            </reference>
            <reference field="51" count="2" selected="0">
              <x v="0"/>
              <x v="1"/>
            </reference>
          </references>
        </pivotArea>
      </pivotAreas>
    </conditionalFormat>
    <conditionalFormat priority="25">
      <pivotAreas count="1">
        <pivotArea type="data" outline="0" collapsedLevelsAreSubtotals="1" fieldPosition="0">
          <references count="4">
            <reference field="4294967294" count="1" selected="0">
              <x v="1"/>
            </reference>
            <reference field="4" count="2" selected="0">
              <x v="0"/>
              <x v="1"/>
            </reference>
            <reference field="5" count="4" selected="0">
              <x v="50"/>
              <x v="51"/>
              <x v="52"/>
              <x v="54"/>
            </reference>
            <reference field="51" count="2" selected="0">
              <x v="0"/>
              <x v="1"/>
            </reference>
          </references>
        </pivotArea>
      </pivotAreas>
    </conditionalFormat>
    <conditionalFormat priority="24">
      <pivotAreas count="1">
        <pivotArea type="data" outline="0" collapsedLevelsAreSubtotals="1" fieldPosition="0">
          <references count="4">
            <reference field="4294967294" count="1" selected="0">
              <x v="1"/>
            </reference>
            <reference field="4" count="1" selected="0">
              <x v="0"/>
            </reference>
            <reference field="5" count="1" selected="0">
              <x v="57"/>
            </reference>
            <reference field="51" count="1" selected="0">
              <x v="1"/>
            </reference>
          </references>
        </pivotArea>
      </pivotAreas>
    </conditionalFormat>
    <conditionalFormat priority="23">
      <pivotAreas count="1">
        <pivotArea type="data" outline="0" collapsedLevelsAreSubtotals="1" fieldPosition="0">
          <references count="4">
            <reference field="4294967294" count="1" selected="0">
              <x v="1"/>
            </reference>
            <reference field="4" count="1" selected="0">
              <x v="0"/>
            </reference>
            <reference field="5" count="1" selected="0">
              <x v="57"/>
            </reference>
            <reference field="51" count="1" selected="0">
              <x v="1"/>
            </reference>
          </references>
        </pivotArea>
      </pivotAreas>
    </conditionalFormat>
    <conditionalFormat priority="22">
      <pivotAreas count="1">
        <pivotArea type="data" outline="0" collapsedLevelsAreSubtotals="1" fieldPosition="0">
          <references count="4">
            <reference field="4294967294" count="1" selected="0">
              <x v="1"/>
            </reference>
            <reference field="4" count="1" selected="0">
              <x v="0"/>
            </reference>
            <reference field="5" count="1" selected="0">
              <x v="57"/>
            </reference>
            <reference field="51" count="1" selected="0">
              <x v="1"/>
            </reference>
          </references>
        </pivotArea>
      </pivotAreas>
    </conditionalFormat>
    <conditionalFormat priority="21">
      <pivotAreas count="1">
        <pivotArea type="data" outline="0" collapsedLevelsAreSubtotals="1" fieldPosition="0">
          <references count="4">
            <reference field="4294967294" count="1" selected="0">
              <x v="1"/>
            </reference>
            <reference field="4" count="1" selected="0">
              <x v="0"/>
            </reference>
            <reference field="5" count="1" selected="0">
              <x v="57"/>
            </reference>
            <reference field="51" count="1" selected="0">
              <x v="1"/>
            </reference>
          </references>
        </pivotArea>
      </pivotAreas>
    </conditionalFormat>
    <conditionalFormat priority="20">
      <pivotAreas count="1">
        <pivotArea type="data" outline="0" collapsedLevelsAreSubtotals="1" fieldPosition="0">
          <references count="4">
            <reference field="4294967294" count="1" selected="0">
              <x v="1"/>
            </reference>
            <reference field="4" count="1" selected="0">
              <x v="1"/>
            </reference>
            <reference field="5" count="1" selected="0">
              <x v="59"/>
            </reference>
            <reference field="51" count="1" selected="0">
              <x v="2"/>
            </reference>
          </references>
        </pivotArea>
      </pivotAreas>
    </conditionalFormat>
    <conditionalFormat priority="19">
      <pivotAreas count="1">
        <pivotArea type="data" outline="0" collapsedLevelsAreSubtotals="1" fieldPosition="0">
          <references count="4">
            <reference field="4294967294" count="1" selected="0">
              <x v="1"/>
            </reference>
            <reference field="4" count="1" selected="0">
              <x v="1"/>
            </reference>
            <reference field="5" count="1" selected="0">
              <x v="59"/>
            </reference>
            <reference field="51" count="1" selected="0">
              <x v="2"/>
            </reference>
          </references>
        </pivotArea>
      </pivotAreas>
    </conditionalFormat>
    <conditionalFormat priority="18">
      <pivotAreas count="1">
        <pivotArea type="data" outline="0" collapsedLevelsAreSubtotals="1" fieldPosition="0">
          <references count="4">
            <reference field="4294967294" count="1" selected="0">
              <x v="1"/>
            </reference>
            <reference field="4" count="1" selected="0">
              <x v="1"/>
            </reference>
            <reference field="5" count="1" selected="0">
              <x v="59"/>
            </reference>
            <reference field="51" count="1" selected="0">
              <x v="2"/>
            </reference>
          </references>
        </pivotArea>
      </pivotAreas>
    </conditionalFormat>
    <conditionalFormat priority="17">
      <pivotAreas count="1">
        <pivotArea type="data" outline="0" collapsedLevelsAreSubtotals="1" fieldPosition="0">
          <references count="4">
            <reference field="4294967294" count="1" selected="0">
              <x v="1"/>
            </reference>
            <reference field="4" count="1" selected="0">
              <x v="1"/>
            </reference>
            <reference field="5" count="1" selected="0">
              <x v="59"/>
            </reference>
            <reference field="51" count="1" selected="0">
              <x v="2"/>
            </reference>
          </references>
        </pivotArea>
      </pivotAreas>
    </conditionalFormat>
    <conditionalFormat priority="16">
      <pivotAreas count="1">
        <pivotArea type="data" outline="0" collapsedLevelsAreSubtotals="1" fieldPosition="0">
          <references count="2">
            <reference field="4294967294" count="1" selected="0">
              <x v="1"/>
            </reference>
            <reference field="5" count="4" selected="0">
              <x v="60"/>
              <x v="61"/>
              <x v="62"/>
              <x v="63"/>
            </reference>
          </references>
        </pivotArea>
      </pivotAreas>
    </conditionalFormat>
    <conditionalFormat priority="15">
      <pivotAreas count="1">
        <pivotArea type="data" outline="0" collapsedLevelsAreSubtotals="1" fieldPosition="0">
          <references count="2">
            <reference field="4294967294" count="1" selected="0">
              <x v="1"/>
            </reference>
            <reference field="5" count="4" selected="0">
              <x v="60"/>
              <x v="61"/>
              <x v="62"/>
              <x v="63"/>
            </reference>
          </references>
        </pivotArea>
      </pivotAreas>
    </conditionalFormat>
    <conditionalFormat priority="14">
      <pivotAreas count="1">
        <pivotArea type="data" outline="0" collapsedLevelsAreSubtotals="1" fieldPosition="0">
          <references count="2">
            <reference field="4294967294" count="1" selected="0">
              <x v="1"/>
            </reference>
            <reference field="5" count="4" selected="0">
              <x v="60"/>
              <x v="61"/>
              <x v="62"/>
              <x v="63"/>
            </reference>
          </references>
        </pivotArea>
      </pivotAreas>
    </conditionalFormat>
    <conditionalFormat priority="13">
      <pivotAreas count="1">
        <pivotArea type="data" outline="0" collapsedLevelsAreSubtotals="1" fieldPosition="0">
          <references count="2">
            <reference field="4294967294" count="1" selected="0">
              <x v="1"/>
            </reference>
            <reference field="5" count="4" selected="0">
              <x v="60"/>
              <x v="61"/>
              <x v="62"/>
              <x v="63"/>
            </reference>
          </references>
        </pivotArea>
      </pivotAreas>
    </conditionalFormat>
    <conditionalFormat priority="12">
      <pivotAreas count="1">
        <pivotArea type="data" outline="0" collapsedLevelsAreSubtotals="1" fieldPosition="0">
          <references count="2">
            <reference field="4294967294" count="1" selected="0">
              <x v="1"/>
            </reference>
            <reference field="5" count="3" selected="0">
              <x v="61"/>
              <x v="62"/>
              <x v="63"/>
            </reference>
          </references>
        </pivotArea>
      </pivotAreas>
    </conditionalFormat>
    <conditionalFormat priority="11">
      <pivotAreas count="1">
        <pivotArea type="data" outline="0" collapsedLevelsAreSubtotals="1" fieldPosition="0">
          <references count="2">
            <reference field="4294967294" count="1" selected="0">
              <x v="1"/>
            </reference>
            <reference field="5" count="3" selected="0">
              <x v="61"/>
              <x v="62"/>
              <x v="63"/>
            </reference>
          </references>
        </pivotArea>
      </pivotAreas>
    </conditionalFormat>
    <conditionalFormat priority="10">
      <pivotAreas count="1">
        <pivotArea type="data" outline="0" collapsedLevelsAreSubtotals="1" fieldPosition="0">
          <references count="2">
            <reference field="4294967294" count="1" selected="0">
              <x v="1"/>
            </reference>
            <reference field="5" count="3" selected="0">
              <x v="61"/>
              <x v="62"/>
              <x v="63"/>
            </reference>
          </references>
        </pivotArea>
      </pivotAreas>
    </conditionalFormat>
    <conditionalFormat priority="9">
      <pivotAreas count="1">
        <pivotArea type="data" outline="0" collapsedLevelsAreSubtotals="1" fieldPosition="0">
          <references count="2">
            <reference field="4294967294" count="1" selected="0">
              <x v="1"/>
            </reference>
            <reference field="5" count="3" selected="0">
              <x v="61"/>
              <x v="62"/>
              <x v="63"/>
            </reference>
          </references>
        </pivotArea>
      </pivotAreas>
    </conditionalFormat>
    <conditionalFormat priority="8">
      <pivotAreas count="1">
        <pivotArea type="data" outline="0" collapsedLevelsAreSubtotals="1" fieldPosition="0">
          <references count="4">
            <reference field="4294967294" count="1" selected="0">
              <x v="1"/>
            </reference>
            <reference field="4" count="1" selected="0">
              <x v="0"/>
            </reference>
            <reference field="5" count="1" selected="0">
              <x v="60"/>
            </reference>
            <reference field="51" count="1" selected="0">
              <x v="0"/>
            </reference>
          </references>
        </pivotArea>
      </pivotAreas>
    </conditionalFormat>
    <conditionalFormat priority="7">
      <pivotAreas count="1">
        <pivotArea type="data" outline="0" collapsedLevelsAreSubtotals="1" fieldPosition="0">
          <references count="4">
            <reference field="4294967294" count="1" selected="0">
              <x v="1"/>
            </reference>
            <reference field="4" count="1" selected="0">
              <x v="0"/>
            </reference>
            <reference field="5" count="1" selected="0">
              <x v="60"/>
            </reference>
            <reference field="51" count="1" selected="0">
              <x v="0"/>
            </reference>
          </references>
        </pivotArea>
      </pivotAreas>
    </conditionalFormat>
    <conditionalFormat priority="6">
      <pivotAreas count="1">
        <pivotArea type="data" outline="0" collapsedLevelsAreSubtotals="1" fieldPosition="0">
          <references count="4">
            <reference field="4294967294" count="1" selected="0">
              <x v="1"/>
            </reference>
            <reference field="4" count="1" selected="0">
              <x v="0"/>
            </reference>
            <reference field="5" count="1" selected="0">
              <x v="60"/>
            </reference>
            <reference field="51" count="1" selected="0">
              <x v="0"/>
            </reference>
          </references>
        </pivotArea>
      </pivotAreas>
    </conditionalFormat>
    <conditionalFormat priority="5">
      <pivotAreas count="1">
        <pivotArea type="data" outline="0" collapsedLevelsAreSubtotals="1" fieldPosition="0">
          <references count="4">
            <reference field="4294967294" count="1" selected="0">
              <x v="1"/>
            </reference>
            <reference field="4" count="1" selected="0">
              <x v="0"/>
            </reference>
            <reference field="5" count="1" selected="0">
              <x v="60"/>
            </reference>
            <reference field="51" count="1" selected="0">
              <x v="0"/>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blaDinámica3" cacheId="2"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chartFormat="2" rowHeaderCaption="Objetivos Estrategicos">
  <location ref="A41:G46" firstHeaderRow="1" firstDataRow="2" firstDataCol="1"/>
  <pivotFields count="133">
    <pivotField showAll="0"/>
    <pivotField axis="axisRow"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dataField="1" showAll="0" defaultSubtotal="0">
      <items count="7">
        <item x="0"/>
        <item x="3"/>
        <item x="4"/>
        <item m="1" x="6"/>
        <item x="1"/>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1"/>
  </rowFields>
  <rowItems count="4">
    <i>
      <x/>
    </i>
    <i>
      <x v="1"/>
    </i>
    <i>
      <x v="2"/>
    </i>
    <i>
      <x v="3"/>
    </i>
  </rowItems>
  <colFields count="1">
    <field x="105"/>
  </colFields>
  <colItems count="6">
    <i>
      <x/>
    </i>
    <i>
      <x v="1"/>
    </i>
    <i>
      <x v="2"/>
    </i>
    <i>
      <x v="4"/>
    </i>
    <i>
      <x v="5"/>
    </i>
    <i>
      <x v="6"/>
    </i>
  </colItems>
  <dataFields count="1">
    <dataField name="Cuenta de DESEMPEÑO FINAL 2do TRIMESTRE" fld="105" subtotal="count" showDataAs="percentOfRow" baseField="0" baseItem="0" numFmtId="9"/>
  </dataFields>
  <formats count="27">
    <format dxfId="1041">
      <pivotArea outline="0" collapsedLevelsAreSubtotals="1" fieldPosition="0"/>
    </format>
    <format dxfId="1040">
      <pivotArea outline="0" collapsedLevelsAreSubtotals="1" fieldPosition="0"/>
    </format>
    <format dxfId="1039">
      <pivotArea dataOnly="0" labelOnly="1" fieldPosition="0">
        <references count="1">
          <reference field="1" count="0"/>
        </references>
      </pivotArea>
    </format>
    <format dxfId="1038">
      <pivotArea outline="0" collapsedLevelsAreSubtotals="1" fieldPosition="0"/>
    </format>
    <format dxfId="1037">
      <pivotArea field="1" type="button" dataOnly="0" labelOnly="1" outline="0" axis="axisRow" fieldPosition="0"/>
    </format>
    <format dxfId="1036">
      <pivotArea dataOnly="0" labelOnly="1" fieldPosition="0">
        <references count="1">
          <reference field="1" count="0"/>
        </references>
      </pivotArea>
    </format>
    <format dxfId="1035">
      <pivotArea dataOnly="0" labelOnly="1" grandRow="1" outline="0" fieldPosition="0"/>
    </format>
    <format dxfId="1034">
      <pivotArea dataOnly="0" labelOnly="1" grandCol="1" outline="0" fieldPosition="0"/>
    </format>
    <format dxfId="1033">
      <pivotArea outline="0" collapsedLevelsAreSubtotals="1" fieldPosition="0"/>
    </format>
    <format dxfId="1032">
      <pivotArea dataOnly="0" labelOnly="1" grandCol="1" outline="0" fieldPosition="0"/>
    </format>
    <format dxfId="1031">
      <pivotArea field="1" type="button" dataOnly="0" labelOnly="1" outline="0" axis="axisRow" fieldPosition="0"/>
    </format>
    <format dxfId="1030">
      <pivotArea outline="0" collapsedLevelsAreSubtotals="1" fieldPosition="0"/>
    </format>
    <format dxfId="1029">
      <pivotArea field="1" type="button" dataOnly="0" labelOnly="1" outline="0" axis="axisRow" fieldPosition="0"/>
    </format>
    <format dxfId="1028">
      <pivotArea dataOnly="0" labelOnly="1" fieldPosition="0">
        <references count="1">
          <reference field="1" count="0"/>
        </references>
      </pivotArea>
    </format>
    <format dxfId="1027">
      <pivotArea outline="0" fieldPosition="0">
        <references count="1">
          <reference field="4294967294" count="1">
            <x v="0"/>
          </reference>
        </references>
      </pivotArea>
    </format>
    <format dxfId="1026">
      <pivotArea outline="0" collapsedLevelsAreSubtotals="1" fieldPosition="0"/>
    </format>
    <format dxfId="1025">
      <pivotArea outline="0" collapsedLevelsAreSubtotals="1" fieldPosition="0"/>
    </format>
    <format dxfId="1024">
      <pivotArea outline="0" collapsedLevelsAreSubtotals="1" fieldPosition="0"/>
    </format>
    <format dxfId="1023">
      <pivotArea outline="0" collapsedLevelsAreSubtotals="1" fieldPosition="0"/>
    </format>
    <format dxfId="1022">
      <pivotArea type="all" dataOnly="0" outline="0" fieldPosition="0"/>
    </format>
    <format dxfId="1021">
      <pivotArea outline="0" collapsedLevelsAreSubtotals="1" fieldPosition="0"/>
    </format>
    <format dxfId="1020">
      <pivotArea type="origin" dataOnly="0" labelOnly="1" outline="0" fieldPosition="0"/>
    </format>
    <format dxfId="1019">
      <pivotArea field="105" type="button" dataOnly="0" labelOnly="1" outline="0" axis="axisCol" fieldPosition="0"/>
    </format>
    <format dxfId="1018">
      <pivotArea type="topRight" dataOnly="0" labelOnly="1" outline="0" fieldPosition="0"/>
    </format>
    <format dxfId="1017">
      <pivotArea field="1" type="button" dataOnly="0" labelOnly="1" outline="0" axis="axisRow" fieldPosition="0"/>
    </format>
    <format dxfId="1016">
      <pivotArea dataOnly="0" labelOnly="1" fieldPosition="0">
        <references count="1">
          <reference field="1" count="0"/>
        </references>
      </pivotArea>
    </format>
    <format dxfId="1015">
      <pivotArea dataOnly="0" labelOnly="1" fieldPosition="0">
        <references count="1">
          <reference field="105" count="0"/>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Dependencia">
  <location ref="R49:X60"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axis="axisCol" dataField="1" showAll="0">
      <items count="7">
        <item x="0"/>
        <item x="2"/>
        <item m="1" x="5"/>
        <item x="4"/>
        <item x="3"/>
        <item x="1"/>
        <item t="default"/>
      </items>
    </pivotField>
  </pivotFields>
  <rowFields count="1">
    <field x="3"/>
  </rowFields>
  <rowItems count="10">
    <i>
      <x/>
    </i>
    <i>
      <x v="1"/>
    </i>
    <i>
      <x v="2"/>
    </i>
    <i>
      <x v="3"/>
    </i>
    <i>
      <x v="4"/>
    </i>
    <i>
      <x v="5"/>
    </i>
    <i>
      <x v="6"/>
    </i>
    <i>
      <x v="7"/>
    </i>
    <i>
      <x v="8"/>
    </i>
    <i t="grand">
      <x/>
    </i>
  </rowItems>
  <colFields count="1">
    <field x="78"/>
  </colFields>
  <colItems count="6">
    <i>
      <x/>
    </i>
    <i>
      <x v="1"/>
    </i>
    <i>
      <x v="3"/>
    </i>
    <i>
      <x v="4"/>
    </i>
    <i>
      <x v="5"/>
    </i>
    <i t="grand">
      <x/>
    </i>
  </colItems>
  <dataFields count="1">
    <dataField name="Cuenta de DESEMPEÑO FINAL 1erTRIMESTRE" fld="78" subtotal="count" baseField="0" baseItem="0"/>
  </dataFields>
  <formats count="29">
    <format dxfId="1070">
      <pivotArea outline="0" collapsedLevelsAreSubtotals="1" fieldPosition="0"/>
    </format>
    <format dxfId="1069">
      <pivotArea outline="0" collapsedLevelsAreSubtotals="1" fieldPosition="0"/>
    </format>
    <format dxfId="1068">
      <pivotArea outline="0" fieldPosition="0">
        <references count="1">
          <reference field="4294967294" count="1">
            <x v="0"/>
          </reference>
        </references>
      </pivotArea>
    </format>
    <format dxfId="1067">
      <pivotArea outline="0" fieldPosition="0">
        <references count="1">
          <reference field="4294967294" count="1">
            <x v="0"/>
          </reference>
        </references>
      </pivotArea>
    </format>
    <format dxfId="1066">
      <pivotArea outline="0" collapsedLevelsAreSubtotals="1" fieldPosition="0"/>
    </format>
    <format dxfId="1065">
      <pivotArea field="1" type="button" dataOnly="0" labelOnly="1" outline="0"/>
    </format>
    <format dxfId="1064">
      <pivotArea dataOnly="0" labelOnly="1" grandRow="1" outline="0" fieldPosition="0"/>
    </format>
    <format dxfId="1063">
      <pivotArea dataOnly="0" labelOnly="1" fieldPosition="0">
        <references count="1">
          <reference field="78" count="0"/>
        </references>
      </pivotArea>
    </format>
    <format dxfId="1062">
      <pivotArea dataOnly="0" labelOnly="1" grandCol="1" outline="0" fieldPosition="0"/>
    </format>
    <format dxfId="1061">
      <pivotArea outline="0" collapsedLevelsAreSubtotals="1" fieldPosition="0"/>
    </format>
    <format dxfId="1060">
      <pivotArea dataOnly="0" labelOnly="1" fieldPosition="0">
        <references count="1">
          <reference field="78" count="0"/>
        </references>
      </pivotArea>
    </format>
    <format dxfId="1059">
      <pivotArea dataOnly="0" labelOnly="1" grandCol="1" outline="0" fieldPosition="0"/>
    </format>
    <format dxfId="1058">
      <pivotArea field="1" type="button" dataOnly="0" labelOnly="1" outline="0"/>
    </format>
    <format dxfId="1057">
      <pivotArea outline="0" collapsedLevelsAreSubtotals="1" fieldPosition="0"/>
    </format>
    <format dxfId="1056">
      <pivotArea field="1" type="button" dataOnly="0" labelOnly="1" outline="0"/>
    </format>
    <format dxfId="1055">
      <pivotArea dataOnly="0" labelOnly="1" fieldPosition="0">
        <references count="1">
          <reference field="78" count="0"/>
        </references>
      </pivotArea>
    </format>
    <format dxfId="1054">
      <pivotArea field="3" type="button" dataOnly="0" labelOnly="1" outline="0" axis="axisRow" fieldPosition="0"/>
    </format>
    <format dxfId="1053">
      <pivotArea outline="0" fieldPosition="0">
        <references count="1">
          <reference field="4294967294" count="1">
            <x v="0"/>
          </reference>
        </references>
      </pivotArea>
    </format>
    <format dxfId="1052">
      <pivotArea outline="0" collapsedLevelsAreSubtotals="1" fieldPosition="0"/>
    </format>
    <format dxfId="1051">
      <pivotArea field="3" type="button" dataOnly="0" labelOnly="1" outline="0" axis="axisRow" fieldPosition="0"/>
    </format>
    <format dxfId="1050">
      <pivotArea dataOnly="0" labelOnly="1" fieldPosition="0">
        <references count="1">
          <reference field="3" count="0"/>
        </references>
      </pivotArea>
    </format>
    <format dxfId="1049">
      <pivotArea dataOnly="0" labelOnly="1" fieldPosition="0">
        <references count="1">
          <reference field="78" count="0"/>
        </references>
      </pivotArea>
    </format>
    <format dxfId="1048">
      <pivotArea dataOnly="0" labelOnly="1" grandRow="1" outline="0" fieldPosition="0"/>
    </format>
    <format dxfId="1047">
      <pivotArea outline="0" collapsedLevelsAreSubtotals="1" fieldPosition="0"/>
    </format>
    <format dxfId="1046">
      <pivotArea dataOnly="0" labelOnly="1" fieldPosition="0">
        <references count="1">
          <reference field="3" count="0"/>
        </references>
      </pivotArea>
    </format>
    <format dxfId="1045">
      <pivotArea outline="0" fieldPosition="0">
        <references count="1">
          <reference field="4294967294" count="1">
            <x v="0"/>
          </reference>
        </references>
      </pivotArea>
    </format>
    <format dxfId="1044">
      <pivotArea outline="0" collapsedLevelsAreSubtotals="1" fieldPosition="0"/>
    </format>
    <format dxfId="1043">
      <pivotArea outline="0" collapsedLevelsAreSubtotals="1" fieldPosition="0"/>
    </format>
    <format dxfId="1042">
      <pivotArea outline="0" fieldPosition="0">
        <references count="1">
          <reference field="4294967294" count="1">
            <x v="0"/>
          </reference>
        </references>
      </pivotArea>
    </format>
  </formats>
  <chartFormats count="18">
    <chartFormat chart="1" format="18" series="1">
      <pivotArea type="data" outline="0" fieldPosition="0">
        <references count="2">
          <reference field="4294967294" count="1" selected="0">
            <x v="0"/>
          </reference>
          <reference field="78" count="1" selected="0">
            <x v="1"/>
          </reference>
        </references>
      </pivotArea>
    </chartFormat>
    <chartFormat chart="1" format="19" series="1">
      <pivotArea type="data" outline="0" fieldPosition="0">
        <references count="2">
          <reference field="4294967294" count="1" selected="0">
            <x v="0"/>
          </reference>
          <reference field="78" count="1" selected="0">
            <x v="0"/>
          </reference>
        </references>
      </pivotArea>
    </chartFormat>
    <chartFormat chart="1" format="20" series="1">
      <pivotArea type="data" outline="0" fieldPosition="0">
        <references count="2">
          <reference field="4294967294" count="1" selected="0">
            <x v="0"/>
          </reference>
          <reference field="78" count="1" selected="0">
            <x v="2"/>
          </reference>
        </references>
      </pivotArea>
    </chartFormat>
    <chartFormat chart="1" format="21" series="1">
      <pivotArea type="data" outline="0" fieldPosition="0">
        <references count="2">
          <reference field="4294967294" count="1" selected="0">
            <x v="0"/>
          </reference>
          <reference field="78" count="1" selected="0">
            <x v="4"/>
          </reference>
        </references>
      </pivotArea>
    </chartFormat>
    <chartFormat chart="1" format="22" series="1">
      <pivotArea type="data" outline="0" fieldPosition="0">
        <references count="2">
          <reference field="4294967294" count="1" selected="0">
            <x v="0"/>
          </reference>
          <reference field="78" count="1" selected="0">
            <x v="5"/>
          </reference>
        </references>
      </pivotArea>
    </chartFormat>
    <chartFormat chart="1" format="23" series="1">
      <pivotArea type="data" outline="0" fieldPosition="0">
        <references count="2">
          <reference field="4294967294" count="1" selected="0">
            <x v="0"/>
          </reference>
          <reference field="78" count="1" selected="0">
            <x v="3"/>
          </reference>
        </references>
      </pivotArea>
    </chartFormat>
    <chartFormat chart="3" format="10" series="1">
      <pivotArea type="data" outline="0" fieldPosition="0">
        <references count="2">
          <reference field="4294967294" count="1" selected="0">
            <x v="0"/>
          </reference>
          <reference field="78" count="1" selected="0">
            <x v="1"/>
          </reference>
        </references>
      </pivotArea>
    </chartFormat>
    <chartFormat chart="3" format="11" series="1">
      <pivotArea type="data" outline="0" fieldPosition="0">
        <references count="2">
          <reference field="4294967294" count="1" selected="0">
            <x v="0"/>
          </reference>
          <reference field="78" count="1" selected="0">
            <x v="3"/>
          </reference>
        </references>
      </pivotArea>
    </chartFormat>
    <chartFormat chart="3" format="12" series="1">
      <pivotArea type="data" outline="0" fieldPosition="0">
        <references count="2">
          <reference field="4294967294" count="1" selected="0">
            <x v="0"/>
          </reference>
          <reference field="78" count="1" selected="0">
            <x v="4"/>
          </reference>
        </references>
      </pivotArea>
    </chartFormat>
    <chartFormat chart="3" format="13" series="1">
      <pivotArea type="data" outline="0" fieldPosition="0">
        <references count="2">
          <reference field="4294967294" count="1" selected="0">
            <x v="0"/>
          </reference>
          <reference field="78" count="1" selected="0">
            <x v="5"/>
          </reference>
        </references>
      </pivotArea>
    </chartFormat>
    <chartFormat chart="3" format="14" series="1">
      <pivotArea type="data" outline="0" fieldPosition="0">
        <references count="2">
          <reference field="4294967294" count="1" selected="0">
            <x v="0"/>
          </reference>
          <reference field="78" count="1" selected="0">
            <x v="0"/>
          </reference>
        </references>
      </pivotArea>
    </chartFormat>
    <chartFormat chart="5" format="30" series="1">
      <pivotArea type="data" outline="0" fieldPosition="0">
        <references count="2">
          <reference field="4294967294" count="1" selected="0">
            <x v="0"/>
          </reference>
          <reference field="78" count="1" selected="0">
            <x v="0"/>
          </reference>
        </references>
      </pivotArea>
    </chartFormat>
    <chartFormat chart="5" format="31" series="1">
      <pivotArea type="data" outline="0" fieldPosition="0">
        <references count="2">
          <reference field="4294967294" count="1" selected="0">
            <x v="0"/>
          </reference>
          <reference field="78" count="1" selected="0">
            <x v="1"/>
          </reference>
        </references>
      </pivotArea>
    </chartFormat>
    <chartFormat chart="5" format="32" series="1">
      <pivotArea type="data" outline="0" fieldPosition="0">
        <references count="2">
          <reference field="4294967294" count="1" selected="0">
            <x v="0"/>
          </reference>
          <reference field="78" count="1" selected="0">
            <x v="3"/>
          </reference>
        </references>
      </pivotArea>
    </chartFormat>
    <chartFormat chart="5" format="33" series="1">
      <pivotArea type="data" outline="0" fieldPosition="0">
        <references count="2">
          <reference field="4294967294" count="1" selected="0">
            <x v="0"/>
          </reference>
          <reference field="78" count="1" selected="0">
            <x v="4"/>
          </reference>
        </references>
      </pivotArea>
    </chartFormat>
    <chartFormat chart="5" format="34" series="1">
      <pivotArea type="data" outline="0" fieldPosition="0">
        <references count="2">
          <reference field="4294967294" count="1" selected="0">
            <x v="0"/>
          </reference>
          <reference field="78" count="1" selected="0">
            <x v="5"/>
          </reference>
        </references>
      </pivotArea>
    </chartFormat>
    <chartFormat chart="3" format="15" series="1">
      <pivotArea type="data" outline="0" fieldPosition="0">
        <references count="1">
          <reference field="4294967294" count="1" selected="0">
            <x v="0"/>
          </reference>
        </references>
      </pivotArea>
    </chartFormat>
    <chartFormat chart="5" format="35" series="1">
      <pivotArea type="data" outline="0" fieldPosition="0">
        <references count="1">
          <reference field="4294967294" count="1" selected="0">
            <x v="0"/>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2:H36" firstHeaderRow="1" firstDataRow="2" firstDataCol="1"/>
  <pivotFields count="133">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dataField="1" showAll="0" defaultSubtotal="0">
      <items count="7">
        <item x="3"/>
        <item x="0"/>
        <item x="4"/>
        <item m="1" x="6"/>
        <item x="1"/>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4"/>
  </rowFields>
  <rowItems count="3">
    <i>
      <x/>
    </i>
    <i>
      <x v="1"/>
    </i>
    <i t="grand">
      <x/>
    </i>
  </rowItems>
  <colFields count="1">
    <field x="105"/>
  </colFields>
  <colItems count="7">
    <i>
      <x/>
    </i>
    <i>
      <x v="1"/>
    </i>
    <i>
      <x v="2"/>
    </i>
    <i>
      <x v="4"/>
    </i>
    <i>
      <x v="5"/>
    </i>
    <i>
      <x v="6"/>
    </i>
    <i t="grand">
      <x/>
    </i>
  </colItems>
  <dataFields count="1">
    <dataField name="Cuenta de DESEMPEÑO FINAL 2do TRIMESTRE" fld="105" subtotal="count" baseField="0" baseItem="0"/>
  </dataFields>
  <formats count="31">
    <format dxfId="1101">
      <pivotArea outline="0" collapsedLevelsAreSubtotals="1" fieldPosition="0"/>
    </format>
    <format dxfId="1100">
      <pivotArea outline="0" collapsedLevelsAreSubtotals="1" fieldPosition="0"/>
    </format>
    <format dxfId="1099">
      <pivotArea outline="0" fieldPosition="0">
        <references count="1">
          <reference field="4294967294" count="1">
            <x v="0"/>
          </reference>
        </references>
      </pivotArea>
    </format>
    <format dxfId="1098">
      <pivotArea outline="0" collapsedLevelsAreSubtotals="1" fieldPosition="0"/>
    </format>
    <format dxfId="1097">
      <pivotArea outline="0" collapsedLevelsAreSubtotals="1" fieldPosition="0"/>
    </format>
    <format dxfId="1096">
      <pivotArea outline="0" collapsedLevelsAreSubtotals="1" fieldPosition="0"/>
    </format>
    <format dxfId="1095">
      <pivotArea outline="0" collapsedLevelsAreSubtotals="1" fieldPosition="0"/>
    </format>
    <format dxfId="1094">
      <pivotArea outline="0" collapsedLevelsAreSubtotals="1" fieldPosition="0"/>
    </format>
    <format dxfId="1093">
      <pivotArea outline="0" collapsedLevelsAreSubtotals="1" fieldPosition="0"/>
    </format>
    <format dxfId="1092">
      <pivotArea outline="0" fieldPosition="0">
        <references count="1">
          <reference field="4294967294" count="1">
            <x v="0"/>
          </reference>
        </references>
      </pivotArea>
    </format>
    <format dxfId="1091">
      <pivotArea type="origin" dataOnly="0" labelOnly="1" outline="0" fieldPosition="0"/>
    </format>
    <format dxfId="1090">
      <pivotArea type="all" dataOnly="0" outline="0" fieldPosition="0"/>
    </format>
    <format dxfId="1089">
      <pivotArea outline="0" collapsedLevelsAreSubtotals="1" fieldPosition="0"/>
    </format>
    <format dxfId="1088">
      <pivotArea type="origin" dataOnly="0" labelOnly="1" outline="0" fieldPosition="0"/>
    </format>
    <format dxfId="1087">
      <pivotArea field="105" type="button" dataOnly="0" labelOnly="1" outline="0" axis="axisCol" fieldPosition="0"/>
    </format>
    <format dxfId="1086">
      <pivotArea type="topRight" dataOnly="0" labelOnly="1" outline="0" fieldPosition="0"/>
    </format>
    <format dxfId="1085">
      <pivotArea field="4" type="button" dataOnly="0" labelOnly="1" outline="0" axis="axisRow" fieldPosition="0"/>
    </format>
    <format dxfId="1084">
      <pivotArea dataOnly="0" labelOnly="1" fieldPosition="0">
        <references count="1">
          <reference field="4" count="0"/>
        </references>
      </pivotArea>
    </format>
    <format dxfId="1083">
      <pivotArea dataOnly="0" labelOnly="1" grandRow="1" outline="0" fieldPosition="0"/>
    </format>
    <format dxfId="1082">
      <pivotArea dataOnly="0" labelOnly="1" fieldPosition="0">
        <references count="1">
          <reference field="105" count="0"/>
        </references>
      </pivotArea>
    </format>
    <format dxfId="1081">
      <pivotArea dataOnly="0" labelOnly="1" grandCol="1" outline="0" fieldPosition="0"/>
    </format>
    <format dxfId="1080">
      <pivotArea type="all" dataOnly="0" outline="0" fieldPosition="0"/>
    </format>
    <format dxfId="1079">
      <pivotArea outline="0" collapsedLevelsAreSubtotals="1" fieldPosition="0"/>
    </format>
    <format dxfId="1078">
      <pivotArea type="origin" dataOnly="0" labelOnly="1" outline="0" fieldPosition="0"/>
    </format>
    <format dxfId="1077">
      <pivotArea field="105" type="button" dataOnly="0" labelOnly="1" outline="0" axis="axisCol" fieldPosition="0"/>
    </format>
    <format dxfId="1076">
      <pivotArea type="topRight" dataOnly="0" labelOnly="1" outline="0" fieldPosition="0"/>
    </format>
    <format dxfId="1075">
      <pivotArea field="4" type="button" dataOnly="0" labelOnly="1" outline="0" axis="axisRow" fieldPosition="0"/>
    </format>
    <format dxfId="1074">
      <pivotArea dataOnly="0" labelOnly="1" fieldPosition="0">
        <references count="1">
          <reference field="4" count="0"/>
        </references>
      </pivotArea>
    </format>
    <format dxfId="1073">
      <pivotArea dataOnly="0" labelOnly="1" grandRow="1" outline="0" fieldPosition="0"/>
    </format>
    <format dxfId="1072">
      <pivotArea dataOnly="0" labelOnly="1" fieldPosition="0">
        <references count="1">
          <reference field="105" count="0"/>
        </references>
      </pivotArea>
    </format>
    <format dxfId="107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6" rowHeaderCaption="Dependencia">
  <location ref="A51:G62"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3"/>
  </rowFields>
  <rowItems count="10">
    <i>
      <x/>
    </i>
    <i>
      <x v="1"/>
    </i>
    <i>
      <x v="2"/>
    </i>
    <i>
      <x v="3"/>
    </i>
    <i>
      <x v="4"/>
    </i>
    <i>
      <x v="5"/>
    </i>
    <i>
      <x v="6"/>
    </i>
    <i>
      <x v="7"/>
    </i>
    <i>
      <x v="8"/>
    </i>
    <i t="grand">
      <x/>
    </i>
  </rowItems>
  <colFields count="1">
    <field x="51"/>
  </colFields>
  <colItems count="6">
    <i>
      <x/>
    </i>
    <i>
      <x v="1"/>
    </i>
    <i>
      <x v="2"/>
    </i>
    <i>
      <x v="3"/>
    </i>
    <i>
      <x v="4"/>
    </i>
    <i t="grand">
      <x/>
    </i>
  </colItems>
  <dataFields count="1">
    <dataField name="Cuenta de DESEMPEÑO FINAL 2do TRIMESTRE" fld="51" subtotal="count" baseField="0" baseItem="0" numFmtId="1"/>
  </dataFields>
  <formats count="29">
    <format dxfId="1130">
      <pivotArea outline="0" collapsedLevelsAreSubtotals="1" fieldPosition="0"/>
    </format>
    <format dxfId="1129">
      <pivotArea outline="0" collapsedLevelsAreSubtotals="1" fieldPosition="0"/>
    </format>
    <format dxfId="1128">
      <pivotArea outline="0" collapsedLevelsAreSubtotals="1" fieldPosition="0"/>
    </format>
    <format dxfId="1127">
      <pivotArea field="1" type="button" dataOnly="0" labelOnly="1" outline="0"/>
    </format>
    <format dxfId="1126">
      <pivotArea dataOnly="0" labelOnly="1" grandRow="1" outline="0" fieldPosition="0"/>
    </format>
    <format dxfId="1125">
      <pivotArea dataOnly="0" labelOnly="1" grandCol="1" outline="0" fieldPosition="0"/>
    </format>
    <format dxfId="1124">
      <pivotArea outline="0" collapsedLevelsAreSubtotals="1" fieldPosition="0"/>
    </format>
    <format dxfId="1123">
      <pivotArea dataOnly="0" labelOnly="1" grandCol="1" outline="0" fieldPosition="0"/>
    </format>
    <format dxfId="1122">
      <pivotArea field="1" type="button" dataOnly="0" labelOnly="1" outline="0"/>
    </format>
    <format dxfId="1121">
      <pivotArea outline="0" collapsedLevelsAreSubtotals="1" fieldPosition="0"/>
    </format>
    <format dxfId="1120">
      <pivotArea field="1" type="button" dataOnly="0" labelOnly="1" outline="0"/>
    </format>
    <format dxfId="1119">
      <pivotArea field="3" type="button" dataOnly="0" labelOnly="1" outline="0" axis="axisRow" fieldPosition="0"/>
    </format>
    <format dxfId="1118">
      <pivotArea outline="0" collapsedLevelsAreSubtotals="1" fieldPosition="0"/>
    </format>
    <format dxfId="1117">
      <pivotArea field="3" type="button" dataOnly="0" labelOnly="1" outline="0" axis="axisRow" fieldPosition="0"/>
    </format>
    <format dxfId="1116">
      <pivotArea dataOnly="0" labelOnly="1" fieldPosition="0">
        <references count="1">
          <reference field="3" count="0"/>
        </references>
      </pivotArea>
    </format>
    <format dxfId="1115">
      <pivotArea dataOnly="0" labelOnly="1" grandRow="1" outline="0" fieldPosition="0"/>
    </format>
    <format dxfId="1114">
      <pivotArea outline="0" collapsedLevelsAreSubtotals="1" fieldPosition="0"/>
    </format>
    <format dxfId="1113">
      <pivotArea dataOnly="0" labelOnly="1" fieldPosition="0">
        <references count="1">
          <reference field="3" count="0"/>
        </references>
      </pivotArea>
    </format>
    <format dxfId="1112">
      <pivotArea outline="0" collapsedLevelsAreSubtotals="1" fieldPosition="0"/>
    </format>
    <format dxfId="1111">
      <pivotArea outline="0" collapsedLevelsAreSubtotals="1" fieldPosition="0"/>
    </format>
    <format dxfId="1110">
      <pivotArea outline="0" collapsedLevelsAreSubtotals="1" fieldPosition="0"/>
    </format>
    <format dxfId="1109">
      <pivotArea dataOnly="0" labelOnly="1" grandRow="1" outline="0" fieldPosition="0"/>
    </format>
    <format dxfId="1108">
      <pivotArea dataOnly="0" labelOnly="1" grandRow="1" outline="0" fieldPosition="0"/>
    </format>
    <format dxfId="1107">
      <pivotArea outline="0" collapsedLevelsAreSubtotals="1" fieldPosition="0"/>
    </format>
    <format dxfId="1106">
      <pivotArea field="3" type="button" dataOnly="0" labelOnly="1" outline="0" axis="axisRow" fieldPosition="0"/>
    </format>
    <format dxfId="1105">
      <pivotArea dataOnly="0" labelOnly="1" fieldPosition="0">
        <references count="1">
          <reference field="3" count="0"/>
        </references>
      </pivotArea>
    </format>
    <format dxfId="1104">
      <pivotArea dataOnly="0" labelOnly="1" grandRow="1" outline="0" fieldPosition="0"/>
    </format>
    <format dxfId="1103">
      <pivotArea dataOnly="0" labelOnly="1" fieldPosition="0">
        <references count="1">
          <reference field="51" count="0"/>
        </references>
      </pivotArea>
    </format>
    <format dxfId="1102">
      <pivotArea dataOnly="0" labelOnly="1" grandCol="1" outline="0" fieldPosition="0"/>
    </format>
  </formats>
  <chartFormats count="18">
    <chartFormat chart="3" format="16" series="1">
      <pivotArea type="data" outline="0" fieldPosition="0">
        <references count="1">
          <reference field="51" count="1" selected="0">
            <x v="1"/>
          </reference>
        </references>
      </pivotArea>
    </chartFormat>
    <chartFormat chart="3" format="17" series="1">
      <pivotArea type="data" outline="0" fieldPosition="0">
        <references count="1">
          <reference field="51" count="1" selected="0">
            <x v="0"/>
          </reference>
        </references>
      </pivotArea>
    </chartFormat>
    <chartFormat chart="3" format="18" series="1">
      <pivotArea type="data" outline="0" fieldPosition="0">
        <references count="1">
          <reference field="51" count="1" selected="0">
            <x v="3"/>
          </reference>
        </references>
      </pivotArea>
    </chartFormat>
    <chartFormat chart="3" format="19" series="1">
      <pivotArea type="data" outline="0" fieldPosition="0">
        <references count="1">
          <reference field="51" count="1" selected="0">
            <x v="4"/>
          </reference>
        </references>
      </pivotArea>
    </chartFormat>
    <chartFormat chart="3" format="20" series="1">
      <pivotArea type="data" outline="0" fieldPosition="0">
        <references count="1">
          <reference field="51" count="1" selected="0">
            <x v="2"/>
          </reference>
        </references>
      </pivotArea>
    </chartFormat>
    <chartFormat chart="5" format="47" series="1">
      <pivotArea type="data" outline="0" fieldPosition="0">
        <references count="1">
          <reference field="51" count="1" selected="0">
            <x v="1"/>
          </reference>
        </references>
      </pivotArea>
    </chartFormat>
    <chartFormat chart="5" format="48" series="1">
      <pivotArea type="data" outline="0" fieldPosition="0">
        <references count="1">
          <reference field="51" count="1" selected="0">
            <x v="0"/>
          </reference>
        </references>
      </pivotArea>
    </chartFormat>
    <chartFormat chart="5" format="49" series="1">
      <pivotArea type="data" outline="0" fieldPosition="0">
        <references count="1">
          <reference field="51" count="1" selected="0">
            <x v="3"/>
          </reference>
        </references>
      </pivotArea>
    </chartFormat>
    <chartFormat chart="5" format="50" series="1">
      <pivotArea type="data" outline="0" fieldPosition="0">
        <references count="1">
          <reference field="51" count="1" selected="0">
            <x v="4"/>
          </reference>
        </references>
      </pivotArea>
    </chartFormat>
    <chartFormat chart="5" format="51" series="1">
      <pivotArea type="data" outline="0" fieldPosition="0">
        <references count="1">
          <reference field="51" count="1" selected="0">
            <x v="2"/>
          </reference>
        </references>
      </pivotArea>
    </chartFormat>
    <chartFormat chart="3" format="21" series="1">
      <pivotArea type="data" outline="0" fieldPosition="0">
        <references count="2">
          <reference field="4294967294" count="1" selected="0">
            <x v="0"/>
          </reference>
          <reference field="51" count="1" selected="0">
            <x v="1"/>
          </reference>
        </references>
      </pivotArea>
    </chartFormat>
    <chartFormat chart="3" format="22" series="1">
      <pivotArea type="data" outline="0" fieldPosition="0">
        <references count="2">
          <reference field="4294967294" count="1" selected="0">
            <x v="0"/>
          </reference>
          <reference field="51" count="1" selected="0">
            <x v="2"/>
          </reference>
        </references>
      </pivotArea>
    </chartFormat>
    <chartFormat chart="3" format="23" series="1">
      <pivotArea type="data" outline="0" fieldPosition="0">
        <references count="2">
          <reference field="4294967294" count="1" selected="0">
            <x v="0"/>
          </reference>
          <reference field="51" count="1" selected="0">
            <x v="3"/>
          </reference>
        </references>
      </pivotArea>
    </chartFormat>
    <chartFormat chart="3" format="24" series="1">
      <pivotArea type="data" outline="0" fieldPosition="0">
        <references count="2">
          <reference field="4294967294" count="1" selected="0">
            <x v="0"/>
          </reference>
          <reference field="51" count="1" selected="0">
            <x v="4"/>
          </reference>
        </references>
      </pivotArea>
    </chartFormat>
    <chartFormat chart="5" format="52" series="1">
      <pivotArea type="data" outline="0" fieldPosition="0">
        <references count="2">
          <reference field="4294967294" count="1" selected="0">
            <x v="0"/>
          </reference>
          <reference field="51" count="1" selected="0">
            <x v="1"/>
          </reference>
        </references>
      </pivotArea>
    </chartFormat>
    <chartFormat chart="5" format="53" series="1">
      <pivotArea type="data" outline="0" fieldPosition="0">
        <references count="2">
          <reference field="4294967294" count="1" selected="0">
            <x v="0"/>
          </reference>
          <reference field="51" count="1" selected="0">
            <x v="2"/>
          </reference>
        </references>
      </pivotArea>
    </chartFormat>
    <chartFormat chart="5" format="54" series="1">
      <pivotArea type="data" outline="0" fieldPosition="0">
        <references count="2">
          <reference field="4294967294" count="1" selected="0">
            <x v="0"/>
          </reference>
          <reference field="51" count="1" selected="0">
            <x v="3"/>
          </reference>
        </references>
      </pivotArea>
    </chartFormat>
    <chartFormat chart="5" format="55"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5" cacheId="1" applyNumberFormats="0" applyBorderFormats="0" applyFontFormats="0" applyPatternFormats="0" applyAlignmentFormats="0" applyWidthHeightFormats="1" dataCaption="Valores" updatedVersion="5" minRefreshableVersion="3" itemPrintTitles="1" createdVersion="6" indent="0" outline="1" outlineData="1" multipleFieldFilters="0" chartFormat="13" rowHeaderCaption="Dependencia">
  <location ref="A85:C88" firstHeaderRow="1" firstDataRow="2" firstDataCol="1"/>
  <pivotFields count="133">
    <pivotField showAll="0"/>
    <pivotField showAll="0"/>
    <pivotField showAll="0"/>
    <pivotField axis="axisRow" showAll="0">
      <items count="10">
        <item x="0"/>
        <item h="1" x="1"/>
        <item h="1" x="2"/>
        <item h="1" x="3"/>
        <item h="1" x="4"/>
        <item h="1" x="5"/>
        <item h="1" x="6"/>
        <item h="1" x="7"/>
        <item h="1"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2"/>
        <item x="1"/>
        <item x="3"/>
        <item m="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0"/>
        <item x="3"/>
        <item x="2"/>
        <item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2">
    <i>
      <x/>
    </i>
    <i t="grand">
      <x/>
    </i>
  </rowItems>
  <colFields count="1">
    <field x="51"/>
  </colFields>
  <colItems count="2">
    <i>
      <x/>
    </i>
    <i t="grand">
      <x/>
    </i>
  </colItems>
  <dataFields count="1">
    <dataField name="Cuenta de DESEMPEÑO FINAL 4to TRIMESTRE" fld="51" subtotal="count" baseField="0" baseItem="0"/>
  </dataFields>
  <formats count="30">
    <format dxfId="1160">
      <pivotArea type="all" dataOnly="0" outline="0" fieldPosition="0"/>
    </format>
    <format dxfId="1159">
      <pivotArea outline="0" collapsedLevelsAreSubtotals="1" fieldPosition="0"/>
    </format>
    <format dxfId="1158">
      <pivotArea type="origin" dataOnly="0" labelOnly="1" outline="0" fieldPosition="0"/>
    </format>
    <format dxfId="1157">
      <pivotArea field="78" type="button" dataOnly="0" labelOnly="1" outline="0"/>
    </format>
    <format dxfId="1156">
      <pivotArea type="topRight" dataOnly="0" labelOnly="1" outline="0" fieldPosition="0"/>
    </format>
    <format dxfId="1155">
      <pivotArea field="3" type="button" dataOnly="0" labelOnly="1" outline="0" axis="axisRow" fieldPosition="0"/>
    </format>
    <format dxfId="1154">
      <pivotArea dataOnly="0" labelOnly="1" fieldPosition="0">
        <references count="1">
          <reference field="3" count="0"/>
        </references>
      </pivotArea>
    </format>
    <format dxfId="1153">
      <pivotArea dataOnly="0" labelOnly="1" grandRow="1" outline="0" fieldPosition="0"/>
    </format>
    <format dxfId="1152">
      <pivotArea dataOnly="0" labelOnly="1" grandCol="1" outline="0" fieldPosition="0"/>
    </format>
    <format dxfId="1151">
      <pivotArea type="all" dataOnly="0" outline="0" fieldPosition="0"/>
    </format>
    <format dxfId="1150">
      <pivotArea outline="0" collapsedLevelsAreSubtotals="1" fieldPosition="0"/>
    </format>
    <format dxfId="1149">
      <pivotArea type="origin" dataOnly="0" labelOnly="1" outline="0" fieldPosition="0"/>
    </format>
    <format dxfId="1148">
      <pivotArea field="78" type="button" dataOnly="0" labelOnly="1" outline="0"/>
    </format>
    <format dxfId="1147">
      <pivotArea type="topRight" dataOnly="0" labelOnly="1" outline="0" fieldPosition="0"/>
    </format>
    <format dxfId="1146">
      <pivotArea field="3" type="button" dataOnly="0" labelOnly="1" outline="0" axis="axisRow" fieldPosition="0"/>
    </format>
    <format dxfId="1145">
      <pivotArea dataOnly="0" labelOnly="1" fieldPosition="0">
        <references count="1">
          <reference field="3" count="0"/>
        </references>
      </pivotArea>
    </format>
    <format dxfId="1144">
      <pivotArea dataOnly="0" labelOnly="1" grandRow="1" outline="0" fieldPosition="0"/>
    </format>
    <format dxfId="1143">
      <pivotArea dataOnly="0" labelOnly="1" grandCol="1" outline="0" fieldPosition="0"/>
    </format>
    <format dxfId="1142">
      <pivotArea type="all" dataOnly="0" outline="0" fieldPosition="0"/>
    </format>
    <format dxfId="1141">
      <pivotArea outline="0" collapsedLevelsAreSubtotals="1" fieldPosition="0"/>
    </format>
    <format dxfId="1140">
      <pivotArea type="origin" dataOnly="0" labelOnly="1" outline="0" fieldPosition="0"/>
    </format>
    <format dxfId="1139">
      <pivotArea field="78" type="button" dataOnly="0" labelOnly="1" outline="0"/>
    </format>
    <format dxfId="1138">
      <pivotArea type="topRight" dataOnly="0" labelOnly="1" outline="0" fieldPosition="0"/>
    </format>
    <format dxfId="1137">
      <pivotArea field="3" type="button" dataOnly="0" labelOnly="1" outline="0" axis="axisRow" fieldPosition="0"/>
    </format>
    <format dxfId="1136">
      <pivotArea dataOnly="0" labelOnly="1" fieldPosition="0">
        <references count="1">
          <reference field="3" count="0"/>
        </references>
      </pivotArea>
    </format>
    <format dxfId="1135">
      <pivotArea dataOnly="0" labelOnly="1" grandRow="1" outline="0" fieldPosition="0"/>
    </format>
    <format dxfId="1134">
      <pivotArea dataOnly="0" labelOnly="1" grandCol="1" outline="0" fieldPosition="0"/>
    </format>
    <format dxfId="1133">
      <pivotArea dataOnly="0" labelOnly="1" fieldPosition="0">
        <references count="1">
          <reference field="3" count="0"/>
        </references>
      </pivotArea>
    </format>
    <format dxfId="1132">
      <pivotArea outline="0" fieldPosition="0">
        <references count="1">
          <reference field="4294967294" count="1">
            <x v="0"/>
          </reference>
        </references>
      </pivotArea>
    </format>
    <format dxfId="1131">
      <pivotArea outline="0" fieldPosition="0">
        <references count="1">
          <reference field="4294967294" count="1">
            <x v="0"/>
          </reference>
        </references>
      </pivotArea>
    </format>
  </formats>
  <chartFormats count="11">
    <chartFormat chart="1" format="21" series="1">
      <pivotArea type="data" outline="0" fieldPosition="0">
        <references count="1">
          <reference field="51" count="1" selected="0">
            <x v="1"/>
          </reference>
        </references>
      </pivotArea>
    </chartFormat>
    <chartFormat chart="1" format="22" series="1">
      <pivotArea type="data" outline="0" fieldPosition="0">
        <references count="1">
          <reference field="51" count="1" selected="0">
            <x v="0"/>
          </reference>
        </references>
      </pivotArea>
    </chartFormat>
    <chartFormat chart="1" format="23" series="1">
      <pivotArea type="data" outline="0" fieldPosition="0">
        <references count="1">
          <reference field="51" count="1" selected="0">
            <x v="3"/>
          </reference>
        </references>
      </pivotArea>
    </chartFormat>
    <chartFormat chart="1" format="25" series="1">
      <pivotArea type="data" outline="0" fieldPosition="0">
        <references count="1">
          <reference field="51" count="1" selected="0">
            <x v="2"/>
          </reference>
        </references>
      </pivotArea>
    </chartFormat>
    <chartFormat chart="1" format="26" series="1">
      <pivotArea type="data" outline="0" fieldPosition="0">
        <references count="2">
          <reference field="4294967294" count="1" selected="0">
            <x v="0"/>
          </reference>
          <reference field="51" count="1" selected="0">
            <x v="0"/>
          </reference>
        </references>
      </pivotArea>
    </chartFormat>
    <chartFormat chart="1" format="27" series="1">
      <pivotArea type="data" outline="0" fieldPosition="0">
        <references count="2">
          <reference field="4294967294" count="1" selected="0">
            <x v="0"/>
          </reference>
          <reference field="51" count="1" selected="0">
            <x v="3"/>
          </reference>
        </references>
      </pivotArea>
    </chartFormat>
    <chartFormat chart="1" format="29" series="1">
      <pivotArea type="data" outline="0" fieldPosition="0">
        <references count="2">
          <reference field="4294967294" count="1" selected="0">
            <x v="0"/>
          </reference>
          <reference field="51" count="1" selected="0">
            <x v="2"/>
          </reference>
        </references>
      </pivotArea>
    </chartFormat>
    <chartFormat chart="7" format="36" series="1">
      <pivotArea type="data" outline="0" fieldPosition="0">
        <references count="2">
          <reference field="4294967294" count="1" selected="0">
            <x v="0"/>
          </reference>
          <reference field="51" count="1" selected="0">
            <x v="3"/>
          </reference>
        </references>
      </pivotArea>
    </chartFormat>
    <chartFormat chart="7" format="38" series="1">
      <pivotArea type="data" outline="0" fieldPosition="0">
        <references count="2">
          <reference field="4294967294" count="1" selected="0">
            <x v="0"/>
          </reference>
          <reference field="51" count="1" selected="0">
            <x v="0"/>
          </reference>
        </references>
      </pivotArea>
    </chartFormat>
    <chartFormat chart="7" format="39" series="1">
      <pivotArea type="data" outline="0" fieldPosition="0">
        <references count="2">
          <reference field="4294967294" count="1" selected="0">
            <x v="0"/>
          </reference>
          <reference field="51" count="1" selected="0">
            <x v="1"/>
          </reference>
        </references>
      </pivotArea>
    </chartFormat>
    <chartFormat chart="7" format="40" series="1">
      <pivotArea type="data" outline="0" fieldPosition="0">
        <references count="2">
          <reference field="4294967294" count="1" selected="0">
            <x v="0"/>
          </reference>
          <reference field="51" count="1" selected="0">
            <x v="2"/>
          </reference>
        </references>
      </pivotArea>
    </chartFormat>
  </chartFormats>
  <pivotTableStyleInfo name="PivotStyleDark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INDICADORES">
  <location ref="A3:F7" firstHeaderRow="1" firstDataRow="2" firstDataCol="1"/>
  <pivotFields count="133">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2"/>
        <item x="1"/>
        <item x="3"/>
        <item m="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0"/>
        <item x="3"/>
        <item x="2"/>
        <item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3">
    <i>
      <x/>
    </i>
    <i>
      <x v="1"/>
    </i>
    <i t="grand">
      <x/>
    </i>
  </rowItems>
  <colFields count="1">
    <field x="51"/>
  </colFields>
  <colItems count="5">
    <i>
      <x/>
    </i>
    <i>
      <x v="1"/>
    </i>
    <i>
      <x v="2"/>
    </i>
    <i>
      <x v="3"/>
    </i>
    <i t="grand">
      <x/>
    </i>
  </colItems>
  <dataFields count="1">
    <dataField name="Cuenta de DESEMPEÑO FINAL 4to TRIMESTRE" fld="51" subtotal="count" baseField="0" baseItem="0"/>
  </dataFields>
  <formats count="26">
    <format dxfId="1186">
      <pivotArea outline="0" collapsedLevelsAreSubtotals="1" fieldPosition="0"/>
    </format>
    <format dxfId="1185">
      <pivotArea field="4" type="button" dataOnly="0" labelOnly="1" outline="0" axis="axisRow" fieldPosition="0"/>
    </format>
    <format dxfId="1184">
      <pivotArea dataOnly="0" labelOnly="1" fieldPosition="0">
        <references count="1">
          <reference field="4" count="0"/>
        </references>
      </pivotArea>
    </format>
    <format dxfId="1183">
      <pivotArea dataOnly="0" labelOnly="1" grandRow="1" outline="0" fieldPosition="0"/>
    </format>
    <format dxfId="1182">
      <pivotArea dataOnly="0" labelOnly="1" grandCol="1" outline="0" fieldPosition="0"/>
    </format>
    <format dxfId="1181">
      <pivotArea outline="0" collapsedLevelsAreSubtotals="1" fieldPosition="0"/>
    </format>
    <format dxfId="1180">
      <pivotArea field="4" type="button" dataOnly="0" labelOnly="1" outline="0" axis="axisRow" fieldPosition="0"/>
    </format>
    <format dxfId="1179">
      <pivotArea dataOnly="0" labelOnly="1" fieldPosition="0">
        <references count="1">
          <reference field="4" count="0"/>
        </references>
      </pivotArea>
    </format>
    <format dxfId="1178">
      <pivotArea dataOnly="0" labelOnly="1" grandRow="1" outline="0" fieldPosition="0"/>
    </format>
    <format dxfId="1177">
      <pivotArea dataOnly="0" labelOnly="1" grandCol="1" outline="0" fieldPosition="0"/>
    </format>
    <format dxfId="1176">
      <pivotArea outline="0" collapsedLevelsAreSubtotals="1" fieldPosition="0"/>
    </format>
    <format dxfId="1175">
      <pivotArea field="4" type="button" dataOnly="0" labelOnly="1" outline="0" axis="axisRow" fieldPosition="0"/>
    </format>
    <format dxfId="1174">
      <pivotArea dataOnly="0" labelOnly="1" fieldPosition="0">
        <references count="1">
          <reference field="4" count="0"/>
        </references>
      </pivotArea>
    </format>
    <format dxfId="1173">
      <pivotArea dataOnly="0" labelOnly="1" grandRow="1" outline="0" fieldPosition="0"/>
    </format>
    <format dxfId="1172">
      <pivotArea dataOnly="0" labelOnly="1" grandCol="1" outline="0" fieldPosition="0"/>
    </format>
    <format dxfId="1171">
      <pivotArea grandRow="1" outline="0" collapsedLevelsAreSubtotals="1" fieldPosition="0"/>
    </format>
    <format dxfId="1170">
      <pivotArea dataOnly="0" labelOnly="1" grandRow="1" outline="0" fieldPosition="0"/>
    </format>
    <format dxfId="1169">
      <pivotArea type="all" dataOnly="0" outline="0" fieldPosition="0"/>
    </format>
    <format dxfId="1168">
      <pivotArea outline="0" collapsedLevelsAreSubtotals="1" fieldPosition="0"/>
    </format>
    <format dxfId="1167">
      <pivotArea type="origin" dataOnly="0" labelOnly="1" outline="0" fieldPosition="0"/>
    </format>
    <format dxfId="1166">
      <pivotArea field="78" type="button" dataOnly="0" labelOnly="1" outline="0"/>
    </format>
    <format dxfId="1165">
      <pivotArea type="topRight" dataOnly="0" labelOnly="1" outline="0" fieldPosition="0"/>
    </format>
    <format dxfId="1164">
      <pivotArea field="4" type="button" dataOnly="0" labelOnly="1" outline="0" axis="axisRow" fieldPosition="0"/>
    </format>
    <format dxfId="1163">
      <pivotArea dataOnly="0" labelOnly="1" fieldPosition="0">
        <references count="1">
          <reference field="4" count="0"/>
        </references>
      </pivotArea>
    </format>
    <format dxfId="1162">
      <pivotArea dataOnly="0" labelOnly="1" grandRow="1" outline="0" fieldPosition="0"/>
    </format>
    <format dxfId="1161">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6" cacheId="1" applyNumberFormats="0" applyBorderFormats="0" applyFontFormats="0" applyPatternFormats="0" applyAlignmentFormats="0" applyWidthHeightFormats="1" dataCaption="Valores" updatedVersion="5" minRefreshableVersion="3" useAutoFormatting="1" itemPrintTitles="1" createdVersion="6" indent="0" outline="1" outlineData="1" multipleFieldFilters="0" chartFormat="13" rowHeaderCaption="INDICADORES">
  <location ref="A22:C25" firstHeaderRow="1" firstDataRow="2" firstDataCol="1"/>
  <pivotFields count="133">
    <pivotField showAll="0"/>
    <pivotField showAll="0"/>
    <pivotField showAll="0"/>
    <pivotField showAll="0">
      <items count="10">
        <item x="0"/>
        <item h="1" x="1"/>
        <item h="1" x="2"/>
        <item h="1" x="3"/>
        <item h="1" x="4"/>
        <item h="1" x="5"/>
        <item h="1" x="6"/>
        <item h="1" x="7"/>
        <item h="1" x="8"/>
        <item t="default"/>
      </items>
    </pivotField>
    <pivotField axis="axisCol"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Row" dataField="1" showAll="0" defaultSubtotal="0">
      <items count="5">
        <item x="0"/>
        <item x="2"/>
        <item x="1"/>
        <item x="3"/>
        <item m="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1"/>
  </rowFields>
  <rowItems count="2">
    <i>
      <x/>
    </i>
    <i t="grand">
      <x/>
    </i>
  </rowItems>
  <colFields count="1">
    <field x="4"/>
  </colFields>
  <colItems count="2">
    <i>
      <x/>
    </i>
    <i t="grand">
      <x/>
    </i>
  </colItems>
  <dataFields count="1">
    <dataField name="Cuenta de DESEMPEÑO FINAL 4to TRIMESTRE" fld="51" subtotal="count" showDataAs="percentOfCol" baseField="0" baseItem="0" numFmtId="9"/>
  </dataFields>
  <formats count="15">
    <format dxfId="1201">
      <pivotArea outline="0" collapsedLevelsAreSubtotals="1" fieldPosition="0"/>
    </format>
    <format dxfId="1200">
      <pivotArea outline="0" collapsedLevelsAreSubtotals="1" fieldPosition="0"/>
    </format>
    <format dxfId="1199">
      <pivotArea outline="0" collapsedLevelsAreSubtotals="1" fieldPosition="0"/>
    </format>
    <format dxfId="1198">
      <pivotArea field="4" type="button" dataOnly="0" labelOnly="1" outline="0" axis="axisCol" fieldPosition="0"/>
    </format>
    <format dxfId="1197">
      <pivotArea dataOnly="0" labelOnly="1" fieldPosition="0">
        <references count="1">
          <reference field="4" count="0"/>
        </references>
      </pivotArea>
    </format>
    <format dxfId="1196">
      <pivotArea dataOnly="0" labelOnly="1" grandRow="1" outline="0" fieldPosition="0"/>
    </format>
    <format dxfId="1195">
      <pivotArea dataOnly="0" labelOnly="1" grandCol="1" outline="0" fieldPosition="0"/>
    </format>
    <format dxfId="1194">
      <pivotArea outline="0" collapsedLevelsAreSubtotals="1" fieldPosition="0"/>
    </format>
    <format dxfId="1193">
      <pivotArea field="4" type="button" dataOnly="0" labelOnly="1" outline="0" axis="axisCol" fieldPosition="0"/>
    </format>
    <format dxfId="1192">
      <pivotArea dataOnly="0" labelOnly="1" fieldPosition="0">
        <references count="1">
          <reference field="4" count="0"/>
        </references>
      </pivotArea>
    </format>
    <format dxfId="1191">
      <pivotArea dataOnly="0" labelOnly="1" grandRow="1" outline="0" fieldPosition="0"/>
    </format>
    <format dxfId="1190">
      <pivotArea dataOnly="0" labelOnly="1" grandCol="1" outline="0" fieldPosition="0"/>
    </format>
    <format dxfId="1189">
      <pivotArea outline="0" fieldPosition="0">
        <references count="1">
          <reference field="4294967294" count="1">
            <x v="0"/>
          </reference>
        </references>
      </pivotArea>
    </format>
    <format dxfId="1188">
      <pivotArea outline="0" collapsedLevelsAreSubtotals="1" fieldPosition="0"/>
    </format>
    <format dxfId="1187">
      <pivotArea outline="0" collapsedLevelsAreSubtotals="1"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4" cacheId="1" applyNumberFormats="0" applyBorderFormats="0" applyFontFormats="0" applyPatternFormats="0" applyAlignmentFormats="0" applyWidthHeightFormats="1" dataCaption="Valores" updatedVersion="5" minRefreshableVersion="3" itemPrintTitles="1" createdVersion="6" indent="0" outline="1" outlineData="1" multipleFieldFilters="0" chartFormat="13" rowHeaderCaption="Dependencia">
  <location ref="A70:C73" firstHeaderRow="1" firstDataRow="2" firstDataCol="1"/>
  <pivotFields count="133">
    <pivotField showAll="0"/>
    <pivotField showAll="0"/>
    <pivotField showAll="0"/>
    <pivotField axis="axisRow" showAll="0">
      <items count="10">
        <item x="0"/>
        <item h="1" x="1"/>
        <item h="1" x="2"/>
        <item h="1" x="3"/>
        <item h="1" x="4"/>
        <item h="1" x="5"/>
        <item h="1" x="6"/>
        <item h="1" x="7"/>
        <item h="1"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2"/>
        <item x="1"/>
        <item x="3"/>
        <item m="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0"/>
        <item x="3"/>
        <item x="2"/>
        <item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2">
    <i>
      <x/>
    </i>
    <i t="grand">
      <x/>
    </i>
  </rowItems>
  <colFields count="1">
    <field x="51"/>
  </colFields>
  <colItems count="2">
    <i>
      <x/>
    </i>
    <i t="grand">
      <x/>
    </i>
  </colItems>
  <dataFields count="1">
    <dataField name="Cuenta de DESEMPEÑO FINAL 4to TRIMESTRE" fld="51" subtotal="count" showDataAs="percentOfRow" baseField="0" baseItem="0" numFmtId="9"/>
  </dataFields>
  <formats count="31">
    <format dxfId="1232">
      <pivotArea type="all" dataOnly="0" outline="0" fieldPosition="0"/>
    </format>
    <format dxfId="1231">
      <pivotArea outline="0" collapsedLevelsAreSubtotals="1" fieldPosition="0"/>
    </format>
    <format dxfId="1230">
      <pivotArea type="origin" dataOnly="0" labelOnly="1" outline="0" fieldPosition="0"/>
    </format>
    <format dxfId="1229">
      <pivotArea field="78" type="button" dataOnly="0" labelOnly="1" outline="0"/>
    </format>
    <format dxfId="1228">
      <pivotArea type="topRight" dataOnly="0" labelOnly="1" outline="0" fieldPosition="0"/>
    </format>
    <format dxfId="1227">
      <pivotArea field="3" type="button" dataOnly="0" labelOnly="1" outline="0" axis="axisRow" fieldPosition="0"/>
    </format>
    <format dxfId="1226">
      <pivotArea dataOnly="0" labelOnly="1" fieldPosition="0">
        <references count="1">
          <reference field="3" count="0"/>
        </references>
      </pivotArea>
    </format>
    <format dxfId="1225">
      <pivotArea dataOnly="0" labelOnly="1" grandRow="1" outline="0" fieldPosition="0"/>
    </format>
    <format dxfId="1224">
      <pivotArea dataOnly="0" labelOnly="1" grandCol="1" outline="0" fieldPosition="0"/>
    </format>
    <format dxfId="1223">
      <pivotArea type="all" dataOnly="0" outline="0" fieldPosition="0"/>
    </format>
    <format dxfId="1222">
      <pivotArea outline="0" collapsedLevelsAreSubtotals="1" fieldPosition="0"/>
    </format>
    <format dxfId="1221">
      <pivotArea type="origin" dataOnly="0" labelOnly="1" outline="0" fieldPosition="0"/>
    </format>
    <format dxfId="1220">
      <pivotArea field="78" type="button" dataOnly="0" labelOnly="1" outline="0"/>
    </format>
    <format dxfId="1219">
      <pivotArea type="topRight" dataOnly="0" labelOnly="1" outline="0" fieldPosition="0"/>
    </format>
    <format dxfId="1218">
      <pivotArea field="3" type="button" dataOnly="0" labelOnly="1" outline="0" axis="axisRow" fieldPosition="0"/>
    </format>
    <format dxfId="1217">
      <pivotArea dataOnly="0" labelOnly="1" fieldPosition="0">
        <references count="1">
          <reference field="3" count="0"/>
        </references>
      </pivotArea>
    </format>
    <format dxfId="1216">
      <pivotArea dataOnly="0" labelOnly="1" grandRow="1" outline="0" fieldPosition="0"/>
    </format>
    <format dxfId="1215">
      <pivotArea dataOnly="0" labelOnly="1" grandCol="1" outline="0" fieldPosition="0"/>
    </format>
    <format dxfId="1214">
      <pivotArea type="all" dataOnly="0" outline="0" fieldPosition="0"/>
    </format>
    <format dxfId="1213">
      <pivotArea outline="0" collapsedLevelsAreSubtotals="1" fieldPosition="0"/>
    </format>
    <format dxfId="1212">
      <pivotArea type="origin" dataOnly="0" labelOnly="1" outline="0" fieldPosition="0"/>
    </format>
    <format dxfId="1211">
      <pivotArea field="78" type="button" dataOnly="0" labelOnly="1" outline="0"/>
    </format>
    <format dxfId="1210">
      <pivotArea type="topRight" dataOnly="0" labelOnly="1" outline="0" fieldPosition="0"/>
    </format>
    <format dxfId="1209">
      <pivotArea field="3" type="button" dataOnly="0" labelOnly="1" outline="0" axis="axisRow" fieldPosition="0"/>
    </format>
    <format dxfId="1208">
      <pivotArea dataOnly="0" labelOnly="1" fieldPosition="0">
        <references count="1">
          <reference field="3" count="0"/>
        </references>
      </pivotArea>
    </format>
    <format dxfId="1207">
      <pivotArea dataOnly="0" labelOnly="1" grandRow="1" outline="0" fieldPosition="0"/>
    </format>
    <format dxfId="1206">
      <pivotArea dataOnly="0" labelOnly="1" grandCol="1" outline="0" fieldPosition="0"/>
    </format>
    <format dxfId="1205">
      <pivotArea dataOnly="0" labelOnly="1" fieldPosition="0">
        <references count="1">
          <reference field="3" count="0"/>
        </references>
      </pivotArea>
    </format>
    <format dxfId="1204">
      <pivotArea outline="0" fieldPosition="0">
        <references count="1">
          <reference field="4294967294" count="1">
            <x v="0"/>
          </reference>
        </references>
      </pivotArea>
    </format>
    <format dxfId="1203">
      <pivotArea outline="0" collapsedLevelsAreSubtotals="1" fieldPosition="0"/>
    </format>
    <format dxfId="1202">
      <pivotArea outline="0" collapsedLevelsAreSubtotals="1" fieldPosition="0"/>
    </format>
  </formats>
  <chartFormats count="14">
    <chartFormat chart="1" format="21" series="1">
      <pivotArea type="data" outline="0" fieldPosition="0">
        <references count="1">
          <reference field="51" count="1" selected="0">
            <x v="1"/>
          </reference>
        </references>
      </pivotArea>
    </chartFormat>
    <chartFormat chart="1" format="22" series="1">
      <pivotArea type="data" outline="0" fieldPosition="0">
        <references count="1">
          <reference field="51" count="1" selected="0">
            <x v="0"/>
          </reference>
        </references>
      </pivotArea>
    </chartFormat>
    <chartFormat chart="1" format="23" series="1">
      <pivotArea type="data" outline="0" fieldPosition="0">
        <references count="1">
          <reference field="51" count="1" selected="0">
            <x v="3"/>
          </reference>
        </references>
      </pivotArea>
    </chartFormat>
    <chartFormat chart="1" format="25" series="1">
      <pivotArea type="data" outline="0" fieldPosition="0">
        <references count="1">
          <reference field="51" count="1" selected="0">
            <x v="2"/>
          </reference>
        </references>
      </pivotArea>
    </chartFormat>
    <chartFormat chart="1" format="26" series="1">
      <pivotArea type="data" outline="0" fieldPosition="0">
        <references count="2">
          <reference field="4294967294" count="1" selected="0">
            <x v="0"/>
          </reference>
          <reference field="51" count="1" selected="0">
            <x v="0"/>
          </reference>
        </references>
      </pivotArea>
    </chartFormat>
    <chartFormat chart="1" format="27" series="1">
      <pivotArea type="data" outline="0" fieldPosition="0">
        <references count="2">
          <reference field="4294967294" count="1" selected="0">
            <x v="0"/>
          </reference>
          <reference field="51" count="1" selected="0">
            <x v="3"/>
          </reference>
        </references>
      </pivotArea>
    </chartFormat>
    <chartFormat chart="1" format="29" series="1">
      <pivotArea type="data" outline="0" fieldPosition="0">
        <references count="2">
          <reference field="4294967294" count="1" selected="0">
            <x v="0"/>
          </reference>
          <reference field="51" count="1" selected="0">
            <x v="2"/>
          </reference>
        </references>
      </pivotArea>
    </chartFormat>
    <chartFormat chart="7" format="36" series="1">
      <pivotArea type="data" outline="0" fieldPosition="0">
        <references count="2">
          <reference field="4294967294" count="1" selected="0">
            <x v="0"/>
          </reference>
          <reference field="51" count="1" selected="0">
            <x v="3"/>
          </reference>
        </references>
      </pivotArea>
    </chartFormat>
    <chartFormat chart="7" format="38" series="1">
      <pivotArea type="data" outline="0" fieldPosition="0">
        <references count="2">
          <reference field="4294967294" count="1" selected="0">
            <x v="0"/>
          </reference>
          <reference field="51" count="1" selected="0">
            <x v="0"/>
          </reference>
        </references>
      </pivotArea>
    </chartFormat>
    <chartFormat chart="7" format="39" series="1">
      <pivotArea type="data" outline="0" fieldPosition="0">
        <references count="2">
          <reference field="4294967294" count="1" selected="0">
            <x v="0"/>
          </reference>
          <reference field="51" count="1" selected="0">
            <x v="1"/>
          </reference>
        </references>
      </pivotArea>
    </chartFormat>
    <chartFormat chart="7" format="40" series="1">
      <pivotArea type="data" outline="0" fieldPosition="0">
        <references count="2">
          <reference field="4294967294" count="1" selected="0">
            <x v="0"/>
          </reference>
          <reference field="51" count="1" selected="0">
            <x v="2"/>
          </reference>
        </references>
      </pivotArea>
    </chartFormat>
    <chartFormat chart="1" format="30" series="1">
      <pivotArea type="data" outline="0" fieldPosition="0">
        <references count="2">
          <reference field="4294967294" count="1" selected="0">
            <x v="0"/>
          </reference>
          <reference field="51" count="1" selected="0">
            <x v="1"/>
          </reference>
        </references>
      </pivotArea>
    </chartFormat>
    <chartFormat chart="7" format="44" series="1">
      <pivotArea type="data" outline="0" fieldPosition="0">
        <references count="2">
          <reference field="4294967294" count="1" selected="0">
            <x v="0"/>
          </reference>
          <reference field="51" count="1" selected="0">
            <x v="4"/>
          </reference>
        </references>
      </pivotArea>
    </chartFormat>
    <chartFormat chart="1" format="31" series="1">
      <pivotArea type="data" outline="0" fieldPosition="0">
        <references count="2">
          <reference field="4294967294" count="1" selected="0">
            <x v="0"/>
          </reference>
          <reference field="51" count="1" selected="0">
            <x v="4"/>
          </reference>
        </references>
      </pivotArea>
    </chartFormat>
  </chartFormats>
  <pivotTableStyleInfo name="PivotStyleDark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5" minRefreshableVersion="3" useAutoFormatting="1" itemPrintTitles="1" createdVersion="6" indent="0" outline="1" outlineData="1" multipleFieldFilters="0" chartFormat="16" rowHeaderCaption="INDICADORES">
  <location ref="A11:C14" firstHeaderRow="1" firstDataRow="2" firstDataCol="1"/>
  <pivotFields count="133">
    <pivotField showAll="0"/>
    <pivotField showAll="0"/>
    <pivotField showAll="0"/>
    <pivotField showAll="0">
      <items count="10">
        <item x="0"/>
        <item h="1" x="1"/>
        <item h="1" x="2"/>
        <item h="1" x="3"/>
        <item h="1" x="4"/>
        <item h="1" x="5"/>
        <item h="1" x="6"/>
        <item h="1" x="7"/>
        <item h="1"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2"/>
        <item x="1"/>
        <item x="3"/>
        <item m="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2">
    <i>
      <x/>
    </i>
    <i t="grand">
      <x/>
    </i>
  </rowItems>
  <colFields count="1">
    <field x="51"/>
  </colFields>
  <colItems count="2">
    <i>
      <x/>
    </i>
    <i t="grand">
      <x/>
    </i>
  </colItems>
  <dataFields count="1">
    <dataField name="Cuenta de DESEMPEÑO FINAL 4to TRIMESTRE" fld="51" subtotal="count" showDataAs="percentOfRow" baseField="0" baseItem="0" numFmtId="9"/>
  </dataFields>
  <formats count="17">
    <format dxfId="1249">
      <pivotArea outline="0" collapsedLevelsAreSubtotals="1" fieldPosition="0"/>
    </format>
    <format dxfId="1248">
      <pivotArea outline="0" collapsedLevelsAreSubtotals="1" fieldPosition="0"/>
    </format>
    <format dxfId="1247">
      <pivotArea outline="0" collapsedLevelsAreSubtotals="1" fieldPosition="0"/>
    </format>
    <format dxfId="1246">
      <pivotArea field="4" type="button" dataOnly="0" labelOnly="1" outline="0" axis="axisRow" fieldPosition="0"/>
    </format>
    <format dxfId="1245">
      <pivotArea dataOnly="0" labelOnly="1" fieldPosition="0">
        <references count="1">
          <reference field="4" count="0"/>
        </references>
      </pivotArea>
    </format>
    <format dxfId="1244">
      <pivotArea dataOnly="0" labelOnly="1" grandRow="1" outline="0" fieldPosition="0"/>
    </format>
    <format dxfId="1243">
      <pivotArea dataOnly="0" labelOnly="1" grandCol="1" outline="0" fieldPosition="0"/>
    </format>
    <format dxfId="1242">
      <pivotArea outline="0" collapsedLevelsAreSubtotals="1" fieldPosition="0"/>
    </format>
    <format dxfId="1241">
      <pivotArea field="4" type="button" dataOnly="0" labelOnly="1" outline="0" axis="axisRow" fieldPosition="0"/>
    </format>
    <format dxfId="1240">
      <pivotArea dataOnly="0" labelOnly="1" fieldPosition="0">
        <references count="1">
          <reference field="4" count="0"/>
        </references>
      </pivotArea>
    </format>
    <format dxfId="1239">
      <pivotArea dataOnly="0" labelOnly="1" grandRow="1" outline="0" fieldPosition="0"/>
    </format>
    <format dxfId="1238">
      <pivotArea dataOnly="0" labelOnly="1" grandCol="1" outline="0" fieldPosition="0"/>
    </format>
    <format dxfId="1237">
      <pivotArea outline="0" fieldPosition="0">
        <references count="1">
          <reference field="4294967294" count="1">
            <x v="0"/>
          </reference>
        </references>
      </pivotArea>
    </format>
    <format dxfId="1236">
      <pivotArea outline="0" collapsedLevelsAreSubtotals="1" fieldPosition="0"/>
    </format>
    <format dxfId="1235">
      <pivotArea outline="0" collapsedLevelsAreSubtotals="1" fieldPosition="0"/>
    </format>
    <format dxfId="1234">
      <pivotArea outline="0" collapsedLevelsAreSubtotals="1" fieldPosition="0"/>
    </format>
    <format dxfId="1233">
      <pivotArea outline="0" collapsedLevelsAreSubtotals="1" fieldPosition="0"/>
    </format>
  </formats>
  <chartFormats count="16">
    <chartFormat chart="1" format="26" series="1">
      <pivotArea type="data" outline="0" fieldPosition="0">
        <references count="1">
          <reference field="51" count="1" selected="0">
            <x v="1"/>
          </reference>
        </references>
      </pivotArea>
    </chartFormat>
    <chartFormat chart="1" format="27" series="1">
      <pivotArea type="data" outline="0" fieldPosition="0">
        <references count="1">
          <reference field="51" count="1" selected="0">
            <x v="0"/>
          </reference>
        </references>
      </pivotArea>
    </chartFormat>
    <chartFormat chart="1" format="28" series="1">
      <pivotArea type="data" outline="0" fieldPosition="0">
        <references count="1">
          <reference field="51" count="1" selected="0">
            <x v="3"/>
          </reference>
        </references>
      </pivotArea>
    </chartFormat>
    <chartFormat chart="1" format="30" series="1">
      <pivotArea type="data" outline="0" fieldPosition="0">
        <references count="1">
          <reference field="51" count="1" selected="0">
            <x v="2"/>
          </reference>
        </references>
      </pivotArea>
    </chartFormat>
    <chartFormat chart="13" format="31" series="1">
      <pivotArea type="data" outline="0" fieldPosition="0">
        <references count="1">
          <reference field="51" count="1" selected="0">
            <x v="1"/>
          </reference>
        </references>
      </pivotArea>
    </chartFormat>
    <chartFormat chart="13" format="32" series="1">
      <pivotArea type="data" outline="0" fieldPosition="0">
        <references count="1">
          <reference field="51" count="1" selected="0">
            <x v="0"/>
          </reference>
        </references>
      </pivotArea>
    </chartFormat>
    <chartFormat chart="13" format="33" series="1">
      <pivotArea type="data" outline="0" fieldPosition="0">
        <references count="1">
          <reference field="51" count="1" selected="0">
            <x v="3"/>
          </reference>
        </references>
      </pivotArea>
    </chartFormat>
    <chartFormat chart="13" format="35" series="1">
      <pivotArea type="data" outline="0" fieldPosition="0">
        <references count="1">
          <reference field="51" count="1" selected="0">
            <x v="2"/>
          </reference>
        </references>
      </pivotArea>
    </chartFormat>
    <chartFormat chart="13" format="36" series="1">
      <pivotArea type="data" outline="0" fieldPosition="0">
        <references count="2">
          <reference field="4294967294" count="1" selected="0">
            <x v="0"/>
          </reference>
          <reference field="51" count="1" selected="0">
            <x v="1"/>
          </reference>
        </references>
      </pivotArea>
    </chartFormat>
    <chartFormat chart="13" format="37" series="1">
      <pivotArea type="data" outline="0" fieldPosition="0">
        <references count="2">
          <reference field="4294967294" count="1" selected="0">
            <x v="0"/>
          </reference>
          <reference field="51" count="1" selected="0">
            <x v="2"/>
          </reference>
        </references>
      </pivotArea>
    </chartFormat>
    <chartFormat chart="13" format="38" series="1">
      <pivotArea type="data" outline="0" fieldPosition="0">
        <references count="2">
          <reference field="4294967294" count="1" selected="0">
            <x v="0"/>
          </reference>
          <reference field="51" count="1" selected="0">
            <x v="3"/>
          </reference>
        </references>
      </pivotArea>
    </chartFormat>
    <chartFormat chart="1" format="31" series="1">
      <pivotArea type="data" outline="0" fieldPosition="0">
        <references count="2">
          <reference field="4294967294" count="1" selected="0">
            <x v="0"/>
          </reference>
          <reference field="51" count="1" selected="0">
            <x v="1"/>
          </reference>
        </references>
      </pivotArea>
    </chartFormat>
    <chartFormat chart="1" format="32" series="1">
      <pivotArea type="data" outline="0" fieldPosition="0">
        <references count="2">
          <reference field="4294967294" count="1" selected="0">
            <x v="0"/>
          </reference>
          <reference field="51" count="1" selected="0">
            <x v="2"/>
          </reference>
        </references>
      </pivotArea>
    </chartFormat>
    <chartFormat chart="1" format="33" series="1">
      <pivotArea type="data" outline="0" fieldPosition="0">
        <references count="2">
          <reference field="4294967294" count="1" selected="0">
            <x v="0"/>
          </reference>
          <reference field="51" count="1" selected="0">
            <x v="3"/>
          </reference>
        </references>
      </pivotArea>
    </chartFormat>
    <chartFormat chart="13" format="42" series="1">
      <pivotArea type="data" outline="0" fieldPosition="0">
        <references count="2">
          <reference field="4294967294" count="1" selected="0">
            <x v="0"/>
          </reference>
          <reference field="51" count="1" selected="0">
            <x v="4"/>
          </reference>
        </references>
      </pivotArea>
    </chartFormat>
    <chartFormat chart="1" format="35"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3" cacheId="1" applyNumberFormats="0" applyBorderFormats="0" applyFontFormats="0" applyPatternFormats="0" applyAlignmentFormats="0" applyWidthHeightFormats="1" dataCaption="Valores" updatedVersion="5" minRefreshableVersion="3" itemPrintTitles="1" createdVersion="6" indent="0" outline="1" outlineData="1" multipleFieldFilters="0" rowHeaderCaption="OBJETIVOS ESTRATEGICOS">
  <location ref="A59:C62" firstHeaderRow="1" firstDataRow="2" firstDataCol="1"/>
  <pivotFields count="133">
    <pivotField showAll="0"/>
    <pivotField axis="axisRow" showAll="0">
      <items count="5">
        <item x="3"/>
        <item x="2"/>
        <item x="1"/>
        <item x="0"/>
        <item t="default"/>
      </items>
    </pivotField>
    <pivotField showAll="0"/>
    <pivotField showAll="0">
      <items count="10">
        <item x="0"/>
        <item h="1" x="1"/>
        <item h="1" x="2"/>
        <item h="1" x="3"/>
        <item h="1" x="4"/>
        <item h="1" x="5"/>
        <item h="1" x="6"/>
        <item h="1" x="7"/>
        <item h="1" x="8"/>
        <item t="default"/>
      </items>
    </pivotField>
    <pivotField showAll="0"/>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2"/>
        <item x="1"/>
        <item x="3"/>
        <item m="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0"/>
        <item x="3"/>
        <item x="2"/>
        <item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
    <i>
      <x v="3"/>
    </i>
    <i t="grand">
      <x/>
    </i>
  </rowItems>
  <colFields count="1">
    <field x="51"/>
  </colFields>
  <colItems count="2">
    <i>
      <x/>
    </i>
    <i t="grand">
      <x/>
    </i>
  </colItems>
  <dataFields count="1">
    <dataField name="Cuenta de DESEMPEÑO FINAL 4to TRIMESTRE" fld="51" subtotal="count" showDataAs="percentOfRow" baseField="0" baseItem="0" numFmtId="9"/>
  </dataFields>
  <formats count="43">
    <format dxfId="1292">
      <pivotArea outline="0" collapsedLevelsAreSubtotals="1" fieldPosition="0"/>
    </format>
    <format dxfId="1291">
      <pivotArea outline="0" collapsedLevelsAreSubtotals="1" fieldPosition="0"/>
    </format>
    <format dxfId="1290">
      <pivotArea type="all" dataOnly="0" outline="0" fieldPosition="0"/>
    </format>
    <format dxfId="1289">
      <pivotArea outline="0" collapsedLevelsAreSubtotals="1" fieldPosition="0"/>
    </format>
    <format dxfId="1288">
      <pivotArea type="origin" dataOnly="0" labelOnly="1" outline="0" fieldPosition="0"/>
    </format>
    <format dxfId="1287">
      <pivotArea field="78" type="button" dataOnly="0" labelOnly="1" outline="0"/>
    </format>
    <format dxfId="1286">
      <pivotArea type="topRight" dataOnly="0" labelOnly="1" outline="0" fieldPosition="0"/>
    </format>
    <format dxfId="1285">
      <pivotArea field="1" type="button" dataOnly="0" labelOnly="1" outline="0" axis="axisRow" fieldPosition="0"/>
    </format>
    <format dxfId="1284">
      <pivotArea dataOnly="0" labelOnly="1" fieldPosition="0">
        <references count="1">
          <reference field="1" count="0"/>
        </references>
      </pivotArea>
    </format>
    <format dxfId="1283">
      <pivotArea dataOnly="0" labelOnly="1" grandRow="1" outline="0" fieldPosition="0"/>
    </format>
    <format dxfId="1282">
      <pivotArea dataOnly="0" labelOnly="1" grandCol="1" outline="0" fieldPosition="0"/>
    </format>
    <format dxfId="1281">
      <pivotArea type="all" dataOnly="0" outline="0" fieldPosition="0"/>
    </format>
    <format dxfId="1280">
      <pivotArea outline="0" collapsedLevelsAreSubtotals="1" fieldPosition="0"/>
    </format>
    <format dxfId="1279">
      <pivotArea type="origin" dataOnly="0" labelOnly="1" outline="0" fieldPosition="0"/>
    </format>
    <format dxfId="1278">
      <pivotArea field="78" type="button" dataOnly="0" labelOnly="1" outline="0"/>
    </format>
    <format dxfId="1277">
      <pivotArea type="topRight" dataOnly="0" labelOnly="1" outline="0" fieldPosition="0"/>
    </format>
    <format dxfId="1276">
      <pivotArea field="1" type="button" dataOnly="0" labelOnly="1" outline="0" axis="axisRow" fieldPosition="0"/>
    </format>
    <format dxfId="1275">
      <pivotArea dataOnly="0" labelOnly="1" fieldPosition="0">
        <references count="1">
          <reference field="1" count="0"/>
        </references>
      </pivotArea>
    </format>
    <format dxfId="1274">
      <pivotArea dataOnly="0" labelOnly="1" grandRow="1" outline="0" fieldPosition="0"/>
    </format>
    <format dxfId="1273">
      <pivotArea dataOnly="0" labelOnly="1" grandCol="1" outline="0" fieldPosition="0"/>
    </format>
    <format dxfId="1272">
      <pivotArea type="all" dataOnly="0" outline="0" fieldPosition="0"/>
    </format>
    <format dxfId="1271">
      <pivotArea outline="0" collapsedLevelsAreSubtotals="1" fieldPosition="0"/>
    </format>
    <format dxfId="1270">
      <pivotArea type="origin" dataOnly="0" labelOnly="1" outline="0" fieldPosition="0"/>
    </format>
    <format dxfId="1269">
      <pivotArea field="78" type="button" dataOnly="0" labelOnly="1" outline="0"/>
    </format>
    <format dxfId="1268">
      <pivotArea type="topRight" dataOnly="0" labelOnly="1" outline="0" fieldPosition="0"/>
    </format>
    <format dxfId="1267">
      <pivotArea field="1" type="button" dataOnly="0" labelOnly="1" outline="0" axis="axisRow" fieldPosition="0"/>
    </format>
    <format dxfId="1266">
      <pivotArea dataOnly="0" labelOnly="1" fieldPosition="0">
        <references count="1">
          <reference field="1" count="0"/>
        </references>
      </pivotArea>
    </format>
    <format dxfId="1265">
      <pivotArea dataOnly="0" labelOnly="1" grandRow="1" outline="0" fieldPosition="0"/>
    </format>
    <format dxfId="1264">
      <pivotArea dataOnly="0" labelOnly="1" grandCol="1" outline="0" fieldPosition="0"/>
    </format>
    <format dxfId="1263">
      <pivotArea dataOnly="0" labelOnly="1" fieldPosition="0">
        <references count="1">
          <reference field="1" count="0"/>
        </references>
      </pivotArea>
    </format>
    <format dxfId="1262">
      <pivotArea field="1" type="button" dataOnly="0" labelOnly="1" outline="0" axis="axisRow" fieldPosition="0"/>
    </format>
    <format dxfId="1261">
      <pivotArea type="all" dataOnly="0" outline="0" fieldPosition="0"/>
    </format>
    <format dxfId="1260">
      <pivotArea outline="0" collapsedLevelsAreSubtotals="1" fieldPosition="0"/>
    </format>
    <format dxfId="1259">
      <pivotArea type="origin" dataOnly="0" labelOnly="1" outline="0" fieldPosition="0"/>
    </format>
    <format dxfId="1258">
      <pivotArea field="78" type="button" dataOnly="0" labelOnly="1" outline="0"/>
    </format>
    <format dxfId="1257">
      <pivotArea type="topRight" dataOnly="0" labelOnly="1" outline="0" fieldPosition="0"/>
    </format>
    <format dxfId="1256">
      <pivotArea field="1" type="button" dataOnly="0" labelOnly="1" outline="0" axis="axisRow" fieldPosition="0"/>
    </format>
    <format dxfId="1255">
      <pivotArea dataOnly="0" labelOnly="1" fieldPosition="0">
        <references count="1">
          <reference field="1" count="0"/>
        </references>
      </pivotArea>
    </format>
    <format dxfId="1254">
      <pivotArea dataOnly="0" labelOnly="1" grandRow="1" outline="0" fieldPosition="0"/>
    </format>
    <format dxfId="1253">
      <pivotArea dataOnly="0" labelOnly="1" grandCol="1" outline="0" fieldPosition="0"/>
    </format>
    <format dxfId="1252">
      <pivotArea outline="0" fieldPosition="0">
        <references count="1">
          <reference field="4294967294" count="1">
            <x v="0"/>
          </reference>
        </references>
      </pivotArea>
    </format>
    <format dxfId="1251">
      <pivotArea outline="0" collapsedLevelsAreSubtotals="1" fieldPosition="0"/>
    </format>
    <format dxfId="1250">
      <pivotArea outline="0" collapsedLevelsAreSubtotals="1"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45" rowHeaderCaption="INDICADORES">
  <location ref="A3:G7" firstHeaderRow="1" firstDataRow="2" firstDataCol="1"/>
  <pivotFields count="79">
    <pivotField showAll="0"/>
    <pivotField showAll="0"/>
    <pivotField showAll="0"/>
    <pivotField showAll="0">
      <items count="10">
        <item x="0"/>
        <item x="1"/>
        <item x="2"/>
        <item x="3"/>
        <item x="4"/>
        <item x="5"/>
        <item x="6"/>
        <item x="7"/>
        <item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4"/>
  </rowFields>
  <rowItems count="3">
    <i>
      <x/>
    </i>
    <i>
      <x v="1"/>
    </i>
    <i t="grand">
      <x/>
    </i>
  </rowItems>
  <colFields count="1">
    <field x="51"/>
  </colFields>
  <colItems count="6">
    <i>
      <x/>
    </i>
    <i>
      <x v="1"/>
    </i>
    <i>
      <x v="2"/>
    </i>
    <i>
      <x v="3"/>
    </i>
    <i>
      <x v="4"/>
    </i>
    <i t="grand">
      <x/>
    </i>
  </colItems>
  <dataFields count="1">
    <dataField name="Cuenta de DESEMPEÑO FINAL 2do TRIMESTRE" fld="51" subtotal="count" showDataAs="percentOfRow" baseField="0" baseItem="0" numFmtId="9"/>
  </dataFields>
  <formats count="27">
    <format dxfId="560">
      <pivotArea outline="0" collapsedLevelsAreSubtotals="1" fieldPosition="0"/>
    </format>
    <format dxfId="559">
      <pivotArea outline="0" collapsedLevelsAreSubtotals="1" fieldPosition="0"/>
    </format>
    <format dxfId="558">
      <pivotArea outline="0" collapsedLevelsAreSubtotals="1" fieldPosition="0"/>
    </format>
    <format dxfId="557">
      <pivotArea field="4" type="button" dataOnly="0" labelOnly="1" outline="0" axis="axisRow" fieldPosition="0"/>
    </format>
    <format dxfId="556">
      <pivotArea dataOnly="0" labelOnly="1" fieldPosition="0">
        <references count="1">
          <reference field="4" count="0"/>
        </references>
      </pivotArea>
    </format>
    <format dxfId="555">
      <pivotArea dataOnly="0" labelOnly="1" grandRow="1" outline="0" fieldPosition="0"/>
    </format>
    <format dxfId="554">
      <pivotArea dataOnly="0" labelOnly="1" grandCol="1" outline="0" fieldPosition="0"/>
    </format>
    <format dxfId="553">
      <pivotArea outline="0" collapsedLevelsAreSubtotals="1" fieldPosition="0"/>
    </format>
    <format dxfId="552">
      <pivotArea field="4" type="button" dataOnly="0" labelOnly="1" outline="0" axis="axisRow" fieldPosition="0"/>
    </format>
    <format dxfId="551">
      <pivotArea dataOnly="0" labelOnly="1" fieldPosition="0">
        <references count="1">
          <reference field="4" count="0"/>
        </references>
      </pivotArea>
    </format>
    <format dxfId="550">
      <pivotArea dataOnly="0" labelOnly="1" grandRow="1" outline="0" fieldPosition="0"/>
    </format>
    <format dxfId="549">
      <pivotArea dataOnly="0" labelOnly="1" grandCol="1" outline="0" fieldPosition="0"/>
    </format>
    <format dxfId="548">
      <pivotArea outline="0" collapsedLevelsAreSubtotals="1" fieldPosition="0"/>
    </format>
    <format dxfId="547">
      <pivotArea field="4" type="button" dataOnly="0" labelOnly="1" outline="0" axis="axisRow" fieldPosition="0"/>
    </format>
    <format dxfId="546">
      <pivotArea dataOnly="0" labelOnly="1" fieldPosition="0">
        <references count="1">
          <reference field="4" count="0"/>
        </references>
      </pivotArea>
    </format>
    <format dxfId="545">
      <pivotArea dataOnly="0" labelOnly="1" grandRow="1" outline="0" fieldPosition="0"/>
    </format>
    <format dxfId="544">
      <pivotArea dataOnly="0" labelOnly="1" grandCol="1" outline="0" fieldPosition="0"/>
    </format>
    <format dxfId="543">
      <pivotArea grandRow="1" outline="0" collapsedLevelsAreSubtotals="1" fieldPosition="0"/>
    </format>
    <format dxfId="542">
      <pivotArea dataOnly="0" labelOnly="1" grandRow="1" outline="0" fieldPosition="0"/>
    </format>
    <format dxfId="541">
      <pivotArea outline="0" collapsedLevelsAreSubtotals="1" fieldPosition="0"/>
    </format>
    <format dxfId="540">
      <pivotArea outline="0" collapsedLevelsAreSubtotals="1" fieldPosition="0"/>
    </format>
    <format dxfId="539">
      <pivotArea outline="0" fieldPosition="0">
        <references count="1">
          <reference field="4294967294" count="1">
            <x v="0"/>
          </reference>
        </references>
      </pivotArea>
    </format>
    <format dxfId="538">
      <pivotArea outline="0" collapsedLevelsAreSubtotals="1" fieldPosition="0"/>
    </format>
    <format dxfId="537">
      <pivotArea outline="0" collapsedLevelsAreSubtotals="1" fieldPosition="0"/>
    </format>
    <format dxfId="536">
      <pivotArea outline="0" collapsedLevelsAreSubtotals="1" fieldPosition="0"/>
    </format>
    <format dxfId="535">
      <pivotArea outline="0" collapsedLevelsAreSubtotals="1" fieldPosition="0"/>
    </format>
    <format dxfId="534">
      <pivotArea type="origin" dataOnly="0" labelOnly="1" outline="0" fieldPosition="0"/>
    </format>
  </formats>
  <chartFormats count="10">
    <chartFormat chart="1" format="52" series="1">
      <pivotArea type="data" outline="0" fieldPosition="0">
        <references count="2">
          <reference field="4294967294" count="1" selected="0">
            <x v="0"/>
          </reference>
          <reference field="51" count="1" selected="0">
            <x v="0"/>
          </reference>
        </references>
      </pivotArea>
    </chartFormat>
    <chartFormat chart="1" format="53" series="1">
      <pivotArea type="data" outline="0" fieldPosition="0">
        <references count="2">
          <reference field="4294967294" count="1" selected="0">
            <x v="0"/>
          </reference>
          <reference field="51" count="1" selected="0">
            <x v="1"/>
          </reference>
        </references>
      </pivotArea>
    </chartFormat>
    <chartFormat chart="1" format="54" series="1">
      <pivotArea type="data" outline="0" fieldPosition="0">
        <references count="2">
          <reference field="4294967294" count="1" selected="0">
            <x v="0"/>
          </reference>
          <reference field="51" count="1" selected="0">
            <x v="2"/>
          </reference>
        </references>
      </pivotArea>
    </chartFormat>
    <chartFormat chart="1" format="55" series="1">
      <pivotArea type="data" outline="0" fieldPosition="0">
        <references count="2">
          <reference field="4294967294" count="1" selected="0">
            <x v="0"/>
          </reference>
          <reference field="51" count="1" selected="0">
            <x v="3"/>
          </reference>
        </references>
      </pivotArea>
    </chartFormat>
    <chartFormat chart="1" format="56" series="1">
      <pivotArea type="data" outline="0" fieldPosition="0">
        <references count="2">
          <reference field="4294967294" count="1" selected="0">
            <x v="0"/>
          </reference>
          <reference field="51" count="1" selected="0">
            <x v="4"/>
          </reference>
        </references>
      </pivotArea>
    </chartFormat>
    <chartFormat chart="30" format="85" series="1">
      <pivotArea type="data" outline="0" fieldPosition="0">
        <references count="2">
          <reference field="4294967294" count="1" selected="0">
            <x v="0"/>
          </reference>
          <reference field="51" count="1" selected="0">
            <x v="0"/>
          </reference>
        </references>
      </pivotArea>
    </chartFormat>
    <chartFormat chart="30" format="86" series="1">
      <pivotArea type="data" outline="0" fieldPosition="0">
        <references count="2">
          <reference field="4294967294" count="1" selected="0">
            <x v="0"/>
          </reference>
          <reference field="51" count="1" selected="0">
            <x v="1"/>
          </reference>
        </references>
      </pivotArea>
    </chartFormat>
    <chartFormat chart="30" format="87" series="1">
      <pivotArea type="data" outline="0" fieldPosition="0">
        <references count="2">
          <reference field="4294967294" count="1" selected="0">
            <x v="0"/>
          </reference>
          <reference field="51" count="1" selected="0">
            <x v="2"/>
          </reference>
        </references>
      </pivotArea>
    </chartFormat>
    <chartFormat chart="30" format="88" series="1">
      <pivotArea type="data" outline="0" fieldPosition="0">
        <references count="2">
          <reference field="4294967294" count="1" selected="0">
            <x v="0"/>
          </reference>
          <reference field="51" count="1" selected="0">
            <x v="3"/>
          </reference>
        </references>
      </pivotArea>
    </chartFormat>
    <chartFormat chart="30" format="89"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A69:E131" firstHeaderRow="0" firstDataRow="1" firstDataCol="3"/>
  <pivotFields count="79">
    <pivotField compact="0" outline="0" showAll="0" defaultSubtotal="0"/>
    <pivotField compact="0" outline="0" showAll="0" defaultSubtotal="0">
      <items count="4">
        <item x="3"/>
        <item x="2"/>
        <item x="1"/>
        <item x="0"/>
      </items>
    </pivotField>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2">
        <item x="27"/>
        <item x="15"/>
        <item x="25"/>
        <item x="13"/>
        <item x="32"/>
        <item x="9"/>
        <item x="10"/>
        <item x="54"/>
        <item x="40"/>
        <item x="31"/>
        <item x="8"/>
        <item x="56"/>
        <item x="7"/>
        <item x="4"/>
        <item x="59"/>
        <item x="19"/>
        <item x="6"/>
        <item x="28"/>
        <item x="5"/>
        <item x="52"/>
        <item x="50"/>
        <item x="44"/>
        <item x="2"/>
        <item x="30"/>
        <item x="14"/>
        <item x="58"/>
        <item x="22"/>
        <item x="1"/>
        <item x="0"/>
        <item x="42"/>
        <item x="61"/>
        <item x="34"/>
        <item x="24"/>
        <item x="21"/>
        <item x="55"/>
        <item x="45"/>
        <item x="48"/>
        <item x="26"/>
        <item x="35"/>
        <item x="17"/>
        <item x="18"/>
        <item x="12"/>
        <item x="41"/>
        <item x="57"/>
        <item x="20"/>
        <item x="16"/>
        <item x="37"/>
        <item x="38"/>
        <item x="39"/>
        <item x="43"/>
        <item x="23"/>
        <item x="3"/>
        <item x="36"/>
        <item x="11"/>
        <item x="49"/>
        <item x="47"/>
        <item x="60"/>
        <item x="51"/>
        <item x="33"/>
        <item x="53"/>
        <item x="29"/>
        <item x="46"/>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5">
        <item x="1"/>
        <item x="0"/>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x="0"/>
        <item x="2"/>
        <item m="1" x="5"/>
        <item x="4"/>
        <item x="3"/>
        <item x="1"/>
      </items>
    </pivotField>
  </pivotFields>
  <rowFields count="3">
    <field x="5"/>
    <field x="4"/>
    <field x="51"/>
  </rowFields>
  <rowItems count="62">
    <i>
      <x/>
      <x/>
      <x v="2"/>
    </i>
    <i>
      <x v="1"/>
      <x/>
      <x/>
    </i>
    <i>
      <x v="2"/>
      <x/>
      <x v="1"/>
    </i>
    <i>
      <x v="3"/>
      <x/>
      <x v="1"/>
    </i>
    <i>
      <x v="4"/>
      <x/>
      <x v="1"/>
    </i>
    <i>
      <x v="5"/>
      <x v="1"/>
      <x v="4"/>
    </i>
    <i>
      <x v="6"/>
      <x v="1"/>
      <x v="4"/>
    </i>
    <i>
      <x v="7"/>
      <x/>
      <x/>
    </i>
    <i>
      <x v="8"/>
      <x/>
      <x v="1"/>
    </i>
    <i>
      <x v="9"/>
      <x v="1"/>
      <x v="4"/>
    </i>
    <i>
      <x v="10"/>
      <x v="1"/>
      <x/>
    </i>
    <i>
      <x v="11"/>
      <x/>
      <x v="1"/>
    </i>
    <i>
      <x v="12"/>
      <x/>
      <x v="3"/>
    </i>
    <i>
      <x v="13"/>
      <x/>
      <x/>
    </i>
    <i>
      <x v="14"/>
      <x/>
      <x v="1"/>
    </i>
    <i>
      <x v="15"/>
      <x/>
      <x v="1"/>
    </i>
    <i>
      <x v="16"/>
      <x/>
      <x v="2"/>
    </i>
    <i>
      <x v="17"/>
      <x/>
      <x v="2"/>
    </i>
    <i>
      <x v="18"/>
      <x/>
      <x/>
    </i>
    <i>
      <x v="19"/>
      <x/>
      <x v="1"/>
    </i>
    <i>
      <x v="20"/>
      <x/>
      <x/>
    </i>
    <i>
      <x v="21"/>
      <x v="1"/>
      <x/>
    </i>
    <i>
      <x v="22"/>
      <x/>
      <x v="1"/>
    </i>
    <i>
      <x v="23"/>
      <x/>
      <x v="1"/>
    </i>
    <i>
      <x v="24"/>
      <x/>
      <x v="1"/>
    </i>
    <i>
      <x v="25"/>
      <x/>
      <x v="1"/>
    </i>
    <i>
      <x v="26"/>
      <x/>
      <x v="1"/>
    </i>
    <i>
      <x v="27"/>
      <x/>
      <x v="1"/>
    </i>
    <i>
      <x v="28"/>
      <x/>
      <x v="1"/>
    </i>
    <i>
      <x v="29"/>
      <x v="1"/>
      <x v="4"/>
    </i>
    <i>
      <x v="30"/>
      <x/>
      <x/>
    </i>
    <i>
      <x v="31"/>
      <x/>
      <x v="1"/>
    </i>
    <i>
      <x v="32"/>
      <x/>
      <x v="1"/>
    </i>
    <i>
      <x v="33"/>
      <x/>
      <x v="1"/>
    </i>
    <i>
      <x v="34"/>
      <x/>
      <x v="1"/>
    </i>
    <i>
      <x v="35"/>
      <x v="1"/>
      <x v="2"/>
    </i>
    <i>
      <x v="36"/>
      <x/>
      <x/>
    </i>
    <i>
      <x v="37"/>
      <x/>
      <x v="1"/>
    </i>
    <i>
      <x v="38"/>
      <x v="1"/>
      <x v="1"/>
    </i>
    <i>
      <x v="39"/>
      <x v="1"/>
      <x v="1"/>
    </i>
    <i>
      <x v="40"/>
      <x/>
      <x v="1"/>
    </i>
    <i>
      <x v="41"/>
      <x/>
      <x v="1"/>
    </i>
    <i>
      <x v="42"/>
      <x/>
      <x v="1"/>
    </i>
    <i>
      <x v="43"/>
      <x/>
      <x/>
    </i>
    <i>
      <x v="44"/>
      <x/>
      <x v="1"/>
    </i>
    <i>
      <x v="45"/>
      <x/>
      <x v="1"/>
    </i>
    <i>
      <x v="46"/>
      <x/>
      <x v="2"/>
    </i>
    <i>
      <x v="47"/>
      <x/>
      <x v="2"/>
    </i>
    <i>
      <x v="48"/>
      <x/>
      <x v="2"/>
    </i>
    <i>
      <x v="49"/>
      <x v="1"/>
      <x v="4"/>
    </i>
    <i>
      <x v="50"/>
      <x/>
      <x v="1"/>
    </i>
    <i>
      <x v="51"/>
      <x v="1"/>
      <x v="1"/>
    </i>
    <i>
      <x v="52"/>
      <x v="1"/>
      <x v="1"/>
    </i>
    <i>
      <x v="53"/>
      <x v="1"/>
      <x v="2"/>
    </i>
    <i>
      <x v="54"/>
      <x/>
      <x v="1"/>
    </i>
    <i>
      <x v="55"/>
      <x/>
      <x/>
    </i>
    <i>
      <x v="56"/>
      <x/>
      <x v="1"/>
    </i>
    <i>
      <x v="57"/>
      <x/>
      <x/>
    </i>
    <i>
      <x v="58"/>
      <x/>
      <x v="1"/>
    </i>
    <i>
      <x v="59"/>
      <x/>
      <x v="1"/>
    </i>
    <i>
      <x v="60"/>
      <x v="1"/>
      <x v="2"/>
    </i>
    <i>
      <x v="61"/>
      <x/>
      <x v="3"/>
    </i>
  </rowItems>
  <colFields count="1">
    <field x="-2"/>
  </colFields>
  <colItems count="2">
    <i>
      <x/>
    </i>
    <i i="1">
      <x v="1"/>
    </i>
  </colItems>
  <dataFields count="2">
    <dataField name="META 2DO TRIMESTRE" fld="9" baseField="51" baseItem="4"/>
    <dataField name="RESULTADO" fld="50" baseField="78" baseItem="4"/>
  </dataFields>
  <formats count="454">
    <format dxfId="1014">
      <pivotArea outline="0" collapsedLevelsAreSubtotals="1" fieldPosition="0"/>
    </format>
    <format dxfId="1013">
      <pivotArea outline="0" collapsedLevelsAreSubtotals="1" fieldPosition="0"/>
    </format>
    <format dxfId="1012">
      <pivotArea outline="0" collapsedLevelsAreSubtotals="1" fieldPosition="0"/>
    </format>
    <format dxfId="1011">
      <pivotArea field="1" type="button" dataOnly="0" labelOnly="1" outline="0"/>
    </format>
    <format dxfId="1010">
      <pivotArea dataOnly="0" labelOnly="1" grandRow="1" outline="0" fieldPosition="0"/>
    </format>
    <format dxfId="1009">
      <pivotArea dataOnly="0" labelOnly="1" grandCol="1" outline="0" fieldPosition="0"/>
    </format>
    <format dxfId="1008">
      <pivotArea outline="0" collapsedLevelsAreSubtotals="1" fieldPosition="0"/>
    </format>
    <format dxfId="1007">
      <pivotArea dataOnly="0" labelOnly="1" grandCol="1" outline="0" fieldPosition="0"/>
    </format>
    <format dxfId="1006">
      <pivotArea field="1" type="button" dataOnly="0" labelOnly="1" outline="0"/>
    </format>
    <format dxfId="1005">
      <pivotArea outline="0" collapsedLevelsAreSubtotals="1" fieldPosition="0"/>
    </format>
    <format dxfId="1004">
      <pivotArea field="1" type="button" dataOnly="0" labelOnly="1" outline="0"/>
    </format>
    <format dxfId="1003">
      <pivotArea field="3" type="button" dataOnly="0" labelOnly="1" outline="0"/>
    </format>
    <format dxfId="1002">
      <pivotArea outline="0" collapsedLevelsAreSubtotals="1" fieldPosition="0"/>
    </format>
    <format dxfId="1001">
      <pivotArea field="3" type="button" dataOnly="0" labelOnly="1" outline="0"/>
    </format>
    <format dxfId="1000">
      <pivotArea dataOnly="0" labelOnly="1" grandRow="1" outline="0" fieldPosition="0"/>
    </format>
    <format dxfId="999">
      <pivotArea outline="0" collapsedLevelsAreSubtotals="1" fieldPosition="0"/>
    </format>
    <format dxfId="998">
      <pivotArea dataOnly="0" labelOnly="1" grandRow="1" outline="0" fieldPosition="0"/>
    </format>
    <format dxfId="997">
      <pivotArea dataOnly="0" labelOnly="1" grandRow="1" outline="0" fieldPosition="0"/>
    </format>
    <format dxfId="996">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95">
      <pivotArea dataOnly="0" labelOnly="1" outline="0" fieldPosition="0">
        <references count="1">
          <reference field="5" count="12">
            <x v="50"/>
            <x v="51"/>
            <x v="52"/>
            <x v="53"/>
            <x v="54"/>
            <x v="55"/>
            <x v="56"/>
            <x v="57"/>
            <x v="58"/>
            <x v="59"/>
            <x v="60"/>
            <x v="61"/>
          </reference>
        </references>
      </pivotArea>
    </format>
    <format dxfId="994">
      <pivotArea outline="0" collapsedLevelsAreSubtotals="1" fieldPosition="0"/>
    </format>
    <format dxfId="993">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92">
      <pivotArea dataOnly="0" labelOnly="1" outline="0" fieldPosition="0">
        <references count="1">
          <reference field="5" count="12">
            <x v="50"/>
            <x v="51"/>
            <x v="52"/>
            <x v="53"/>
            <x v="54"/>
            <x v="55"/>
            <x v="56"/>
            <x v="57"/>
            <x v="58"/>
            <x v="59"/>
            <x v="60"/>
            <x v="61"/>
          </reference>
        </references>
      </pivotArea>
    </format>
    <format dxfId="991">
      <pivotArea dataOnly="0" labelOnly="1" outline="0" fieldPosition="0">
        <references count="2">
          <reference field="4" count="1">
            <x v="0"/>
          </reference>
          <reference field="5" count="1" selected="0">
            <x v="0"/>
          </reference>
        </references>
      </pivotArea>
    </format>
    <format dxfId="990">
      <pivotArea dataOnly="0" labelOnly="1" outline="0" fieldPosition="0">
        <references count="2">
          <reference field="4" count="1">
            <x v="1"/>
          </reference>
          <reference field="5" count="1" selected="0">
            <x v="5"/>
          </reference>
        </references>
      </pivotArea>
    </format>
    <format dxfId="989">
      <pivotArea dataOnly="0" labelOnly="1" outline="0" fieldPosition="0">
        <references count="2">
          <reference field="4" count="1">
            <x v="0"/>
          </reference>
          <reference field="5" count="1" selected="0">
            <x v="7"/>
          </reference>
        </references>
      </pivotArea>
    </format>
    <format dxfId="988">
      <pivotArea dataOnly="0" labelOnly="1" outline="0" fieldPosition="0">
        <references count="2">
          <reference field="4" count="1">
            <x v="1"/>
          </reference>
          <reference field="5" count="1" selected="0">
            <x v="9"/>
          </reference>
        </references>
      </pivotArea>
    </format>
    <format dxfId="987">
      <pivotArea dataOnly="0" labelOnly="1" outline="0" fieldPosition="0">
        <references count="2">
          <reference field="4" count="1">
            <x v="0"/>
          </reference>
          <reference field="5" count="1" selected="0">
            <x v="11"/>
          </reference>
        </references>
      </pivotArea>
    </format>
    <format dxfId="986">
      <pivotArea dataOnly="0" labelOnly="1" outline="0" fieldPosition="0">
        <references count="2">
          <reference field="4" count="1">
            <x v="1"/>
          </reference>
          <reference field="5" count="1" selected="0">
            <x v="21"/>
          </reference>
        </references>
      </pivotArea>
    </format>
    <format dxfId="985">
      <pivotArea dataOnly="0" labelOnly="1" outline="0" fieldPosition="0">
        <references count="2">
          <reference field="4" count="1">
            <x v="0"/>
          </reference>
          <reference field="5" count="1" selected="0">
            <x v="22"/>
          </reference>
        </references>
      </pivotArea>
    </format>
    <format dxfId="984">
      <pivotArea dataOnly="0" labelOnly="1" outline="0" fieldPosition="0">
        <references count="2">
          <reference field="4" count="1">
            <x v="1"/>
          </reference>
          <reference field="5" count="1" selected="0">
            <x v="29"/>
          </reference>
        </references>
      </pivotArea>
    </format>
    <format dxfId="983">
      <pivotArea dataOnly="0" labelOnly="1" outline="0" fieldPosition="0">
        <references count="2">
          <reference field="4" count="1">
            <x v="0"/>
          </reference>
          <reference field="5" count="1" selected="0">
            <x v="30"/>
          </reference>
        </references>
      </pivotArea>
    </format>
    <format dxfId="982">
      <pivotArea dataOnly="0" labelOnly="1" outline="0" fieldPosition="0">
        <references count="2">
          <reference field="4" count="1">
            <x v="1"/>
          </reference>
          <reference field="5" count="1" selected="0">
            <x v="35"/>
          </reference>
        </references>
      </pivotArea>
    </format>
    <format dxfId="981">
      <pivotArea dataOnly="0" labelOnly="1" outline="0" fieldPosition="0">
        <references count="2">
          <reference field="4" count="1">
            <x v="0"/>
          </reference>
          <reference field="5" count="1" selected="0">
            <x v="36"/>
          </reference>
        </references>
      </pivotArea>
    </format>
    <format dxfId="980">
      <pivotArea dataOnly="0" labelOnly="1" outline="0" fieldPosition="0">
        <references count="2">
          <reference field="4" count="1">
            <x v="1"/>
          </reference>
          <reference field="5" count="1" selected="0">
            <x v="38"/>
          </reference>
        </references>
      </pivotArea>
    </format>
    <format dxfId="979">
      <pivotArea dataOnly="0" labelOnly="1" outline="0" fieldPosition="0">
        <references count="2">
          <reference field="4" count="1">
            <x v="0"/>
          </reference>
          <reference field="5" count="1" selected="0">
            <x v="40"/>
          </reference>
        </references>
      </pivotArea>
    </format>
    <format dxfId="978">
      <pivotArea dataOnly="0" labelOnly="1" outline="0" fieldPosition="0">
        <references count="2">
          <reference field="4" count="1">
            <x v="1"/>
          </reference>
          <reference field="5" count="1" selected="0">
            <x v="49"/>
          </reference>
        </references>
      </pivotArea>
    </format>
    <format dxfId="977">
      <pivotArea dataOnly="0" labelOnly="1" outline="0" fieldPosition="0">
        <references count="2">
          <reference field="4" count="1">
            <x v="0"/>
          </reference>
          <reference field="5" count="1" selected="0">
            <x v="50"/>
          </reference>
        </references>
      </pivotArea>
    </format>
    <format dxfId="976">
      <pivotArea dataOnly="0" labelOnly="1" outline="0" fieldPosition="0">
        <references count="2">
          <reference field="4" count="1">
            <x v="1"/>
          </reference>
          <reference field="5" count="1" selected="0">
            <x v="51"/>
          </reference>
        </references>
      </pivotArea>
    </format>
    <format dxfId="975">
      <pivotArea dataOnly="0" labelOnly="1" outline="0" fieldPosition="0">
        <references count="2">
          <reference field="4" count="1">
            <x v="0"/>
          </reference>
          <reference field="5" count="1" selected="0">
            <x v="54"/>
          </reference>
        </references>
      </pivotArea>
    </format>
    <format dxfId="974">
      <pivotArea dataOnly="0" labelOnly="1" outline="0" fieldPosition="0">
        <references count="2">
          <reference field="4" count="1">
            <x v="1"/>
          </reference>
          <reference field="5" count="1" selected="0">
            <x v="60"/>
          </reference>
        </references>
      </pivotArea>
    </format>
    <format dxfId="973">
      <pivotArea dataOnly="0" labelOnly="1" outline="0" fieldPosition="0">
        <references count="2">
          <reference field="4" count="1">
            <x v="0"/>
          </reference>
          <reference field="5" count="1" selected="0">
            <x v="61"/>
          </reference>
        </references>
      </pivotArea>
    </format>
    <format dxfId="972">
      <pivotArea outline="0" collapsedLevelsAreSubtotals="1" fieldPosition="0"/>
    </format>
    <format dxfId="971">
      <pivotArea dataOnly="0" labelOnly="1" outline="0" fieldPosition="0">
        <references count="2">
          <reference field="4" count="1">
            <x v="0"/>
          </reference>
          <reference field="5" count="1" selected="0">
            <x v="0"/>
          </reference>
        </references>
      </pivotArea>
    </format>
    <format dxfId="970">
      <pivotArea dataOnly="0" labelOnly="1" outline="0" fieldPosition="0">
        <references count="2">
          <reference field="4" count="1">
            <x v="1"/>
          </reference>
          <reference field="5" count="1" selected="0">
            <x v="5"/>
          </reference>
        </references>
      </pivotArea>
    </format>
    <format dxfId="969">
      <pivotArea dataOnly="0" labelOnly="1" outline="0" fieldPosition="0">
        <references count="2">
          <reference field="4" count="1">
            <x v="0"/>
          </reference>
          <reference field="5" count="1" selected="0">
            <x v="7"/>
          </reference>
        </references>
      </pivotArea>
    </format>
    <format dxfId="968">
      <pivotArea dataOnly="0" labelOnly="1" outline="0" fieldPosition="0">
        <references count="2">
          <reference field="4" count="1">
            <x v="1"/>
          </reference>
          <reference field="5" count="1" selected="0">
            <x v="9"/>
          </reference>
        </references>
      </pivotArea>
    </format>
    <format dxfId="967">
      <pivotArea dataOnly="0" labelOnly="1" outline="0" fieldPosition="0">
        <references count="2">
          <reference field="4" count="1">
            <x v="0"/>
          </reference>
          <reference field="5" count="1" selected="0">
            <x v="11"/>
          </reference>
        </references>
      </pivotArea>
    </format>
    <format dxfId="966">
      <pivotArea dataOnly="0" labelOnly="1" outline="0" fieldPosition="0">
        <references count="2">
          <reference field="4" count="1">
            <x v="1"/>
          </reference>
          <reference field="5" count="1" selected="0">
            <x v="21"/>
          </reference>
        </references>
      </pivotArea>
    </format>
    <format dxfId="965">
      <pivotArea dataOnly="0" labelOnly="1" outline="0" fieldPosition="0">
        <references count="2">
          <reference field="4" count="1">
            <x v="0"/>
          </reference>
          <reference field="5" count="1" selected="0">
            <x v="22"/>
          </reference>
        </references>
      </pivotArea>
    </format>
    <format dxfId="964">
      <pivotArea dataOnly="0" labelOnly="1" outline="0" fieldPosition="0">
        <references count="2">
          <reference field="4" count="1">
            <x v="1"/>
          </reference>
          <reference field="5" count="1" selected="0">
            <x v="29"/>
          </reference>
        </references>
      </pivotArea>
    </format>
    <format dxfId="963">
      <pivotArea dataOnly="0" labelOnly="1" outline="0" fieldPosition="0">
        <references count="2">
          <reference field="4" count="1">
            <x v="0"/>
          </reference>
          <reference field="5" count="1" selected="0">
            <x v="30"/>
          </reference>
        </references>
      </pivotArea>
    </format>
    <format dxfId="962">
      <pivotArea dataOnly="0" labelOnly="1" outline="0" fieldPosition="0">
        <references count="2">
          <reference field="4" count="1">
            <x v="1"/>
          </reference>
          <reference field="5" count="1" selected="0">
            <x v="35"/>
          </reference>
        </references>
      </pivotArea>
    </format>
    <format dxfId="961">
      <pivotArea dataOnly="0" labelOnly="1" outline="0" fieldPosition="0">
        <references count="2">
          <reference field="4" count="1">
            <x v="0"/>
          </reference>
          <reference field="5" count="1" selected="0">
            <x v="36"/>
          </reference>
        </references>
      </pivotArea>
    </format>
    <format dxfId="960">
      <pivotArea dataOnly="0" labelOnly="1" outline="0" fieldPosition="0">
        <references count="2">
          <reference field="4" count="1">
            <x v="1"/>
          </reference>
          <reference field="5" count="1" selected="0">
            <x v="38"/>
          </reference>
        </references>
      </pivotArea>
    </format>
    <format dxfId="959">
      <pivotArea dataOnly="0" labelOnly="1" outline="0" fieldPosition="0">
        <references count="2">
          <reference field="4" count="1">
            <x v="0"/>
          </reference>
          <reference field="5" count="1" selected="0">
            <x v="40"/>
          </reference>
        </references>
      </pivotArea>
    </format>
    <format dxfId="958">
      <pivotArea dataOnly="0" labelOnly="1" outline="0" fieldPosition="0">
        <references count="2">
          <reference field="4" count="1">
            <x v="1"/>
          </reference>
          <reference field="5" count="1" selected="0">
            <x v="49"/>
          </reference>
        </references>
      </pivotArea>
    </format>
    <format dxfId="957">
      <pivotArea dataOnly="0" labelOnly="1" outline="0" fieldPosition="0">
        <references count="2">
          <reference field="4" count="1">
            <x v="0"/>
          </reference>
          <reference field="5" count="1" selected="0">
            <x v="50"/>
          </reference>
        </references>
      </pivotArea>
    </format>
    <format dxfId="956">
      <pivotArea dataOnly="0" labelOnly="1" outline="0" fieldPosition="0">
        <references count="2">
          <reference field="4" count="1">
            <x v="1"/>
          </reference>
          <reference field="5" count="1" selected="0">
            <x v="51"/>
          </reference>
        </references>
      </pivotArea>
    </format>
    <format dxfId="955">
      <pivotArea dataOnly="0" labelOnly="1" outline="0" fieldPosition="0">
        <references count="2">
          <reference field="4" count="1">
            <x v="0"/>
          </reference>
          <reference field="5" count="1" selected="0">
            <x v="54"/>
          </reference>
        </references>
      </pivotArea>
    </format>
    <format dxfId="954">
      <pivotArea dataOnly="0" labelOnly="1" outline="0" fieldPosition="0">
        <references count="2">
          <reference field="4" count="1">
            <x v="1"/>
          </reference>
          <reference field="5" count="1" selected="0">
            <x v="60"/>
          </reference>
        </references>
      </pivotArea>
    </format>
    <format dxfId="953">
      <pivotArea dataOnly="0" labelOnly="1" outline="0" fieldPosition="0">
        <references count="2">
          <reference field="4" count="1">
            <x v="0"/>
          </reference>
          <reference field="5" count="1" selected="0">
            <x v="61"/>
          </reference>
        </references>
      </pivotArea>
    </format>
    <format dxfId="952">
      <pivotArea outline="0" collapsedLevelsAreSubtotals="1" fieldPosition="0">
        <references count="1">
          <reference field="5" count="1" selected="0">
            <x v="45"/>
          </reference>
        </references>
      </pivotArea>
    </format>
    <format dxfId="951">
      <pivotArea outline="0" collapsedLevelsAreSubtotals="1" fieldPosition="0">
        <references count="1">
          <reference field="5" count="1" selected="0">
            <x v="60"/>
          </reference>
        </references>
      </pivotArea>
    </format>
    <format dxfId="950">
      <pivotArea outline="0" collapsedLevelsAreSubtotals="1" fieldPosition="0">
        <references count="1">
          <reference field="5" count="1" selected="0">
            <x v="59"/>
          </reference>
        </references>
      </pivotArea>
    </format>
    <format dxfId="949">
      <pivotArea outline="0" collapsedLevelsAreSubtotals="1" fieldPosition="0">
        <references count="1">
          <reference field="5" count="1" selected="0">
            <x v="59"/>
          </reference>
        </references>
      </pivotArea>
    </format>
    <format dxfId="948">
      <pivotArea outline="0" collapsedLevelsAreSubtotals="1" fieldPosition="0">
        <references count="1">
          <reference field="5" count="1" selected="0">
            <x v="59"/>
          </reference>
        </references>
      </pivotArea>
    </format>
    <format dxfId="947">
      <pivotArea outline="0" collapsedLevelsAreSubtotals="1" fieldPosition="0">
        <references count="1">
          <reference field="5" count="1" selected="0">
            <x v="59"/>
          </reference>
        </references>
      </pivotArea>
    </format>
    <format dxfId="946">
      <pivotArea outline="0" collapsedLevelsAreSubtotals="1" fieldPosition="0">
        <references count="1">
          <reference field="5" count="1" selected="0">
            <x v="59"/>
          </reference>
        </references>
      </pivotArea>
    </format>
    <format dxfId="945">
      <pivotArea outline="0" collapsedLevelsAreSubtotals="1" fieldPosition="0">
        <references count="1">
          <reference field="5" count="1" selected="0">
            <x v="60"/>
          </reference>
        </references>
      </pivotArea>
    </format>
    <format dxfId="944">
      <pivotArea type="all" dataOnly="0" outline="0" fieldPosition="0"/>
    </format>
    <format dxfId="943">
      <pivotArea outline="0" collapsedLevelsAreSubtotals="1" fieldPosition="0"/>
    </format>
    <format dxfId="942">
      <pivotArea field="5" type="button" dataOnly="0" labelOnly="1" outline="0" axis="axisRow" fieldPosition="0"/>
    </format>
    <format dxfId="941">
      <pivotArea field="4" type="button" dataOnly="0" labelOnly="1" outline="0" axis="axisRow" fieldPosition="1"/>
    </format>
    <format dxfId="940">
      <pivotArea field="78" type="button" dataOnly="0" labelOnly="1" outline="0"/>
    </format>
    <format dxfId="939">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38">
      <pivotArea dataOnly="0" labelOnly="1" outline="0" fieldPosition="0">
        <references count="1">
          <reference field="5" count="12">
            <x v="50"/>
            <x v="51"/>
            <x v="52"/>
            <x v="53"/>
            <x v="54"/>
            <x v="55"/>
            <x v="56"/>
            <x v="57"/>
            <x v="58"/>
            <x v="59"/>
            <x v="60"/>
            <x v="61"/>
          </reference>
        </references>
      </pivotArea>
    </format>
    <format dxfId="937">
      <pivotArea dataOnly="0" labelOnly="1" outline="0" fieldPosition="0">
        <references count="2">
          <reference field="4" count="1">
            <x v="0"/>
          </reference>
          <reference field="5" count="1" selected="0">
            <x v="0"/>
          </reference>
        </references>
      </pivotArea>
    </format>
    <format dxfId="936">
      <pivotArea dataOnly="0" labelOnly="1" outline="0" fieldPosition="0">
        <references count="2">
          <reference field="4" count="1">
            <x v="1"/>
          </reference>
          <reference field="5" count="1" selected="0">
            <x v="5"/>
          </reference>
        </references>
      </pivotArea>
    </format>
    <format dxfId="935">
      <pivotArea dataOnly="0" labelOnly="1" outline="0" fieldPosition="0">
        <references count="2">
          <reference field="4" count="1">
            <x v="0"/>
          </reference>
          <reference field="5" count="1" selected="0">
            <x v="7"/>
          </reference>
        </references>
      </pivotArea>
    </format>
    <format dxfId="934">
      <pivotArea dataOnly="0" labelOnly="1" outline="0" fieldPosition="0">
        <references count="2">
          <reference field="4" count="1">
            <x v="1"/>
          </reference>
          <reference field="5" count="1" selected="0">
            <x v="9"/>
          </reference>
        </references>
      </pivotArea>
    </format>
    <format dxfId="933">
      <pivotArea dataOnly="0" labelOnly="1" outline="0" fieldPosition="0">
        <references count="2">
          <reference field="4" count="1">
            <x v="0"/>
          </reference>
          <reference field="5" count="1" selected="0">
            <x v="11"/>
          </reference>
        </references>
      </pivotArea>
    </format>
    <format dxfId="932">
      <pivotArea dataOnly="0" labelOnly="1" outline="0" fieldPosition="0">
        <references count="2">
          <reference field="4" count="1">
            <x v="1"/>
          </reference>
          <reference field="5" count="1" selected="0">
            <x v="21"/>
          </reference>
        </references>
      </pivotArea>
    </format>
    <format dxfId="931">
      <pivotArea dataOnly="0" labelOnly="1" outline="0" fieldPosition="0">
        <references count="2">
          <reference field="4" count="1">
            <x v="0"/>
          </reference>
          <reference field="5" count="1" selected="0">
            <x v="22"/>
          </reference>
        </references>
      </pivotArea>
    </format>
    <format dxfId="930">
      <pivotArea dataOnly="0" labelOnly="1" outline="0" fieldPosition="0">
        <references count="2">
          <reference field="4" count="1">
            <x v="1"/>
          </reference>
          <reference field="5" count="1" selected="0">
            <x v="29"/>
          </reference>
        </references>
      </pivotArea>
    </format>
    <format dxfId="929">
      <pivotArea dataOnly="0" labelOnly="1" outline="0" fieldPosition="0">
        <references count="2">
          <reference field="4" count="1">
            <x v="0"/>
          </reference>
          <reference field="5" count="1" selected="0">
            <x v="30"/>
          </reference>
        </references>
      </pivotArea>
    </format>
    <format dxfId="928">
      <pivotArea dataOnly="0" labelOnly="1" outline="0" fieldPosition="0">
        <references count="2">
          <reference field="4" count="1">
            <x v="1"/>
          </reference>
          <reference field="5" count="1" selected="0">
            <x v="35"/>
          </reference>
        </references>
      </pivotArea>
    </format>
    <format dxfId="927">
      <pivotArea dataOnly="0" labelOnly="1" outline="0" fieldPosition="0">
        <references count="2">
          <reference field="4" count="1">
            <x v="0"/>
          </reference>
          <reference field="5" count="1" selected="0">
            <x v="36"/>
          </reference>
        </references>
      </pivotArea>
    </format>
    <format dxfId="926">
      <pivotArea dataOnly="0" labelOnly="1" outline="0" fieldPosition="0">
        <references count="2">
          <reference field="4" count="1">
            <x v="1"/>
          </reference>
          <reference field="5" count="1" selected="0">
            <x v="38"/>
          </reference>
        </references>
      </pivotArea>
    </format>
    <format dxfId="925">
      <pivotArea dataOnly="0" labelOnly="1" outline="0" fieldPosition="0">
        <references count="2">
          <reference field="4" count="1">
            <x v="0"/>
          </reference>
          <reference field="5" count="1" selected="0">
            <x v="40"/>
          </reference>
        </references>
      </pivotArea>
    </format>
    <format dxfId="924">
      <pivotArea dataOnly="0" labelOnly="1" outline="0" fieldPosition="0">
        <references count="2">
          <reference field="4" count="1">
            <x v="1"/>
          </reference>
          <reference field="5" count="1" selected="0">
            <x v="49"/>
          </reference>
        </references>
      </pivotArea>
    </format>
    <format dxfId="923">
      <pivotArea dataOnly="0" labelOnly="1" outline="0" fieldPosition="0">
        <references count="2">
          <reference field="4" count="1">
            <x v="0"/>
          </reference>
          <reference field="5" count="1" selected="0">
            <x v="50"/>
          </reference>
        </references>
      </pivotArea>
    </format>
    <format dxfId="922">
      <pivotArea dataOnly="0" labelOnly="1" outline="0" fieldPosition="0">
        <references count="2">
          <reference field="4" count="1">
            <x v="1"/>
          </reference>
          <reference field="5" count="1" selected="0">
            <x v="51"/>
          </reference>
        </references>
      </pivotArea>
    </format>
    <format dxfId="921">
      <pivotArea dataOnly="0" labelOnly="1" outline="0" fieldPosition="0">
        <references count="2">
          <reference field="4" count="1">
            <x v="0"/>
          </reference>
          <reference field="5" count="1" selected="0">
            <x v="54"/>
          </reference>
        </references>
      </pivotArea>
    </format>
    <format dxfId="920">
      <pivotArea dataOnly="0" labelOnly="1" outline="0" fieldPosition="0">
        <references count="2">
          <reference field="4" count="1">
            <x v="1"/>
          </reference>
          <reference field="5" count="1" selected="0">
            <x v="60"/>
          </reference>
        </references>
      </pivotArea>
    </format>
    <format dxfId="919">
      <pivotArea dataOnly="0" labelOnly="1" outline="0" fieldPosition="0">
        <references count="2">
          <reference field="4" count="1">
            <x v="0"/>
          </reference>
          <reference field="5" count="1" selected="0">
            <x v="61"/>
          </reference>
        </references>
      </pivotArea>
    </format>
    <format dxfId="918">
      <pivotArea dataOnly="0" labelOnly="1" outline="0" fieldPosition="0">
        <references count="1">
          <reference field="4294967294" count="1">
            <x v="0"/>
          </reference>
        </references>
      </pivotArea>
    </format>
    <format dxfId="917">
      <pivotArea outline="0" collapsedLevelsAreSubtotals="1" fieldPosition="0"/>
    </format>
    <format dxfId="916">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15">
      <pivotArea dataOnly="0" labelOnly="1" outline="0" fieldPosition="0">
        <references count="1">
          <reference field="5" count="12">
            <x v="50"/>
            <x v="51"/>
            <x v="52"/>
            <x v="53"/>
            <x v="54"/>
            <x v="55"/>
            <x v="56"/>
            <x v="57"/>
            <x v="58"/>
            <x v="59"/>
            <x v="60"/>
            <x v="61"/>
          </reference>
        </references>
      </pivotArea>
    </format>
    <format dxfId="914">
      <pivotArea dataOnly="0" labelOnly="1" outline="0" fieldPosition="0">
        <references count="2">
          <reference field="4" count="1">
            <x v="0"/>
          </reference>
          <reference field="5" count="1" selected="0">
            <x v="0"/>
          </reference>
        </references>
      </pivotArea>
    </format>
    <format dxfId="913">
      <pivotArea dataOnly="0" labelOnly="1" outline="0" fieldPosition="0">
        <references count="2">
          <reference field="4" count="1">
            <x v="1"/>
          </reference>
          <reference field="5" count="1" selected="0">
            <x v="5"/>
          </reference>
        </references>
      </pivotArea>
    </format>
    <format dxfId="912">
      <pivotArea dataOnly="0" labelOnly="1" outline="0" fieldPosition="0">
        <references count="2">
          <reference field="4" count="1">
            <x v="0"/>
          </reference>
          <reference field="5" count="1" selected="0">
            <x v="7"/>
          </reference>
        </references>
      </pivotArea>
    </format>
    <format dxfId="911">
      <pivotArea dataOnly="0" labelOnly="1" outline="0" fieldPosition="0">
        <references count="2">
          <reference field="4" count="1">
            <x v="1"/>
          </reference>
          <reference field="5" count="1" selected="0">
            <x v="9"/>
          </reference>
        </references>
      </pivotArea>
    </format>
    <format dxfId="910">
      <pivotArea dataOnly="0" labelOnly="1" outline="0" fieldPosition="0">
        <references count="2">
          <reference field="4" count="1">
            <x v="0"/>
          </reference>
          <reference field="5" count="1" selected="0">
            <x v="11"/>
          </reference>
        </references>
      </pivotArea>
    </format>
    <format dxfId="909">
      <pivotArea dataOnly="0" labelOnly="1" outline="0" fieldPosition="0">
        <references count="2">
          <reference field="4" count="1">
            <x v="1"/>
          </reference>
          <reference field="5" count="1" selected="0">
            <x v="21"/>
          </reference>
        </references>
      </pivotArea>
    </format>
    <format dxfId="908">
      <pivotArea dataOnly="0" labelOnly="1" outline="0" fieldPosition="0">
        <references count="2">
          <reference field="4" count="1">
            <x v="0"/>
          </reference>
          <reference field="5" count="1" selected="0">
            <x v="22"/>
          </reference>
        </references>
      </pivotArea>
    </format>
    <format dxfId="907">
      <pivotArea dataOnly="0" labelOnly="1" outline="0" fieldPosition="0">
        <references count="2">
          <reference field="4" count="1">
            <x v="1"/>
          </reference>
          <reference field="5" count="1" selected="0">
            <x v="29"/>
          </reference>
        </references>
      </pivotArea>
    </format>
    <format dxfId="906">
      <pivotArea dataOnly="0" labelOnly="1" outline="0" fieldPosition="0">
        <references count="2">
          <reference field="4" count="1">
            <x v="0"/>
          </reference>
          <reference field="5" count="1" selected="0">
            <x v="30"/>
          </reference>
        </references>
      </pivotArea>
    </format>
    <format dxfId="905">
      <pivotArea dataOnly="0" labelOnly="1" outline="0" fieldPosition="0">
        <references count="2">
          <reference field="4" count="1">
            <x v="1"/>
          </reference>
          <reference field="5" count="1" selected="0">
            <x v="35"/>
          </reference>
        </references>
      </pivotArea>
    </format>
    <format dxfId="904">
      <pivotArea dataOnly="0" labelOnly="1" outline="0" fieldPosition="0">
        <references count="2">
          <reference field="4" count="1">
            <x v="0"/>
          </reference>
          <reference field="5" count="1" selected="0">
            <x v="36"/>
          </reference>
        </references>
      </pivotArea>
    </format>
    <format dxfId="903">
      <pivotArea dataOnly="0" labelOnly="1" outline="0" fieldPosition="0">
        <references count="2">
          <reference field="4" count="1">
            <x v="1"/>
          </reference>
          <reference field="5" count="1" selected="0">
            <x v="38"/>
          </reference>
        </references>
      </pivotArea>
    </format>
    <format dxfId="902">
      <pivotArea dataOnly="0" labelOnly="1" outline="0" fieldPosition="0">
        <references count="2">
          <reference field="4" count="1">
            <x v="0"/>
          </reference>
          <reference field="5" count="1" selected="0">
            <x v="40"/>
          </reference>
        </references>
      </pivotArea>
    </format>
    <format dxfId="901">
      <pivotArea dataOnly="0" labelOnly="1" outline="0" fieldPosition="0">
        <references count="2">
          <reference field="4" count="1">
            <x v="1"/>
          </reference>
          <reference field="5" count="1" selected="0">
            <x v="49"/>
          </reference>
        </references>
      </pivotArea>
    </format>
    <format dxfId="900">
      <pivotArea dataOnly="0" labelOnly="1" outline="0" fieldPosition="0">
        <references count="2">
          <reference field="4" count="1">
            <x v="0"/>
          </reference>
          <reference field="5" count="1" selected="0">
            <x v="50"/>
          </reference>
        </references>
      </pivotArea>
    </format>
    <format dxfId="899">
      <pivotArea dataOnly="0" labelOnly="1" outline="0" fieldPosition="0">
        <references count="2">
          <reference field="4" count="1">
            <x v="1"/>
          </reference>
          <reference field="5" count="1" selected="0">
            <x v="51"/>
          </reference>
        </references>
      </pivotArea>
    </format>
    <format dxfId="898">
      <pivotArea dataOnly="0" labelOnly="1" outline="0" fieldPosition="0">
        <references count="2">
          <reference field="4" count="1">
            <x v="0"/>
          </reference>
          <reference field="5" count="1" selected="0">
            <x v="54"/>
          </reference>
        </references>
      </pivotArea>
    </format>
    <format dxfId="897">
      <pivotArea dataOnly="0" labelOnly="1" outline="0" fieldPosition="0">
        <references count="2">
          <reference field="4" count="1">
            <x v="1"/>
          </reference>
          <reference field="5" count="1" selected="0">
            <x v="60"/>
          </reference>
        </references>
      </pivotArea>
    </format>
    <format dxfId="896">
      <pivotArea dataOnly="0" labelOnly="1" outline="0" fieldPosition="0">
        <references count="2">
          <reference field="4" count="1">
            <x v="0"/>
          </reference>
          <reference field="5" count="1" selected="0">
            <x v="61"/>
          </reference>
        </references>
      </pivotArea>
    </format>
    <format dxfId="895">
      <pivotArea field="5" type="button" dataOnly="0" labelOnly="1" outline="0" axis="axisRow" fieldPosition="0"/>
    </format>
    <format dxfId="894">
      <pivotArea field="4" type="button" dataOnly="0" labelOnly="1" outline="0" axis="axisRow" fieldPosition="1"/>
    </format>
    <format dxfId="893">
      <pivotArea field="78" type="button" dataOnly="0" labelOnly="1" outline="0"/>
    </format>
    <format dxfId="892">
      <pivotArea dataOnly="0" labelOnly="1" outline="0" fieldPosition="0">
        <references count="1">
          <reference field="4294967294" count="1">
            <x v="0"/>
          </reference>
        </references>
      </pivotArea>
    </format>
    <format dxfId="891">
      <pivotArea type="all" dataOnly="0" outline="0" fieldPosition="0"/>
    </format>
    <format dxfId="890">
      <pivotArea outline="0" collapsedLevelsAreSubtotals="1" fieldPosition="0"/>
    </format>
    <format dxfId="889">
      <pivotArea field="5" type="button" dataOnly="0" labelOnly="1" outline="0" axis="axisRow" fieldPosition="0"/>
    </format>
    <format dxfId="888">
      <pivotArea field="4" type="button" dataOnly="0" labelOnly="1" outline="0" axis="axisRow" fieldPosition="1"/>
    </format>
    <format dxfId="887">
      <pivotArea field="78" type="button" dataOnly="0" labelOnly="1" outline="0"/>
    </format>
    <format dxfId="886">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85">
      <pivotArea dataOnly="0" labelOnly="1" outline="0" fieldPosition="0">
        <references count="1">
          <reference field="5" count="12">
            <x v="50"/>
            <x v="51"/>
            <x v="52"/>
            <x v="53"/>
            <x v="54"/>
            <x v="55"/>
            <x v="56"/>
            <x v="57"/>
            <x v="58"/>
            <x v="59"/>
            <x v="60"/>
            <x v="61"/>
          </reference>
        </references>
      </pivotArea>
    </format>
    <format dxfId="884">
      <pivotArea dataOnly="0" labelOnly="1" outline="0" fieldPosition="0">
        <references count="2">
          <reference field="4" count="1">
            <x v="0"/>
          </reference>
          <reference field="5" count="1" selected="0">
            <x v="0"/>
          </reference>
        </references>
      </pivotArea>
    </format>
    <format dxfId="883">
      <pivotArea dataOnly="0" labelOnly="1" outline="0" fieldPosition="0">
        <references count="2">
          <reference field="4" count="1">
            <x v="1"/>
          </reference>
          <reference field="5" count="1" selected="0">
            <x v="5"/>
          </reference>
        </references>
      </pivotArea>
    </format>
    <format dxfId="882">
      <pivotArea dataOnly="0" labelOnly="1" outline="0" fieldPosition="0">
        <references count="2">
          <reference field="4" count="1">
            <x v="0"/>
          </reference>
          <reference field="5" count="1" selected="0">
            <x v="7"/>
          </reference>
        </references>
      </pivotArea>
    </format>
    <format dxfId="881">
      <pivotArea dataOnly="0" labelOnly="1" outline="0" fieldPosition="0">
        <references count="2">
          <reference field="4" count="1">
            <x v="1"/>
          </reference>
          <reference field="5" count="1" selected="0">
            <x v="9"/>
          </reference>
        </references>
      </pivotArea>
    </format>
    <format dxfId="880">
      <pivotArea dataOnly="0" labelOnly="1" outline="0" fieldPosition="0">
        <references count="2">
          <reference field="4" count="1">
            <x v="0"/>
          </reference>
          <reference field="5" count="1" selected="0">
            <x v="11"/>
          </reference>
        </references>
      </pivotArea>
    </format>
    <format dxfId="879">
      <pivotArea dataOnly="0" labelOnly="1" outline="0" fieldPosition="0">
        <references count="2">
          <reference field="4" count="1">
            <x v="1"/>
          </reference>
          <reference field="5" count="1" selected="0">
            <x v="21"/>
          </reference>
        </references>
      </pivotArea>
    </format>
    <format dxfId="878">
      <pivotArea dataOnly="0" labelOnly="1" outline="0" fieldPosition="0">
        <references count="2">
          <reference field="4" count="1">
            <x v="0"/>
          </reference>
          <reference field="5" count="1" selected="0">
            <x v="22"/>
          </reference>
        </references>
      </pivotArea>
    </format>
    <format dxfId="877">
      <pivotArea dataOnly="0" labelOnly="1" outline="0" fieldPosition="0">
        <references count="2">
          <reference field="4" count="1">
            <x v="1"/>
          </reference>
          <reference field="5" count="1" selected="0">
            <x v="29"/>
          </reference>
        </references>
      </pivotArea>
    </format>
    <format dxfId="876">
      <pivotArea dataOnly="0" labelOnly="1" outline="0" fieldPosition="0">
        <references count="2">
          <reference field="4" count="1">
            <x v="0"/>
          </reference>
          <reference field="5" count="1" selected="0">
            <x v="30"/>
          </reference>
        </references>
      </pivotArea>
    </format>
    <format dxfId="875">
      <pivotArea dataOnly="0" labelOnly="1" outline="0" fieldPosition="0">
        <references count="2">
          <reference field="4" count="1">
            <x v="1"/>
          </reference>
          <reference field="5" count="1" selected="0">
            <x v="35"/>
          </reference>
        </references>
      </pivotArea>
    </format>
    <format dxfId="874">
      <pivotArea dataOnly="0" labelOnly="1" outline="0" fieldPosition="0">
        <references count="2">
          <reference field="4" count="1">
            <x v="0"/>
          </reference>
          <reference field="5" count="1" selected="0">
            <x v="36"/>
          </reference>
        </references>
      </pivotArea>
    </format>
    <format dxfId="873">
      <pivotArea dataOnly="0" labelOnly="1" outline="0" fieldPosition="0">
        <references count="2">
          <reference field="4" count="1">
            <x v="1"/>
          </reference>
          <reference field="5" count="1" selected="0">
            <x v="38"/>
          </reference>
        </references>
      </pivotArea>
    </format>
    <format dxfId="872">
      <pivotArea dataOnly="0" labelOnly="1" outline="0" fieldPosition="0">
        <references count="2">
          <reference field="4" count="1">
            <x v="0"/>
          </reference>
          <reference field="5" count="1" selected="0">
            <x v="40"/>
          </reference>
        </references>
      </pivotArea>
    </format>
    <format dxfId="871">
      <pivotArea dataOnly="0" labelOnly="1" outline="0" fieldPosition="0">
        <references count="2">
          <reference field="4" count="1">
            <x v="1"/>
          </reference>
          <reference field="5" count="1" selected="0">
            <x v="49"/>
          </reference>
        </references>
      </pivotArea>
    </format>
    <format dxfId="870">
      <pivotArea dataOnly="0" labelOnly="1" outline="0" fieldPosition="0">
        <references count="2">
          <reference field="4" count="1">
            <x v="0"/>
          </reference>
          <reference field="5" count="1" selected="0">
            <x v="50"/>
          </reference>
        </references>
      </pivotArea>
    </format>
    <format dxfId="869">
      <pivotArea dataOnly="0" labelOnly="1" outline="0" fieldPosition="0">
        <references count="2">
          <reference field="4" count="1">
            <x v="1"/>
          </reference>
          <reference field="5" count="1" selected="0">
            <x v="51"/>
          </reference>
        </references>
      </pivotArea>
    </format>
    <format dxfId="868">
      <pivotArea dataOnly="0" labelOnly="1" outline="0" fieldPosition="0">
        <references count="2">
          <reference field="4" count="1">
            <x v="0"/>
          </reference>
          <reference field="5" count="1" selected="0">
            <x v="54"/>
          </reference>
        </references>
      </pivotArea>
    </format>
    <format dxfId="867">
      <pivotArea dataOnly="0" labelOnly="1" outline="0" fieldPosition="0">
        <references count="2">
          <reference field="4" count="1">
            <x v="1"/>
          </reference>
          <reference field="5" count="1" selected="0">
            <x v="60"/>
          </reference>
        </references>
      </pivotArea>
    </format>
    <format dxfId="866">
      <pivotArea dataOnly="0" labelOnly="1" outline="0" fieldPosition="0">
        <references count="2">
          <reference field="4" count="1">
            <x v="0"/>
          </reference>
          <reference field="5" count="1" selected="0">
            <x v="61"/>
          </reference>
        </references>
      </pivotArea>
    </format>
    <format dxfId="865">
      <pivotArea dataOnly="0" labelOnly="1" outline="0" fieldPosition="0">
        <references count="1">
          <reference field="4294967294" count="1">
            <x v="0"/>
          </reference>
        </references>
      </pivotArea>
    </format>
    <format dxfId="864">
      <pivotArea outline="0" collapsedLevelsAreSubtotals="1" fieldPosition="0"/>
    </format>
    <format dxfId="863">
      <pivotArea dataOnly="0" labelOnly="1" outline="0" fieldPosition="0">
        <references count="2">
          <reference field="4" count="1">
            <x v="0"/>
          </reference>
          <reference field="5" count="1" selected="0">
            <x v="0"/>
          </reference>
        </references>
      </pivotArea>
    </format>
    <format dxfId="862">
      <pivotArea dataOnly="0" labelOnly="1" outline="0" fieldPosition="0">
        <references count="2">
          <reference field="4" count="1">
            <x v="1"/>
          </reference>
          <reference field="5" count="1" selected="0">
            <x v="5"/>
          </reference>
        </references>
      </pivotArea>
    </format>
    <format dxfId="861">
      <pivotArea dataOnly="0" labelOnly="1" outline="0" fieldPosition="0">
        <references count="2">
          <reference field="4" count="1">
            <x v="0"/>
          </reference>
          <reference field="5" count="1" selected="0">
            <x v="7"/>
          </reference>
        </references>
      </pivotArea>
    </format>
    <format dxfId="860">
      <pivotArea dataOnly="0" labelOnly="1" outline="0" fieldPosition="0">
        <references count="2">
          <reference field="4" count="1">
            <x v="1"/>
          </reference>
          <reference field="5" count="1" selected="0">
            <x v="9"/>
          </reference>
        </references>
      </pivotArea>
    </format>
    <format dxfId="859">
      <pivotArea dataOnly="0" labelOnly="1" outline="0" fieldPosition="0">
        <references count="2">
          <reference field="4" count="1">
            <x v="0"/>
          </reference>
          <reference field="5" count="1" selected="0">
            <x v="11"/>
          </reference>
        </references>
      </pivotArea>
    </format>
    <format dxfId="858">
      <pivotArea dataOnly="0" labelOnly="1" outline="0" fieldPosition="0">
        <references count="2">
          <reference field="4" count="1">
            <x v="1"/>
          </reference>
          <reference field="5" count="1" selected="0">
            <x v="21"/>
          </reference>
        </references>
      </pivotArea>
    </format>
    <format dxfId="857">
      <pivotArea dataOnly="0" labelOnly="1" outline="0" fieldPosition="0">
        <references count="2">
          <reference field="4" count="1">
            <x v="0"/>
          </reference>
          <reference field="5" count="1" selected="0">
            <x v="22"/>
          </reference>
        </references>
      </pivotArea>
    </format>
    <format dxfId="856">
      <pivotArea dataOnly="0" labelOnly="1" outline="0" fieldPosition="0">
        <references count="2">
          <reference field="4" count="1">
            <x v="1"/>
          </reference>
          <reference field="5" count="1" selected="0">
            <x v="29"/>
          </reference>
        </references>
      </pivotArea>
    </format>
    <format dxfId="855">
      <pivotArea dataOnly="0" labelOnly="1" outline="0" fieldPosition="0">
        <references count="2">
          <reference field="4" count="1">
            <x v="0"/>
          </reference>
          <reference field="5" count="1" selected="0">
            <x v="30"/>
          </reference>
        </references>
      </pivotArea>
    </format>
    <format dxfId="854">
      <pivotArea dataOnly="0" labelOnly="1" outline="0" fieldPosition="0">
        <references count="2">
          <reference field="4" count="1">
            <x v="1"/>
          </reference>
          <reference field="5" count="1" selected="0">
            <x v="35"/>
          </reference>
        </references>
      </pivotArea>
    </format>
    <format dxfId="853">
      <pivotArea dataOnly="0" labelOnly="1" outline="0" fieldPosition="0">
        <references count="2">
          <reference field="4" count="1">
            <x v="0"/>
          </reference>
          <reference field="5" count="1" selected="0">
            <x v="36"/>
          </reference>
        </references>
      </pivotArea>
    </format>
    <format dxfId="852">
      <pivotArea dataOnly="0" labelOnly="1" outline="0" fieldPosition="0">
        <references count="2">
          <reference field="4" count="1">
            <x v="1"/>
          </reference>
          <reference field="5" count="1" selected="0">
            <x v="38"/>
          </reference>
        </references>
      </pivotArea>
    </format>
    <format dxfId="851">
      <pivotArea dataOnly="0" labelOnly="1" outline="0" fieldPosition="0">
        <references count="2">
          <reference field="4" count="1">
            <x v="0"/>
          </reference>
          <reference field="5" count="1" selected="0">
            <x v="40"/>
          </reference>
        </references>
      </pivotArea>
    </format>
    <format dxfId="850">
      <pivotArea dataOnly="0" labelOnly="1" outline="0" fieldPosition="0">
        <references count="2">
          <reference field="4" count="1">
            <x v="1"/>
          </reference>
          <reference field="5" count="1" selected="0">
            <x v="49"/>
          </reference>
        </references>
      </pivotArea>
    </format>
    <format dxfId="849">
      <pivotArea dataOnly="0" labelOnly="1" outline="0" fieldPosition="0">
        <references count="2">
          <reference field="4" count="1">
            <x v="0"/>
          </reference>
          <reference field="5" count="1" selected="0">
            <x v="50"/>
          </reference>
        </references>
      </pivotArea>
    </format>
    <format dxfId="848">
      <pivotArea dataOnly="0" labelOnly="1" outline="0" fieldPosition="0">
        <references count="2">
          <reference field="4" count="1">
            <x v="1"/>
          </reference>
          <reference field="5" count="1" selected="0">
            <x v="51"/>
          </reference>
        </references>
      </pivotArea>
    </format>
    <format dxfId="847">
      <pivotArea dataOnly="0" labelOnly="1" outline="0" fieldPosition="0">
        <references count="2">
          <reference field="4" count="1">
            <x v="0"/>
          </reference>
          <reference field="5" count="1" selected="0">
            <x v="54"/>
          </reference>
        </references>
      </pivotArea>
    </format>
    <format dxfId="846">
      <pivotArea dataOnly="0" labelOnly="1" outline="0" fieldPosition="0">
        <references count="2">
          <reference field="4" count="1">
            <x v="1"/>
          </reference>
          <reference field="5" count="1" selected="0">
            <x v="60"/>
          </reference>
        </references>
      </pivotArea>
    </format>
    <format dxfId="845">
      <pivotArea dataOnly="0" labelOnly="1" outline="0" fieldPosition="0">
        <references count="2">
          <reference field="4" count="1">
            <x v="0"/>
          </reference>
          <reference field="5" count="1" selected="0">
            <x v="61"/>
          </reference>
        </references>
      </pivotArea>
    </format>
    <format dxfId="844">
      <pivotArea outline="0" collapsedLevelsAreSubtotals="1" fieldPosition="0"/>
    </format>
    <format dxfId="843">
      <pivotArea dataOnly="0" labelOnly="1" outline="0" fieldPosition="0">
        <references count="2">
          <reference field="4" count="1">
            <x v="0"/>
          </reference>
          <reference field="5" count="1" selected="0">
            <x v="0"/>
          </reference>
        </references>
      </pivotArea>
    </format>
    <format dxfId="842">
      <pivotArea dataOnly="0" labelOnly="1" outline="0" fieldPosition="0">
        <references count="2">
          <reference field="4" count="1">
            <x v="1"/>
          </reference>
          <reference field="5" count="1" selected="0">
            <x v="5"/>
          </reference>
        </references>
      </pivotArea>
    </format>
    <format dxfId="841">
      <pivotArea dataOnly="0" labelOnly="1" outline="0" fieldPosition="0">
        <references count="2">
          <reference field="4" count="1">
            <x v="0"/>
          </reference>
          <reference field="5" count="1" selected="0">
            <x v="7"/>
          </reference>
        </references>
      </pivotArea>
    </format>
    <format dxfId="840">
      <pivotArea dataOnly="0" labelOnly="1" outline="0" fieldPosition="0">
        <references count="2">
          <reference field="4" count="1">
            <x v="1"/>
          </reference>
          <reference field="5" count="1" selected="0">
            <x v="9"/>
          </reference>
        </references>
      </pivotArea>
    </format>
    <format dxfId="839">
      <pivotArea dataOnly="0" labelOnly="1" outline="0" fieldPosition="0">
        <references count="2">
          <reference field="4" count="1">
            <x v="0"/>
          </reference>
          <reference field="5" count="1" selected="0">
            <x v="11"/>
          </reference>
        </references>
      </pivotArea>
    </format>
    <format dxfId="838">
      <pivotArea dataOnly="0" labelOnly="1" outline="0" fieldPosition="0">
        <references count="2">
          <reference field="4" count="1">
            <x v="1"/>
          </reference>
          <reference field="5" count="1" selected="0">
            <x v="21"/>
          </reference>
        </references>
      </pivotArea>
    </format>
    <format dxfId="837">
      <pivotArea dataOnly="0" labelOnly="1" outline="0" fieldPosition="0">
        <references count="2">
          <reference field="4" count="1">
            <x v="0"/>
          </reference>
          <reference field="5" count="1" selected="0">
            <x v="22"/>
          </reference>
        </references>
      </pivotArea>
    </format>
    <format dxfId="836">
      <pivotArea dataOnly="0" labelOnly="1" outline="0" fieldPosition="0">
        <references count="2">
          <reference field="4" count="1">
            <x v="1"/>
          </reference>
          <reference field="5" count="1" selected="0">
            <x v="29"/>
          </reference>
        </references>
      </pivotArea>
    </format>
    <format dxfId="835">
      <pivotArea dataOnly="0" labelOnly="1" outline="0" fieldPosition="0">
        <references count="2">
          <reference field="4" count="1">
            <x v="0"/>
          </reference>
          <reference field="5" count="1" selected="0">
            <x v="30"/>
          </reference>
        </references>
      </pivotArea>
    </format>
    <format dxfId="834">
      <pivotArea dataOnly="0" labelOnly="1" outline="0" fieldPosition="0">
        <references count="2">
          <reference field="4" count="1">
            <x v="1"/>
          </reference>
          <reference field="5" count="1" selected="0">
            <x v="35"/>
          </reference>
        </references>
      </pivotArea>
    </format>
    <format dxfId="833">
      <pivotArea dataOnly="0" labelOnly="1" outline="0" fieldPosition="0">
        <references count="2">
          <reference field="4" count="1">
            <x v="0"/>
          </reference>
          <reference field="5" count="1" selected="0">
            <x v="36"/>
          </reference>
        </references>
      </pivotArea>
    </format>
    <format dxfId="832">
      <pivotArea dataOnly="0" labelOnly="1" outline="0" fieldPosition="0">
        <references count="2">
          <reference field="4" count="1">
            <x v="1"/>
          </reference>
          <reference field="5" count="1" selected="0">
            <x v="38"/>
          </reference>
        </references>
      </pivotArea>
    </format>
    <format dxfId="831">
      <pivotArea dataOnly="0" labelOnly="1" outline="0" fieldPosition="0">
        <references count="2">
          <reference field="4" count="1">
            <x v="0"/>
          </reference>
          <reference field="5" count="1" selected="0">
            <x v="40"/>
          </reference>
        </references>
      </pivotArea>
    </format>
    <format dxfId="830">
      <pivotArea dataOnly="0" labelOnly="1" outline="0" fieldPosition="0">
        <references count="2">
          <reference field="4" count="1">
            <x v="1"/>
          </reference>
          <reference field="5" count="1" selected="0">
            <x v="49"/>
          </reference>
        </references>
      </pivotArea>
    </format>
    <format dxfId="829">
      <pivotArea dataOnly="0" labelOnly="1" outline="0" fieldPosition="0">
        <references count="2">
          <reference field="4" count="1">
            <x v="0"/>
          </reference>
          <reference field="5" count="1" selected="0">
            <x v="50"/>
          </reference>
        </references>
      </pivotArea>
    </format>
    <format dxfId="828">
      <pivotArea dataOnly="0" labelOnly="1" outline="0" fieldPosition="0">
        <references count="2">
          <reference field="4" count="1">
            <x v="1"/>
          </reference>
          <reference field="5" count="1" selected="0">
            <x v="51"/>
          </reference>
        </references>
      </pivotArea>
    </format>
    <format dxfId="827">
      <pivotArea dataOnly="0" labelOnly="1" outline="0" fieldPosition="0">
        <references count="2">
          <reference field="4" count="1">
            <x v="0"/>
          </reference>
          <reference field="5" count="1" selected="0">
            <x v="54"/>
          </reference>
        </references>
      </pivotArea>
    </format>
    <format dxfId="826">
      <pivotArea dataOnly="0" labelOnly="1" outline="0" fieldPosition="0">
        <references count="2">
          <reference field="4" count="1">
            <x v="1"/>
          </reference>
          <reference field="5" count="1" selected="0">
            <x v="60"/>
          </reference>
        </references>
      </pivotArea>
    </format>
    <format dxfId="825">
      <pivotArea dataOnly="0" labelOnly="1" outline="0" fieldPosition="0">
        <references count="2">
          <reference field="4" count="1">
            <x v="0"/>
          </reference>
          <reference field="5" count="1" selected="0">
            <x v="61"/>
          </reference>
        </references>
      </pivotArea>
    </format>
    <format dxfId="824">
      <pivotArea field="5" type="button" dataOnly="0" labelOnly="1" outline="0" axis="axisRow" fieldPosition="0"/>
    </format>
    <format dxfId="823">
      <pivotArea field="4" type="button" dataOnly="0" labelOnly="1" outline="0" axis="axisRow" fieldPosition="1"/>
    </format>
    <format dxfId="822">
      <pivotArea field="78" type="button" dataOnly="0" labelOnly="1" outline="0"/>
    </format>
    <format dxfId="821">
      <pivotArea dataOnly="0" labelOnly="1" outline="0" fieldPosition="0">
        <references count="1">
          <reference field="4294967294" count="1">
            <x v="0"/>
          </reference>
        </references>
      </pivotArea>
    </format>
    <format dxfId="820">
      <pivotArea dataOnly="0" labelOnly="1" outline="0" fieldPosition="0">
        <references count="2">
          <reference field="4" count="1">
            <x v="0"/>
          </reference>
          <reference field="5" count="1" selected="0">
            <x v="0"/>
          </reference>
        </references>
      </pivotArea>
    </format>
    <format dxfId="819">
      <pivotArea dataOnly="0" labelOnly="1" outline="0" fieldPosition="0">
        <references count="2">
          <reference field="4" count="1">
            <x v="1"/>
          </reference>
          <reference field="5" count="1" selected="0">
            <x v="5"/>
          </reference>
        </references>
      </pivotArea>
    </format>
    <format dxfId="818">
      <pivotArea dataOnly="0" labelOnly="1" outline="0" fieldPosition="0">
        <references count="2">
          <reference field="4" count="1">
            <x v="0"/>
          </reference>
          <reference field="5" count="1" selected="0">
            <x v="7"/>
          </reference>
        </references>
      </pivotArea>
    </format>
    <format dxfId="817">
      <pivotArea dataOnly="0" labelOnly="1" outline="0" fieldPosition="0">
        <references count="2">
          <reference field="4" count="1">
            <x v="1"/>
          </reference>
          <reference field="5" count="1" selected="0">
            <x v="9"/>
          </reference>
        </references>
      </pivotArea>
    </format>
    <format dxfId="816">
      <pivotArea dataOnly="0" labelOnly="1" outline="0" fieldPosition="0">
        <references count="2">
          <reference field="4" count="1">
            <x v="0"/>
          </reference>
          <reference field="5" count="1" selected="0">
            <x v="11"/>
          </reference>
        </references>
      </pivotArea>
    </format>
    <format dxfId="815">
      <pivotArea dataOnly="0" labelOnly="1" outline="0" fieldPosition="0">
        <references count="2">
          <reference field="4" count="1">
            <x v="1"/>
          </reference>
          <reference field="5" count="1" selected="0">
            <x v="21"/>
          </reference>
        </references>
      </pivotArea>
    </format>
    <format dxfId="814">
      <pivotArea dataOnly="0" labelOnly="1" outline="0" fieldPosition="0">
        <references count="2">
          <reference field="4" count="1">
            <x v="0"/>
          </reference>
          <reference field="5" count="1" selected="0">
            <x v="22"/>
          </reference>
        </references>
      </pivotArea>
    </format>
    <format dxfId="813">
      <pivotArea dataOnly="0" labelOnly="1" outline="0" fieldPosition="0">
        <references count="2">
          <reference field="4" count="1">
            <x v="1"/>
          </reference>
          <reference field="5" count="1" selected="0">
            <x v="29"/>
          </reference>
        </references>
      </pivotArea>
    </format>
    <format dxfId="812">
      <pivotArea dataOnly="0" labelOnly="1" outline="0" fieldPosition="0">
        <references count="2">
          <reference field="4" count="1">
            <x v="0"/>
          </reference>
          <reference field="5" count="1" selected="0">
            <x v="30"/>
          </reference>
        </references>
      </pivotArea>
    </format>
    <format dxfId="811">
      <pivotArea dataOnly="0" labelOnly="1" outline="0" fieldPosition="0">
        <references count="2">
          <reference field="4" count="1">
            <x v="1"/>
          </reference>
          <reference field="5" count="1" selected="0">
            <x v="35"/>
          </reference>
        </references>
      </pivotArea>
    </format>
    <format dxfId="810">
      <pivotArea dataOnly="0" labelOnly="1" outline="0" fieldPosition="0">
        <references count="2">
          <reference field="4" count="1">
            <x v="0"/>
          </reference>
          <reference field="5" count="1" selected="0">
            <x v="36"/>
          </reference>
        </references>
      </pivotArea>
    </format>
    <format dxfId="809">
      <pivotArea dataOnly="0" labelOnly="1" outline="0" fieldPosition="0">
        <references count="2">
          <reference field="4" count="1">
            <x v="1"/>
          </reference>
          <reference field="5" count="1" selected="0">
            <x v="38"/>
          </reference>
        </references>
      </pivotArea>
    </format>
    <format dxfId="808">
      <pivotArea dataOnly="0" labelOnly="1" outline="0" fieldPosition="0">
        <references count="2">
          <reference field="4" count="1">
            <x v="0"/>
          </reference>
          <reference field="5" count="1" selected="0">
            <x v="40"/>
          </reference>
        </references>
      </pivotArea>
    </format>
    <format dxfId="807">
      <pivotArea dataOnly="0" labelOnly="1" outline="0" fieldPosition="0">
        <references count="2">
          <reference field="4" count="1">
            <x v="1"/>
          </reference>
          <reference field="5" count="1" selected="0">
            <x v="49"/>
          </reference>
        </references>
      </pivotArea>
    </format>
    <format dxfId="806">
      <pivotArea dataOnly="0" labelOnly="1" outline="0" fieldPosition="0">
        <references count="2">
          <reference field="4" count="1">
            <x v="0"/>
          </reference>
          <reference field="5" count="1" selected="0">
            <x v="50"/>
          </reference>
        </references>
      </pivotArea>
    </format>
    <format dxfId="805">
      <pivotArea dataOnly="0" labelOnly="1" outline="0" fieldPosition="0">
        <references count="2">
          <reference field="4" count="1">
            <x v="1"/>
          </reference>
          <reference field="5" count="1" selected="0">
            <x v="51"/>
          </reference>
        </references>
      </pivotArea>
    </format>
    <format dxfId="804">
      <pivotArea dataOnly="0" labelOnly="1" outline="0" fieldPosition="0">
        <references count="2">
          <reference field="4" count="1">
            <x v="0"/>
          </reference>
          <reference field="5" count="1" selected="0">
            <x v="54"/>
          </reference>
        </references>
      </pivotArea>
    </format>
    <format dxfId="803">
      <pivotArea dataOnly="0" labelOnly="1" outline="0" fieldPosition="0">
        <references count="2">
          <reference field="4" count="1">
            <x v="1"/>
          </reference>
          <reference field="5" count="1" selected="0">
            <x v="60"/>
          </reference>
        </references>
      </pivotArea>
    </format>
    <format dxfId="802">
      <pivotArea dataOnly="0" labelOnly="1" outline="0" fieldPosition="0">
        <references count="2">
          <reference field="4" count="1">
            <x v="0"/>
          </reference>
          <reference field="5" count="1" selected="0">
            <x v="61"/>
          </reference>
        </references>
      </pivotArea>
    </format>
    <format dxfId="801">
      <pivotArea dataOnly="0" labelOnly="1" outline="0" fieldPosition="0">
        <references count="2">
          <reference field="4" count="1">
            <x v="0"/>
          </reference>
          <reference field="5" count="1" selected="0">
            <x v="0"/>
          </reference>
        </references>
      </pivotArea>
    </format>
    <format dxfId="800">
      <pivotArea dataOnly="0" labelOnly="1" outline="0" fieldPosition="0">
        <references count="2">
          <reference field="4" count="1">
            <x v="1"/>
          </reference>
          <reference field="5" count="1" selected="0">
            <x v="5"/>
          </reference>
        </references>
      </pivotArea>
    </format>
    <format dxfId="799">
      <pivotArea dataOnly="0" labelOnly="1" outline="0" fieldPosition="0">
        <references count="2">
          <reference field="4" count="1">
            <x v="0"/>
          </reference>
          <reference field="5" count="1" selected="0">
            <x v="7"/>
          </reference>
        </references>
      </pivotArea>
    </format>
    <format dxfId="798">
      <pivotArea dataOnly="0" labelOnly="1" outline="0" fieldPosition="0">
        <references count="2">
          <reference field="4" count="1">
            <x v="1"/>
          </reference>
          <reference field="5" count="1" selected="0">
            <x v="9"/>
          </reference>
        </references>
      </pivotArea>
    </format>
    <format dxfId="797">
      <pivotArea dataOnly="0" labelOnly="1" outline="0" fieldPosition="0">
        <references count="2">
          <reference field="4" count="1">
            <x v="0"/>
          </reference>
          <reference field="5" count="1" selected="0">
            <x v="11"/>
          </reference>
        </references>
      </pivotArea>
    </format>
    <format dxfId="796">
      <pivotArea dataOnly="0" labelOnly="1" outline="0" fieldPosition="0">
        <references count="2">
          <reference field="4" count="1">
            <x v="1"/>
          </reference>
          <reference field="5" count="1" selected="0">
            <x v="21"/>
          </reference>
        </references>
      </pivotArea>
    </format>
    <format dxfId="795">
      <pivotArea dataOnly="0" labelOnly="1" outline="0" fieldPosition="0">
        <references count="2">
          <reference field="4" count="1">
            <x v="0"/>
          </reference>
          <reference field="5" count="1" selected="0">
            <x v="22"/>
          </reference>
        </references>
      </pivotArea>
    </format>
    <format dxfId="794">
      <pivotArea dataOnly="0" labelOnly="1" outline="0" fieldPosition="0">
        <references count="2">
          <reference field="4" count="1">
            <x v="1"/>
          </reference>
          <reference field="5" count="1" selected="0">
            <x v="29"/>
          </reference>
        </references>
      </pivotArea>
    </format>
    <format dxfId="793">
      <pivotArea dataOnly="0" labelOnly="1" outline="0" fieldPosition="0">
        <references count="2">
          <reference field="4" count="1">
            <x v="0"/>
          </reference>
          <reference field="5" count="1" selected="0">
            <x v="30"/>
          </reference>
        </references>
      </pivotArea>
    </format>
    <format dxfId="792">
      <pivotArea dataOnly="0" labelOnly="1" outline="0" fieldPosition="0">
        <references count="2">
          <reference field="4" count="1">
            <x v="1"/>
          </reference>
          <reference field="5" count="1" selected="0">
            <x v="35"/>
          </reference>
        </references>
      </pivotArea>
    </format>
    <format dxfId="791">
      <pivotArea dataOnly="0" labelOnly="1" outline="0" fieldPosition="0">
        <references count="2">
          <reference field="4" count="1">
            <x v="0"/>
          </reference>
          <reference field="5" count="1" selected="0">
            <x v="36"/>
          </reference>
        </references>
      </pivotArea>
    </format>
    <format dxfId="790">
      <pivotArea dataOnly="0" labelOnly="1" outline="0" fieldPosition="0">
        <references count="2">
          <reference field="4" count="1">
            <x v="1"/>
          </reference>
          <reference field="5" count="1" selected="0">
            <x v="38"/>
          </reference>
        </references>
      </pivotArea>
    </format>
    <format dxfId="789">
      <pivotArea dataOnly="0" labelOnly="1" outline="0" fieldPosition="0">
        <references count="2">
          <reference field="4" count="1">
            <x v="0"/>
          </reference>
          <reference field="5" count="1" selected="0">
            <x v="40"/>
          </reference>
        </references>
      </pivotArea>
    </format>
    <format dxfId="788">
      <pivotArea dataOnly="0" labelOnly="1" outline="0" fieldPosition="0">
        <references count="2">
          <reference field="4" count="1">
            <x v="1"/>
          </reference>
          <reference field="5" count="1" selected="0">
            <x v="49"/>
          </reference>
        </references>
      </pivotArea>
    </format>
    <format dxfId="787">
      <pivotArea dataOnly="0" labelOnly="1" outline="0" fieldPosition="0">
        <references count="2">
          <reference field="4" count="1">
            <x v="0"/>
          </reference>
          <reference field="5" count="1" selected="0">
            <x v="50"/>
          </reference>
        </references>
      </pivotArea>
    </format>
    <format dxfId="786">
      <pivotArea dataOnly="0" labelOnly="1" outline="0" fieldPosition="0">
        <references count="2">
          <reference field="4" count="1">
            <x v="1"/>
          </reference>
          <reference field="5" count="1" selected="0">
            <x v="51"/>
          </reference>
        </references>
      </pivotArea>
    </format>
    <format dxfId="785">
      <pivotArea dataOnly="0" labelOnly="1" outline="0" fieldPosition="0">
        <references count="2">
          <reference field="4" count="1">
            <x v="0"/>
          </reference>
          <reference field="5" count="1" selected="0">
            <x v="54"/>
          </reference>
        </references>
      </pivotArea>
    </format>
    <format dxfId="784">
      <pivotArea dataOnly="0" labelOnly="1" outline="0" fieldPosition="0">
        <references count="2">
          <reference field="4" count="1">
            <x v="1"/>
          </reference>
          <reference field="5" count="1" selected="0">
            <x v="60"/>
          </reference>
        </references>
      </pivotArea>
    </format>
    <format dxfId="783">
      <pivotArea dataOnly="0" labelOnly="1" outline="0" fieldPosition="0">
        <references count="2">
          <reference field="4" count="1">
            <x v="0"/>
          </reference>
          <reference field="5" count="1" selected="0">
            <x v="61"/>
          </reference>
        </references>
      </pivotArea>
    </format>
    <format dxfId="782">
      <pivotArea dataOnly="0" labelOnly="1" outline="0" fieldPosition="0">
        <references count="2">
          <reference field="4" count="1">
            <x v="0"/>
          </reference>
          <reference field="5" count="1" selected="0">
            <x v="28"/>
          </reference>
        </references>
      </pivotArea>
    </format>
    <format dxfId="781">
      <pivotArea dataOnly="0" labelOnly="1" outline="0" fieldPosition="0">
        <references count="2">
          <reference field="4" count="1">
            <x v="0"/>
          </reference>
          <reference field="5" count="1" selected="0">
            <x v="22"/>
          </reference>
        </references>
      </pivotArea>
    </format>
    <format dxfId="780">
      <pivotArea dataOnly="0" labelOnly="1" outline="0" fieldPosition="0">
        <references count="2">
          <reference field="4" count="1">
            <x v="1"/>
          </reference>
          <reference field="5" count="1" selected="0">
            <x v="5"/>
          </reference>
        </references>
      </pivotArea>
    </format>
    <format dxfId="779">
      <pivotArea dataOnly="0" labelOnly="1" outline="0" fieldPosition="0">
        <references count="2">
          <reference field="4" count="1">
            <x v="0"/>
          </reference>
          <reference field="5" count="1" selected="0">
            <x v="12"/>
          </reference>
        </references>
      </pivotArea>
    </format>
    <format dxfId="778">
      <pivotArea dataOnly="0" labelOnly="1" outline="0" fieldPosition="0">
        <references count="2">
          <reference field="4" count="1">
            <x v="1"/>
          </reference>
          <reference field="5" count="1" selected="0">
            <x v="51"/>
          </reference>
        </references>
      </pivotArea>
    </format>
    <format dxfId="777">
      <pivotArea dataOnly="0" labelOnly="1" outline="0" fieldPosition="0">
        <references count="2">
          <reference field="4" count="1">
            <x v="1"/>
          </reference>
          <reference field="5" count="1" selected="0">
            <x v="5"/>
          </reference>
        </references>
      </pivotArea>
    </format>
    <format dxfId="776">
      <pivotArea dataOnly="0" labelOnly="1" outline="0" fieldPosition="0">
        <references count="2">
          <reference field="4" count="1">
            <x v="0"/>
          </reference>
          <reference field="5" count="1" selected="0">
            <x v="12"/>
          </reference>
        </references>
      </pivotArea>
    </format>
    <format dxfId="775">
      <pivotArea dataOnly="0" labelOnly="1" outline="0" fieldPosition="0">
        <references count="2">
          <reference field="4" count="1">
            <x v="1"/>
          </reference>
          <reference field="5" count="1" selected="0">
            <x v="51"/>
          </reference>
        </references>
      </pivotArea>
    </format>
    <format dxfId="774">
      <pivotArea dataOnly="0" labelOnly="1" outline="0" fieldPosition="0">
        <references count="2">
          <reference field="4" count="1">
            <x v="0"/>
          </reference>
          <reference field="5" count="1" selected="0">
            <x v="1"/>
          </reference>
        </references>
      </pivotArea>
    </format>
    <format dxfId="773">
      <pivotArea dataOnly="0" labelOnly="1" outline="0" fieldPosition="0">
        <references count="2">
          <reference field="4" count="1">
            <x v="1"/>
          </reference>
          <reference field="5" count="1" selected="0">
            <x v="39"/>
          </reference>
        </references>
      </pivotArea>
    </format>
    <format dxfId="772">
      <pivotArea dataOnly="0" labelOnly="1" outline="0" fieldPosition="0">
        <references count="2">
          <reference field="4" count="1">
            <x v="0"/>
          </reference>
          <reference field="5" count="1" selected="0">
            <x v="45"/>
          </reference>
        </references>
      </pivotArea>
    </format>
    <format dxfId="771">
      <pivotArea dataOnly="0" labelOnly="1" outline="0" fieldPosition="0">
        <references count="2">
          <reference field="4" count="1">
            <x v="0"/>
          </reference>
          <reference field="5" count="1" selected="0">
            <x v="2"/>
          </reference>
        </references>
      </pivotArea>
    </format>
    <format dxfId="770">
      <pivotArea dataOnly="0" labelOnly="1" outline="0" fieldPosition="0">
        <references count="2">
          <reference field="4" count="1">
            <x v="0"/>
          </reference>
          <reference field="5" count="1" selected="0">
            <x v="7"/>
          </reference>
        </references>
      </pivotArea>
    </format>
    <format dxfId="769">
      <pivotArea dataOnly="0" labelOnly="1" outline="0" fieldPosition="0">
        <references count="2">
          <reference field="4" count="1">
            <x v="0"/>
          </reference>
          <reference field="5" count="1" selected="0">
            <x v="7"/>
          </reference>
        </references>
      </pivotArea>
    </format>
    <format dxfId="768">
      <pivotArea dataOnly="0" labelOnly="1" outline="0" fieldPosition="0">
        <references count="2">
          <reference field="4" count="1">
            <x v="0"/>
          </reference>
          <reference field="5" count="1" selected="0">
            <x v="0"/>
          </reference>
        </references>
      </pivotArea>
    </format>
    <format dxfId="767">
      <pivotArea dataOnly="0" labelOnly="1" outline="0" fieldPosition="0">
        <references count="2">
          <reference field="4" count="1">
            <x v="1"/>
          </reference>
          <reference field="5" count="1" selected="0">
            <x v="60"/>
          </reference>
        </references>
      </pivotArea>
    </format>
    <format dxfId="766">
      <pivotArea dataOnly="0" labelOnly="1" outline="0" fieldPosition="0">
        <references count="2">
          <reference field="4" count="1">
            <x v="0"/>
          </reference>
          <reference field="5" count="1" selected="0">
            <x v="0"/>
          </reference>
        </references>
      </pivotArea>
    </format>
    <format dxfId="765">
      <pivotArea dataOnly="0" labelOnly="1" outline="0" fieldPosition="0">
        <references count="2">
          <reference field="4" count="1">
            <x v="1"/>
          </reference>
          <reference field="5" count="1" selected="0">
            <x v="60"/>
          </reference>
        </references>
      </pivotArea>
    </format>
    <format dxfId="764">
      <pivotArea dataOnly="0" labelOnly="1" outline="0" fieldPosition="0">
        <references count="2">
          <reference field="4" count="1">
            <x v="0"/>
          </reference>
          <reference field="5" count="1" selected="0">
            <x v="4"/>
          </reference>
        </references>
      </pivotArea>
    </format>
    <format dxfId="763">
      <pivotArea dataOnly="0" labelOnly="1" outline="0" fieldPosition="0">
        <references count="2">
          <reference field="4" count="1">
            <x v="1"/>
          </reference>
          <reference field="5" count="1" selected="0">
            <x v="9"/>
          </reference>
        </references>
      </pivotArea>
    </format>
    <format dxfId="762">
      <pivotArea dataOnly="0" labelOnly="1" outline="0" fieldPosition="0">
        <references count="2">
          <reference field="4" count="1">
            <x v="0"/>
          </reference>
          <reference field="5" count="1" selected="0">
            <x v="31"/>
          </reference>
        </references>
      </pivotArea>
    </format>
    <format dxfId="761">
      <pivotArea dataOnly="0" labelOnly="1" outline="0" fieldPosition="0">
        <references count="2">
          <reference field="4" count="1">
            <x v="1"/>
          </reference>
          <reference field="5" count="1" selected="0">
            <x v="35"/>
          </reference>
        </references>
      </pivotArea>
    </format>
    <format dxfId="760">
      <pivotArea dataOnly="0" labelOnly="1" outline="0" fieldPosition="0">
        <references count="2">
          <reference field="4" count="1">
            <x v="0"/>
          </reference>
          <reference field="5" count="1" selected="0">
            <x v="36"/>
          </reference>
        </references>
      </pivotArea>
    </format>
    <format dxfId="759">
      <pivotArea dataOnly="0" labelOnly="1" outline="0" fieldPosition="0">
        <references count="2">
          <reference field="4" count="1">
            <x v="1"/>
          </reference>
          <reference field="5" count="1" selected="0">
            <x v="38"/>
          </reference>
        </references>
      </pivotArea>
    </format>
    <format dxfId="758">
      <pivotArea dataOnly="0" labelOnly="1" outline="0" fieldPosition="0">
        <references count="2">
          <reference field="4" count="1">
            <x v="0"/>
          </reference>
          <reference field="5" count="1" selected="0">
            <x v="42"/>
          </reference>
        </references>
      </pivotArea>
    </format>
    <format dxfId="757">
      <pivotArea dataOnly="0" labelOnly="1" outline="0" fieldPosition="0">
        <references count="2">
          <reference field="4" count="1">
            <x v="1"/>
          </reference>
          <reference field="5" count="1" selected="0">
            <x v="49"/>
          </reference>
        </references>
      </pivotArea>
    </format>
    <format dxfId="756">
      <pivotArea dataOnly="0" labelOnly="1" outline="0" fieldPosition="0">
        <references count="2">
          <reference field="4" count="1">
            <x v="0"/>
          </reference>
          <reference field="5" count="1" selected="0">
            <x v="54"/>
          </reference>
        </references>
      </pivotArea>
    </format>
    <format dxfId="755">
      <pivotArea dataOnly="0" labelOnly="1" outline="0" fieldPosition="0">
        <references count="2">
          <reference field="4" count="1">
            <x v="0"/>
          </reference>
          <reference field="5" count="1" selected="0">
            <x v="4"/>
          </reference>
        </references>
      </pivotArea>
    </format>
    <format dxfId="754">
      <pivotArea dataOnly="0" labelOnly="1" outline="0" fieldPosition="0">
        <references count="2">
          <reference field="4" count="1">
            <x v="1"/>
          </reference>
          <reference field="5" count="1" selected="0">
            <x v="9"/>
          </reference>
        </references>
      </pivotArea>
    </format>
    <format dxfId="753">
      <pivotArea dataOnly="0" labelOnly="1" outline="0" fieldPosition="0">
        <references count="2">
          <reference field="4" count="1">
            <x v="0"/>
          </reference>
          <reference field="5" count="1" selected="0">
            <x v="31"/>
          </reference>
        </references>
      </pivotArea>
    </format>
    <format dxfId="752">
      <pivotArea dataOnly="0" labelOnly="1" outline="0" fieldPosition="0">
        <references count="2">
          <reference field="4" count="1">
            <x v="1"/>
          </reference>
          <reference field="5" count="1" selected="0">
            <x v="35"/>
          </reference>
        </references>
      </pivotArea>
    </format>
    <format dxfId="751">
      <pivotArea dataOnly="0" labelOnly="1" outline="0" fieldPosition="0">
        <references count="2">
          <reference field="4" count="1">
            <x v="0"/>
          </reference>
          <reference field="5" count="1" selected="0">
            <x v="36"/>
          </reference>
        </references>
      </pivotArea>
    </format>
    <format dxfId="750">
      <pivotArea dataOnly="0" labelOnly="1" outline="0" fieldPosition="0">
        <references count="2">
          <reference field="4" count="1">
            <x v="1"/>
          </reference>
          <reference field="5" count="1" selected="0">
            <x v="38"/>
          </reference>
        </references>
      </pivotArea>
    </format>
    <format dxfId="749">
      <pivotArea dataOnly="0" labelOnly="1" outline="0" fieldPosition="0">
        <references count="2">
          <reference field="4" count="1">
            <x v="0"/>
          </reference>
          <reference field="5" count="1" selected="0">
            <x v="42"/>
          </reference>
        </references>
      </pivotArea>
    </format>
    <format dxfId="748">
      <pivotArea dataOnly="0" labelOnly="1" outline="0" fieldPosition="0">
        <references count="2">
          <reference field="4" count="1">
            <x v="1"/>
          </reference>
          <reference field="5" count="1" selected="0">
            <x v="49"/>
          </reference>
        </references>
      </pivotArea>
    </format>
    <format dxfId="747">
      <pivotArea dataOnly="0" labelOnly="1" outline="0" fieldPosition="0">
        <references count="2">
          <reference field="4" count="1">
            <x v="0"/>
          </reference>
          <reference field="5" count="1" selected="0">
            <x v="54"/>
          </reference>
        </references>
      </pivotArea>
    </format>
    <format dxfId="746">
      <pivotArea dataOnly="0" labelOnly="1" outline="0" fieldPosition="0">
        <references count="2">
          <reference field="4" count="1">
            <x v="0"/>
          </reference>
          <reference field="5" count="1" selected="0">
            <x v="4"/>
          </reference>
        </references>
      </pivotArea>
    </format>
    <format dxfId="745">
      <pivotArea dataOnly="0" labelOnly="1" outline="0" fieldPosition="0">
        <references count="2">
          <reference field="4" count="1">
            <x v="1"/>
          </reference>
          <reference field="5" count="1" selected="0">
            <x v="9"/>
          </reference>
        </references>
      </pivotArea>
    </format>
    <format dxfId="744">
      <pivotArea dataOnly="0" labelOnly="1" outline="0" fieldPosition="0">
        <references count="2">
          <reference field="4" count="1">
            <x v="0"/>
          </reference>
          <reference field="5" count="1" selected="0">
            <x v="31"/>
          </reference>
        </references>
      </pivotArea>
    </format>
    <format dxfId="743">
      <pivotArea dataOnly="0" labelOnly="1" outline="0" fieldPosition="0">
        <references count="2">
          <reference field="4" count="1">
            <x v="1"/>
          </reference>
          <reference field="5" count="1" selected="0">
            <x v="35"/>
          </reference>
        </references>
      </pivotArea>
    </format>
    <format dxfId="742">
      <pivotArea dataOnly="0" labelOnly="1" outline="0" fieldPosition="0">
        <references count="2">
          <reference field="4" count="1">
            <x v="0"/>
          </reference>
          <reference field="5" count="1" selected="0">
            <x v="36"/>
          </reference>
        </references>
      </pivotArea>
    </format>
    <format dxfId="741">
      <pivotArea dataOnly="0" labelOnly="1" outline="0" fieldPosition="0">
        <references count="2">
          <reference field="4" count="1">
            <x v="1"/>
          </reference>
          <reference field="5" count="1" selected="0">
            <x v="38"/>
          </reference>
        </references>
      </pivotArea>
    </format>
    <format dxfId="740">
      <pivotArea dataOnly="0" labelOnly="1" outline="0" fieldPosition="0">
        <references count="2">
          <reference field="4" count="1">
            <x v="0"/>
          </reference>
          <reference field="5" count="1" selected="0">
            <x v="42"/>
          </reference>
        </references>
      </pivotArea>
    </format>
    <format dxfId="739">
      <pivotArea dataOnly="0" labelOnly="1" outline="0" fieldPosition="0">
        <references count="2">
          <reference field="4" count="1">
            <x v="1"/>
          </reference>
          <reference field="5" count="1" selected="0">
            <x v="49"/>
          </reference>
        </references>
      </pivotArea>
    </format>
    <format dxfId="738">
      <pivotArea dataOnly="0" labelOnly="1" outline="0" fieldPosition="0">
        <references count="2">
          <reference field="4" count="1">
            <x v="0"/>
          </reference>
          <reference field="5" count="1" selected="0">
            <x v="54"/>
          </reference>
        </references>
      </pivotArea>
    </format>
    <format dxfId="737">
      <pivotArea dataOnly="0" labelOnly="1" outline="0" fieldPosition="0">
        <references count="2">
          <reference field="4" count="1">
            <x v="0"/>
          </reference>
          <reference field="5" count="1" selected="0">
            <x v="11"/>
          </reference>
        </references>
      </pivotArea>
    </format>
    <format dxfId="736">
      <pivotArea dataOnly="0" labelOnly="1" outline="0" fieldPosition="0">
        <references count="2">
          <reference field="4" count="1">
            <x v="0"/>
          </reference>
          <reference field="5" count="1" selected="0">
            <x v="11"/>
          </reference>
        </references>
      </pivotArea>
    </format>
    <format dxfId="735">
      <pivotArea outline="0" collapsedLevelsAreSubtotals="1" fieldPosition="0">
        <references count="3">
          <reference field="4" count="1" selected="0">
            <x v="0"/>
          </reference>
          <reference field="5" count="1" selected="0">
            <x v="4"/>
          </reference>
          <reference field="51" count="1" selected="0">
            <x v="1"/>
          </reference>
        </references>
      </pivotArea>
    </format>
    <format dxfId="734">
      <pivotArea outline="0" collapsedLevelsAreSubtotals="1" fieldPosition="0">
        <references count="3">
          <reference field="4" count="1" selected="0">
            <x v="0"/>
          </reference>
          <reference field="5" count="1" selected="0">
            <x v="45"/>
          </reference>
          <reference field="51" count="1" selected="0">
            <x v="1"/>
          </reference>
        </references>
      </pivotArea>
    </format>
    <format dxfId="733">
      <pivotArea outline="0" collapsedLevelsAreSubtotals="1" fieldPosition="0">
        <references count="3">
          <reference field="4" count="1" selected="0">
            <x v="0"/>
          </reference>
          <reference field="5" count="1" selected="0">
            <x v="57"/>
          </reference>
          <reference field="51" count="1" selected="0">
            <x v="0"/>
          </reference>
        </references>
      </pivotArea>
    </format>
    <format dxfId="732">
      <pivotArea outline="0" collapsedLevelsAreSubtotals="1" fieldPosition="0">
        <references count="3">
          <reference field="4" count="1" selected="0">
            <x v="0"/>
          </reference>
          <reference field="5" count="1" selected="0">
            <x v="58"/>
          </reference>
          <reference field="51" count="1" selected="0">
            <x v="1"/>
          </reference>
        </references>
      </pivotArea>
    </format>
    <format dxfId="731">
      <pivotArea outline="0" collapsedLevelsAreSubtotals="1" fieldPosition="0">
        <references count="3">
          <reference field="4" count="1" selected="0">
            <x v="0"/>
          </reference>
          <reference field="5" count="1" selected="0">
            <x v="59"/>
          </reference>
          <reference field="51" count="1" selected="0">
            <x v="1"/>
          </reference>
        </references>
      </pivotArea>
    </format>
    <format dxfId="730">
      <pivotArea outline="0" collapsedLevelsAreSubtotals="1" fieldPosition="0">
        <references count="3">
          <reference field="4" count="1" selected="0">
            <x v="1"/>
          </reference>
          <reference field="5" count="1" selected="0">
            <x v="60"/>
          </reference>
          <reference field="51" count="1" selected="0">
            <x v="2"/>
          </reference>
        </references>
      </pivotArea>
    </format>
    <format dxfId="729">
      <pivotArea outline="0" collapsedLevelsAreSubtotals="1" fieldPosition="0">
        <references count="3">
          <reference field="4" count="1" selected="0">
            <x v="1"/>
          </reference>
          <reference field="5" count="1" selected="0">
            <x v="60"/>
          </reference>
          <reference field="51" count="1" selected="0">
            <x v="2"/>
          </reference>
        </references>
      </pivotArea>
    </format>
    <format dxfId="728">
      <pivotArea field="51" type="button" dataOnly="0" labelOnly="1" outline="0" axis="axisRow" fieldPosition="2"/>
    </format>
    <format dxfId="727">
      <pivotArea field="51" type="button" dataOnly="0" labelOnly="1" outline="0" axis="axisRow" fieldPosition="2"/>
    </format>
    <format dxfId="726">
      <pivotArea dataOnly="0" labelOnly="1" outline="0" fieldPosition="0">
        <references count="1">
          <reference field="4294967294" count="2">
            <x v="0"/>
            <x v="1"/>
          </reference>
        </references>
      </pivotArea>
    </format>
    <format dxfId="725">
      <pivotArea field="51" type="button" dataOnly="0" labelOnly="1" outline="0" axis="axisRow" fieldPosition="2"/>
    </format>
    <format dxfId="724">
      <pivotArea dataOnly="0" labelOnly="1" outline="0" fieldPosition="0">
        <references count="1">
          <reference field="4294967294" count="2">
            <x v="0"/>
            <x v="1"/>
          </reference>
        </references>
      </pivotArea>
    </format>
    <format dxfId="723">
      <pivotArea field="51" type="button" dataOnly="0" labelOnly="1" outline="0" axis="axisRow" fieldPosition="2"/>
    </format>
    <format dxfId="722">
      <pivotArea dataOnly="0" labelOnly="1" outline="0" fieldPosition="0">
        <references count="1">
          <reference field="4294967294" count="2">
            <x v="0"/>
            <x v="1"/>
          </reference>
        </references>
      </pivotArea>
    </format>
    <format dxfId="721">
      <pivotArea dataOnly="0" labelOnly="1" outline="0" fieldPosition="0">
        <references count="2">
          <reference field="4" count="1">
            <x v="0"/>
          </reference>
          <reference field="5" count="1" selected="0">
            <x v="22"/>
          </reference>
        </references>
      </pivotArea>
    </format>
    <format dxfId="720">
      <pivotArea dataOnly="0" labelOnly="1" outline="0" fieldPosition="0">
        <references count="3">
          <reference field="4" count="1" selected="0">
            <x v="0"/>
          </reference>
          <reference field="5" count="1" selected="0">
            <x v="22"/>
          </reference>
          <reference field="51" count="1">
            <x v="1"/>
          </reference>
        </references>
      </pivotArea>
    </format>
    <format dxfId="719">
      <pivotArea dataOnly="0" labelOnly="1" outline="0" fieldPosition="0">
        <references count="3">
          <reference field="4" count="1" selected="0">
            <x v="0"/>
          </reference>
          <reference field="5" count="1" selected="0">
            <x v="27"/>
          </reference>
          <reference field="51" count="1">
            <x v="1"/>
          </reference>
        </references>
      </pivotArea>
    </format>
    <format dxfId="718">
      <pivotArea dataOnly="0" labelOnly="1" outline="0" fieldPosition="0">
        <references count="2">
          <reference field="4" count="1">
            <x v="0"/>
          </reference>
          <reference field="5" count="1" selected="0">
            <x v="1"/>
          </reference>
        </references>
      </pivotArea>
    </format>
    <format dxfId="717">
      <pivotArea dataOnly="0" labelOnly="1" outline="0" fieldPosition="0">
        <references count="2">
          <reference field="4" count="1">
            <x v="1"/>
          </reference>
          <reference field="5" count="1" selected="0">
            <x v="39"/>
          </reference>
        </references>
      </pivotArea>
    </format>
    <format dxfId="716">
      <pivotArea dataOnly="0" labelOnly="1" outline="0" fieldPosition="0">
        <references count="2">
          <reference field="4" count="1">
            <x v="0"/>
          </reference>
          <reference field="5" count="1" selected="0">
            <x v="45"/>
          </reference>
        </references>
      </pivotArea>
    </format>
    <format dxfId="715">
      <pivotArea dataOnly="0" labelOnly="1" outline="0" fieldPosition="0">
        <references count="3">
          <reference field="4" count="1" selected="0">
            <x v="0"/>
          </reference>
          <reference field="5" count="1" selected="0">
            <x v="1"/>
          </reference>
          <reference field="51" count="1">
            <x v="0"/>
          </reference>
        </references>
      </pivotArea>
    </format>
    <format dxfId="714">
      <pivotArea dataOnly="0" labelOnly="1" outline="0" fieldPosition="0">
        <references count="3">
          <reference field="4" count="1" selected="0">
            <x v="0"/>
          </reference>
          <reference field="5" count="1" selected="0">
            <x v="3"/>
          </reference>
          <reference field="51" count="1">
            <x v="1"/>
          </reference>
        </references>
      </pivotArea>
    </format>
    <format dxfId="713">
      <pivotArea dataOnly="0" labelOnly="1" outline="0" fieldPosition="0">
        <references count="3">
          <reference field="4" count="1" selected="0">
            <x v="0"/>
          </reference>
          <reference field="5" count="1" selected="0">
            <x v="24"/>
          </reference>
          <reference field="51" count="1">
            <x v="1"/>
          </reference>
        </references>
      </pivotArea>
    </format>
    <format dxfId="712">
      <pivotArea dataOnly="0" labelOnly="1" outline="0" fieldPosition="0">
        <references count="3">
          <reference field="4" count="1" selected="0">
            <x v="1"/>
          </reference>
          <reference field="5" count="1" selected="0">
            <x v="39"/>
          </reference>
          <reference field="51" count="1">
            <x v="1"/>
          </reference>
        </references>
      </pivotArea>
    </format>
    <format dxfId="711">
      <pivotArea dataOnly="0" labelOnly="1" outline="0" fieldPosition="0">
        <references count="3">
          <reference field="4" count="1" selected="0">
            <x v="0"/>
          </reference>
          <reference field="5" count="1" selected="0">
            <x v="45"/>
          </reference>
          <reference field="51" count="1">
            <x v="1"/>
          </reference>
        </references>
      </pivotArea>
    </format>
    <format dxfId="710">
      <pivotArea dataOnly="0" labelOnly="1" outline="0" fieldPosition="0">
        <references count="2">
          <reference field="4" count="1">
            <x v="0"/>
          </reference>
          <reference field="5" count="1" selected="0">
            <x v="1"/>
          </reference>
        </references>
      </pivotArea>
    </format>
    <format dxfId="709">
      <pivotArea dataOnly="0" labelOnly="1" outline="0" fieldPosition="0">
        <references count="2">
          <reference field="4" count="1">
            <x v="1"/>
          </reference>
          <reference field="5" count="1" selected="0">
            <x v="39"/>
          </reference>
        </references>
      </pivotArea>
    </format>
    <format dxfId="708">
      <pivotArea dataOnly="0" labelOnly="1" outline="0" fieldPosition="0">
        <references count="2">
          <reference field="4" count="1">
            <x v="0"/>
          </reference>
          <reference field="5" count="1" selected="0">
            <x v="45"/>
          </reference>
        </references>
      </pivotArea>
    </format>
    <format dxfId="707">
      <pivotArea dataOnly="0" labelOnly="1" outline="0" fieldPosition="0">
        <references count="3">
          <reference field="4" count="1" selected="0">
            <x v="0"/>
          </reference>
          <reference field="5" count="1" selected="0">
            <x v="1"/>
          </reference>
          <reference field="51" count="1">
            <x v="0"/>
          </reference>
        </references>
      </pivotArea>
    </format>
    <format dxfId="706">
      <pivotArea dataOnly="0" labelOnly="1" outline="0" fieldPosition="0">
        <references count="3">
          <reference field="4" count="1" selected="0">
            <x v="0"/>
          </reference>
          <reference field="5" count="1" selected="0">
            <x v="3"/>
          </reference>
          <reference field="51" count="1">
            <x v="1"/>
          </reference>
        </references>
      </pivotArea>
    </format>
    <format dxfId="705">
      <pivotArea dataOnly="0" labelOnly="1" outline="0" fieldPosition="0">
        <references count="3">
          <reference field="4" count="1" selected="0">
            <x v="0"/>
          </reference>
          <reference field="5" count="1" selected="0">
            <x v="24"/>
          </reference>
          <reference field="51" count="1">
            <x v="1"/>
          </reference>
        </references>
      </pivotArea>
    </format>
    <format dxfId="704">
      <pivotArea dataOnly="0" labelOnly="1" outline="0" fieldPosition="0">
        <references count="3">
          <reference field="4" count="1" selected="0">
            <x v="1"/>
          </reference>
          <reference field="5" count="1" selected="0">
            <x v="39"/>
          </reference>
          <reference field="51" count="1">
            <x v="1"/>
          </reference>
        </references>
      </pivotArea>
    </format>
    <format dxfId="703">
      <pivotArea dataOnly="0" labelOnly="1" outline="0" fieldPosition="0">
        <references count="3">
          <reference field="4" count="1" selected="0">
            <x v="0"/>
          </reference>
          <reference field="5" count="1" selected="0">
            <x v="45"/>
          </reference>
          <reference field="51" count="1">
            <x v="1"/>
          </reference>
        </references>
      </pivotArea>
    </format>
    <format dxfId="702">
      <pivotArea dataOnly="0" labelOnly="1" outline="0" fieldPosition="0">
        <references count="2">
          <reference field="4" count="1">
            <x v="0"/>
          </reference>
          <reference field="5" count="1" selected="0">
            <x v="11"/>
          </reference>
        </references>
      </pivotArea>
    </format>
    <format dxfId="701">
      <pivotArea dataOnly="0" labelOnly="1" outline="0" fieldPosition="0">
        <references count="3">
          <reference field="4" count="1" selected="0">
            <x v="0"/>
          </reference>
          <reference field="5" count="1" selected="0">
            <x v="11"/>
          </reference>
          <reference field="51" count="1">
            <x v="1"/>
          </reference>
        </references>
      </pivotArea>
    </format>
    <format dxfId="700">
      <pivotArea dataOnly="0" labelOnly="1" outline="0" fieldPosition="0">
        <references count="3">
          <reference field="4" count="1" selected="0">
            <x v="0"/>
          </reference>
          <reference field="5" count="1" selected="0">
            <x v="14"/>
          </reference>
          <reference field="51" count="1">
            <x v="1"/>
          </reference>
        </references>
      </pivotArea>
    </format>
    <format dxfId="699">
      <pivotArea dataOnly="0" labelOnly="1" outline="0" fieldPosition="0">
        <references count="3">
          <reference field="4" count="1" selected="0">
            <x v="0"/>
          </reference>
          <reference field="5" count="1" selected="0">
            <x v="25"/>
          </reference>
          <reference field="51" count="1">
            <x v="1"/>
          </reference>
        </references>
      </pivotArea>
    </format>
    <format dxfId="698">
      <pivotArea dataOnly="0" labelOnly="1" outline="0" fieldPosition="0">
        <references count="3">
          <reference field="4" count="1" selected="0">
            <x v="0"/>
          </reference>
          <reference field="5" count="1" selected="0">
            <x v="30"/>
          </reference>
          <reference field="51" count="1">
            <x v="0"/>
          </reference>
        </references>
      </pivotArea>
    </format>
    <format dxfId="697">
      <pivotArea dataOnly="0" labelOnly="1" outline="0" fieldPosition="0">
        <references count="3">
          <reference field="4" count="1" selected="0">
            <x v="0"/>
          </reference>
          <reference field="5" count="1" selected="0">
            <x v="43"/>
          </reference>
          <reference field="51" count="1">
            <x v="0"/>
          </reference>
        </references>
      </pivotArea>
    </format>
    <format dxfId="696">
      <pivotArea dataOnly="0" labelOnly="1" outline="0" fieldPosition="0">
        <references count="3">
          <reference field="4" count="1" selected="0">
            <x v="0"/>
          </reference>
          <reference field="5" count="1" selected="0">
            <x v="56"/>
          </reference>
          <reference field="51" count="1">
            <x v="1"/>
          </reference>
        </references>
      </pivotArea>
    </format>
    <format dxfId="695">
      <pivotArea dataOnly="0" labelOnly="1" outline="0" fieldPosition="0">
        <references count="2">
          <reference field="4" count="1">
            <x v="0"/>
          </reference>
          <reference field="5" count="1" selected="0">
            <x v="11"/>
          </reference>
        </references>
      </pivotArea>
    </format>
    <format dxfId="694">
      <pivotArea dataOnly="0" labelOnly="1" outline="0" fieldPosition="0">
        <references count="3">
          <reference field="4" count="1" selected="0">
            <x v="0"/>
          </reference>
          <reference field="5" count="1" selected="0">
            <x v="11"/>
          </reference>
          <reference field="51" count="1">
            <x v="1"/>
          </reference>
        </references>
      </pivotArea>
    </format>
    <format dxfId="693">
      <pivotArea dataOnly="0" labelOnly="1" outline="0" fieldPosition="0">
        <references count="3">
          <reference field="4" count="1" selected="0">
            <x v="0"/>
          </reference>
          <reference field="5" count="1" selected="0">
            <x v="14"/>
          </reference>
          <reference field="51" count="1">
            <x v="1"/>
          </reference>
        </references>
      </pivotArea>
    </format>
    <format dxfId="692">
      <pivotArea dataOnly="0" labelOnly="1" outline="0" fieldPosition="0">
        <references count="3">
          <reference field="4" count="1" selected="0">
            <x v="0"/>
          </reference>
          <reference field="5" count="1" selected="0">
            <x v="25"/>
          </reference>
          <reference field="51" count="1">
            <x v="1"/>
          </reference>
        </references>
      </pivotArea>
    </format>
    <format dxfId="691">
      <pivotArea dataOnly="0" labelOnly="1" outline="0" fieldPosition="0">
        <references count="3">
          <reference field="4" count="1" selected="0">
            <x v="0"/>
          </reference>
          <reference field="5" count="1" selected="0">
            <x v="30"/>
          </reference>
          <reference field="51" count="1">
            <x v="0"/>
          </reference>
        </references>
      </pivotArea>
    </format>
    <format dxfId="690">
      <pivotArea dataOnly="0" labelOnly="1" outline="0" fieldPosition="0">
        <references count="3">
          <reference field="4" count="1" selected="0">
            <x v="0"/>
          </reference>
          <reference field="5" count="1" selected="0">
            <x v="43"/>
          </reference>
          <reference field="51" count="1">
            <x v="0"/>
          </reference>
        </references>
      </pivotArea>
    </format>
    <format dxfId="689">
      <pivotArea dataOnly="0" labelOnly="1" outline="0" fieldPosition="0">
        <references count="3">
          <reference field="4" count="1" selected="0">
            <x v="0"/>
          </reference>
          <reference field="5" count="1" selected="0">
            <x v="56"/>
          </reference>
          <reference field="51" count="1">
            <x v="1"/>
          </reference>
        </references>
      </pivotArea>
    </format>
    <format dxfId="688">
      <pivotArea dataOnly="0" labelOnly="1" outline="0" fieldPosition="0">
        <references count="2">
          <reference field="4" count="1">
            <x v="1"/>
          </reference>
          <reference field="5" count="1" selected="0">
            <x v="5"/>
          </reference>
        </references>
      </pivotArea>
    </format>
    <format dxfId="687">
      <pivotArea dataOnly="0" labelOnly="1" outline="0" fieldPosition="0">
        <references count="2">
          <reference field="4" count="1">
            <x v="0"/>
          </reference>
          <reference field="5" count="1" selected="0">
            <x v="12"/>
          </reference>
        </references>
      </pivotArea>
    </format>
    <format dxfId="686">
      <pivotArea dataOnly="0" labelOnly="1" outline="0" fieldPosition="0">
        <references count="2">
          <reference field="4" count="1">
            <x v="1"/>
          </reference>
          <reference field="5" count="1" selected="0">
            <x v="51"/>
          </reference>
        </references>
      </pivotArea>
    </format>
    <format dxfId="685">
      <pivotArea dataOnly="0" labelOnly="1" outline="0" fieldPosition="0">
        <references count="3">
          <reference field="4" count="1" selected="0">
            <x v="1"/>
          </reference>
          <reference field="5" count="1" selected="0">
            <x v="5"/>
          </reference>
          <reference field="51" count="1">
            <x v="4"/>
          </reference>
        </references>
      </pivotArea>
    </format>
    <format dxfId="684">
      <pivotArea dataOnly="0" labelOnly="1" outline="0" fieldPosition="0">
        <references count="3">
          <reference field="4" count="1" selected="0">
            <x v="1"/>
          </reference>
          <reference field="5" count="1" selected="0">
            <x v="6"/>
          </reference>
          <reference field="51" count="1">
            <x v="4"/>
          </reference>
        </references>
      </pivotArea>
    </format>
    <format dxfId="683">
      <pivotArea dataOnly="0" labelOnly="1" outline="0" fieldPosition="0">
        <references count="3">
          <reference field="4" count="1" selected="0">
            <x v="1"/>
          </reference>
          <reference field="5" count="1" selected="0">
            <x v="10"/>
          </reference>
          <reference field="51" count="1">
            <x v="0"/>
          </reference>
        </references>
      </pivotArea>
    </format>
    <format dxfId="682">
      <pivotArea dataOnly="0" labelOnly="1" outline="0" fieldPosition="0">
        <references count="3">
          <reference field="4" count="1" selected="0">
            <x v="0"/>
          </reference>
          <reference field="5" count="1" selected="0">
            <x v="12"/>
          </reference>
          <reference field="51" count="1">
            <x v="3"/>
          </reference>
        </references>
      </pivotArea>
    </format>
    <format dxfId="681">
      <pivotArea dataOnly="0" labelOnly="1" outline="0" fieldPosition="0">
        <references count="3">
          <reference field="4" count="1" selected="0">
            <x v="0"/>
          </reference>
          <reference field="5" count="1" selected="0">
            <x v="13"/>
          </reference>
          <reference field="51" count="1">
            <x v="0"/>
          </reference>
        </references>
      </pivotArea>
    </format>
    <format dxfId="680">
      <pivotArea dataOnly="0" labelOnly="1" outline="0" fieldPosition="0">
        <references count="3">
          <reference field="4" count="1" selected="0">
            <x v="0"/>
          </reference>
          <reference field="5" count="1" selected="0">
            <x v="16"/>
          </reference>
          <reference field="51" count="1">
            <x v="2"/>
          </reference>
        </references>
      </pivotArea>
    </format>
    <format dxfId="679">
      <pivotArea dataOnly="0" labelOnly="1" outline="0" fieldPosition="0">
        <references count="3">
          <reference field="4" count="1" selected="0">
            <x v="0"/>
          </reference>
          <reference field="5" count="1" selected="0">
            <x v="18"/>
          </reference>
          <reference field="51" count="1">
            <x v="0"/>
          </reference>
        </references>
      </pivotArea>
    </format>
    <format dxfId="678">
      <pivotArea dataOnly="0" labelOnly="1" outline="0" fieldPosition="0">
        <references count="3">
          <reference field="4" count="1" selected="0">
            <x v="0"/>
          </reference>
          <reference field="5" count="1" selected="0">
            <x v="41"/>
          </reference>
          <reference field="51" count="1">
            <x v="1"/>
          </reference>
        </references>
      </pivotArea>
    </format>
    <format dxfId="677">
      <pivotArea dataOnly="0" labelOnly="1" outline="0" fieldPosition="0">
        <references count="3">
          <reference field="4" count="1" selected="0">
            <x v="1"/>
          </reference>
          <reference field="5" count="1" selected="0">
            <x v="51"/>
          </reference>
          <reference field="51" count="1">
            <x v="1"/>
          </reference>
        </references>
      </pivotArea>
    </format>
    <format dxfId="676">
      <pivotArea dataOnly="0" labelOnly="1" outline="0" fieldPosition="0">
        <references count="3">
          <reference field="4" count="1" selected="0">
            <x v="1"/>
          </reference>
          <reference field="5" count="1" selected="0">
            <x v="53"/>
          </reference>
          <reference field="51" count="1">
            <x v="2"/>
          </reference>
        </references>
      </pivotArea>
    </format>
    <format dxfId="675">
      <pivotArea dataOnly="0" labelOnly="1" outline="0" fieldPosition="0">
        <references count="2">
          <reference field="4" count="1">
            <x v="1"/>
          </reference>
          <reference field="5" count="1" selected="0">
            <x v="5"/>
          </reference>
        </references>
      </pivotArea>
    </format>
    <format dxfId="674">
      <pivotArea dataOnly="0" labelOnly="1" outline="0" fieldPosition="0">
        <references count="2">
          <reference field="4" count="1">
            <x v="0"/>
          </reference>
          <reference field="5" count="1" selected="0">
            <x v="12"/>
          </reference>
        </references>
      </pivotArea>
    </format>
    <format dxfId="673">
      <pivotArea dataOnly="0" labelOnly="1" outline="0" fieldPosition="0">
        <references count="2">
          <reference field="4" count="1">
            <x v="1"/>
          </reference>
          <reference field="5" count="1" selected="0">
            <x v="51"/>
          </reference>
        </references>
      </pivotArea>
    </format>
    <format dxfId="672">
      <pivotArea dataOnly="0" labelOnly="1" outline="0" fieldPosition="0">
        <references count="3">
          <reference field="4" count="1" selected="0">
            <x v="1"/>
          </reference>
          <reference field="5" count="1" selected="0">
            <x v="5"/>
          </reference>
          <reference field="51" count="1">
            <x v="4"/>
          </reference>
        </references>
      </pivotArea>
    </format>
    <format dxfId="671">
      <pivotArea dataOnly="0" labelOnly="1" outline="0" fieldPosition="0">
        <references count="3">
          <reference field="4" count="1" selected="0">
            <x v="1"/>
          </reference>
          <reference field="5" count="1" selected="0">
            <x v="6"/>
          </reference>
          <reference field="51" count="1">
            <x v="4"/>
          </reference>
        </references>
      </pivotArea>
    </format>
    <format dxfId="670">
      <pivotArea dataOnly="0" labelOnly="1" outline="0" fieldPosition="0">
        <references count="3">
          <reference field="4" count="1" selected="0">
            <x v="1"/>
          </reference>
          <reference field="5" count="1" selected="0">
            <x v="10"/>
          </reference>
          <reference field="51" count="1">
            <x v="0"/>
          </reference>
        </references>
      </pivotArea>
    </format>
    <format dxfId="669">
      <pivotArea dataOnly="0" labelOnly="1" outline="0" fieldPosition="0">
        <references count="3">
          <reference field="4" count="1" selected="0">
            <x v="0"/>
          </reference>
          <reference field="5" count="1" selected="0">
            <x v="12"/>
          </reference>
          <reference field="51" count="1">
            <x v="3"/>
          </reference>
        </references>
      </pivotArea>
    </format>
    <format dxfId="668">
      <pivotArea dataOnly="0" labelOnly="1" outline="0" fieldPosition="0">
        <references count="3">
          <reference field="4" count="1" selected="0">
            <x v="0"/>
          </reference>
          <reference field="5" count="1" selected="0">
            <x v="13"/>
          </reference>
          <reference field="51" count="1">
            <x v="0"/>
          </reference>
        </references>
      </pivotArea>
    </format>
    <format dxfId="667">
      <pivotArea dataOnly="0" labelOnly="1" outline="0" fieldPosition="0">
        <references count="3">
          <reference field="4" count="1" selected="0">
            <x v="0"/>
          </reference>
          <reference field="5" count="1" selected="0">
            <x v="16"/>
          </reference>
          <reference field="51" count="1">
            <x v="2"/>
          </reference>
        </references>
      </pivotArea>
    </format>
    <format dxfId="666">
      <pivotArea dataOnly="0" labelOnly="1" outline="0" fieldPosition="0">
        <references count="3">
          <reference field="4" count="1" selected="0">
            <x v="0"/>
          </reference>
          <reference field="5" count="1" selected="0">
            <x v="18"/>
          </reference>
          <reference field="51" count="1">
            <x v="0"/>
          </reference>
        </references>
      </pivotArea>
    </format>
    <format dxfId="665">
      <pivotArea dataOnly="0" labelOnly="1" outline="0" fieldPosition="0">
        <references count="3">
          <reference field="4" count="1" selected="0">
            <x v="0"/>
          </reference>
          <reference field="5" count="1" selected="0">
            <x v="41"/>
          </reference>
          <reference field="51" count="1">
            <x v="1"/>
          </reference>
        </references>
      </pivotArea>
    </format>
    <format dxfId="664">
      <pivotArea dataOnly="0" labelOnly="1" outline="0" fieldPosition="0">
        <references count="3">
          <reference field="4" count="1" selected="0">
            <x v="1"/>
          </reference>
          <reference field="5" count="1" selected="0">
            <x v="51"/>
          </reference>
          <reference field="51" count="1">
            <x v="1"/>
          </reference>
        </references>
      </pivotArea>
    </format>
    <format dxfId="663">
      <pivotArea dataOnly="0" labelOnly="1" outline="0" fieldPosition="0">
        <references count="3">
          <reference field="4" count="1" selected="0">
            <x v="1"/>
          </reference>
          <reference field="5" count="1" selected="0">
            <x v="53"/>
          </reference>
          <reference field="51" count="1">
            <x v="2"/>
          </reference>
        </references>
      </pivotArea>
    </format>
    <format dxfId="662">
      <pivotArea dataOnly="0" labelOnly="1" outline="0" fieldPosition="0">
        <references count="2">
          <reference field="4" count="1">
            <x v="0"/>
          </reference>
          <reference field="5" count="1" selected="0">
            <x v="2"/>
          </reference>
        </references>
      </pivotArea>
    </format>
    <format dxfId="661">
      <pivotArea dataOnly="0" labelOnly="1" outline="0" fieldPosition="0">
        <references count="3">
          <reference field="4" count="1" selected="0">
            <x v="0"/>
          </reference>
          <reference field="5" count="1" selected="0">
            <x v="2"/>
          </reference>
          <reference field="51" count="1">
            <x v="1"/>
          </reference>
        </references>
      </pivotArea>
    </format>
    <format dxfId="660">
      <pivotArea dataOnly="0" labelOnly="1" outline="0" fieldPosition="0">
        <references count="3">
          <reference field="4" count="1" selected="0">
            <x v="0"/>
          </reference>
          <reference field="5" count="1" selected="0">
            <x v="15"/>
          </reference>
          <reference field="51" count="1">
            <x v="1"/>
          </reference>
        </references>
      </pivotArea>
    </format>
    <format dxfId="659">
      <pivotArea dataOnly="0" labelOnly="1" outline="0" fieldPosition="0">
        <references count="3">
          <reference field="4" count="1" selected="0">
            <x v="0"/>
          </reference>
          <reference field="5" count="1" selected="0">
            <x v="26"/>
          </reference>
          <reference field="51" count="1">
            <x v="1"/>
          </reference>
        </references>
      </pivotArea>
    </format>
    <format dxfId="658">
      <pivotArea dataOnly="0" labelOnly="1" outline="0" fieldPosition="0">
        <references count="3">
          <reference field="4" count="1" selected="0">
            <x v="0"/>
          </reference>
          <reference field="5" count="1" selected="0">
            <x v="32"/>
          </reference>
          <reference field="51" count="1">
            <x v="1"/>
          </reference>
        </references>
      </pivotArea>
    </format>
    <format dxfId="657">
      <pivotArea dataOnly="0" labelOnly="1" outline="0" fieldPosition="0">
        <references count="3">
          <reference field="4" count="1" selected="0">
            <x v="0"/>
          </reference>
          <reference field="5" count="1" selected="0">
            <x v="33"/>
          </reference>
          <reference field="51" count="1">
            <x v="1"/>
          </reference>
        </references>
      </pivotArea>
    </format>
    <format dxfId="656">
      <pivotArea dataOnly="0" labelOnly="1" outline="0" fieldPosition="0">
        <references count="3">
          <reference field="4" count="1" selected="0">
            <x v="0"/>
          </reference>
          <reference field="5" count="1" selected="0">
            <x v="37"/>
          </reference>
          <reference field="51" count="1">
            <x v="1"/>
          </reference>
        </references>
      </pivotArea>
    </format>
    <format dxfId="655">
      <pivotArea dataOnly="0" labelOnly="1" outline="0" fieldPosition="0">
        <references count="3">
          <reference field="4" count="1" selected="0">
            <x v="0"/>
          </reference>
          <reference field="5" count="1" selected="0">
            <x v="40"/>
          </reference>
          <reference field="51" count="1">
            <x v="1"/>
          </reference>
        </references>
      </pivotArea>
    </format>
    <format dxfId="654">
      <pivotArea dataOnly="0" labelOnly="1" outline="0" fieldPosition="0">
        <references count="3">
          <reference field="4" count="1" selected="0">
            <x v="0"/>
          </reference>
          <reference field="5" count="1" selected="0">
            <x v="44"/>
          </reference>
          <reference field="51" count="1">
            <x v="1"/>
          </reference>
        </references>
      </pivotArea>
    </format>
    <format dxfId="653">
      <pivotArea dataOnly="0" labelOnly="1" outline="0" fieldPosition="0">
        <references count="3">
          <reference field="4" count="1" selected="0">
            <x v="0"/>
          </reference>
          <reference field="5" count="1" selected="0">
            <x v="50"/>
          </reference>
          <reference field="51" count="1">
            <x v="1"/>
          </reference>
        </references>
      </pivotArea>
    </format>
    <format dxfId="652">
      <pivotArea dataOnly="0" labelOnly="1" outline="0" fieldPosition="0">
        <references count="2">
          <reference field="4" count="1">
            <x v="0"/>
          </reference>
          <reference field="5" count="1" selected="0">
            <x v="2"/>
          </reference>
        </references>
      </pivotArea>
    </format>
    <format dxfId="651">
      <pivotArea dataOnly="0" labelOnly="1" outline="0" fieldPosition="0">
        <references count="3">
          <reference field="4" count="1" selected="0">
            <x v="0"/>
          </reference>
          <reference field="5" count="1" selected="0">
            <x v="2"/>
          </reference>
          <reference field="51" count="1">
            <x v="1"/>
          </reference>
        </references>
      </pivotArea>
    </format>
    <format dxfId="650">
      <pivotArea dataOnly="0" labelOnly="1" outline="0" fieldPosition="0">
        <references count="3">
          <reference field="4" count="1" selected="0">
            <x v="0"/>
          </reference>
          <reference field="5" count="1" selected="0">
            <x v="15"/>
          </reference>
          <reference field="51" count="1">
            <x v="1"/>
          </reference>
        </references>
      </pivotArea>
    </format>
    <format dxfId="649">
      <pivotArea dataOnly="0" labelOnly="1" outline="0" fieldPosition="0">
        <references count="3">
          <reference field="4" count="1" selected="0">
            <x v="0"/>
          </reference>
          <reference field="5" count="1" selected="0">
            <x v="26"/>
          </reference>
          <reference field="51" count="1">
            <x v="1"/>
          </reference>
        </references>
      </pivotArea>
    </format>
    <format dxfId="648">
      <pivotArea dataOnly="0" labelOnly="1" outline="0" fieldPosition="0">
        <references count="3">
          <reference field="4" count="1" selected="0">
            <x v="0"/>
          </reference>
          <reference field="5" count="1" selected="0">
            <x v="32"/>
          </reference>
          <reference field="51" count="1">
            <x v="1"/>
          </reference>
        </references>
      </pivotArea>
    </format>
    <format dxfId="647">
      <pivotArea dataOnly="0" labelOnly="1" outline="0" fieldPosition="0">
        <references count="3">
          <reference field="4" count="1" selected="0">
            <x v="0"/>
          </reference>
          <reference field="5" count="1" selected="0">
            <x v="33"/>
          </reference>
          <reference field="51" count="1">
            <x v="1"/>
          </reference>
        </references>
      </pivotArea>
    </format>
    <format dxfId="646">
      <pivotArea dataOnly="0" labelOnly="1" outline="0" fieldPosition="0">
        <references count="3">
          <reference field="4" count="1" selected="0">
            <x v="0"/>
          </reference>
          <reference field="5" count="1" selected="0">
            <x v="37"/>
          </reference>
          <reference field="51" count="1">
            <x v="1"/>
          </reference>
        </references>
      </pivotArea>
    </format>
    <format dxfId="645">
      <pivotArea dataOnly="0" labelOnly="1" outline="0" fieldPosition="0">
        <references count="3">
          <reference field="4" count="1" selected="0">
            <x v="0"/>
          </reference>
          <reference field="5" count="1" selected="0">
            <x v="40"/>
          </reference>
          <reference field="51" count="1">
            <x v="1"/>
          </reference>
        </references>
      </pivotArea>
    </format>
    <format dxfId="644">
      <pivotArea dataOnly="0" labelOnly="1" outline="0" fieldPosition="0">
        <references count="3">
          <reference field="4" count="1" selected="0">
            <x v="0"/>
          </reference>
          <reference field="5" count="1" selected="0">
            <x v="44"/>
          </reference>
          <reference field="51" count="1">
            <x v="1"/>
          </reference>
        </references>
      </pivotArea>
    </format>
    <format dxfId="643">
      <pivotArea dataOnly="0" labelOnly="1" outline="0" fieldPosition="0">
        <references count="3">
          <reference field="4" count="1" selected="0">
            <x v="0"/>
          </reference>
          <reference field="5" count="1" selected="0">
            <x v="50"/>
          </reference>
          <reference field="51" count="1">
            <x v="1"/>
          </reference>
        </references>
      </pivotArea>
    </format>
    <format dxfId="642">
      <pivotArea dataOnly="0" labelOnly="1" outline="0" fieldPosition="0">
        <references count="2">
          <reference field="4" count="1">
            <x v="0"/>
          </reference>
          <reference field="5" count="1" selected="0">
            <x v="7"/>
          </reference>
        </references>
      </pivotArea>
    </format>
    <format dxfId="641">
      <pivotArea dataOnly="0" labelOnly="1" outline="0" fieldPosition="0">
        <references count="3">
          <reference field="4" count="1" selected="0">
            <x v="0"/>
          </reference>
          <reference field="5" count="1" selected="0">
            <x v="7"/>
          </reference>
          <reference field="51" count="1">
            <x v="0"/>
          </reference>
        </references>
      </pivotArea>
    </format>
    <format dxfId="640">
      <pivotArea dataOnly="0" labelOnly="1" outline="0" fieldPosition="0">
        <references count="3">
          <reference field="4" count="1" selected="0">
            <x v="0"/>
          </reference>
          <reference field="5" count="1" selected="0">
            <x v="19"/>
          </reference>
          <reference field="51" count="1">
            <x v="1"/>
          </reference>
        </references>
      </pivotArea>
    </format>
    <format dxfId="639">
      <pivotArea dataOnly="0" labelOnly="1" outline="0" fieldPosition="0">
        <references count="3">
          <reference field="4" count="1" selected="0">
            <x v="0"/>
          </reference>
          <reference field="5" count="1" selected="0">
            <x v="20"/>
          </reference>
          <reference field="51" count="1">
            <x v="0"/>
          </reference>
        </references>
      </pivotArea>
    </format>
    <format dxfId="638">
      <pivotArea dataOnly="0" labelOnly="1" outline="0" fieldPosition="0">
        <references count="3">
          <reference field="4" count="1" selected="0">
            <x v="0"/>
          </reference>
          <reference field="5" count="1" selected="0">
            <x v="34"/>
          </reference>
          <reference field="51" count="1">
            <x v="1"/>
          </reference>
        </references>
      </pivotArea>
    </format>
    <format dxfId="637">
      <pivotArea dataOnly="0" labelOnly="1" outline="0" fieldPosition="0">
        <references count="3">
          <reference field="4" count="1" selected="0">
            <x v="0"/>
          </reference>
          <reference field="5" count="1" selected="0">
            <x v="57"/>
          </reference>
          <reference field="51" count="1">
            <x v="0"/>
          </reference>
        </references>
      </pivotArea>
    </format>
    <format dxfId="636">
      <pivotArea dataOnly="0" labelOnly="1" outline="0" fieldPosition="0">
        <references count="3">
          <reference field="4" count="1" selected="0">
            <x v="0"/>
          </reference>
          <reference field="5" count="1" selected="0">
            <x v="59"/>
          </reference>
          <reference field="51" count="1">
            <x v="1"/>
          </reference>
        </references>
      </pivotArea>
    </format>
    <format dxfId="635">
      <pivotArea dataOnly="0" labelOnly="1" outline="0" fieldPosition="0">
        <references count="2">
          <reference field="4" count="1">
            <x v="0"/>
          </reference>
          <reference field="5" count="1" selected="0">
            <x v="7"/>
          </reference>
        </references>
      </pivotArea>
    </format>
    <format dxfId="634">
      <pivotArea dataOnly="0" labelOnly="1" outline="0" fieldPosition="0">
        <references count="3">
          <reference field="4" count="1" selected="0">
            <x v="0"/>
          </reference>
          <reference field="5" count="1" selected="0">
            <x v="7"/>
          </reference>
          <reference field="51" count="1">
            <x v="0"/>
          </reference>
        </references>
      </pivotArea>
    </format>
    <format dxfId="633">
      <pivotArea dataOnly="0" labelOnly="1" outline="0" fieldPosition="0">
        <references count="3">
          <reference field="4" count="1" selected="0">
            <x v="0"/>
          </reference>
          <reference field="5" count="1" selected="0">
            <x v="19"/>
          </reference>
          <reference field="51" count="1">
            <x v="1"/>
          </reference>
        </references>
      </pivotArea>
    </format>
    <format dxfId="632">
      <pivotArea dataOnly="0" labelOnly="1" outline="0" fieldPosition="0">
        <references count="3">
          <reference field="4" count="1" selected="0">
            <x v="0"/>
          </reference>
          <reference field="5" count="1" selected="0">
            <x v="20"/>
          </reference>
          <reference field="51" count="1">
            <x v="0"/>
          </reference>
        </references>
      </pivotArea>
    </format>
    <format dxfId="631">
      <pivotArea dataOnly="0" labelOnly="1" outline="0" fieldPosition="0">
        <references count="3">
          <reference field="4" count="1" selected="0">
            <x v="0"/>
          </reference>
          <reference field="5" count="1" selected="0">
            <x v="34"/>
          </reference>
          <reference field="51" count="1">
            <x v="1"/>
          </reference>
        </references>
      </pivotArea>
    </format>
    <format dxfId="630">
      <pivotArea dataOnly="0" labelOnly="1" outline="0" fieldPosition="0">
        <references count="3">
          <reference field="4" count="1" selected="0">
            <x v="0"/>
          </reference>
          <reference field="5" count="1" selected="0">
            <x v="57"/>
          </reference>
          <reference field="51" count="1">
            <x v="0"/>
          </reference>
        </references>
      </pivotArea>
    </format>
    <format dxfId="629">
      <pivotArea dataOnly="0" labelOnly="1" outline="0" fieldPosition="0">
        <references count="3">
          <reference field="4" count="1" selected="0">
            <x v="0"/>
          </reference>
          <reference field="5" count="1" selected="0">
            <x v="59"/>
          </reference>
          <reference field="51" count="1">
            <x v="1"/>
          </reference>
        </references>
      </pivotArea>
    </format>
    <format dxfId="628">
      <pivotArea dataOnly="0" labelOnly="1" outline="0" fieldPosition="0">
        <references count="2">
          <reference field="4" count="1">
            <x v="0"/>
          </reference>
          <reference field="5" count="1" selected="0">
            <x v="0"/>
          </reference>
        </references>
      </pivotArea>
    </format>
    <format dxfId="627">
      <pivotArea dataOnly="0" labelOnly="1" outline="0" fieldPosition="0">
        <references count="2">
          <reference field="4" count="1">
            <x v="1"/>
          </reference>
          <reference field="5" count="1" selected="0">
            <x v="60"/>
          </reference>
        </references>
      </pivotArea>
    </format>
    <format dxfId="626">
      <pivotArea dataOnly="0" labelOnly="1" outline="0" fieldPosition="0">
        <references count="3">
          <reference field="4" count="1" selected="0">
            <x v="0"/>
          </reference>
          <reference field="5" count="1" selected="0">
            <x v="0"/>
          </reference>
          <reference field="51" count="1">
            <x v="2"/>
          </reference>
        </references>
      </pivotArea>
    </format>
    <format dxfId="625">
      <pivotArea dataOnly="0" labelOnly="1" outline="0" fieldPosition="0">
        <references count="3">
          <reference field="4" count="1" selected="0">
            <x v="0"/>
          </reference>
          <reference field="5" count="1" selected="0">
            <x v="17"/>
          </reference>
          <reference field="51" count="1">
            <x v="2"/>
          </reference>
        </references>
      </pivotArea>
    </format>
    <format dxfId="624">
      <pivotArea dataOnly="0" labelOnly="1" outline="0" fieldPosition="0">
        <references count="3">
          <reference field="4" count="1" selected="0">
            <x v="0"/>
          </reference>
          <reference field="5" count="1" selected="0">
            <x v="23"/>
          </reference>
          <reference field="51" count="1">
            <x v="1"/>
          </reference>
        </references>
      </pivotArea>
    </format>
    <format dxfId="623">
      <pivotArea dataOnly="0" labelOnly="1" outline="0" fieldPosition="0">
        <references count="3">
          <reference field="4" count="1" selected="0">
            <x v="1"/>
          </reference>
          <reference field="5" count="1" selected="0">
            <x v="60"/>
          </reference>
          <reference field="51" count="1">
            <x v="2"/>
          </reference>
        </references>
      </pivotArea>
    </format>
    <format dxfId="622">
      <pivotArea dataOnly="0" labelOnly="1" outline="0" fieldPosition="0">
        <references count="2">
          <reference field="4" count="1">
            <x v="0"/>
          </reference>
          <reference field="5" count="1" selected="0">
            <x v="0"/>
          </reference>
        </references>
      </pivotArea>
    </format>
    <format dxfId="621">
      <pivotArea dataOnly="0" labelOnly="1" outline="0" fieldPosition="0">
        <references count="2">
          <reference field="4" count="1">
            <x v="1"/>
          </reference>
          <reference field="5" count="1" selected="0">
            <x v="60"/>
          </reference>
        </references>
      </pivotArea>
    </format>
    <format dxfId="620">
      <pivotArea dataOnly="0" labelOnly="1" outline="0" fieldPosition="0">
        <references count="3">
          <reference field="4" count="1" selected="0">
            <x v="0"/>
          </reference>
          <reference field="5" count="1" selected="0">
            <x v="0"/>
          </reference>
          <reference field="51" count="1">
            <x v="2"/>
          </reference>
        </references>
      </pivotArea>
    </format>
    <format dxfId="619">
      <pivotArea dataOnly="0" labelOnly="1" outline="0" fieldPosition="0">
        <references count="3">
          <reference field="4" count="1" selected="0">
            <x v="0"/>
          </reference>
          <reference field="5" count="1" selected="0">
            <x v="17"/>
          </reference>
          <reference field="51" count="1">
            <x v="2"/>
          </reference>
        </references>
      </pivotArea>
    </format>
    <format dxfId="618">
      <pivotArea dataOnly="0" labelOnly="1" outline="0" fieldPosition="0">
        <references count="3">
          <reference field="4" count="1" selected="0">
            <x v="0"/>
          </reference>
          <reference field="5" count="1" selected="0">
            <x v="23"/>
          </reference>
          <reference field="51" count="1">
            <x v="1"/>
          </reference>
        </references>
      </pivotArea>
    </format>
    <format dxfId="617">
      <pivotArea dataOnly="0" labelOnly="1" outline="0" fieldPosition="0">
        <references count="3">
          <reference field="4" count="1" selected="0">
            <x v="1"/>
          </reference>
          <reference field="5" count="1" selected="0">
            <x v="60"/>
          </reference>
          <reference field="51" count="1">
            <x v="2"/>
          </reference>
        </references>
      </pivotArea>
    </format>
    <format dxfId="616">
      <pivotArea dataOnly="0" labelOnly="1" outline="0" fieldPosition="0">
        <references count="2">
          <reference field="4" count="1">
            <x v="0"/>
          </reference>
          <reference field="5" count="1" selected="0">
            <x v="4"/>
          </reference>
        </references>
      </pivotArea>
    </format>
    <format dxfId="615">
      <pivotArea dataOnly="0" labelOnly="1" outline="0" fieldPosition="0">
        <references count="2">
          <reference field="4" count="1">
            <x v="1"/>
          </reference>
          <reference field="5" count="1" selected="0">
            <x v="9"/>
          </reference>
        </references>
      </pivotArea>
    </format>
    <format dxfId="614">
      <pivotArea dataOnly="0" labelOnly="1" outline="0" fieldPosition="0">
        <references count="2">
          <reference field="4" count="1">
            <x v="0"/>
          </reference>
          <reference field="5" count="1" selected="0">
            <x v="31"/>
          </reference>
        </references>
      </pivotArea>
    </format>
    <format dxfId="613">
      <pivotArea dataOnly="0" labelOnly="1" outline="0" fieldPosition="0">
        <references count="2">
          <reference field="4" count="1">
            <x v="1"/>
          </reference>
          <reference field="5" count="1" selected="0">
            <x v="35"/>
          </reference>
        </references>
      </pivotArea>
    </format>
    <format dxfId="612">
      <pivotArea dataOnly="0" labelOnly="1" outline="0" fieldPosition="0">
        <references count="2">
          <reference field="4" count="1">
            <x v="0"/>
          </reference>
          <reference field="5" count="1" selected="0">
            <x v="36"/>
          </reference>
        </references>
      </pivotArea>
    </format>
    <format dxfId="611">
      <pivotArea dataOnly="0" labelOnly="1" outline="0" fieldPosition="0">
        <references count="2">
          <reference field="4" count="1">
            <x v="1"/>
          </reference>
          <reference field="5" count="1" selected="0">
            <x v="38"/>
          </reference>
        </references>
      </pivotArea>
    </format>
    <format dxfId="610">
      <pivotArea dataOnly="0" labelOnly="1" outline="0" fieldPosition="0">
        <references count="2">
          <reference field="4" count="1">
            <x v="0"/>
          </reference>
          <reference field="5" count="1" selected="0">
            <x v="42"/>
          </reference>
        </references>
      </pivotArea>
    </format>
    <format dxfId="609">
      <pivotArea dataOnly="0" labelOnly="1" outline="0" fieldPosition="0">
        <references count="2">
          <reference field="4" count="1">
            <x v="1"/>
          </reference>
          <reference field="5" count="1" selected="0">
            <x v="49"/>
          </reference>
        </references>
      </pivotArea>
    </format>
    <format dxfId="608">
      <pivotArea dataOnly="0" labelOnly="1" outline="0" fieldPosition="0">
        <references count="2">
          <reference field="4" count="1">
            <x v="0"/>
          </reference>
          <reference field="5" count="1" selected="0">
            <x v="54"/>
          </reference>
        </references>
      </pivotArea>
    </format>
    <format dxfId="607">
      <pivotArea dataOnly="0" labelOnly="1" outline="0" fieldPosition="0">
        <references count="3">
          <reference field="4" count="1" selected="0">
            <x v="0"/>
          </reference>
          <reference field="5" count="1" selected="0">
            <x v="4"/>
          </reference>
          <reference field="51" count="1">
            <x v="1"/>
          </reference>
        </references>
      </pivotArea>
    </format>
    <format dxfId="606">
      <pivotArea dataOnly="0" labelOnly="1" outline="0" fieldPosition="0">
        <references count="3">
          <reference field="4" count="1" selected="0">
            <x v="0"/>
          </reference>
          <reference field="5" count="1" selected="0">
            <x v="8"/>
          </reference>
          <reference field="51" count="1">
            <x v="1"/>
          </reference>
        </references>
      </pivotArea>
    </format>
    <format dxfId="605">
      <pivotArea dataOnly="0" labelOnly="1" outline="0" fieldPosition="0">
        <references count="3">
          <reference field="4" count="1" selected="0">
            <x v="1"/>
          </reference>
          <reference field="5" count="1" selected="0">
            <x v="9"/>
          </reference>
          <reference field="51" count="1">
            <x v="4"/>
          </reference>
        </references>
      </pivotArea>
    </format>
    <format dxfId="604">
      <pivotArea dataOnly="0" labelOnly="1" outline="0" fieldPosition="0">
        <references count="3">
          <reference field="4" count="1" selected="0">
            <x v="1"/>
          </reference>
          <reference field="5" count="1" selected="0">
            <x v="21"/>
          </reference>
          <reference field="51" count="1">
            <x v="0"/>
          </reference>
        </references>
      </pivotArea>
    </format>
    <format dxfId="603">
      <pivotArea dataOnly="0" labelOnly="1" outline="0" fieldPosition="0">
        <references count="3">
          <reference field="4" count="1" selected="0">
            <x v="1"/>
          </reference>
          <reference field="5" count="1" selected="0">
            <x v="29"/>
          </reference>
          <reference field="51" count="1">
            <x v="4"/>
          </reference>
        </references>
      </pivotArea>
    </format>
    <format dxfId="602">
      <pivotArea dataOnly="0" labelOnly="1" outline="0" fieldPosition="0">
        <references count="3">
          <reference field="4" count="1" selected="0">
            <x v="0"/>
          </reference>
          <reference field="5" count="1" selected="0">
            <x v="31"/>
          </reference>
          <reference field="51" count="1">
            <x v="1"/>
          </reference>
        </references>
      </pivotArea>
    </format>
    <format dxfId="601">
      <pivotArea dataOnly="0" labelOnly="1" outline="0" fieldPosition="0">
        <references count="3">
          <reference field="4" count="1" selected="0">
            <x v="1"/>
          </reference>
          <reference field="5" count="1" selected="0">
            <x v="35"/>
          </reference>
          <reference field="51" count="1">
            <x v="2"/>
          </reference>
        </references>
      </pivotArea>
    </format>
    <format dxfId="600">
      <pivotArea dataOnly="0" labelOnly="1" outline="0" fieldPosition="0">
        <references count="3">
          <reference field="4" count="1" selected="0">
            <x v="0"/>
          </reference>
          <reference field="5" count="1" selected="0">
            <x v="36"/>
          </reference>
          <reference field="51" count="1">
            <x v="0"/>
          </reference>
        </references>
      </pivotArea>
    </format>
    <format dxfId="599">
      <pivotArea dataOnly="0" labelOnly="1" outline="0" fieldPosition="0">
        <references count="3">
          <reference field="4" count="1" selected="0">
            <x v="1"/>
          </reference>
          <reference field="5" count="1" selected="0">
            <x v="38"/>
          </reference>
          <reference field="51" count="1">
            <x v="1"/>
          </reference>
        </references>
      </pivotArea>
    </format>
    <format dxfId="598">
      <pivotArea dataOnly="0" labelOnly="1" outline="0" fieldPosition="0">
        <references count="3">
          <reference field="4" count="1" selected="0">
            <x v="0"/>
          </reference>
          <reference field="5" count="1" selected="0">
            <x v="42"/>
          </reference>
          <reference field="51" count="1">
            <x v="1"/>
          </reference>
        </references>
      </pivotArea>
    </format>
    <format dxfId="597">
      <pivotArea dataOnly="0" labelOnly="1" outline="0" fieldPosition="0">
        <references count="3">
          <reference field="4" count="1" selected="0">
            <x v="0"/>
          </reference>
          <reference field="5" count="1" selected="0">
            <x v="46"/>
          </reference>
          <reference field="51" count="1">
            <x v="2"/>
          </reference>
        </references>
      </pivotArea>
    </format>
    <format dxfId="596">
      <pivotArea dataOnly="0" labelOnly="1" outline="0" fieldPosition="0">
        <references count="3">
          <reference field="4" count="1" selected="0">
            <x v="0"/>
          </reference>
          <reference field="5" count="1" selected="0">
            <x v="47"/>
          </reference>
          <reference field="51" count="1">
            <x v="2"/>
          </reference>
        </references>
      </pivotArea>
    </format>
    <format dxfId="595">
      <pivotArea dataOnly="0" labelOnly="1" outline="0" fieldPosition="0">
        <references count="3">
          <reference field="4" count="1" selected="0">
            <x v="0"/>
          </reference>
          <reference field="5" count="1" selected="0">
            <x v="48"/>
          </reference>
          <reference field="51" count="1">
            <x v="2"/>
          </reference>
        </references>
      </pivotArea>
    </format>
    <format dxfId="594">
      <pivotArea dataOnly="0" labelOnly="1" outline="0" fieldPosition="0">
        <references count="3">
          <reference field="4" count="1" selected="0">
            <x v="1"/>
          </reference>
          <reference field="5" count="1" selected="0">
            <x v="49"/>
          </reference>
          <reference field="51" count="1">
            <x v="4"/>
          </reference>
        </references>
      </pivotArea>
    </format>
    <format dxfId="593">
      <pivotArea dataOnly="0" labelOnly="1" outline="0" fieldPosition="0">
        <references count="3">
          <reference field="4" count="1" selected="0">
            <x v="1"/>
          </reference>
          <reference field="5" count="1" selected="0">
            <x v="52"/>
          </reference>
          <reference field="51" count="1">
            <x v="1"/>
          </reference>
        </references>
      </pivotArea>
    </format>
    <format dxfId="592">
      <pivotArea dataOnly="0" labelOnly="1" outline="0" fieldPosition="0">
        <references count="3">
          <reference field="4" count="1" selected="0">
            <x v="0"/>
          </reference>
          <reference field="5" count="1" selected="0">
            <x v="54"/>
          </reference>
          <reference field="51" count="1">
            <x v="1"/>
          </reference>
        </references>
      </pivotArea>
    </format>
    <format dxfId="591">
      <pivotArea dataOnly="0" labelOnly="1" outline="0" fieldPosition="0">
        <references count="3">
          <reference field="4" count="1" selected="0">
            <x v="0"/>
          </reference>
          <reference field="5" count="1" selected="0">
            <x v="55"/>
          </reference>
          <reference field="51" count="1">
            <x v="0"/>
          </reference>
        </references>
      </pivotArea>
    </format>
    <format dxfId="590">
      <pivotArea dataOnly="0" labelOnly="1" outline="0" fieldPosition="0">
        <references count="3">
          <reference field="4" count="1" selected="0">
            <x v="0"/>
          </reference>
          <reference field="5" count="1" selected="0">
            <x v="58"/>
          </reference>
          <reference field="51" count="1">
            <x v="1"/>
          </reference>
        </references>
      </pivotArea>
    </format>
    <format dxfId="589">
      <pivotArea dataOnly="0" labelOnly="1" outline="0" fieldPosition="0">
        <references count="3">
          <reference field="4" count="1" selected="0">
            <x v="0"/>
          </reference>
          <reference field="5" count="1" selected="0">
            <x v="61"/>
          </reference>
          <reference field="51" count="1">
            <x v="3"/>
          </reference>
        </references>
      </pivotArea>
    </format>
    <format dxfId="588">
      <pivotArea dataOnly="0" labelOnly="1" outline="0" fieldPosition="0">
        <references count="2">
          <reference field="4" count="1">
            <x v="0"/>
          </reference>
          <reference field="5" count="1" selected="0">
            <x v="4"/>
          </reference>
        </references>
      </pivotArea>
    </format>
    <format dxfId="587">
      <pivotArea dataOnly="0" labelOnly="1" outline="0" fieldPosition="0">
        <references count="2">
          <reference field="4" count="1">
            <x v="1"/>
          </reference>
          <reference field="5" count="1" selected="0">
            <x v="9"/>
          </reference>
        </references>
      </pivotArea>
    </format>
    <format dxfId="586">
      <pivotArea dataOnly="0" labelOnly="1" outline="0" fieldPosition="0">
        <references count="2">
          <reference field="4" count="1">
            <x v="0"/>
          </reference>
          <reference field="5" count="1" selected="0">
            <x v="31"/>
          </reference>
        </references>
      </pivotArea>
    </format>
    <format dxfId="585">
      <pivotArea dataOnly="0" labelOnly="1" outline="0" fieldPosition="0">
        <references count="2">
          <reference field="4" count="1">
            <x v="1"/>
          </reference>
          <reference field="5" count="1" selected="0">
            <x v="35"/>
          </reference>
        </references>
      </pivotArea>
    </format>
    <format dxfId="584">
      <pivotArea dataOnly="0" labelOnly="1" outline="0" fieldPosition="0">
        <references count="2">
          <reference field="4" count="1">
            <x v="0"/>
          </reference>
          <reference field="5" count="1" selected="0">
            <x v="36"/>
          </reference>
        </references>
      </pivotArea>
    </format>
    <format dxfId="583">
      <pivotArea dataOnly="0" labelOnly="1" outline="0" fieldPosition="0">
        <references count="2">
          <reference field="4" count="1">
            <x v="1"/>
          </reference>
          <reference field="5" count="1" selected="0">
            <x v="38"/>
          </reference>
        </references>
      </pivotArea>
    </format>
    <format dxfId="582">
      <pivotArea dataOnly="0" labelOnly="1" outline="0" fieldPosition="0">
        <references count="2">
          <reference field="4" count="1">
            <x v="0"/>
          </reference>
          <reference field="5" count="1" selected="0">
            <x v="42"/>
          </reference>
        </references>
      </pivotArea>
    </format>
    <format dxfId="581">
      <pivotArea dataOnly="0" labelOnly="1" outline="0" fieldPosition="0">
        <references count="2">
          <reference field="4" count="1">
            <x v="1"/>
          </reference>
          <reference field="5" count="1" selected="0">
            <x v="49"/>
          </reference>
        </references>
      </pivotArea>
    </format>
    <format dxfId="580">
      <pivotArea dataOnly="0" labelOnly="1" outline="0" fieldPosition="0">
        <references count="2">
          <reference field="4" count="1">
            <x v="0"/>
          </reference>
          <reference field="5" count="1" selected="0">
            <x v="54"/>
          </reference>
        </references>
      </pivotArea>
    </format>
    <format dxfId="579">
      <pivotArea dataOnly="0" labelOnly="1" outline="0" fieldPosition="0">
        <references count="3">
          <reference field="4" count="1" selected="0">
            <x v="0"/>
          </reference>
          <reference field="5" count="1" selected="0">
            <x v="4"/>
          </reference>
          <reference field="51" count="1">
            <x v="1"/>
          </reference>
        </references>
      </pivotArea>
    </format>
    <format dxfId="578">
      <pivotArea dataOnly="0" labelOnly="1" outline="0" fieldPosition="0">
        <references count="3">
          <reference field="4" count="1" selected="0">
            <x v="0"/>
          </reference>
          <reference field="5" count="1" selected="0">
            <x v="8"/>
          </reference>
          <reference field="51" count="1">
            <x v="1"/>
          </reference>
        </references>
      </pivotArea>
    </format>
    <format dxfId="577">
      <pivotArea dataOnly="0" labelOnly="1" outline="0" fieldPosition="0">
        <references count="3">
          <reference field="4" count="1" selected="0">
            <x v="1"/>
          </reference>
          <reference field="5" count="1" selected="0">
            <x v="9"/>
          </reference>
          <reference field="51" count="1">
            <x v="4"/>
          </reference>
        </references>
      </pivotArea>
    </format>
    <format dxfId="576">
      <pivotArea dataOnly="0" labelOnly="1" outline="0" fieldPosition="0">
        <references count="3">
          <reference field="4" count="1" selected="0">
            <x v="1"/>
          </reference>
          <reference field="5" count="1" selected="0">
            <x v="21"/>
          </reference>
          <reference field="51" count="1">
            <x v="0"/>
          </reference>
        </references>
      </pivotArea>
    </format>
    <format dxfId="575">
      <pivotArea dataOnly="0" labelOnly="1" outline="0" fieldPosition="0">
        <references count="3">
          <reference field="4" count="1" selected="0">
            <x v="1"/>
          </reference>
          <reference field="5" count="1" selected="0">
            <x v="29"/>
          </reference>
          <reference field="51" count="1">
            <x v="4"/>
          </reference>
        </references>
      </pivotArea>
    </format>
    <format dxfId="574">
      <pivotArea dataOnly="0" labelOnly="1" outline="0" fieldPosition="0">
        <references count="3">
          <reference field="4" count="1" selected="0">
            <x v="0"/>
          </reference>
          <reference field="5" count="1" selected="0">
            <x v="31"/>
          </reference>
          <reference field="51" count="1">
            <x v="1"/>
          </reference>
        </references>
      </pivotArea>
    </format>
    <format dxfId="573">
      <pivotArea dataOnly="0" labelOnly="1" outline="0" fieldPosition="0">
        <references count="3">
          <reference field="4" count="1" selected="0">
            <x v="1"/>
          </reference>
          <reference field="5" count="1" selected="0">
            <x v="35"/>
          </reference>
          <reference field="51" count="1">
            <x v="2"/>
          </reference>
        </references>
      </pivotArea>
    </format>
    <format dxfId="572">
      <pivotArea dataOnly="0" labelOnly="1" outline="0" fieldPosition="0">
        <references count="3">
          <reference field="4" count="1" selected="0">
            <x v="0"/>
          </reference>
          <reference field="5" count="1" selected="0">
            <x v="36"/>
          </reference>
          <reference field="51" count="1">
            <x v="0"/>
          </reference>
        </references>
      </pivotArea>
    </format>
    <format dxfId="571">
      <pivotArea dataOnly="0" labelOnly="1" outline="0" fieldPosition="0">
        <references count="3">
          <reference field="4" count="1" selected="0">
            <x v="1"/>
          </reference>
          <reference field="5" count="1" selected="0">
            <x v="38"/>
          </reference>
          <reference field="51" count="1">
            <x v="1"/>
          </reference>
        </references>
      </pivotArea>
    </format>
    <format dxfId="570">
      <pivotArea dataOnly="0" labelOnly="1" outline="0" fieldPosition="0">
        <references count="3">
          <reference field="4" count="1" selected="0">
            <x v="0"/>
          </reference>
          <reference field="5" count="1" selected="0">
            <x v="42"/>
          </reference>
          <reference field="51" count="1">
            <x v="1"/>
          </reference>
        </references>
      </pivotArea>
    </format>
    <format dxfId="569">
      <pivotArea dataOnly="0" labelOnly="1" outline="0" fieldPosition="0">
        <references count="3">
          <reference field="4" count="1" selected="0">
            <x v="0"/>
          </reference>
          <reference field="5" count="1" selected="0">
            <x v="46"/>
          </reference>
          <reference field="51" count="1">
            <x v="2"/>
          </reference>
        </references>
      </pivotArea>
    </format>
    <format dxfId="568">
      <pivotArea dataOnly="0" labelOnly="1" outline="0" fieldPosition="0">
        <references count="3">
          <reference field="4" count="1" selected="0">
            <x v="0"/>
          </reference>
          <reference field="5" count="1" selected="0">
            <x v="47"/>
          </reference>
          <reference field="51" count="1">
            <x v="2"/>
          </reference>
        </references>
      </pivotArea>
    </format>
    <format dxfId="567">
      <pivotArea dataOnly="0" labelOnly="1" outline="0" fieldPosition="0">
        <references count="3">
          <reference field="4" count="1" selected="0">
            <x v="0"/>
          </reference>
          <reference field="5" count="1" selected="0">
            <x v="48"/>
          </reference>
          <reference field="51" count="1">
            <x v="2"/>
          </reference>
        </references>
      </pivotArea>
    </format>
    <format dxfId="566">
      <pivotArea dataOnly="0" labelOnly="1" outline="0" fieldPosition="0">
        <references count="3">
          <reference field="4" count="1" selected="0">
            <x v="1"/>
          </reference>
          <reference field="5" count="1" selected="0">
            <x v="49"/>
          </reference>
          <reference field="51" count="1">
            <x v="4"/>
          </reference>
        </references>
      </pivotArea>
    </format>
    <format dxfId="565">
      <pivotArea dataOnly="0" labelOnly="1" outline="0" fieldPosition="0">
        <references count="3">
          <reference field="4" count="1" selected="0">
            <x v="1"/>
          </reference>
          <reference field="5" count="1" selected="0">
            <x v="52"/>
          </reference>
          <reference field="51" count="1">
            <x v="1"/>
          </reference>
        </references>
      </pivotArea>
    </format>
    <format dxfId="564">
      <pivotArea dataOnly="0" labelOnly="1" outline="0" fieldPosition="0">
        <references count="3">
          <reference field="4" count="1" selected="0">
            <x v="0"/>
          </reference>
          <reference field="5" count="1" selected="0">
            <x v="54"/>
          </reference>
          <reference field="51" count="1">
            <x v="1"/>
          </reference>
        </references>
      </pivotArea>
    </format>
    <format dxfId="563">
      <pivotArea dataOnly="0" labelOnly="1" outline="0" fieldPosition="0">
        <references count="3">
          <reference field="4" count="1" selected="0">
            <x v="0"/>
          </reference>
          <reference field="5" count="1" selected="0">
            <x v="55"/>
          </reference>
          <reference field="51" count="1">
            <x v="0"/>
          </reference>
        </references>
      </pivotArea>
    </format>
    <format dxfId="562">
      <pivotArea dataOnly="0" labelOnly="1" outline="0" fieldPosition="0">
        <references count="3">
          <reference field="4" count="1" selected="0">
            <x v="0"/>
          </reference>
          <reference field="5" count="1" selected="0">
            <x v="58"/>
          </reference>
          <reference field="51" count="1">
            <x v="1"/>
          </reference>
        </references>
      </pivotArea>
    </format>
    <format dxfId="561">
      <pivotArea dataOnly="0" labelOnly="1" outline="0" fieldPosition="0">
        <references count="3">
          <reference field="4" count="1" selected="0">
            <x v="0"/>
          </reference>
          <reference field="5" count="1" selected="0">
            <x v="61"/>
          </reference>
          <reference field="51" count="1">
            <x v="3"/>
          </reference>
        </references>
      </pivotArea>
    </format>
  </formats>
  <conditionalFormats count="4">
    <conditionalFormat priority="4">
      <pivotAreas count="1">
        <pivotArea type="data" outline="0" collapsedLevelsAreSubtotals="1" fieldPosition="0">
          <references count="1">
            <reference field="4294967294" count="1" selected="0">
              <x v="1"/>
            </reference>
          </references>
        </pivotArea>
      </pivotAreas>
    </conditionalFormat>
    <conditionalFormat priority="3">
      <pivotAreas count="1">
        <pivotArea type="data" outline="0" collapsedLevelsAreSubtotals="1" fieldPosition="0">
          <references count="1">
            <reference field="4294967294" count="1" selected="0">
              <x v="1"/>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 priority="1">
      <pivotAreas count="1">
        <pivotArea type="data" outline="0" collapsedLevelsAreSubtotals="1" fieldPosition="0">
          <references count="1">
            <reference field="4294967294" count="1" selected="0">
              <x v="1"/>
            </reference>
          </references>
        </pivotArea>
      </pivotAreas>
    </conditionalFormat>
  </conditional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Dependencia1" sourceName="Dependencia">
  <pivotTables>
    <pivotTable tabId="4" name="TablaDinámica5"/>
    <pivotTable tabId="6" name="TablaDinámica2"/>
    <pivotTable tabId="6" name="TablaDinámica4"/>
    <pivotTable tabId="6" name="TablaDinámica3"/>
    <pivotTable tabId="6" name="TablaDinámica6"/>
    <pivotTable tabId="6" name="TablaDinámica5"/>
  </pivotTables>
  <data>
    <tabular pivotCacheId="2">
      <items count="9">
        <i x="0" s="1"/>
        <i x="1"/>
        <i x="2"/>
        <i x="3"/>
        <i x="4"/>
        <i x="5"/>
        <i x="6"/>
        <i x="7"/>
        <i x="8"/>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Clasificación__Estratégico___De_Gestión" sourceName="Clasificación (Estratégico / De Gestión)">
  <pivotTables>
    <pivotTable tabId="6" name="TablaDinámica2"/>
    <pivotTable tabId="6" name="TablaDinámica4"/>
    <pivotTable tabId="6" name="TablaDinámica6"/>
    <pivotTable tabId="4" name="TablaDinámica5"/>
    <pivotTable tabId="6" name="TablaDinámica5"/>
  </pivotTables>
  <data>
    <tabular pivotCacheId="2">
      <items count="2">
        <i x="0" s="1"/>
        <i x="1"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Periodicidad" sourceName="Periodicidad">
  <pivotTables>
    <pivotTable tabId="6" name="TablaDinámica2"/>
    <pivotTable tabId="6" name="TablaDinámica3"/>
    <pivotTable tabId="6" name="TablaDinámica4"/>
    <pivotTable tabId="6" name="TablaDinámica6"/>
    <pivotTable tabId="6" name="TablaDinámica5"/>
  </pivotTables>
  <data>
    <tabular pivotCacheId="2">
      <items count="6">
        <i x="0" s="1"/>
        <i x="4" s="1" nd="1"/>
        <i x="3" s="1" nd="1"/>
        <i x="2" s="1" nd="1"/>
        <i x="5" s="1" nd="1"/>
        <i x="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pendencia 1" cache="SegmentaciónDeDatos_Dependencia1" caption="Dependencia" rowHeight="241300"/>
  <slicer name="Clasificación (Estratégico / De Gestión)" cache="SegmentaciónDeDatos_Clasificación__Estratégico___De_Gestión" caption="Clasificación (Estratégico / De Gestión)" rowHeight="241300"/>
  <slicer name="Periodicidad" cache="SegmentaciónDeDatos_Periodicidad" caption="Periodicidad" rowHeight="241300"/>
</slicers>
</file>

<file path=xl/tables/table1.xml><?xml version="1.0" encoding="utf-8"?>
<table xmlns="http://schemas.openxmlformats.org/spreadsheetml/2006/main" id="2" name="Tabla1" displayName="Tabla1" ref="A7:EC62" totalsRowShown="0" headerRowDxfId="3" dataDxfId="2" tableBorderDxfId="1293">
  <autoFilter ref="A7:EC62"/>
  <tableColumns count="133">
    <tableColumn id="1" name="No." dataDxfId="0"/>
    <tableColumn id="2" name="Objetivo Estratégico" dataDxfId="1"/>
    <tableColumn id="3" name="Proceso" dataDxfId="134"/>
    <tableColumn id="4" name="Dependencia" dataDxfId="133"/>
    <tableColumn id="5" name="Clasificación (Estratégico / De Gestión)" dataDxfId="132"/>
    <tableColumn id="6" name="Nombre del indicador" dataDxfId="131"/>
    <tableColumn id="7" name="Objetivo del indicador" dataDxfId="130"/>
    <tableColumn id="8" name="Periodicidad" dataDxfId="129"/>
    <tableColumn id="9" name="Recursos" dataDxfId="128"/>
    <tableColumn id="10" name="Meta" dataDxfId="127"/>
    <tableColumn id="11" name="Puntos de lectura" dataDxfId="126"/>
    <tableColumn id="12" name="Tipo de indicador" dataDxfId="125"/>
    <tableColumn id="13" name="Formula" dataDxfId="124"/>
    <tableColumn id="14" name="Escala de medición" dataDxfId="123"/>
    <tableColumn id="15" name="Fuente de datos" dataDxfId="122"/>
    <tableColumn id="16" name="Frecuencia de recolección datos" dataDxfId="121"/>
    <tableColumn id="17" name="Frecuencia de análisis de los datos" dataDxfId="120"/>
    <tableColumn id="18" name="MALO" dataDxfId="119"/>
    <tableColumn id="19" name="REGULAR" dataDxfId="118"/>
    <tableColumn id="20" name="BUENO" dataDxfId="117"/>
    <tableColumn id="21" name="EXCELENTE" dataDxfId="116"/>
    <tableColumn id="22" name="Proceso que suministran información y datos al indicador" dataDxfId="115"/>
    <tableColumn id="23" name="Responsable Calcular indicador" dataDxfId="114"/>
    <tableColumn id="24" name="Responsable de Analizar indicador" dataDxfId="113"/>
    <tableColumn id="25" name="Usuarios que utilizan la información (indicador)" dataDxfId="112"/>
    <tableColumn id="134" name="META (per.)" dataDxfId="111"/>
    <tableColumn id="133" name="Valor numerador" dataDxfId="110"/>
    <tableColumn id="132" name="Valor denominador" dataDxfId="109"/>
    <tableColumn id="131" name="RESULTADO " dataDxfId="108">
      <calculatedColumnFormula>IFERROR(Tabla1[[#This Row],[Valor numerador]]/Tabla1[[#This Row],[Valor denominador]], " ")</calculatedColumnFormula>
    </tableColumn>
    <tableColumn id="130" name="TENDENCIA_x000a_(&gt;=) (&lt;=)" dataDxfId="107">
      <calculatedColumnFormula>Tabla1[[#This Row],[EXCELENTE]]</calculatedColumnFormula>
    </tableColumn>
    <tableColumn id="129" name="DESEMPEÑO" dataDxfId="106"/>
    <tableColumn id="128" name="ANALISIS Y OBSERVACIONES" dataDxfId="105"/>
    <tableColumn id="127" name="Acción _x000a_Planteada" dataDxfId="104"/>
    <tableColumn id="126" name="META (per.)2" dataDxfId="103"/>
    <tableColumn id="125" name="Valor numerador3" dataDxfId="102"/>
    <tableColumn id="124" name="Valor denominador4" dataDxfId="101"/>
    <tableColumn id="123" name="RESULTADO 5" dataDxfId="100">
      <calculatedColumnFormula>IFERROR(Tabla1[[#This Row],[Valor numerador3]]/Tabla1[[#This Row],[Valor denominador4]], " ")</calculatedColumnFormula>
    </tableColumn>
    <tableColumn id="122" name="TENDENCIA_x000a_(&gt;=) (&lt;=)6" dataDxfId="99">
      <calculatedColumnFormula>Tabla1[[#This Row],[EXCELENTE]]</calculatedColumnFormula>
    </tableColumn>
    <tableColumn id="121" name="DESEMPEÑO7" dataDxfId="98"/>
    <tableColumn id="120" name="ANALISIS Y OBSERVACIONES8" dataDxfId="97"/>
    <tableColumn id="119" name="Acción _x000a_Planteada9" dataDxfId="96"/>
    <tableColumn id="118" name="META (per.)10" dataDxfId="95"/>
    <tableColumn id="117" name="Valor numerador11" dataDxfId="94"/>
    <tableColumn id="116" name="Valor denominador12" dataDxfId="93"/>
    <tableColumn id="115" name="RESULTADO 13" dataDxfId="92" dataCellStyle="Porcentaje">
      <calculatedColumnFormula>IFERROR(Tabla1[[#This Row],[Valor numerador11]]/Tabla1[[#This Row],[Valor denominador12]], " ")</calculatedColumnFormula>
    </tableColumn>
    <tableColumn id="114" name="TENDENCIA_x000a_(&gt;=) (&lt;=)14" dataDxfId="91">
      <calculatedColumnFormula>Tabla1[[#This Row],[EXCELENTE]]</calculatedColumnFormula>
    </tableColumn>
    <tableColumn id="113" name="DESEMPEÑO15" dataDxfId="90"/>
    <tableColumn id="112" name="ANALISIS Y OBSERVACIONES16" dataDxfId="89"/>
    <tableColumn id="111" name="Acción _x000a_Planteada17" dataDxfId="88"/>
    <tableColumn id="110" name="PROMEDIO MENSUAL 4to TRIMESTRE" dataDxfId="87">
      <calculatedColumnFormula>IFERROR(AVERAGE(Tabla1[[#This Row],[RESULTADO ]],Tabla1[[#This Row],[RESULTADO 5]],Tabla1[[#This Row],[RESULTADO 13]]), "0")</calculatedColumnFormula>
    </tableColumn>
    <tableColumn id="109" name="RESULTADO 4to TRIMESTRE" dataDxfId="86">
      <calculatedColumnFormula>Tabla1[[#This Row],[PROMEDIO MENSUAL 4to TRIMESTRE]]</calculatedColumnFormula>
    </tableColumn>
    <tableColumn id="108" name="DESEMPEÑO FINAL 4to TRIMESTRE" dataDxfId="85">
      <calculatedColumnFormula>Tabla1[[#This Row],[DESEMPEÑO15]]</calculatedColumnFormula>
    </tableColumn>
    <tableColumn id="26" name="META (per.)3" dataDxfId="84"/>
    <tableColumn id="27" name="Valor numerador4" dataDxfId="83"/>
    <tableColumn id="28" name="Valor denominador5" dataDxfId="82"/>
    <tableColumn id="29" name="RESULTADO 6" dataDxfId="81">
      <calculatedColumnFormula>IFERROR(Tabla1[[#This Row],[Valor numerador4]]/Tabla1[[#This Row],[Valor denominador5]], " ")</calculatedColumnFormula>
    </tableColumn>
    <tableColumn id="30" name="TENDENCIA_x000a_(&gt;=) (&lt;=)7" dataDxfId="80">
      <calculatedColumnFormula>U8</calculatedColumnFormula>
    </tableColumn>
    <tableColumn id="31" name="DESEMPEÑO8" dataDxfId="79"/>
    <tableColumn id="32" name="ANALISIS Y OBSERVACIONES9" dataDxfId="78"/>
    <tableColumn id="33" name="Acción _x000a_Planteada10" dataDxfId="77"/>
    <tableColumn id="34" name="META (per.)211" dataDxfId="76"/>
    <tableColumn id="35" name="Valor numerador312" dataDxfId="75"/>
    <tableColumn id="36" name="Valor denominador413" dataDxfId="74"/>
    <tableColumn id="37" name="RESULTADO 514" dataDxfId="73">
      <calculatedColumnFormula>+IFERROR(Tabla1[[#This Row],[Valor numerador312]]/Tabla1[[#This Row],[Valor denominador413]], " ")</calculatedColumnFormula>
    </tableColumn>
    <tableColumn id="38" name="TENDENCIA_x000a_(&gt;=) (&lt;=)615" dataDxfId="72">
      <calculatedColumnFormula>Tabla1[[#This Row],[EXCELENTE]]</calculatedColumnFormula>
    </tableColumn>
    <tableColumn id="39" name="DESEMPEÑO716" dataDxfId="71"/>
    <tableColumn id="40" name="ANALISIS Y OBSERVACIONES817" dataDxfId="70"/>
    <tableColumn id="41" name="Acción _x000a_Planteada918" dataDxfId="69"/>
    <tableColumn id="42" name="META (per.)1019" dataDxfId="68"/>
    <tableColumn id="43" name="Valor numerador1120" dataDxfId="67"/>
    <tableColumn id="44" name="Valor denominador1221" dataDxfId="66"/>
    <tableColumn id="45" name="RESULTADO 1322" dataDxfId="65">
      <calculatedColumnFormula>+IFERROR(Tabla1[[#This Row],[Valor numerador1120]]/Tabla1[[#This Row],[Valor denominador1221]], " ")</calculatedColumnFormula>
    </tableColumn>
    <tableColumn id="46" name="TENDENCIA_x000a_(&gt;=) (&lt;=)1423" dataDxfId="64">
      <calculatedColumnFormula>Tabla1[[#This Row],[EXCELENTE]]</calculatedColumnFormula>
    </tableColumn>
    <tableColumn id="47" name="DESEMPEÑO1524" dataDxfId="63"/>
    <tableColumn id="48" name="ANALISIS Y OBSERVACIONES1625" dataDxfId="62"/>
    <tableColumn id="49" name="Acción _x000a_Planteada1726" dataDxfId="61"/>
    <tableColumn id="50" name="PROMEDIO MENSUAL 3er TRIMESTRE" dataDxfId="60" dataCellStyle="Porcentaje">
      <calculatedColumnFormula>+IFERROR(AVERAGE(Tabla1[[#This Row],[RESULTADO 6]],Tabla1[[#This Row],[RESULTADO 514]],Tabla1[[#This Row],[RESULTADO 1322]]), "0")</calculatedColumnFormula>
    </tableColumn>
    <tableColumn id="51" name="RESULTADO 3er TRIMESTRE" dataDxfId="59">
      <calculatedColumnFormula>Tabla1[[#This Row],[PROMEDIO MENSUAL 3er TRIMESTRE]]</calculatedColumnFormula>
    </tableColumn>
    <tableColumn id="52" name="DESEMPEÑO FINAL 3er TRIMESTRE" dataDxfId="58">
      <calculatedColumnFormula>Tabla1[[#This Row],[DESEMPEÑO1524]]</calculatedColumnFormula>
    </tableColumn>
    <tableColumn id="53" name="META (per.)18" dataDxfId="57"/>
    <tableColumn id="54" name="Valor numerador19" dataDxfId="56"/>
    <tableColumn id="55" name="Valor denominador20" dataDxfId="55"/>
    <tableColumn id="56" name="RESULTADO 21" dataDxfId="54">
      <calculatedColumnFormula>IFERROR(Tabla1[[#This Row],[Valor numerador19]]/Tabla1[[#This Row],[Valor denominador20]], " ")</calculatedColumnFormula>
    </tableColumn>
    <tableColumn id="57" name="TENDENCIA_x000a_(&gt;=) (&lt;=)22" dataDxfId="53">
      <calculatedColumnFormula>Tabla1[[#This Row],[EXCELENTE]]</calculatedColumnFormula>
    </tableColumn>
    <tableColumn id="58" name="DESEMPEÑO23" dataDxfId="52"/>
    <tableColumn id="59" name="ANALISIS Y OBSERVACIONES24" dataDxfId="51"/>
    <tableColumn id="60" name="Acción _x000a_Planteada25" dataDxfId="50"/>
    <tableColumn id="61" name="META (per.)26" dataDxfId="49"/>
    <tableColumn id="62" name="Valor numerador27" dataDxfId="48"/>
    <tableColumn id="63" name="Valor denominador28" dataDxfId="47"/>
    <tableColumn id="64" name="RESULTADO 29" dataDxfId="46">
      <calculatedColumnFormula>+IFERROR(Tabla1[[#This Row],[Valor numerador27]]/Tabla1[[#This Row],[Valor denominador28]], " ")</calculatedColumnFormula>
    </tableColumn>
    <tableColumn id="65" name="TENDENCIA_x000a_(&gt;=) (&lt;=)30" dataDxfId="45">
      <calculatedColumnFormula>Tabla1[[#This Row],[EXCELENTE]]</calculatedColumnFormula>
    </tableColumn>
    <tableColumn id="66" name="DESEMPEÑO31" dataDxfId="44"/>
    <tableColumn id="67" name="ANALISIS Y OBSERVACIONES32" dataDxfId="43"/>
    <tableColumn id="68" name="Acción _x000a_Planteada33" dataDxfId="42"/>
    <tableColumn id="69" name="META (per.)34" dataDxfId="41"/>
    <tableColumn id="70" name="Valor numerador35" dataDxfId="40"/>
    <tableColumn id="71" name="Valor denominador36" dataDxfId="39"/>
    <tableColumn id="72" name="RESULTADO 37" dataDxfId="38">
      <calculatedColumnFormula>IFERROR(Tabla1[[#This Row],[Valor numerador35]]/Tabla1[[#This Row],[Valor denominador36]], " ")</calculatedColumnFormula>
    </tableColumn>
    <tableColumn id="73" name="TENDENCIA_x000a_(&gt;=) (&lt;=)38" dataDxfId="37">
      <calculatedColumnFormula>Tabla1[[#This Row],[EXCELENTE]]</calculatedColumnFormula>
    </tableColumn>
    <tableColumn id="74" name="DESEMPEÑO39" dataDxfId="36"/>
    <tableColumn id="75" name="ANALISIS Y OBSERVACIONES40" dataDxfId="35"/>
    <tableColumn id="76" name="Acción _x000a_Planteada41" dataDxfId="34"/>
    <tableColumn id="77" name="PROMEDIO MENSUAL 2do TRIMESTRE" dataDxfId="33">
      <calculatedColumnFormula>IFERROR(AVERAGE(Tabla1[[#This Row],[RESULTADO 21]],Tabla1[[#This Row],[RESULTADO 29]],Tabla1[[#This Row],[RESULTADO 37]]), "0")</calculatedColumnFormula>
    </tableColumn>
    <tableColumn id="78" name="RESULTADO 2do TRIMESTRE" dataDxfId="32">
      <calculatedColumnFormula>Tabla1[[#This Row],[PROMEDIO MENSUAL 2do TRIMESTRE]]</calculatedColumnFormula>
    </tableColumn>
    <tableColumn id="79" name="DESEMPEÑO FINAL 2do TRIMESTRE" dataDxfId="31">
      <calculatedColumnFormula>Tabla1[[#This Row],[DESEMPEÑO39]]</calculatedColumnFormula>
    </tableColumn>
    <tableColumn id="80" name="META (per.)42" dataDxfId="30">
      <calculatedColumnFormula>$J8</calculatedColumnFormula>
    </tableColumn>
    <tableColumn id="81" name="Valor numerador43" dataDxfId="29"/>
    <tableColumn id="82" name="Valor denominador44" dataDxfId="28"/>
    <tableColumn id="83" name="RESULTADO 45" dataDxfId="27">
      <calculatedColumnFormula>IFERROR(Tabla1[[#This Row],[Valor numerador43]]/Tabla1[[#This Row],[Valor denominador44]], " ")</calculatedColumnFormula>
    </tableColumn>
    <tableColumn id="84" name="TENDENCIA_x000a_(&gt;=) (&lt;=)46" dataDxfId="26">
      <calculatedColumnFormula>Tabla1[[#This Row],[EXCELENTE]]</calculatedColumnFormula>
    </tableColumn>
    <tableColumn id="85" name="DESEMPEÑO47" dataDxfId="25"/>
    <tableColumn id="86" name="ANALISIS Y OBSERVACIONES48" dataDxfId="24"/>
    <tableColumn id="87" name="Acción _x000a_Planteada49" dataDxfId="23"/>
    <tableColumn id="88" name="META (per.)50" dataDxfId="22">
      <calculatedColumnFormula>$J8</calculatedColumnFormula>
    </tableColumn>
    <tableColumn id="89" name="Valor numerador51" dataDxfId="21"/>
    <tableColumn id="90" name="Valor denominador52" dataDxfId="20"/>
    <tableColumn id="91" name="RESULTADO 53" dataDxfId="19">
      <calculatedColumnFormula>IFERROR(Tabla1[[#This Row],[Valor numerador51]]/Tabla1[[#This Row],[Valor denominador52]], " ")</calculatedColumnFormula>
    </tableColumn>
    <tableColumn id="92" name="TENDENCIA_x000a_(&gt;=) (&lt;=)54" dataDxfId="18">
      <calculatedColumnFormula>Tabla1[[#This Row],[EXCELENTE]]</calculatedColumnFormula>
    </tableColumn>
    <tableColumn id="93" name="DESEMPEÑO55" dataDxfId="17"/>
    <tableColumn id="94" name="ANALISIS Y OBSERVACIONES56" dataDxfId="16"/>
    <tableColumn id="95" name="Acción _x000a_Planteada57" dataDxfId="15"/>
    <tableColumn id="96" name="META (per.)58" dataDxfId="14">
      <calculatedColumnFormula>$J8</calculatedColumnFormula>
    </tableColumn>
    <tableColumn id="97" name="Valor numerador59" dataDxfId="13"/>
    <tableColumn id="98" name="Valor denominador60" dataDxfId="12"/>
    <tableColumn id="99" name="RESULTADO 61" dataDxfId="11">
      <calculatedColumnFormula>+Tabla1[[#This Row],[Valor denominador60]]/Tabla1[[#This Row],[Valor denominador60]]</calculatedColumnFormula>
    </tableColumn>
    <tableColumn id="100" name="TENDENCIA_x000a_(&gt;=) (&lt;=)62" dataDxfId="10">
      <calculatedColumnFormula>Tabla1[[#This Row],[EXCELENTE]]</calculatedColumnFormula>
    </tableColumn>
    <tableColumn id="101" name="DESEMPEÑO63" dataDxfId="9"/>
    <tableColumn id="102" name="ANALISIS Y OBSERVACIONES64" dataDxfId="8"/>
    <tableColumn id="103" name="Acción _x000a_Planteada65" dataDxfId="7"/>
    <tableColumn id="104" name="PROMEDIO MENSUAL 1er TRIMESTRE" dataDxfId="6">
      <calculatedColumnFormula>IFERROR(AVERAGE(Tabla1[[#This Row],[RESULTADO 45]],Tabla1[[#This Row],[RESULTADO 53]],Tabla1[[#This Row],[RESULTADO 61]]), " 0")</calculatedColumnFormula>
    </tableColumn>
    <tableColumn id="105" name="RESULTADO 1er TRIMESTRE" dataDxfId="5">
      <calculatedColumnFormula>Tabla1[[#This Row],[PROMEDIO MENSUAL 1er TRIMESTRE]]</calculatedColumnFormula>
    </tableColumn>
    <tableColumn id="106" name="DESEMPEÑO FINAL 1erTRIMESTRE" dataDxfId="4">
      <calculatedColumnFormula>Tabla1[[#This Row],[DESEMPEÑO63]]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ivotTable" Target="../pivotTables/pivotTable4.xml"/><Relationship Id="rId7"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ivotTable" Target="../pivotTables/pivotTable10.xml"/><Relationship Id="rId7" Type="http://schemas.openxmlformats.org/officeDocument/2006/relationships/printerSettings" Target="../printerSettings/printerSettings4.bin"/><Relationship Id="rId2" Type="http://schemas.openxmlformats.org/officeDocument/2006/relationships/pivotTable" Target="../pivotTables/pivotTable9.xml"/><Relationship Id="rId1" Type="http://schemas.openxmlformats.org/officeDocument/2006/relationships/pivotTable" Target="../pivotTables/pivotTable8.xml"/><Relationship Id="rId6" Type="http://schemas.openxmlformats.org/officeDocument/2006/relationships/pivotTable" Target="../pivotTables/pivotTable13.xml"/><Relationship Id="rId5" Type="http://schemas.openxmlformats.org/officeDocument/2006/relationships/pivotTable" Target="../pivotTables/pivotTable12.xml"/><Relationship Id="rId4" Type="http://schemas.openxmlformats.org/officeDocument/2006/relationships/pivotTable" Target="../pivotTables/pivotTable1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showGridLines="0" tabSelected="1" zoomScale="85" zoomScaleNormal="85" workbookViewId="0">
      <selection activeCell="I9" sqref="I9"/>
    </sheetView>
  </sheetViews>
  <sheetFormatPr baseColWidth="10" defaultRowHeight="15" x14ac:dyDescent="0.25"/>
  <cols>
    <col min="2" max="2" width="28.5703125" customWidth="1"/>
    <col min="3" max="3" width="43.28515625" customWidth="1"/>
    <col min="4" max="4" width="17.42578125" customWidth="1"/>
    <col min="5" max="5" width="19.28515625" customWidth="1"/>
    <col min="6" max="6" width="13.5703125" customWidth="1"/>
    <col min="7" max="7" width="18.140625" customWidth="1"/>
  </cols>
  <sheetData>
    <row r="1" spans="1:12" ht="15.75" thickBot="1" x14ac:dyDescent="0.3">
      <c r="A1" s="132"/>
      <c r="B1" s="132"/>
      <c r="C1" s="132"/>
      <c r="D1" s="132"/>
      <c r="E1" s="132"/>
      <c r="F1" s="132"/>
      <c r="G1" s="132"/>
      <c r="H1" s="132"/>
      <c r="I1" s="132"/>
      <c r="J1" s="132"/>
      <c r="K1" s="132"/>
      <c r="L1" s="132"/>
    </row>
    <row r="2" spans="1:12" x14ac:dyDescent="0.25">
      <c r="A2" s="132"/>
      <c r="B2" s="132"/>
      <c r="C2" s="132"/>
      <c r="D2" s="132"/>
      <c r="E2" s="132"/>
      <c r="F2" s="134"/>
      <c r="G2" s="135"/>
      <c r="H2" s="135"/>
      <c r="I2" s="135"/>
      <c r="J2" s="135"/>
      <c r="K2" s="136"/>
      <c r="L2" s="133"/>
    </row>
    <row r="3" spans="1:12" x14ac:dyDescent="0.25">
      <c r="A3" s="132"/>
      <c r="B3" s="132"/>
      <c r="C3" s="132"/>
      <c r="D3" s="132"/>
      <c r="E3" s="132"/>
      <c r="F3" s="137"/>
      <c r="G3" s="133"/>
      <c r="H3" s="133"/>
      <c r="I3" s="133"/>
      <c r="J3" s="133"/>
      <c r="K3" s="138"/>
      <c r="L3" s="133"/>
    </row>
    <row r="4" spans="1:12" x14ac:dyDescent="0.25">
      <c r="A4" s="132"/>
      <c r="B4" s="132"/>
      <c r="C4" s="132"/>
      <c r="D4" s="132"/>
      <c r="E4" s="132"/>
      <c r="F4" s="137"/>
      <c r="G4" s="133"/>
      <c r="H4" s="133"/>
      <c r="I4" s="133"/>
      <c r="J4" s="133"/>
      <c r="K4" s="138"/>
      <c r="L4" s="133"/>
    </row>
    <row r="5" spans="1:12" s="39" customFormat="1" ht="15.75" thickBot="1" x14ac:dyDescent="0.3">
      <c r="A5" s="132"/>
      <c r="B5" s="132"/>
      <c r="C5" s="132"/>
      <c r="D5" s="132"/>
      <c r="E5" s="132"/>
      <c r="F5" s="139"/>
      <c r="G5" s="140"/>
      <c r="H5" s="140"/>
      <c r="I5" s="140"/>
      <c r="J5" s="140"/>
      <c r="K5" s="141"/>
      <c r="L5" s="133"/>
    </row>
    <row r="6" spans="1:12" x14ac:dyDescent="0.25">
      <c r="A6" s="132"/>
      <c r="B6" s="132"/>
      <c r="C6" s="132"/>
      <c r="D6" s="132"/>
      <c r="E6" s="132"/>
      <c r="F6" s="133"/>
      <c r="G6" s="133"/>
      <c r="H6" s="133"/>
      <c r="I6" s="133"/>
      <c r="J6" s="133"/>
      <c r="K6" s="133"/>
      <c r="L6" s="133"/>
    </row>
    <row r="7" spans="1:12" x14ac:dyDescent="0.25">
      <c r="A7" s="132"/>
      <c r="B7" s="132"/>
      <c r="C7" s="132"/>
      <c r="D7" s="132"/>
      <c r="E7" s="132"/>
      <c r="F7" s="132"/>
      <c r="G7" s="132"/>
      <c r="H7" s="132"/>
      <c r="I7" s="132"/>
      <c r="J7" s="132"/>
      <c r="K7" s="132"/>
      <c r="L7" s="132"/>
    </row>
    <row r="8" spans="1:12" x14ac:dyDescent="0.25">
      <c r="A8" s="132"/>
      <c r="B8" s="132"/>
      <c r="C8" s="132"/>
      <c r="D8" s="132"/>
      <c r="E8" s="132"/>
      <c r="F8" s="132"/>
      <c r="G8" s="132"/>
      <c r="H8" s="132"/>
      <c r="I8" s="132"/>
      <c r="J8" s="132"/>
      <c r="K8" s="132"/>
      <c r="L8" s="132"/>
    </row>
    <row r="9" spans="1:12" x14ac:dyDescent="0.25">
      <c r="A9" s="132"/>
      <c r="B9" s="132"/>
      <c r="C9" s="132"/>
      <c r="D9" s="132"/>
      <c r="E9" s="132"/>
      <c r="F9" s="132"/>
      <c r="G9" s="132"/>
      <c r="H9" s="132"/>
      <c r="I9" s="132"/>
      <c r="J9" s="132"/>
      <c r="K9" s="132"/>
      <c r="L9" s="132"/>
    </row>
    <row r="10" spans="1:12" x14ac:dyDescent="0.25">
      <c r="A10" s="132"/>
      <c r="B10" s="132"/>
      <c r="C10" s="132"/>
      <c r="D10" s="132"/>
      <c r="E10" s="132"/>
      <c r="F10" s="132"/>
      <c r="G10" s="132"/>
      <c r="H10" s="132"/>
      <c r="I10" s="132"/>
      <c r="J10" s="132"/>
      <c r="K10" s="132"/>
      <c r="L10" s="132"/>
    </row>
    <row r="11" spans="1:12" x14ac:dyDescent="0.25">
      <c r="A11" s="132"/>
      <c r="B11" s="132"/>
      <c r="C11" s="132"/>
      <c r="D11" s="132"/>
      <c r="E11" s="132"/>
      <c r="F11" s="132"/>
      <c r="G11" s="132"/>
      <c r="H11" s="132"/>
      <c r="I11" s="132"/>
      <c r="J11" s="132"/>
      <c r="K11" s="132"/>
      <c r="L11" s="132"/>
    </row>
    <row r="12" spans="1:12" x14ac:dyDescent="0.25">
      <c r="A12" s="132"/>
      <c r="B12" s="132"/>
      <c r="C12" s="132"/>
      <c r="D12" s="132"/>
      <c r="E12" s="132"/>
      <c r="F12" s="132"/>
      <c r="G12" s="132"/>
      <c r="H12" s="132"/>
      <c r="I12" s="132"/>
      <c r="J12" s="132"/>
      <c r="K12" s="132"/>
      <c r="L12" s="132"/>
    </row>
    <row r="13" spans="1:12" x14ac:dyDescent="0.25">
      <c r="A13" s="132"/>
      <c r="B13" s="132"/>
      <c r="C13" s="132"/>
      <c r="D13" s="132"/>
      <c r="E13" s="132"/>
      <c r="F13" s="132"/>
      <c r="G13" s="132"/>
      <c r="H13" s="132"/>
      <c r="I13" s="132"/>
      <c r="J13" s="132"/>
      <c r="K13" s="132"/>
      <c r="L13" s="132"/>
    </row>
    <row r="14" spans="1:12" x14ac:dyDescent="0.25">
      <c r="A14" s="132"/>
      <c r="B14" s="132"/>
      <c r="C14" s="132"/>
      <c r="D14" s="132"/>
      <c r="E14" s="132"/>
      <c r="F14" s="132"/>
      <c r="G14" s="132"/>
      <c r="H14" s="132"/>
      <c r="I14" s="132"/>
      <c r="J14" s="132"/>
      <c r="K14" s="132"/>
      <c r="L14" s="132"/>
    </row>
    <row r="15" spans="1:12" x14ac:dyDescent="0.25">
      <c r="A15" s="132"/>
      <c r="B15" s="132"/>
      <c r="C15" s="132"/>
      <c r="D15" s="132"/>
      <c r="E15" s="132"/>
      <c r="F15" s="132"/>
      <c r="G15" s="132"/>
      <c r="H15" s="132"/>
      <c r="I15" s="132"/>
      <c r="J15" s="132"/>
      <c r="K15" s="132"/>
      <c r="L15" s="132"/>
    </row>
    <row r="16" spans="1:12" x14ac:dyDescent="0.25">
      <c r="A16" s="132"/>
      <c r="B16" s="132"/>
      <c r="C16" s="132"/>
      <c r="D16" s="132"/>
      <c r="E16" s="132"/>
      <c r="F16" s="132"/>
      <c r="G16" s="132"/>
      <c r="H16" s="132"/>
      <c r="I16" s="132"/>
      <c r="J16" s="132"/>
      <c r="K16" s="132"/>
      <c r="L16" s="132"/>
    </row>
    <row r="17" spans="1:12" x14ac:dyDescent="0.25">
      <c r="A17" s="132"/>
      <c r="B17" s="132"/>
      <c r="C17" s="132"/>
      <c r="D17" s="132"/>
      <c r="E17" s="132"/>
      <c r="F17" s="132"/>
      <c r="G17" s="132"/>
      <c r="H17" s="132"/>
      <c r="I17" s="132"/>
      <c r="J17" s="132"/>
      <c r="K17" s="132"/>
      <c r="L17" s="132"/>
    </row>
    <row r="18" spans="1:12" x14ac:dyDescent="0.25">
      <c r="A18" s="132"/>
      <c r="B18" s="132"/>
      <c r="C18" s="132"/>
      <c r="D18" s="132"/>
      <c r="E18" s="132"/>
      <c r="F18" s="132"/>
      <c r="G18" s="132"/>
      <c r="H18" s="132"/>
      <c r="I18" s="132"/>
      <c r="J18" s="132"/>
      <c r="K18" s="132"/>
      <c r="L18" s="132"/>
    </row>
    <row r="19" spans="1:12" x14ac:dyDescent="0.25">
      <c r="A19" s="132"/>
      <c r="B19" s="132"/>
      <c r="C19" s="132"/>
      <c r="D19" s="132"/>
      <c r="E19" s="132"/>
      <c r="F19" s="132"/>
      <c r="G19" s="132"/>
      <c r="H19" s="132"/>
      <c r="I19" s="132"/>
      <c r="J19" s="132"/>
      <c r="K19" s="132"/>
      <c r="L19" s="132"/>
    </row>
    <row r="20" spans="1:12" x14ac:dyDescent="0.25">
      <c r="A20" s="132"/>
      <c r="B20" s="132"/>
      <c r="C20" s="132"/>
      <c r="D20" s="132"/>
      <c r="E20" s="132"/>
      <c r="F20" s="132"/>
      <c r="G20" s="132"/>
      <c r="H20" s="132"/>
      <c r="I20" s="132"/>
      <c r="J20" s="132"/>
      <c r="K20" s="132"/>
      <c r="L20" s="132"/>
    </row>
    <row r="21" spans="1:12" x14ac:dyDescent="0.25">
      <c r="A21" s="132"/>
      <c r="B21" s="132"/>
      <c r="C21" s="132"/>
      <c r="D21" s="132"/>
      <c r="E21" s="132"/>
      <c r="F21" s="132"/>
      <c r="G21" s="132"/>
      <c r="H21" s="132"/>
      <c r="I21" s="132"/>
      <c r="J21" s="132"/>
      <c r="K21" s="132"/>
      <c r="L21" s="132"/>
    </row>
    <row r="22" spans="1:12" x14ac:dyDescent="0.25">
      <c r="A22" s="132"/>
      <c r="B22" s="132"/>
      <c r="C22" s="132"/>
      <c r="D22" s="132"/>
      <c r="E22" s="132"/>
      <c r="F22" s="132"/>
      <c r="G22" s="132"/>
      <c r="H22" s="132"/>
      <c r="I22" s="132"/>
      <c r="J22" s="132"/>
      <c r="K22" s="132"/>
      <c r="L22" s="132"/>
    </row>
    <row r="23" spans="1:12" x14ac:dyDescent="0.25">
      <c r="A23" s="132"/>
      <c r="B23" s="132"/>
      <c r="C23" s="132"/>
      <c r="D23" s="132"/>
      <c r="E23" s="132"/>
      <c r="F23" s="132"/>
      <c r="G23" s="132"/>
      <c r="H23" s="132"/>
      <c r="I23" s="132"/>
      <c r="J23" s="132"/>
      <c r="K23" s="132"/>
      <c r="L23" s="132"/>
    </row>
    <row r="24" spans="1:12" x14ac:dyDescent="0.25">
      <c r="A24" s="132"/>
      <c r="B24" s="132"/>
      <c r="C24" s="132"/>
      <c r="D24" s="132"/>
      <c r="E24" s="132"/>
      <c r="F24" s="132"/>
      <c r="G24" s="132"/>
      <c r="H24" s="132"/>
      <c r="I24" s="132"/>
      <c r="J24" s="132"/>
      <c r="K24" s="132"/>
      <c r="L24" s="132"/>
    </row>
    <row r="25" spans="1:12" x14ac:dyDescent="0.25">
      <c r="A25" s="132"/>
      <c r="B25" s="132"/>
      <c r="C25" s="132"/>
      <c r="D25" s="132"/>
      <c r="E25" s="132"/>
      <c r="F25" s="132"/>
      <c r="G25" s="132"/>
      <c r="H25" s="132"/>
      <c r="I25" s="132"/>
      <c r="J25" s="132"/>
      <c r="K25" s="132"/>
      <c r="L25" s="132"/>
    </row>
    <row r="26" spans="1:12" x14ac:dyDescent="0.25">
      <c r="A26" s="132"/>
      <c r="B26" s="132"/>
      <c r="C26" s="132"/>
      <c r="D26" s="132"/>
      <c r="E26" s="132"/>
      <c r="F26" s="132"/>
      <c r="G26" s="132"/>
      <c r="H26" s="132"/>
      <c r="I26" s="132"/>
      <c r="J26" s="132"/>
      <c r="K26" s="132"/>
      <c r="L26" s="132"/>
    </row>
    <row r="27" spans="1:12" x14ac:dyDescent="0.25">
      <c r="A27" s="132"/>
      <c r="B27" s="132"/>
      <c r="C27" s="132"/>
      <c r="D27" s="132"/>
      <c r="E27" s="132"/>
      <c r="F27" s="132"/>
      <c r="G27" s="132"/>
      <c r="H27" s="132"/>
      <c r="I27" s="132"/>
      <c r="J27" s="132"/>
      <c r="K27" s="132"/>
      <c r="L27" s="132"/>
    </row>
    <row r="28" spans="1:12" x14ac:dyDescent="0.25">
      <c r="A28" s="132"/>
      <c r="B28" s="132"/>
      <c r="C28" s="132"/>
      <c r="D28" s="132"/>
      <c r="E28" s="132"/>
      <c r="F28" s="132"/>
      <c r="G28" s="132"/>
      <c r="H28" s="132"/>
      <c r="I28" s="132"/>
      <c r="J28" s="132"/>
      <c r="K28" s="132"/>
      <c r="L28" s="132"/>
    </row>
    <row r="29" spans="1:12" x14ac:dyDescent="0.25">
      <c r="A29" s="132"/>
      <c r="B29" s="132"/>
      <c r="C29" s="132"/>
      <c r="D29" s="132"/>
      <c r="E29" s="132"/>
      <c r="F29" s="132"/>
      <c r="G29" s="132"/>
      <c r="H29" s="132"/>
      <c r="I29" s="132"/>
      <c r="J29" s="132"/>
      <c r="K29" s="132"/>
      <c r="L29" s="132"/>
    </row>
    <row r="30" spans="1:12" x14ac:dyDescent="0.25">
      <c r="A30" s="132"/>
      <c r="B30" s="132"/>
      <c r="C30" s="132"/>
      <c r="D30" s="132"/>
      <c r="E30" s="132"/>
      <c r="F30" s="132"/>
      <c r="G30" s="132"/>
      <c r="H30" s="132"/>
      <c r="I30" s="132"/>
      <c r="J30" s="132"/>
      <c r="K30" s="132"/>
      <c r="L30" s="132"/>
    </row>
    <row r="31" spans="1:12" x14ac:dyDescent="0.25">
      <c r="A31" s="132"/>
      <c r="B31" s="132"/>
      <c r="C31" s="132"/>
      <c r="D31" s="132"/>
      <c r="E31" s="132"/>
      <c r="F31" s="132"/>
      <c r="G31" s="132"/>
      <c r="H31" s="132"/>
      <c r="I31" s="132"/>
      <c r="J31" s="132"/>
      <c r="K31" s="132"/>
      <c r="L31" s="132"/>
    </row>
    <row r="32" spans="1:12" x14ac:dyDescent="0.25">
      <c r="A32" s="132"/>
      <c r="B32" s="132"/>
      <c r="C32" s="132"/>
      <c r="D32" s="132"/>
      <c r="E32" s="132"/>
      <c r="F32" s="132"/>
      <c r="G32" s="132"/>
      <c r="H32" s="132"/>
      <c r="I32" s="132"/>
      <c r="J32" s="132"/>
      <c r="K32" s="132"/>
      <c r="L32" s="132"/>
    </row>
    <row r="33" spans="1:12" x14ac:dyDescent="0.25">
      <c r="A33" s="132"/>
      <c r="B33" s="132"/>
      <c r="C33" s="132"/>
      <c r="D33" s="132"/>
      <c r="E33" s="132"/>
      <c r="F33" s="132"/>
      <c r="G33" s="132"/>
      <c r="H33" s="132"/>
      <c r="I33" s="132"/>
      <c r="J33" s="132"/>
      <c r="K33" s="132"/>
      <c r="L33" s="132"/>
    </row>
    <row r="34" spans="1:12" x14ac:dyDescent="0.25">
      <c r="A34" s="132"/>
      <c r="B34" s="132"/>
      <c r="C34" s="132"/>
      <c r="D34" s="132"/>
      <c r="E34" s="132"/>
      <c r="F34" s="132"/>
      <c r="G34" s="132"/>
      <c r="H34" s="132"/>
      <c r="I34" s="132"/>
      <c r="J34" s="132"/>
      <c r="K34" s="132"/>
      <c r="L34" s="132"/>
    </row>
    <row r="35" spans="1:12" x14ac:dyDescent="0.25">
      <c r="A35" s="132"/>
      <c r="B35" s="132"/>
      <c r="C35" s="132"/>
      <c r="D35" s="132"/>
      <c r="E35" s="132"/>
      <c r="F35" s="132"/>
      <c r="G35" s="132"/>
      <c r="H35" s="132"/>
      <c r="I35" s="132"/>
      <c r="J35" s="132"/>
      <c r="K35" s="132"/>
      <c r="L35" s="132"/>
    </row>
    <row r="36" spans="1:12" x14ac:dyDescent="0.25">
      <c r="A36" s="132"/>
      <c r="B36" s="132"/>
      <c r="C36" s="132"/>
      <c r="D36" s="132"/>
      <c r="E36" s="132"/>
      <c r="F36" s="132"/>
      <c r="G36" s="132"/>
      <c r="H36" s="132"/>
      <c r="I36" s="132"/>
      <c r="J36" s="132"/>
      <c r="K36" s="132"/>
      <c r="L36" s="132"/>
    </row>
    <row r="37" spans="1:12" x14ac:dyDescent="0.25">
      <c r="A37" s="132"/>
      <c r="B37" s="132"/>
      <c r="C37" s="132"/>
      <c r="D37" s="132"/>
      <c r="E37" s="132"/>
      <c r="F37" s="132"/>
      <c r="G37" s="132"/>
      <c r="H37" s="132"/>
      <c r="I37" s="132"/>
      <c r="J37" s="132"/>
      <c r="K37" s="132"/>
      <c r="L37" s="132"/>
    </row>
    <row r="38" spans="1:12" x14ac:dyDescent="0.25">
      <c r="A38" s="132"/>
      <c r="B38" s="132"/>
      <c r="C38" s="132"/>
      <c r="D38" s="132"/>
      <c r="E38" s="132"/>
      <c r="F38" s="132"/>
      <c r="G38" s="132"/>
      <c r="H38" s="132"/>
      <c r="I38" s="132"/>
      <c r="J38" s="132"/>
      <c r="K38" s="132"/>
      <c r="L38" s="132"/>
    </row>
    <row r="39" spans="1:12" x14ac:dyDescent="0.25">
      <c r="A39" s="132"/>
      <c r="B39" s="132"/>
      <c r="C39" s="132"/>
      <c r="D39" s="132"/>
      <c r="E39" s="132"/>
      <c r="F39" s="132"/>
      <c r="G39" s="132"/>
      <c r="H39" s="132"/>
      <c r="I39" s="132"/>
      <c r="J39" s="132"/>
      <c r="K39" s="132"/>
      <c r="L39" s="132"/>
    </row>
    <row r="40" spans="1:12" x14ac:dyDescent="0.25">
      <c r="A40" s="132"/>
      <c r="B40" s="132"/>
      <c r="C40" s="132"/>
      <c r="D40" s="132"/>
      <c r="E40" s="132"/>
      <c r="F40" s="132"/>
      <c r="G40" s="132"/>
      <c r="H40" s="132"/>
      <c r="I40" s="132"/>
      <c r="J40" s="132"/>
      <c r="K40" s="132"/>
      <c r="L40" s="132"/>
    </row>
    <row r="41" spans="1:12" x14ac:dyDescent="0.25">
      <c r="A41" s="132"/>
      <c r="B41" s="132"/>
      <c r="C41" s="132"/>
      <c r="D41" s="132"/>
      <c r="E41" s="132"/>
      <c r="F41" s="132"/>
      <c r="G41" s="132"/>
      <c r="H41" s="132"/>
      <c r="I41" s="132"/>
      <c r="J41" s="132"/>
      <c r="K41" s="132"/>
      <c r="L41" s="132"/>
    </row>
    <row r="42" spans="1:12" x14ac:dyDescent="0.25">
      <c r="A42" s="132"/>
      <c r="B42" s="132"/>
      <c r="C42" s="132"/>
      <c r="D42" s="132"/>
      <c r="E42" s="132"/>
      <c r="F42" s="132"/>
      <c r="G42" s="132"/>
      <c r="H42" s="132"/>
      <c r="I42" s="132"/>
      <c r="J42" s="132"/>
      <c r="K42" s="132"/>
      <c r="L42" s="132"/>
    </row>
    <row r="43" spans="1:12" x14ac:dyDescent="0.25">
      <c r="A43" s="132"/>
      <c r="B43" s="132"/>
      <c r="C43" s="132"/>
      <c r="D43" s="132"/>
      <c r="E43" s="132"/>
      <c r="F43" s="132"/>
      <c r="G43" s="132"/>
      <c r="H43" s="132"/>
      <c r="I43" s="132"/>
      <c r="J43" s="132"/>
      <c r="K43" s="132"/>
      <c r="L43" s="132"/>
    </row>
    <row r="44" spans="1:12" x14ac:dyDescent="0.25">
      <c r="A44" s="132"/>
      <c r="B44" s="132"/>
      <c r="C44" s="132"/>
      <c r="D44" s="132"/>
      <c r="E44" s="132"/>
      <c r="F44" s="132"/>
      <c r="G44" s="132"/>
      <c r="H44" s="132"/>
      <c r="I44" s="132"/>
      <c r="J44" s="132"/>
      <c r="K44" s="132"/>
      <c r="L44" s="132"/>
    </row>
    <row r="45" spans="1:12" x14ac:dyDescent="0.25">
      <c r="A45" s="132"/>
      <c r="B45" s="132"/>
      <c r="C45" s="132"/>
      <c r="D45" s="132"/>
      <c r="E45" s="132"/>
      <c r="F45" s="132"/>
      <c r="G45" s="132"/>
      <c r="H45" s="132"/>
      <c r="I45" s="132"/>
      <c r="J45" s="132"/>
      <c r="K45" s="132"/>
      <c r="L45" s="132"/>
    </row>
    <row r="46" spans="1:12" ht="45" x14ac:dyDescent="0.25">
      <c r="A46" s="132"/>
      <c r="B46" s="132"/>
      <c r="C46" s="109" t="s">
        <v>7</v>
      </c>
      <c r="D46" s="111" t="s">
        <v>6</v>
      </c>
      <c r="E46" s="111" t="s">
        <v>697</v>
      </c>
      <c r="F46" s="111" t="s">
        <v>695</v>
      </c>
      <c r="G46" s="109" t="s">
        <v>696</v>
      </c>
      <c r="H46" s="132"/>
      <c r="I46" s="132"/>
      <c r="J46" s="132"/>
      <c r="K46" s="132"/>
      <c r="L46" s="132"/>
    </row>
    <row r="47" spans="1:12" ht="30" x14ac:dyDescent="0.25">
      <c r="A47" s="132"/>
      <c r="B47" s="132"/>
      <c r="C47" s="18" t="s">
        <v>30</v>
      </c>
      <c r="D47" s="109" t="s">
        <v>29</v>
      </c>
      <c r="E47" s="109" t="s">
        <v>21</v>
      </c>
      <c r="F47" s="110">
        <v>0.9</v>
      </c>
      <c r="G47" s="110">
        <v>1</v>
      </c>
      <c r="H47" s="132"/>
      <c r="I47" s="132"/>
      <c r="J47" s="132"/>
      <c r="K47" s="132"/>
      <c r="L47" s="132"/>
    </row>
    <row r="48" spans="1:12" x14ac:dyDescent="0.25">
      <c r="A48" s="132"/>
      <c r="B48" s="132"/>
      <c r="C48" s="132"/>
      <c r="D48" s="132"/>
      <c r="E48" s="132"/>
      <c r="F48" s="132"/>
      <c r="G48" s="132"/>
      <c r="H48" s="132"/>
      <c r="I48" s="132"/>
      <c r="J48" s="132"/>
      <c r="K48" s="132"/>
      <c r="L48" s="132"/>
    </row>
    <row r="106" spans="2:9" x14ac:dyDescent="0.25">
      <c r="B106" s="92"/>
      <c r="C106" s="92"/>
      <c r="D106" s="92"/>
      <c r="E106" s="92"/>
      <c r="F106" s="92"/>
      <c r="G106" s="92"/>
      <c r="H106" s="92"/>
      <c r="I106" s="92"/>
    </row>
    <row r="107" spans="2:9" x14ac:dyDescent="0.25">
      <c r="B107" s="92"/>
      <c r="C107" s="92"/>
      <c r="D107" s="92"/>
      <c r="E107" s="92"/>
      <c r="F107" s="92"/>
      <c r="G107" s="92"/>
      <c r="H107" s="92"/>
      <c r="I107" s="92"/>
    </row>
    <row r="108" spans="2:9" x14ac:dyDescent="0.25">
      <c r="B108" s="92"/>
      <c r="C108" s="112"/>
      <c r="D108" s="94"/>
      <c r="E108" s="94"/>
      <c r="F108" s="97"/>
      <c r="G108" s="97"/>
      <c r="H108" s="92"/>
      <c r="I108" s="92"/>
    </row>
    <row r="109" spans="2:9" x14ac:dyDescent="0.25">
      <c r="B109" s="92"/>
      <c r="C109" s="92"/>
      <c r="D109" s="92"/>
      <c r="E109" s="92"/>
      <c r="F109" s="92"/>
      <c r="G109" s="92"/>
      <c r="H109" s="92"/>
      <c r="I109" s="92"/>
    </row>
    <row r="110" spans="2:9" x14ac:dyDescent="0.25">
      <c r="B110" s="92"/>
      <c r="C110" s="92"/>
      <c r="D110" s="92"/>
      <c r="E110" s="92"/>
      <c r="F110" s="92"/>
      <c r="G110" s="92"/>
      <c r="H110" s="92"/>
      <c r="I110" s="92"/>
    </row>
  </sheetData>
  <conditionalFormatting pivot="1">
    <cfRule type="expression" dxfId="206" priority="68">
      <formula>$E1="MALO"</formula>
    </cfRule>
  </conditionalFormatting>
  <conditionalFormatting pivot="1">
    <cfRule type="expression" dxfId="205" priority="67">
      <formula>$E1="REGULAR"</formula>
    </cfRule>
  </conditionalFormatting>
  <conditionalFormatting pivot="1">
    <cfRule type="expression" dxfId="204" priority="66">
      <formula>$E1="BUENO"</formula>
    </cfRule>
  </conditionalFormatting>
  <conditionalFormatting pivot="1">
    <cfRule type="expression" dxfId="203" priority="65">
      <formula>$E1="EXCELENTE"</formula>
    </cfRule>
  </conditionalFormatting>
  <conditionalFormatting pivot="1">
    <cfRule type="expression" dxfId="202" priority="64">
      <formula>$E1="MALO"</formula>
    </cfRule>
  </conditionalFormatting>
  <conditionalFormatting pivot="1">
    <cfRule type="expression" dxfId="201" priority="63">
      <formula>$E1="REGULAR"</formula>
    </cfRule>
  </conditionalFormatting>
  <conditionalFormatting pivot="1">
    <cfRule type="expression" dxfId="200" priority="62">
      <formula>$E1="BUENO"</formula>
    </cfRule>
  </conditionalFormatting>
  <conditionalFormatting pivot="1">
    <cfRule type="expression" dxfId="199" priority="61">
      <formula>$E1="EXCELENTE"</formula>
    </cfRule>
  </conditionalFormatting>
  <conditionalFormatting pivot="1">
    <cfRule type="expression" dxfId="198" priority="60">
      <formula>$E1="MALO"</formula>
    </cfRule>
  </conditionalFormatting>
  <conditionalFormatting pivot="1">
    <cfRule type="expression" dxfId="197" priority="59">
      <formula>$E1="REGULAR"</formula>
    </cfRule>
  </conditionalFormatting>
  <conditionalFormatting pivot="1">
    <cfRule type="expression" dxfId="196" priority="58">
      <formula>$E1="BUENO"</formula>
    </cfRule>
  </conditionalFormatting>
  <conditionalFormatting pivot="1">
    <cfRule type="expression" dxfId="195" priority="57">
      <formula>$E1="EXCELENTE"</formula>
    </cfRule>
  </conditionalFormatting>
  <conditionalFormatting pivot="1">
    <cfRule type="expression" dxfId="194" priority="56">
      <formula>$E1="MALO"</formula>
    </cfRule>
  </conditionalFormatting>
  <conditionalFormatting pivot="1">
    <cfRule type="expression" dxfId="193" priority="55">
      <formula>$E1="REGULAR"</formula>
    </cfRule>
  </conditionalFormatting>
  <conditionalFormatting pivot="1">
    <cfRule type="expression" dxfId="192" priority="54">
      <formula>$E1="BUENO"</formula>
    </cfRule>
  </conditionalFormatting>
  <conditionalFormatting pivot="1">
    <cfRule type="expression" dxfId="191" priority="53">
      <formula>$E1="EXCELENTE"</formula>
    </cfRule>
  </conditionalFormatting>
  <conditionalFormatting pivot="1">
    <cfRule type="expression" dxfId="190" priority="52">
      <formula>$E1="MALO"</formula>
    </cfRule>
  </conditionalFormatting>
  <conditionalFormatting pivot="1">
    <cfRule type="expression" dxfId="189" priority="51">
      <formula>$E1="REGULAR"</formula>
    </cfRule>
  </conditionalFormatting>
  <conditionalFormatting pivot="1">
    <cfRule type="expression" dxfId="188" priority="50">
      <formula>$E1="BUENO"</formula>
    </cfRule>
  </conditionalFormatting>
  <conditionalFormatting pivot="1">
    <cfRule type="expression" dxfId="187" priority="49">
      <formula>$E1="EXCELENTE"</formula>
    </cfRule>
  </conditionalFormatting>
  <conditionalFormatting pivot="1">
    <cfRule type="expression" dxfId="186" priority="48">
      <formula>$E1="MALO"</formula>
    </cfRule>
  </conditionalFormatting>
  <conditionalFormatting pivot="1">
    <cfRule type="expression" dxfId="185" priority="47">
      <formula>$E1="REGULAR"</formula>
    </cfRule>
  </conditionalFormatting>
  <conditionalFormatting pivot="1">
    <cfRule type="expression" dxfId="184" priority="46">
      <formula>$E1="BUENO"</formula>
    </cfRule>
  </conditionalFormatting>
  <conditionalFormatting pivot="1">
    <cfRule type="expression" dxfId="183" priority="45">
      <formula>$E1="EXCELENTE"</formula>
    </cfRule>
  </conditionalFormatting>
  <conditionalFormatting pivot="1">
    <cfRule type="expression" dxfId="182" priority="44">
      <formula>$E1="MALO"</formula>
    </cfRule>
  </conditionalFormatting>
  <conditionalFormatting pivot="1">
    <cfRule type="expression" dxfId="181" priority="43">
      <formula>$E1="REGULAR"</formula>
    </cfRule>
  </conditionalFormatting>
  <conditionalFormatting pivot="1">
    <cfRule type="expression" dxfId="180" priority="42">
      <formula>$E1="BUENO"</formula>
    </cfRule>
  </conditionalFormatting>
  <conditionalFormatting pivot="1">
    <cfRule type="expression" dxfId="179" priority="41">
      <formula>$E1="EXCELENTE"</formula>
    </cfRule>
  </conditionalFormatting>
  <conditionalFormatting pivot="1" sqref="G47">
    <cfRule type="expression" dxfId="178" priority="40">
      <formula>$E47="MALO"</formula>
    </cfRule>
  </conditionalFormatting>
  <conditionalFormatting pivot="1" sqref="G47">
    <cfRule type="expression" dxfId="177" priority="39">
      <formula>$E47="REGULAR"</formula>
    </cfRule>
  </conditionalFormatting>
  <conditionalFormatting pivot="1" sqref="G47">
    <cfRule type="expression" dxfId="176" priority="38">
      <formula>$E47="BUENO"</formula>
    </cfRule>
  </conditionalFormatting>
  <conditionalFormatting pivot="1" sqref="G47">
    <cfRule type="expression" dxfId="175" priority="37">
      <formula>$E47="EXCELENTE"</formula>
    </cfRule>
  </conditionalFormatting>
  <conditionalFormatting pivot="1">
    <cfRule type="expression" dxfId="174" priority="36">
      <formula>$E1="MALO"</formula>
    </cfRule>
  </conditionalFormatting>
  <conditionalFormatting pivot="1">
    <cfRule type="expression" dxfId="173" priority="35">
      <formula>$E1="REGULAR"</formula>
    </cfRule>
  </conditionalFormatting>
  <conditionalFormatting pivot="1">
    <cfRule type="expression" dxfId="172" priority="34">
      <formula>$E1="BUENO"</formula>
    </cfRule>
  </conditionalFormatting>
  <conditionalFormatting pivot="1">
    <cfRule type="expression" dxfId="171" priority="33">
      <formula>$E1="EXCELENTE"</formula>
    </cfRule>
  </conditionalFormatting>
  <conditionalFormatting pivot="1">
    <cfRule type="expression" dxfId="170" priority="32">
      <formula>$E1="MALO"</formula>
    </cfRule>
  </conditionalFormatting>
  <conditionalFormatting pivot="1">
    <cfRule type="expression" dxfId="169" priority="31">
      <formula>$E1="REGULAR"</formula>
    </cfRule>
  </conditionalFormatting>
  <conditionalFormatting pivot="1">
    <cfRule type="expression" dxfId="168" priority="30">
      <formula>$E1="BUENO"</formula>
    </cfRule>
  </conditionalFormatting>
  <conditionalFormatting pivot="1">
    <cfRule type="expression" dxfId="167" priority="29">
      <formula>$E1="EXCELENTE"</formula>
    </cfRule>
  </conditionalFormatting>
  <conditionalFormatting pivot="1">
    <cfRule type="expression" dxfId="166" priority="28">
      <formula>$E1="MALO"</formula>
    </cfRule>
  </conditionalFormatting>
  <conditionalFormatting pivot="1">
    <cfRule type="expression" dxfId="165" priority="27">
      <formula>$E1="REGULAR"</formula>
    </cfRule>
  </conditionalFormatting>
  <conditionalFormatting pivot="1">
    <cfRule type="expression" dxfId="164" priority="26">
      <formula>$E1="BUENO"</formula>
    </cfRule>
  </conditionalFormatting>
  <conditionalFormatting pivot="1">
    <cfRule type="expression" dxfId="163" priority="25">
      <formula>$E1="EXCELENTE"</formula>
    </cfRule>
  </conditionalFormatting>
  <conditionalFormatting pivot="1">
    <cfRule type="expression" dxfId="162" priority="24">
      <formula>$E1="MALO"</formula>
    </cfRule>
  </conditionalFormatting>
  <conditionalFormatting pivot="1">
    <cfRule type="expression" dxfId="161" priority="23">
      <formula>$E1="REGULAR"</formula>
    </cfRule>
  </conditionalFormatting>
  <conditionalFormatting pivot="1">
    <cfRule type="expression" dxfId="160" priority="22">
      <formula>$E1="BUENO"</formula>
    </cfRule>
  </conditionalFormatting>
  <conditionalFormatting pivot="1">
    <cfRule type="expression" dxfId="159" priority="21">
      <formula>$E1="EXCELENTE"</formula>
    </cfRule>
  </conditionalFormatting>
  <conditionalFormatting pivot="1">
    <cfRule type="expression" dxfId="158" priority="20">
      <formula>$E1="MALO"</formula>
    </cfRule>
  </conditionalFormatting>
  <conditionalFormatting pivot="1">
    <cfRule type="expression" dxfId="157" priority="19">
      <formula>$E1="REGULAR"</formula>
    </cfRule>
  </conditionalFormatting>
  <conditionalFormatting pivot="1">
    <cfRule type="expression" dxfId="156" priority="18">
      <formula>$E1="BUENO"</formula>
    </cfRule>
  </conditionalFormatting>
  <conditionalFormatting pivot="1">
    <cfRule type="expression" dxfId="155" priority="17">
      <formula>$E1="EXCELENTE"</formula>
    </cfRule>
  </conditionalFormatting>
  <conditionalFormatting pivot="1">
    <cfRule type="expression" dxfId="154" priority="16">
      <formula>$E1="MALO"</formula>
    </cfRule>
  </conditionalFormatting>
  <conditionalFormatting pivot="1">
    <cfRule type="expression" dxfId="153" priority="15">
      <formula>$E1="REGULAR"</formula>
    </cfRule>
  </conditionalFormatting>
  <conditionalFormatting pivot="1">
    <cfRule type="expression" dxfId="152" priority="14">
      <formula>$E1="BUENO"</formula>
    </cfRule>
  </conditionalFormatting>
  <conditionalFormatting pivot="1">
    <cfRule type="expression" dxfId="151" priority="13">
      <formula>$E1="EXCELENTE"</formula>
    </cfRule>
  </conditionalFormatting>
  <conditionalFormatting pivot="1">
    <cfRule type="expression" dxfId="150" priority="12">
      <formula>$E1="MALO"</formula>
    </cfRule>
  </conditionalFormatting>
  <conditionalFormatting pivot="1">
    <cfRule type="expression" dxfId="149" priority="11">
      <formula>$E1="REGULAR"</formula>
    </cfRule>
  </conditionalFormatting>
  <conditionalFormatting pivot="1">
    <cfRule type="expression" dxfId="148" priority="10">
      <formula>$E1="BUENO"</formula>
    </cfRule>
  </conditionalFormatting>
  <conditionalFormatting pivot="1">
    <cfRule type="expression" dxfId="147" priority="9">
      <formula>$E1="EXCELENTE"</formula>
    </cfRule>
  </conditionalFormatting>
  <conditionalFormatting pivot="1">
    <cfRule type="expression" dxfId="146" priority="8">
      <formula>$E1="MALO"</formula>
    </cfRule>
  </conditionalFormatting>
  <conditionalFormatting pivot="1">
    <cfRule type="expression" dxfId="145" priority="7">
      <formula>$E1="REGULAR"</formula>
    </cfRule>
  </conditionalFormatting>
  <conditionalFormatting pivot="1">
    <cfRule type="expression" dxfId="144" priority="6">
      <formula>$E1="BUENO"</formula>
    </cfRule>
  </conditionalFormatting>
  <conditionalFormatting pivot="1">
    <cfRule type="expression" dxfId="143" priority="5">
      <formula>$E1="EXCELENTE"</formula>
    </cfRule>
  </conditionalFormatting>
  <conditionalFormatting pivot="1">
    <cfRule type="expression" dxfId="142" priority="4">
      <formula>$E1="MALO"</formula>
    </cfRule>
  </conditionalFormatting>
  <conditionalFormatting pivot="1">
    <cfRule type="expression" dxfId="141" priority="3">
      <formula>$E1="REGULAR"</formula>
    </cfRule>
  </conditionalFormatting>
  <conditionalFormatting pivot="1">
    <cfRule type="expression" dxfId="140" priority="2">
      <formula>$E1="BUENO"</formula>
    </cfRule>
  </conditionalFormatting>
  <conditionalFormatting pivot="1">
    <cfRule type="expression" dxfId="139" priority="1">
      <formula>$E1="EXCELENTE"</formula>
    </cfRule>
  </conditionalFormatting>
  <pageMargins left="0.7" right="0.7" top="0.75" bottom="0.75" header="0.3" footer="0.3"/>
  <pageSetup orientation="portrait" horizontalDpi="4294967294" verticalDpi="4294967294"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5:ED64"/>
  <sheetViews>
    <sheetView showGridLines="0" zoomScale="55" zoomScaleNormal="55" workbookViewId="0">
      <selection activeCell="C9" sqref="C9"/>
    </sheetView>
  </sheetViews>
  <sheetFormatPr baseColWidth="10" defaultColWidth="11.42578125" defaultRowHeight="15" outlineLevelCol="1" x14ac:dyDescent="0.25"/>
  <cols>
    <col min="1" max="1" width="5.85546875" style="1" customWidth="1"/>
    <col min="2" max="2" width="37.85546875" style="1" customWidth="1"/>
    <col min="3" max="3" width="27.28515625" style="1" customWidth="1"/>
    <col min="4" max="4" width="28.42578125" style="1" customWidth="1"/>
    <col min="5" max="5" width="40.7109375" style="1" customWidth="1"/>
    <col min="6" max="6" width="32.42578125" style="1" customWidth="1"/>
    <col min="7" max="7" width="38.85546875" style="1" customWidth="1"/>
    <col min="8" max="8" width="24" style="1" customWidth="1"/>
    <col min="9" max="9" width="27.42578125" style="1" customWidth="1"/>
    <col min="10" max="10" width="28.5703125" style="1" customWidth="1"/>
    <col min="11" max="11" width="35.7109375" style="1" customWidth="1"/>
    <col min="12" max="12" width="28.5703125" style="1" customWidth="1"/>
    <col min="13" max="13" width="43.7109375" style="1" customWidth="1"/>
    <col min="14" max="14" width="28.5703125" style="1" customWidth="1"/>
    <col min="15" max="15" width="35" style="1" customWidth="1"/>
    <col min="16" max="16" width="33.85546875" style="1" customWidth="1"/>
    <col min="17" max="17" width="36.42578125" style="1" customWidth="1"/>
    <col min="18" max="21" width="28.5703125" style="1" customWidth="1"/>
    <col min="22" max="22" width="58.140625" style="1" customWidth="1"/>
    <col min="23" max="23" width="32.7109375" style="1" customWidth="1"/>
    <col min="24" max="24" width="35.85546875" style="1" customWidth="1"/>
    <col min="25" max="35" width="48.5703125" style="1" customWidth="1"/>
    <col min="36" max="36" width="50.7109375" style="1" customWidth="1"/>
    <col min="37" max="52" width="48.5703125" style="1" customWidth="1"/>
    <col min="53" max="58" width="28.5703125" style="1" hidden="1" customWidth="1" outlineLevel="1"/>
    <col min="59" max="59" width="29.85546875" style="1" hidden="1" customWidth="1" outlineLevel="1"/>
    <col min="60" max="66" width="28.5703125" style="1" hidden="1" customWidth="1" outlineLevel="1"/>
    <col min="67" max="67" width="31" style="1" hidden="1" customWidth="1" outlineLevel="1"/>
    <col min="68" max="74" width="28.5703125" style="1" hidden="1" customWidth="1" outlineLevel="1"/>
    <col min="75" max="75" width="32.28515625" style="1" hidden="1" customWidth="1" outlineLevel="1"/>
    <col min="76" max="76" width="28.5703125" style="1" hidden="1" customWidth="1" outlineLevel="1"/>
    <col min="77" max="77" width="32.7109375" style="1" hidden="1" customWidth="1" outlineLevel="1"/>
    <col min="78" max="78" width="28.5703125" style="1" hidden="1" customWidth="1" outlineLevel="1"/>
    <col min="79" max="79" width="30.5703125" style="1" hidden="1" customWidth="1" outlineLevel="1"/>
    <col min="80" max="85" width="28.5703125" style="1" hidden="1" customWidth="1" outlineLevel="1"/>
    <col min="86" max="86" width="32.28515625" style="1" hidden="1" customWidth="1" outlineLevel="1"/>
    <col min="87" max="93" width="28.5703125" style="1" hidden="1" customWidth="1" outlineLevel="1"/>
    <col min="94" max="94" width="32.28515625" style="1" hidden="1" customWidth="1" outlineLevel="1"/>
    <col min="95" max="101" width="28.5703125" style="1" hidden="1" customWidth="1" outlineLevel="1"/>
    <col min="102" max="102" width="32.28515625" style="1" hidden="1" customWidth="1" outlineLevel="1"/>
    <col min="103" max="103" width="28.5703125" style="1" hidden="1" customWidth="1" outlineLevel="1"/>
    <col min="104" max="104" width="33.140625" style="1" hidden="1" customWidth="1" outlineLevel="1"/>
    <col min="105" max="105" width="28.5703125" style="1" hidden="1" customWidth="1" outlineLevel="1"/>
    <col min="106" max="106" width="30.85546875" style="1" hidden="1" customWidth="1" outlineLevel="1"/>
    <col min="107" max="107" width="19.5703125" style="1" hidden="1" customWidth="1" outlineLevel="1"/>
    <col min="108" max="108" width="21.42578125" style="1" hidden="1" customWidth="1" outlineLevel="1"/>
    <col min="109" max="109" width="23.42578125" style="1" hidden="1" customWidth="1" outlineLevel="1"/>
    <col min="110" max="110" width="22.85546875" style="1" hidden="1" customWidth="1" outlineLevel="1"/>
    <col min="111" max="112" width="25.85546875" style="1" hidden="1" customWidth="1" outlineLevel="1"/>
    <col min="113" max="113" width="38.140625" style="1" hidden="1" customWidth="1" outlineLevel="1"/>
    <col min="114" max="114" width="24.42578125" style="1" hidden="1" customWidth="1" outlineLevel="1"/>
    <col min="115" max="115" width="19" style="1" hidden="1" customWidth="1" outlineLevel="1"/>
    <col min="116" max="116" width="21.42578125" style="1" hidden="1" customWidth="1" outlineLevel="1"/>
    <col min="117" max="117" width="23.42578125" style="1" hidden="1" customWidth="1" outlineLevel="1"/>
    <col min="118" max="118" width="16.7109375" style="1" hidden="1" customWidth="1" outlineLevel="1"/>
    <col min="119" max="119" width="15.42578125" style="1" hidden="1" customWidth="1" outlineLevel="1"/>
    <col min="120" max="120" width="16.42578125" style="1" hidden="1" customWidth="1" outlineLevel="1"/>
    <col min="121" max="121" width="49.140625" style="1" hidden="1" customWidth="1" outlineLevel="1"/>
    <col min="122" max="122" width="17.85546875" style="1" hidden="1" customWidth="1" outlineLevel="1"/>
    <col min="123" max="123" width="16.42578125" style="1" hidden="1" customWidth="1" outlineLevel="1"/>
    <col min="124" max="124" width="21.42578125" style="1" hidden="1" customWidth="1" outlineLevel="1"/>
    <col min="125" max="125" width="23.42578125" style="1" hidden="1" customWidth="1" outlineLevel="1"/>
    <col min="126" max="126" width="16.7109375" style="1" hidden="1" customWidth="1" outlineLevel="1"/>
    <col min="127" max="128" width="16.42578125" style="1" hidden="1" customWidth="1" outlineLevel="1"/>
    <col min="129" max="129" width="43.140625" style="1" hidden="1" customWidth="1" outlineLevel="1"/>
    <col min="130" max="130" width="28.28515625" style="1" hidden="1" customWidth="1" outlineLevel="1"/>
    <col min="131" max="131" width="32.7109375" style="1" hidden="1" customWidth="1" outlineLevel="1"/>
    <col min="132" max="132" width="25.5703125" style="1" hidden="1" customWidth="1" outlineLevel="1"/>
    <col min="133" max="133" width="30.140625" style="1" hidden="1" customWidth="1" outlineLevel="1"/>
    <col min="134" max="134" width="11.42578125" style="1" collapsed="1"/>
    <col min="135" max="16384" width="11.42578125" style="1"/>
  </cols>
  <sheetData>
    <row r="5" spans="1:133" ht="27.75" customHeight="1" x14ac:dyDescent="0.25"/>
    <row r="6" spans="1:133" ht="21.75" thickBot="1" x14ac:dyDescent="0.4">
      <c r="B6" s="119" t="s">
        <v>0</v>
      </c>
      <c r="C6" s="119"/>
      <c r="D6" s="119"/>
      <c r="E6" s="119"/>
      <c r="F6" s="119"/>
      <c r="G6" s="119"/>
      <c r="H6" s="119"/>
      <c r="I6" s="119"/>
      <c r="J6" s="119"/>
      <c r="K6" s="119"/>
      <c r="L6" s="119"/>
      <c r="M6" s="119"/>
      <c r="N6" s="119"/>
      <c r="O6" s="119"/>
      <c r="P6" s="119"/>
      <c r="Q6" s="119"/>
      <c r="R6" s="117" t="s">
        <v>1</v>
      </c>
      <c r="S6" s="117"/>
      <c r="T6" s="117"/>
      <c r="U6" s="117"/>
      <c r="V6" s="118" t="s">
        <v>527</v>
      </c>
      <c r="W6" s="118"/>
      <c r="X6" s="118"/>
      <c r="Y6" s="118"/>
      <c r="Z6" s="126" t="s">
        <v>664</v>
      </c>
      <c r="AA6" s="127"/>
      <c r="AB6" s="127"/>
      <c r="AC6" s="127"/>
      <c r="AD6" s="127"/>
      <c r="AE6" s="127"/>
      <c r="AF6" s="127"/>
      <c r="AG6" s="128"/>
      <c r="AH6" s="126" t="s">
        <v>665</v>
      </c>
      <c r="AI6" s="127"/>
      <c r="AJ6" s="127"/>
      <c r="AK6" s="127"/>
      <c r="AL6" s="127"/>
      <c r="AM6" s="127"/>
      <c r="AN6" s="127"/>
      <c r="AO6" s="128"/>
      <c r="AP6" s="126" t="s">
        <v>666</v>
      </c>
      <c r="AQ6" s="127"/>
      <c r="AR6" s="127"/>
      <c r="AS6" s="127"/>
      <c r="AT6" s="127"/>
      <c r="AU6" s="127"/>
      <c r="AV6" s="127"/>
      <c r="AW6" s="128"/>
      <c r="AX6" s="87"/>
      <c r="AY6" s="87"/>
      <c r="AZ6" s="87"/>
      <c r="BA6" s="123" t="s">
        <v>588</v>
      </c>
      <c r="BB6" s="124"/>
      <c r="BC6" s="124"/>
      <c r="BD6" s="124"/>
      <c r="BE6" s="124"/>
      <c r="BF6" s="124"/>
      <c r="BG6" s="124"/>
      <c r="BH6" s="125"/>
      <c r="BI6" s="123" t="s">
        <v>589</v>
      </c>
      <c r="BJ6" s="124"/>
      <c r="BK6" s="124"/>
      <c r="BL6" s="124"/>
      <c r="BM6" s="124"/>
      <c r="BN6" s="124"/>
      <c r="BO6" s="124"/>
      <c r="BP6" s="125"/>
      <c r="BQ6" s="123" t="s">
        <v>590</v>
      </c>
      <c r="BR6" s="124"/>
      <c r="BS6" s="124"/>
      <c r="BT6" s="124"/>
      <c r="BU6" s="124"/>
      <c r="BV6" s="124"/>
      <c r="BW6" s="124"/>
      <c r="BX6" s="125"/>
      <c r="BY6" s="73"/>
      <c r="BZ6" s="73"/>
      <c r="CA6" s="73"/>
      <c r="CB6" s="120" t="s">
        <v>577</v>
      </c>
      <c r="CC6" s="121"/>
      <c r="CD6" s="121"/>
      <c r="CE6" s="121"/>
      <c r="CF6" s="121"/>
      <c r="CG6" s="121"/>
      <c r="CH6" s="121"/>
      <c r="CI6" s="122"/>
      <c r="CJ6" s="120" t="s">
        <v>578</v>
      </c>
      <c r="CK6" s="121"/>
      <c r="CL6" s="121"/>
      <c r="CM6" s="121"/>
      <c r="CN6" s="121"/>
      <c r="CO6" s="121"/>
      <c r="CP6" s="121"/>
      <c r="CQ6" s="122"/>
      <c r="CR6" s="120" t="s">
        <v>579</v>
      </c>
      <c r="CS6" s="121"/>
      <c r="CT6" s="121"/>
      <c r="CU6" s="121"/>
      <c r="CV6" s="121"/>
      <c r="CW6" s="121"/>
      <c r="CX6" s="121"/>
      <c r="CY6" s="122"/>
      <c r="CZ6" s="38"/>
      <c r="DA6" s="38"/>
      <c r="DB6" s="38"/>
      <c r="DC6" s="114" t="s">
        <v>536</v>
      </c>
      <c r="DD6" s="115"/>
      <c r="DE6" s="115"/>
      <c r="DF6" s="115"/>
      <c r="DG6" s="115"/>
      <c r="DH6" s="115"/>
      <c r="DI6" s="115"/>
      <c r="DJ6" s="116"/>
      <c r="DK6" s="114" t="s">
        <v>537</v>
      </c>
      <c r="DL6" s="115"/>
      <c r="DM6" s="115"/>
      <c r="DN6" s="115"/>
      <c r="DO6" s="115"/>
      <c r="DP6" s="115"/>
      <c r="DQ6" s="115"/>
      <c r="DR6" s="116"/>
      <c r="DS6" s="114" t="s">
        <v>538</v>
      </c>
      <c r="DT6" s="115"/>
      <c r="DU6" s="115"/>
      <c r="DV6" s="115"/>
      <c r="DW6" s="115"/>
      <c r="DX6" s="115"/>
      <c r="DY6" s="115"/>
      <c r="DZ6" s="116"/>
    </row>
    <row r="7" spans="1:133" s="250" customFormat="1" ht="66.75" customHeight="1" x14ac:dyDescent="0.25">
      <c r="A7" s="480" t="s">
        <v>2</v>
      </c>
      <c r="B7" s="227" t="s">
        <v>3</v>
      </c>
      <c r="C7" s="227" t="s">
        <v>4</v>
      </c>
      <c r="D7" s="227" t="s">
        <v>5</v>
      </c>
      <c r="E7" s="227" t="s">
        <v>6</v>
      </c>
      <c r="F7" s="228" t="s">
        <v>7</v>
      </c>
      <c r="G7" s="228" t="s">
        <v>8</v>
      </c>
      <c r="H7" s="228" t="s">
        <v>9</v>
      </c>
      <c r="I7" s="228" t="s">
        <v>10</v>
      </c>
      <c r="J7" s="227" t="s">
        <v>528</v>
      </c>
      <c r="K7" s="227" t="s">
        <v>11</v>
      </c>
      <c r="L7" s="227" t="s">
        <v>12</v>
      </c>
      <c r="M7" s="227" t="s">
        <v>13</v>
      </c>
      <c r="N7" s="227" t="s">
        <v>14</v>
      </c>
      <c r="O7" s="227" t="s">
        <v>15</v>
      </c>
      <c r="P7" s="227" t="s">
        <v>16</v>
      </c>
      <c r="Q7" s="227" t="s">
        <v>17</v>
      </c>
      <c r="R7" s="229" t="s">
        <v>18</v>
      </c>
      <c r="S7" s="230" t="s">
        <v>19</v>
      </c>
      <c r="T7" s="231" t="s">
        <v>20</v>
      </c>
      <c r="U7" s="232" t="s">
        <v>21</v>
      </c>
      <c r="V7" s="233" t="s">
        <v>22</v>
      </c>
      <c r="W7" s="233" t="s">
        <v>23</v>
      </c>
      <c r="X7" s="233" t="s">
        <v>24</v>
      </c>
      <c r="Y7" s="233" t="s">
        <v>25</v>
      </c>
      <c r="Z7" s="234" t="s">
        <v>529</v>
      </c>
      <c r="AA7" s="234" t="s">
        <v>530</v>
      </c>
      <c r="AB7" s="234" t="s">
        <v>531</v>
      </c>
      <c r="AC7" s="234" t="s">
        <v>532</v>
      </c>
      <c r="AD7" s="234" t="s">
        <v>533</v>
      </c>
      <c r="AE7" s="234" t="s">
        <v>1</v>
      </c>
      <c r="AF7" s="235" t="s">
        <v>534</v>
      </c>
      <c r="AG7" s="234" t="s">
        <v>535</v>
      </c>
      <c r="AH7" s="234" t="s">
        <v>598</v>
      </c>
      <c r="AI7" s="234" t="s">
        <v>599</v>
      </c>
      <c r="AJ7" s="234" t="s">
        <v>600</v>
      </c>
      <c r="AK7" s="234" t="s">
        <v>601</v>
      </c>
      <c r="AL7" s="234" t="s">
        <v>602</v>
      </c>
      <c r="AM7" s="234" t="s">
        <v>603</v>
      </c>
      <c r="AN7" s="235" t="s">
        <v>604</v>
      </c>
      <c r="AO7" s="234" t="s">
        <v>605</v>
      </c>
      <c r="AP7" s="234" t="s">
        <v>606</v>
      </c>
      <c r="AQ7" s="234" t="s">
        <v>607</v>
      </c>
      <c r="AR7" s="234" t="s">
        <v>608</v>
      </c>
      <c r="AS7" s="234" t="s">
        <v>609</v>
      </c>
      <c r="AT7" s="234" t="s">
        <v>610</v>
      </c>
      <c r="AU7" s="234" t="s">
        <v>611</v>
      </c>
      <c r="AV7" s="236" t="s">
        <v>612</v>
      </c>
      <c r="AW7" s="234" t="s">
        <v>613</v>
      </c>
      <c r="AX7" s="237" t="s">
        <v>667</v>
      </c>
      <c r="AY7" s="238" t="s">
        <v>668</v>
      </c>
      <c r="AZ7" s="238" t="s">
        <v>669</v>
      </c>
      <c r="BA7" s="239" t="s">
        <v>670</v>
      </c>
      <c r="BB7" s="239" t="s">
        <v>671</v>
      </c>
      <c r="BC7" s="239" t="s">
        <v>672</v>
      </c>
      <c r="BD7" s="239" t="s">
        <v>673</v>
      </c>
      <c r="BE7" s="239" t="s">
        <v>674</v>
      </c>
      <c r="BF7" s="239" t="s">
        <v>675</v>
      </c>
      <c r="BG7" s="240" t="s">
        <v>676</v>
      </c>
      <c r="BH7" s="239" t="s">
        <v>677</v>
      </c>
      <c r="BI7" s="239" t="s">
        <v>678</v>
      </c>
      <c r="BJ7" s="239" t="s">
        <v>679</v>
      </c>
      <c r="BK7" s="239" t="s">
        <v>680</v>
      </c>
      <c r="BL7" s="239" t="s">
        <v>681</v>
      </c>
      <c r="BM7" s="239" t="s">
        <v>682</v>
      </c>
      <c r="BN7" s="239" t="s">
        <v>683</v>
      </c>
      <c r="BO7" s="240" t="s">
        <v>684</v>
      </c>
      <c r="BP7" s="239" t="s">
        <v>685</v>
      </c>
      <c r="BQ7" s="239" t="s">
        <v>686</v>
      </c>
      <c r="BR7" s="239" t="s">
        <v>687</v>
      </c>
      <c r="BS7" s="239" t="s">
        <v>688</v>
      </c>
      <c r="BT7" s="239" t="s">
        <v>689</v>
      </c>
      <c r="BU7" s="239" t="s">
        <v>690</v>
      </c>
      <c r="BV7" s="239" t="s">
        <v>691</v>
      </c>
      <c r="BW7" s="241" t="s">
        <v>692</v>
      </c>
      <c r="BX7" s="239" t="s">
        <v>693</v>
      </c>
      <c r="BY7" s="237" t="s">
        <v>594</v>
      </c>
      <c r="BZ7" s="242" t="s">
        <v>595</v>
      </c>
      <c r="CA7" s="242" t="s">
        <v>596</v>
      </c>
      <c r="CB7" s="243" t="s">
        <v>614</v>
      </c>
      <c r="CC7" s="243" t="s">
        <v>615</v>
      </c>
      <c r="CD7" s="243" t="s">
        <v>616</v>
      </c>
      <c r="CE7" s="243" t="s">
        <v>617</v>
      </c>
      <c r="CF7" s="243" t="s">
        <v>618</v>
      </c>
      <c r="CG7" s="243" t="s">
        <v>619</v>
      </c>
      <c r="CH7" s="244" t="s">
        <v>620</v>
      </c>
      <c r="CI7" s="243" t="s">
        <v>621</v>
      </c>
      <c r="CJ7" s="243" t="s">
        <v>622</v>
      </c>
      <c r="CK7" s="243" t="s">
        <v>623</v>
      </c>
      <c r="CL7" s="243" t="s">
        <v>624</v>
      </c>
      <c r="CM7" s="243" t="s">
        <v>625</v>
      </c>
      <c r="CN7" s="243" t="s">
        <v>626</v>
      </c>
      <c r="CO7" s="243" t="s">
        <v>627</v>
      </c>
      <c r="CP7" s="244" t="s">
        <v>628</v>
      </c>
      <c r="CQ7" s="243" t="s">
        <v>629</v>
      </c>
      <c r="CR7" s="243" t="s">
        <v>630</v>
      </c>
      <c r="CS7" s="243" t="s">
        <v>631</v>
      </c>
      <c r="CT7" s="243" t="s">
        <v>632</v>
      </c>
      <c r="CU7" s="243" t="s">
        <v>633</v>
      </c>
      <c r="CV7" s="243" t="s">
        <v>634</v>
      </c>
      <c r="CW7" s="243" t="s">
        <v>635</v>
      </c>
      <c r="CX7" s="245" t="s">
        <v>636</v>
      </c>
      <c r="CY7" s="243" t="s">
        <v>637</v>
      </c>
      <c r="CZ7" s="237" t="s">
        <v>583</v>
      </c>
      <c r="DA7" s="238" t="s">
        <v>584</v>
      </c>
      <c r="DB7" s="238" t="s">
        <v>585</v>
      </c>
      <c r="DC7" s="246" t="s">
        <v>638</v>
      </c>
      <c r="DD7" s="246" t="s">
        <v>639</v>
      </c>
      <c r="DE7" s="246" t="s">
        <v>640</v>
      </c>
      <c r="DF7" s="246" t="s">
        <v>641</v>
      </c>
      <c r="DG7" s="246" t="s">
        <v>642</v>
      </c>
      <c r="DH7" s="246" t="s">
        <v>643</v>
      </c>
      <c r="DI7" s="247" t="s">
        <v>644</v>
      </c>
      <c r="DJ7" s="246" t="s">
        <v>645</v>
      </c>
      <c r="DK7" s="246" t="s">
        <v>646</v>
      </c>
      <c r="DL7" s="246" t="s">
        <v>647</v>
      </c>
      <c r="DM7" s="246" t="s">
        <v>648</v>
      </c>
      <c r="DN7" s="246" t="s">
        <v>649</v>
      </c>
      <c r="DO7" s="246" t="s">
        <v>650</v>
      </c>
      <c r="DP7" s="246" t="s">
        <v>651</v>
      </c>
      <c r="DQ7" s="247" t="s">
        <v>652</v>
      </c>
      <c r="DR7" s="246" t="s">
        <v>653</v>
      </c>
      <c r="DS7" s="246" t="s">
        <v>654</v>
      </c>
      <c r="DT7" s="246" t="s">
        <v>655</v>
      </c>
      <c r="DU7" s="246" t="s">
        <v>656</v>
      </c>
      <c r="DV7" s="246" t="s">
        <v>657</v>
      </c>
      <c r="DW7" s="246" t="s">
        <v>658</v>
      </c>
      <c r="DX7" s="246" t="s">
        <v>659</v>
      </c>
      <c r="DY7" s="248" t="s">
        <v>660</v>
      </c>
      <c r="DZ7" s="246" t="s">
        <v>661</v>
      </c>
      <c r="EA7" s="237" t="s">
        <v>566</v>
      </c>
      <c r="EB7" s="238" t="s">
        <v>564</v>
      </c>
      <c r="EC7" s="249" t="s">
        <v>565</v>
      </c>
    </row>
    <row r="8" spans="1:133" s="250" customFormat="1" ht="75" customHeight="1" x14ac:dyDescent="0.25">
      <c r="A8" s="481">
        <v>1</v>
      </c>
      <c r="B8" s="251" t="s">
        <v>26</v>
      </c>
      <c r="C8" s="252" t="s">
        <v>27</v>
      </c>
      <c r="D8" s="253" t="s">
        <v>28</v>
      </c>
      <c r="E8" s="254" t="s">
        <v>29</v>
      </c>
      <c r="F8" s="255" t="s">
        <v>30</v>
      </c>
      <c r="G8" s="255" t="s">
        <v>31</v>
      </c>
      <c r="H8" s="256" t="s">
        <v>32</v>
      </c>
      <c r="I8" s="256" t="s">
        <v>33</v>
      </c>
      <c r="J8" s="257">
        <v>0.9</v>
      </c>
      <c r="K8" s="256" t="s">
        <v>34</v>
      </c>
      <c r="L8" s="254" t="s">
        <v>35</v>
      </c>
      <c r="M8" s="258" t="s">
        <v>36</v>
      </c>
      <c r="N8" s="256" t="s">
        <v>37</v>
      </c>
      <c r="O8" s="256" t="s">
        <v>38</v>
      </c>
      <c r="P8" s="254" t="s">
        <v>39</v>
      </c>
      <c r="Q8" s="254" t="s">
        <v>39</v>
      </c>
      <c r="R8" s="258" t="s">
        <v>40</v>
      </c>
      <c r="S8" s="258" t="s">
        <v>41</v>
      </c>
      <c r="T8" s="258" t="s">
        <v>42</v>
      </c>
      <c r="U8" s="259" t="s">
        <v>43</v>
      </c>
      <c r="V8" s="256" t="s">
        <v>44</v>
      </c>
      <c r="W8" s="256" t="s">
        <v>45</v>
      </c>
      <c r="X8" s="256" t="s">
        <v>46</v>
      </c>
      <c r="Y8" s="256" t="s">
        <v>47</v>
      </c>
      <c r="Z8" s="260">
        <v>21</v>
      </c>
      <c r="AA8" s="260">
        <v>21</v>
      </c>
      <c r="AB8" s="260">
        <v>21</v>
      </c>
      <c r="AC8" s="261">
        <f>IFERROR(Tabla1[[#This Row],[Valor numerador]]/Tabla1[[#This Row],[Valor denominador]], " ")</f>
        <v>1</v>
      </c>
      <c r="AD8" s="260" t="str">
        <f>Tabla1[[#This Row],[EXCELENTE]]</f>
        <v>(=100%)</v>
      </c>
      <c r="AE8" s="260" t="s">
        <v>21</v>
      </c>
      <c r="AF8" s="260" t="s">
        <v>734</v>
      </c>
      <c r="AG8" s="260"/>
      <c r="AH8" s="260">
        <v>21</v>
      </c>
      <c r="AI8" s="260">
        <v>21</v>
      </c>
      <c r="AJ8" s="260">
        <v>21</v>
      </c>
      <c r="AK8" s="261">
        <f>IFERROR(Tabla1[[#This Row],[Valor numerador3]]/Tabla1[[#This Row],[Valor denominador4]], " ")</f>
        <v>1</v>
      </c>
      <c r="AL8" s="260" t="str">
        <f>Tabla1[[#This Row],[EXCELENTE]]</f>
        <v>(=100%)</v>
      </c>
      <c r="AM8" s="260" t="s">
        <v>21</v>
      </c>
      <c r="AN8" s="260" t="s">
        <v>1008</v>
      </c>
      <c r="AO8" s="260"/>
      <c r="AP8" s="260">
        <v>21</v>
      </c>
      <c r="AQ8" s="260">
        <v>21</v>
      </c>
      <c r="AR8" s="260">
        <v>21</v>
      </c>
      <c r="AS8" s="262">
        <f>IFERROR(Tabla1[[#This Row],[Valor numerador11]]/Tabla1[[#This Row],[Valor denominador12]], " ")</f>
        <v>1</v>
      </c>
      <c r="AT8" s="260" t="str">
        <f>Tabla1[[#This Row],[EXCELENTE]]</f>
        <v>(=100%)</v>
      </c>
      <c r="AU8" s="260" t="s">
        <v>21</v>
      </c>
      <c r="AV8" s="260" t="s">
        <v>1008</v>
      </c>
      <c r="AW8" s="260"/>
      <c r="AX8" s="263">
        <f>IFERROR(AVERAGE(Tabla1[[#This Row],[RESULTADO ]],Tabla1[[#This Row],[RESULTADO 5]],Tabla1[[#This Row],[RESULTADO 13]]), "0")</f>
        <v>1</v>
      </c>
      <c r="AY8" s="264">
        <f>Tabla1[[#This Row],[PROMEDIO MENSUAL 4to TRIMESTRE]]</f>
        <v>1</v>
      </c>
      <c r="AZ8" s="265" t="str">
        <f>Tabla1[[#This Row],[DESEMPEÑO15]]</f>
        <v>EXCELENTE</v>
      </c>
      <c r="BA8" s="266">
        <v>21</v>
      </c>
      <c r="BB8" s="266">
        <v>21</v>
      </c>
      <c r="BC8" s="266">
        <v>21</v>
      </c>
      <c r="BD8" s="267">
        <f>IFERROR(Tabla1[[#This Row],[Valor numerador4]]/Tabla1[[#This Row],[Valor denominador5]], " ")</f>
        <v>1</v>
      </c>
      <c r="BE8" s="268" t="str">
        <f>U8</f>
        <v>(=100%)</v>
      </c>
      <c r="BF8" s="266" t="s">
        <v>21</v>
      </c>
      <c r="BG8" s="269" t="s">
        <v>734</v>
      </c>
      <c r="BH8" s="269"/>
      <c r="BI8" s="266">
        <v>21</v>
      </c>
      <c r="BJ8" s="266">
        <v>21</v>
      </c>
      <c r="BK8" s="266">
        <v>21</v>
      </c>
      <c r="BL8" s="267">
        <f>+IFERROR(Tabla1[[#This Row],[Valor numerador312]]/Tabla1[[#This Row],[Valor denominador413]], " ")</f>
        <v>1</v>
      </c>
      <c r="BM8" s="266" t="str">
        <f>Tabla1[[#This Row],[EXCELENTE]]</f>
        <v>(=100%)</v>
      </c>
      <c r="BN8" s="266" t="s">
        <v>21</v>
      </c>
      <c r="BO8" s="269" t="s">
        <v>734</v>
      </c>
      <c r="BP8" s="269"/>
      <c r="BQ8" s="266">
        <v>26</v>
      </c>
      <c r="BR8" s="266">
        <v>26</v>
      </c>
      <c r="BS8" s="266">
        <v>26</v>
      </c>
      <c r="BT8" s="267">
        <f>+IFERROR(Tabla1[[#This Row],[Valor numerador1120]]/Tabla1[[#This Row],[Valor denominador1221]], " ")</f>
        <v>1</v>
      </c>
      <c r="BU8" s="266" t="str">
        <f>Tabla1[[#This Row],[EXCELENTE]]</f>
        <v>(=100%)</v>
      </c>
      <c r="BV8" s="266" t="s">
        <v>21</v>
      </c>
      <c r="BW8" s="269" t="s">
        <v>734</v>
      </c>
      <c r="BX8" s="269"/>
      <c r="BY8" s="270">
        <f>+IFERROR(AVERAGE(Tabla1[[#This Row],[RESULTADO 6]],Tabla1[[#This Row],[RESULTADO 514]],Tabla1[[#This Row],[RESULTADO 1322]]), "0")</f>
        <v>1</v>
      </c>
      <c r="BZ8" s="271">
        <f>Tabla1[[#This Row],[PROMEDIO MENSUAL 3er TRIMESTRE]]</f>
        <v>1</v>
      </c>
      <c r="CA8" s="265" t="str">
        <f>Tabla1[[#This Row],[DESEMPEÑO1524]]</f>
        <v>EXCELENTE</v>
      </c>
      <c r="CB8" s="186">
        <v>43</v>
      </c>
      <c r="CC8" s="186">
        <v>43</v>
      </c>
      <c r="CD8" s="186">
        <v>43</v>
      </c>
      <c r="CE8" s="272">
        <f>IFERROR(Tabla1[[#This Row],[Valor numerador19]]/Tabla1[[#This Row],[Valor denominador20]], " ")</f>
        <v>1</v>
      </c>
      <c r="CF8" s="181" t="str">
        <f>Tabla1[[#This Row],[EXCELENTE]]</f>
        <v>(=100%)</v>
      </c>
      <c r="CG8" s="186" t="s">
        <v>21</v>
      </c>
      <c r="CH8" s="216" t="s">
        <v>830</v>
      </c>
      <c r="CI8" s="186"/>
      <c r="CJ8" s="186">
        <v>44</v>
      </c>
      <c r="CK8" s="186">
        <v>44</v>
      </c>
      <c r="CL8" s="186">
        <v>44</v>
      </c>
      <c r="CM8" s="272">
        <f>+IFERROR(Tabla1[[#This Row],[Valor numerador27]]/Tabla1[[#This Row],[Valor denominador28]], " ")</f>
        <v>1</v>
      </c>
      <c r="CN8" s="181" t="str">
        <f>Tabla1[[#This Row],[EXCELENTE]]</f>
        <v>(=100%)</v>
      </c>
      <c r="CO8" s="186" t="s">
        <v>21</v>
      </c>
      <c r="CP8" s="216" t="s">
        <v>830</v>
      </c>
      <c r="CQ8" s="186"/>
      <c r="CR8" s="186">
        <v>44</v>
      </c>
      <c r="CS8" s="186">
        <v>44</v>
      </c>
      <c r="CT8" s="186">
        <v>44</v>
      </c>
      <c r="CU8" s="273">
        <f>IFERROR(Tabla1[[#This Row],[Valor numerador35]]/Tabla1[[#This Row],[Valor denominador36]], " ")</f>
        <v>1</v>
      </c>
      <c r="CV8" s="181" t="str">
        <f>Tabla1[[#This Row],[EXCELENTE]]</f>
        <v>(=100%)</v>
      </c>
      <c r="CW8" s="186" t="s">
        <v>557</v>
      </c>
      <c r="CX8" s="216" t="s">
        <v>830</v>
      </c>
      <c r="CY8" s="186"/>
      <c r="CZ8" s="263">
        <f>IFERROR(AVERAGE(Tabla1[[#This Row],[RESULTADO 21]],Tabla1[[#This Row],[RESULTADO 29]],Tabla1[[#This Row],[RESULTADO 37]]), "0")</f>
        <v>1</v>
      </c>
      <c r="DA8" s="264">
        <f>Tabla1[[#This Row],[PROMEDIO MENSUAL 2do TRIMESTRE]]</f>
        <v>1</v>
      </c>
      <c r="DB8" s="274" t="str">
        <f>Tabla1[[#This Row],[DESEMPEÑO39]]</f>
        <v>Excelente</v>
      </c>
      <c r="DC8" s="142">
        <f t="shared" ref="DC8:DC62" si="0">$J8</f>
        <v>0.9</v>
      </c>
      <c r="DD8" s="143">
        <v>27</v>
      </c>
      <c r="DE8" s="143">
        <v>21</v>
      </c>
      <c r="DF8" s="142">
        <f>IFERROR(Tabla1[[#This Row],[Valor numerador43]]/Tabla1[[#This Row],[Valor denominador44]], " ")</f>
        <v>1.2857142857142858</v>
      </c>
      <c r="DG8" s="144" t="str">
        <f>Tabla1[[#This Row],[EXCELENTE]]</f>
        <v>(=100%)</v>
      </c>
      <c r="DH8" s="145" t="s">
        <v>21</v>
      </c>
      <c r="DI8" s="146" t="s">
        <v>926</v>
      </c>
      <c r="DJ8" s="146" t="s">
        <v>927</v>
      </c>
      <c r="DK8" s="142">
        <f>$J8</f>
        <v>0.9</v>
      </c>
      <c r="DL8" s="143">
        <v>27</v>
      </c>
      <c r="DM8" s="143">
        <v>21</v>
      </c>
      <c r="DN8" s="142">
        <f>IFERROR(Tabla1[[#This Row],[Valor numerador51]]/Tabla1[[#This Row],[Valor denominador52]], " ")</f>
        <v>1.2857142857142858</v>
      </c>
      <c r="DO8" s="144" t="str">
        <f>Tabla1[[#This Row],[EXCELENTE]]</f>
        <v>(=100%)</v>
      </c>
      <c r="DP8" s="145" t="s">
        <v>21</v>
      </c>
      <c r="DQ8" s="146" t="s">
        <v>926</v>
      </c>
      <c r="DR8" s="146" t="s">
        <v>952</v>
      </c>
      <c r="DS8" s="142">
        <f>$J8</f>
        <v>0.9</v>
      </c>
      <c r="DT8" s="143">
        <v>30</v>
      </c>
      <c r="DU8" s="143">
        <v>21</v>
      </c>
      <c r="DV8" s="142">
        <f>+Tabla1[[#This Row],[Valor denominador60]]/Tabla1[[#This Row],[Valor denominador60]]</f>
        <v>1</v>
      </c>
      <c r="DW8" s="144" t="str">
        <f>Tabla1[[#This Row],[EXCELENTE]]</f>
        <v>(=100%)</v>
      </c>
      <c r="DX8" s="145" t="s">
        <v>21</v>
      </c>
      <c r="DY8" s="146" t="s">
        <v>969</v>
      </c>
      <c r="DZ8" s="146" t="s">
        <v>970</v>
      </c>
      <c r="EA8" s="263">
        <f>IFERROR(AVERAGE(Tabla1[[#This Row],[RESULTADO 45]],Tabla1[[#This Row],[RESULTADO 53]],Tabla1[[#This Row],[RESULTADO 61]]), " 0")</f>
        <v>1.1904761904761905</v>
      </c>
      <c r="EB8" s="264">
        <f>Tabla1[[#This Row],[PROMEDIO MENSUAL 1er TRIMESTRE]]</f>
        <v>1.1904761904761905</v>
      </c>
      <c r="EC8" s="275" t="str">
        <f>Tabla1[[#This Row],[DESEMPEÑO63]]</f>
        <v>EXCELENTE</v>
      </c>
    </row>
    <row r="9" spans="1:133" s="292" customFormat="1" ht="113.25" customHeight="1" x14ac:dyDescent="0.25">
      <c r="A9" s="481">
        <v>2</v>
      </c>
      <c r="B9" s="251" t="s">
        <v>26</v>
      </c>
      <c r="C9" s="276" t="s">
        <v>48</v>
      </c>
      <c r="D9" s="277" t="s">
        <v>49</v>
      </c>
      <c r="E9" s="278" t="s">
        <v>29</v>
      </c>
      <c r="F9" s="279" t="s">
        <v>50</v>
      </c>
      <c r="G9" s="276" t="s">
        <v>51</v>
      </c>
      <c r="H9" s="276" t="s">
        <v>52</v>
      </c>
      <c r="I9" s="276" t="s">
        <v>53</v>
      </c>
      <c r="J9" s="280">
        <v>1</v>
      </c>
      <c r="K9" s="276" t="s">
        <v>54</v>
      </c>
      <c r="L9" s="281" t="s">
        <v>35</v>
      </c>
      <c r="M9" s="251" t="s">
        <v>55</v>
      </c>
      <c r="N9" s="276" t="s">
        <v>37</v>
      </c>
      <c r="O9" s="276" t="s">
        <v>56</v>
      </c>
      <c r="P9" s="281" t="s">
        <v>32</v>
      </c>
      <c r="Q9" s="281" t="s">
        <v>32</v>
      </c>
      <c r="R9" s="282" t="s">
        <v>57</v>
      </c>
      <c r="S9" s="283" t="s">
        <v>58</v>
      </c>
      <c r="T9" s="283" t="s">
        <v>59</v>
      </c>
      <c r="U9" s="284">
        <v>1</v>
      </c>
      <c r="V9" s="285" t="s">
        <v>60</v>
      </c>
      <c r="W9" s="285" t="s">
        <v>61</v>
      </c>
      <c r="X9" s="285" t="s">
        <v>62</v>
      </c>
      <c r="Y9" s="276" t="s">
        <v>63</v>
      </c>
      <c r="Z9" s="262"/>
      <c r="AA9" s="260"/>
      <c r="AB9" s="260"/>
      <c r="AC9" s="260" t="str">
        <f>IFERROR(Tabla1[[#This Row],[Valor numerador]]/Tabla1[[#This Row],[Valor denominador]], " ")</f>
        <v xml:space="preserve"> </v>
      </c>
      <c r="AD9" s="260">
        <f>Tabla1[[#This Row],[EXCELENTE]]</f>
        <v>1</v>
      </c>
      <c r="AE9" s="260"/>
      <c r="AF9" s="260"/>
      <c r="AG9" s="260"/>
      <c r="AH9" s="262"/>
      <c r="AI9" s="260"/>
      <c r="AJ9" s="260"/>
      <c r="AK9" s="260" t="str">
        <f>IFERROR(Tabla1[[#This Row],[Valor numerador3]]/Tabla1[[#This Row],[Valor denominador4]], " ")</f>
        <v xml:space="preserve"> </v>
      </c>
      <c r="AL9" s="260">
        <f>Tabla1[[#This Row],[EXCELENTE]]</f>
        <v>1</v>
      </c>
      <c r="AM9" s="260"/>
      <c r="AN9" s="260"/>
      <c r="AO9" s="260"/>
      <c r="AP9" s="262">
        <v>1</v>
      </c>
      <c r="AQ9" s="260">
        <v>1</v>
      </c>
      <c r="AR9" s="260">
        <v>1</v>
      </c>
      <c r="AS9" s="262">
        <f>IFERROR(Tabla1[[#This Row],[Valor numerador11]]/Tabla1[[#This Row],[Valor denominador12]], " ")</f>
        <v>1</v>
      </c>
      <c r="AT9" s="261">
        <f>Tabla1[[#This Row],[EXCELENTE]]</f>
        <v>1</v>
      </c>
      <c r="AU9" s="260" t="s">
        <v>21</v>
      </c>
      <c r="AV9" s="286" t="s">
        <v>1064</v>
      </c>
      <c r="AW9" s="286" t="s">
        <v>1066</v>
      </c>
      <c r="AX9" s="263">
        <f>IFERROR(AVERAGE(Tabla1[[#This Row],[RESULTADO ]],Tabla1[[#This Row],[RESULTADO 5]],Tabla1[[#This Row],[RESULTADO 13]]), "0")</f>
        <v>1</v>
      </c>
      <c r="AY9" s="264">
        <f>Tabla1[[#This Row],[PROMEDIO MENSUAL 4to TRIMESTRE]]</f>
        <v>1</v>
      </c>
      <c r="AZ9" s="265" t="str">
        <f>Tabla1[[#This Row],[DESEMPEÑO15]]</f>
        <v>EXCELENTE</v>
      </c>
      <c r="BA9" s="268"/>
      <c r="BB9" s="266"/>
      <c r="BC9" s="266"/>
      <c r="BD9" s="267" t="str">
        <f>IFERROR(Tabla1[[#This Row],[Valor numerador4]]/Tabla1[[#This Row],[Valor denominador5]], " ")</f>
        <v xml:space="preserve"> </v>
      </c>
      <c r="BE9" s="268">
        <f t="shared" ref="BE9:BE62" si="1">U9</f>
        <v>1</v>
      </c>
      <c r="BF9" s="266"/>
      <c r="BG9" s="269"/>
      <c r="BH9" s="269"/>
      <c r="BI9" s="268"/>
      <c r="BJ9" s="266"/>
      <c r="BK9" s="266"/>
      <c r="BL9" s="267" t="str">
        <f>+IFERROR(Tabla1[[#This Row],[Valor numerador312]]/Tabla1[[#This Row],[Valor denominador413]], " ")</f>
        <v xml:space="preserve"> </v>
      </c>
      <c r="BM9" s="266">
        <f>Tabla1[[#This Row],[EXCELENTE]]</f>
        <v>1</v>
      </c>
      <c r="BN9" s="266"/>
      <c r="BO9" s="269"/>
      <c r="BP9" s="269"/>
      <c r="BQ9" s="287"/>
      <c r="BR9" s="288"/>
      <c r="BS9" s="288"/>
      <c r="BT9" s="267" t="str">
        <f>+IFERROR(Tabla1[[#This Row],[Valor numerador1120]]/Tabla1[[#This Row],[Valor denominador1221]], " ")</f>
        <v xml:space="preserve"> </v>
      </c>
      <c r="BU9" s="266">
        <f>Tabla1[[#This Row],[EXCELENTE]]</f>
        <v>1</v>
      </c>
      <c r="BV9" s="266"/>
      <c r="BW9" s="289" t="s">
        <v>786</v>
      </c>
      <c r="BX9" s="269"/>
      <c r="BY9" s="270" t="str">
        <f>+IFERROR(AVERAGE(Tabla1[[#This Row],[RESULTADO 6]],Tabla1[[#This Row],[RESULTADO 514]],Tabla1[[#This Row],[RESULTADO 1322]]), "0")</f>
        <v>0</v>
      </c>
      <c r="BZ9" s="271" t="str">
        <f>Tabla1[[#This Row],[PROMEDIO MENSUAL 3er TRIMESTRE]]</f>
        <v>0</v>
      </c>
      <c r="CA9" s="265"/>
      <c r="CB9" s="181"/>
      <c r="CC9" s="181"/>
      <c r="CD9" s="181"/>
      <c r="CE9" s="272" t="str">
        <f>IFERROR(Tabla1[[#This Row],[Valor numerador19]]/Tabla1[[#This Row],[Valor denominador20]], " ")</f>
        <v xml:space="preserve"> </v>
      </c>
      <c r="CF9" s="181">
        <f>Tabla1[[#This Row],[EXCELENTE]]</f>
        <v>1</v>
      </c>
      <c r="CG9" s="181"/>
      <c r="CH9" s="181"/>
      <c r="CI9" s="181"/>
      <c r="CJ9" s="181"/>
      <c r="CK9" s="181"/>
      <c r="CL9" s="181"/>
      <c r="CM9" s="272" t="str">
        <f>+IFERROR(Tabla1[[#This Row],[Valor numerador27]]/Tabla1[[#This Row],[Valor denominador28]], " ")</f>
        <v xml:space="preserve"> </v>
      </c>
      <c r="CN9" s="181">
        <f>Tabla1[[#This Row],[EXCELENTE]]</f>
        <v>1</v>
      </c>
      <c r="CO9" s="181"/>
      <c r="CP9" s="181"/>
      <c r="CQ9" s="181"/>
      <c r="CR9" s="273">
        <v>1</v>
      </c>
      <c r="CS9" s="186">
        <v>2</v>
      </c>
      <c r="CT9" s="186">
        <v>2</v>
      </c>
      <c r="CU9" s="273">
        <f>IFERROR(Tabla1[[#This Row],[Valor numerador35]]/Tabla1[[#This Row],[Valor denominador36]], " ")</f>
        <v>1</v>
      </c>
      <c r="CV9" s="181">
        <f>Tabla1[[#This Row],[EXCELENTE]]</f>
        <v>1</v>
      </c>
      <c r="CW9" s="290" t="s">
        <v>557</v>
      </c>
      <c r="CX9" s="216" t="s">
        <v>879</v>
      </c>
      <c r="CY9" s="181"/>
      <c r="CZ9" s="263">
        <f>IFERROR(AVERAGE(Tabla1[[#This Row],[RESULTADO 21]],Tabla1[[#This Row],[RESULTADO 29]],Tabla1[[#This Row],[RESULTADO 37]]), "0")</f>
        <v>1</v>
      </c>
      <c r="DA9" s="264">
        <f>Tabla1[[#This Row],[PROMEDIO MENSUAL 2do TRIMESTRE]]</f>
        <v>1</v>
      </c>
      <c r="DB9" s="274" t="str">
        <f>Tabla1[[#This Row],[DESEMPEÑO39]]</f>
        <v>Excelente</v>
      </c>
      <c r="DC9" s="142">
        <f t="shared" si="0"/>
        <v>1</v>
      </c>
      <c r="DD9" s="143"/>
      <c r="DE9" s="143"/>
      <c r="DF9" s="142" t="str">
        <f>IFERROR(Tabla1[[#This Row],[Valor numerador43]]/Tabla1[[#This Row],[Valor denominador44]], " ")</f>
        <v xml:space="preserve"> </v>
      </c>
      <c r="DG9" s="144">
        <f>Tabla1[[#This Row],[EXCELENTE]]</f>
        <v>1</v>
      </c>
      <c r="DH9" s="145"/>
      <c r="DI9" s="146"/>
      <c r="DJ9" s="146"/>
      <c r="DK9" s="142">
        <f t="shared" ref="DK9:DK62" si="2">$J9</f>
        <v>1</v>
      </c>
      <c r="DL9" s="143"/>
      <c r="DM9" s="143"/>
      <c r="DN9" s="142" t="str">
        <f>IFERROR(Tabla1[[#This Row],[Valor numerador51]]/Tabla1[[#This Row],[Valor denominador52]], " ")</f>
        <v xml:space="preserve"> </v>
      </c>
      <c r="DO9" s="144">
        <f>Tabla1[[#This Row],[EXCELENTE]]</f>
        <v>1</v>
      </c>
      <c r="DP9" s="145"/>
      <c r="DQ9" s="146"/>
      <c r="DR9" s="146"/>
      <c r="DS9" s="142">
        <f t="shared" ref="DS9:DS62" si="3">$J9</f>
        <v>1</v>
      </c>
      <c r="DT9" s="143">
        <v>3</v>
      </c>
      <c r="DU9" s="143">
        <v>3</v>
      </c>
      <c r="DV9" s="142">
        <f>+Tabla1[[#This Row],[Valor denominador60]]/Tabla1[[#This Row],[Valor denominador60]]</f>
        <v>1</v>
      </c>
      <c r="DW9" s="144">
        <f>Tabla1[[#This Row],[EXCELENTE]]</f>
        <v>1</v>
      </c>
      <c r="DX9" s="145" t="s">
        <v>21</v>
      </c>
      <c r="DY9" s="291" t="s">
        <v>971</v>
      </c>
      <c r="DZ9" s="146"/>
      <c r="EA9" s="263">
        <f>IFERROR(AVERAGE(Tabla1[[#This Row],[RESULTADO 45]],Tabla1[[#This Row],[RESULTADO 53]],Tabla1[[#This Row],[RESULTADO 61]]), " 0")</f>
        <v>1</v>
      </c>
      <c r="EB9" s="264">
        <f>Tabla1[[#This Row],[PROMEDIO MENSUAL 1er TRIMESTRE]]</f>
        <v>1</v>
      </c>
      <c r="EC9" s="275" t="str">
        <f>Tabla1[[#This Row],[DESEMPEÑO63]]</f>
        <v>EXCELENTE</v>
      </c>
    </row>
    <row r="10" spans="1:133" s="250" customFormat="1" ht="91.5" customHeight="1" x14ac:dyDescent="0.25">
      <c r="A10" s="481">
        <v>3</v>
      </c>
      <c r="B10" s="251" t="s">
        <v>26</v>
      </c>
      <c r="C10" s="276" t="s">
        <v>48</v>
      </c>
      <c r="D10" s="277" t="s">
        <v>49</v>
      </c>
      <c r="E10" s="254" t="s">
        <v>29</v>
      </c>
      <c r="F10" s="256" t="s">
        <v>64</v>
      </c>
      <c r="G10" s="256" t="s">
        <v>65</v>
      </c>
      <c r="H10" s="256" t="s">
        <v>52</v>
      </c>
      <c r="I10" s="256" t="s">
        <v>53</v>
      </c>
      <c r="J10" s="257">
        <v>1</v>
      </c>
      <c r="K10" s="256" t="s">
        <v>54</v>
      </c>
      <c r="L10" s="256" t="s">
        <v>66</v>
      </c>
      <c r="M10" s="258" t="s">
        <v>67</v>
      </c>
      <c r="N10" s="256" t="s">
        <v>37</v>
      </c>
      <c r="O10" s="256" t="s">
        <v>68</v>
      </c>
      <c r="P10" s="254" t="s">
        <v>32</v>
      </c>
      <c r="Q10" s="254" t="s">
        <v>32</v>
      </c>
      <c r="R10" s="293" t="s">
        <v>57</v>
      </c>
      <c r="S10" s="293" t="s">
        <v>58</v>
      </c>
      <c r="T10" s="293" t="s">
        <v>59</v>
      </c>
      <c r="U10" s="259">
        <v>1</v>
      </c>
      <c r="V10" s="256" t="s">
        <v>60</v>
      </c>
      <c r="W10" s="256" t="s">
        <v>61</v>
      </c>
      <c r="X10" s="256" t="s">
        <v>62</v>
      </c>
      <c r="Y10" s="276" t="s">
        <v>69</v>
      </c>
      <c r="Z10" s="262"/>
      <c r="AA10" s="260"/>
      <c r="AB10" s="260"/>
      <c r="AC10" s="260" t="str">
        <f>IFERROR(Tabla1[[#This Row],[Valor numerador]]/Tabla1[[#This Row],[Valor denominador]], " ")</f>
        <v xml:space="preserve"> </v>
      </c>
      <c r="AD10" s="260">
        <f>Tabla1[[#This Row],[EXCELENTE]]</f>
        <v>1</v>
      </c>
      <c r="AE10" s="260"/>
      <c r="AF10" s="260"/>
      <c r="AG10" s="260"/>
      <c r="AH10" s="262"/>
      <c r="AI10" s="260"/>
      <c r="AJ10" s="260"/>
      <c r="AK10" s="260" t="str">
        <f>IFERROR(Tabla1[[#This Row],[Valor numerador3]]/Tabla1[[#This Row],[Valor denominador4]], " ")</f>
        <v xml:space="preserve"> </v>
      </c>
      <c r="AL10" s="260">
        <f>Tabla1[[#This Row],[EXCELENTE]]</f>
        <v>1</v>
      </c>
      <c r="AM10" s="260"/>
      <c r="AN10" s="260"/>
      <c r="AO10" s="260"/>
      <c r="AP10" s="262">
        <v>0.25</v>
      </c>
      <c r="AQ10" s="260">
        <v>16</v>
      </c>
      <c r="AR10" s="260">
        <v>18</v>
      </c>
      <c r="AS10" s="262">
        <f>IFERROR(Tabla1[[#This Row],[Valor numerador11]]/Tabla1[[#This Row],[Valor denominador12]], " ")</f>
        <v>0.88888888888888884</v>
      </c>
      <c r="AT10" s="261" t="str">
        <f>Tabla1[[#This Row],[REGULAR]]</f>
        <v>&gt;50%</v>
      </c>
      <c r="AU10" s="260" t="s">
        <v>19</v>
      </c>
      <c r="AV10" s="286" t="s">
        <v>1065</v>
      </c>
      <c r="AW10" s="294"/>
      <c r="AX10" s="263">
        <f>IFERROR(AVERAGE(Tabla1[[#This Row],[RESULTADO ]],Tabla1[[#This Row],[RESULTADO 5]],Tabla1[[#This Row],[RESULTADO 13]]), "0")</f>
        <v>0.88888888888888884</v>
      </c>
      <c r="AY10" s="264">
        <f>Tabla1[[#This Row],[PROMEDIO MENSUAL 4to TRIMESTRE]]</f>
        <v>0.88888888888888884</v>
      </c>
      <c r="AZ10" s="265" t="str">
        <f>Tabla1[[#This Row],[DESEMPEÑO15]]</f>
        <v>REGULAR</v>
      </c>
      <c r="BA10" s="268"/>
      <c r="BB10" s="266"/>
      <c r="BC10" s="266"/>
      <c r="BD10" s="267" t="str">
        <f>IFERROR(Tabla1[[#This Row],[Valor numerador4]]/Tabla1[[#This Row],[Valor denominador5]], " ")</f>
        <v xml:space="preserve"> </v>
      </c>
      <c r="BE10" s="268">
        <f t="shared" si="1"/>
        <v>1</v>
      </c>
      <c r="BF10" s="266"/>
      <c r="BG10" s="269"/>
      <c r="BH10" s="269"/>
      <c r="BI10" s="268"/>
      <c r="BJ10" s="266"/>
      <c r="BK10" s="266"/>
      <c r="BL10" s="267" t="str">
        <f>+IFERROR(Tabla1[[#This Row],[Valor numerador312]]/Tabla1[[#This Row],[Valor denominador413]], " ")</f>
        <v xml:space="preserve"> </v>
      </c>
      <c r="BM10" s="266">
        <f>Tabla1[[#This Row],[EXCELENTE]]</f>
        <v>1</v>
      </c>
      <c r="BN10" s="266"/>
      <c r="BO10" s="269"/>
      <c r="BP10" s="269"/>
      <c r="BQ10" s="287">
        <v>0.25</v>
      </c>
      <c r="BR10" s="288">
        <v>13</v>
      </c>
      <c r="BS10" s="288">
        <v>18</v>
      </c>
      <c r="BT10" s="267">
        <f>+IFERROR(Tabla1[[#This Row],[Valor numerador1120]]/Tabla1[[#This Row],[Valor denominador1221]], " ")</f>
        <v>0.72222222222222221</v>
      </c>
      <c r="BU10" s="266">
        <f>Tabla1[[#This Row],[EXCELENTE]]</f>
        <v>1</v>
      </c>
      <c r="BV10" s="295" t="s">
        <v>19</v>
      </c>
      <c r="BW10" s="289" t="s">
        <v>787</v>
      </c>
      <c r="BX10" s="269"/>
      <c r="BY10" s="270">
        <f>+IFERROR(AVERAGE(Tabla1[[#This Row],[RESULTADO 6]],Tabla1[[#This Row],[RESULTADO 514]],Tabla1[[#This Row],[RESULTADO 1322]]), "0")</f>
        <v>0.72222222222222221</v>
      </c>
      <c r="BZ10" s="271">
        <f>Tabla1[[#This Row],[PROMEDIO MENSUAL 3er TRIMESTRE]]</f>
        <v>0.72222222222222221</v>
      </c>
      <c r="CA10" s="265" t="str">
        <f>Tabla1[[#This Row],[DESEMPEÑO1524]]</f>
        <v>REGULAR</v>
      </c>
      <c r="CB10" s="181"/>
      <c r="CC10" s="181"/>
      <c r="CD10" s="181"/>
      <c r="CE10" s="272" t="str">
        <f>IFERROR(Tabla1[[#This Row],[Valor numerador19]]/Tabla1[[#This Row],[Valor denominador20]], " ")</f>
        <v xml:space="preserve"> </v>
      </c>
      <c r="CF10" s="181">
        <f>Tabla1[[#This Row],[EXCELENTE]]</f>
        <v>1</v>
      </c>
      <c r="CG10" s="181"/>
      <c r="CH10" s="181"/>
      <c r="CI10" s="181"/>
      <c r="CJ10" s="181"/>
      <c r="CK10" s="181"/>
      <c r="CL10" s="181"/>
      <c r="CM10" s="272" t="str">
        <f>+IFERROR(Tabla1[[#This Row],[Valor numerador27]]/Tabla1[[#This Row],[Valor denominador28]], " ")</f>
        <v xml:space="preserve"> </v>
      </c>
      <c r="CN10" s="181">
        <f>Tabla1[[#This Row],[EXCELENTE]]</f>
        <v>1</v>
      </c>
      <c r="CO10" s="181"/>
      <c r="CP10" s="181"/>
      <c r="CQ10" s="181"/>
      <c r="CR10" s="273">
        <v>1</v>
      </c>
      <c r="CS10" s="186">
        <v>22</v>
      </c>
      <c r="CT10" s="186">
        <v>27</v>
      </c>
      <c r="CU10" s="273">
        <f>IFERROR(Tabla1[[#This Row],[Valor numerador35]]/Tabla1[[#This Row],[Valor denominador36]], " ")</f>
        <v>0.81481481481481477</v>
      </c>
      <c r="CV10" s="181">
        <f>Tabla1[[#This Row],[EXCELENTE]]</f>
        <v>1</v>
      </c>
      <c r="CW10" s="290" t="s">
        <v>19</v>
      </c>
      <c r="CX10" s="216" t="s">
        <v>880</v>
      </c>
      <c r="CY10" s="181"/>
      <c r="CZ10" s="263">
        <f>IFERROR(AVERAGE(Tabla1[[#This Row],[RESULTADO 21]],Tabla1[[#This Row],[RESULTADO 29]],Tabla1[[#This Row],[RESULTADO 37]]), "0")</f>
        <v>0.81481481481481477</v>
      </c>
      <c r="DA10" s="264">
        <f>Tabla1[[#This Row],[PROMEDIO MENSUAL 2do TRIMESTRE]]</f>
        <v>0.81481481481481477</v>
      </c>
      <c r="DB10" s="274" t="str">
        <f>Tabla1[[#This Row],[DESEMPEÑO39]]</f>
        <v>REGULAR</v>
      </c>
      <c r="DC10" s="142">
        <f t="shared" si="0"/>
        <v>1</v>
      </c>
      <c r="DD10" s="143"/>
      <c r="DE10" s="143"/>
      <c r="DF10" s="142" t="str">
        <f>IFERROR(Tabla1[[#This Row],[Valor numerador43]]/Tabla1[[#This Row],[Valor denominador44]], " ")</f>
        <v xml:space="preserve"> </v>
      </c>
      <c r="DG10" s="144">
        <f>Tabla1[[#This Row],[EXCELENTE]]</f>
        <v>1</v>
      </c>
      <c r="DH10" s="145"/>
      <c r="DI10" s="146"/>
      <c r="DJ10" s="146"/>
      <c r="DK10" s="142">
        <f t="shared" si="2"/>
        <v>1</v>
      </c>
      <c r="DL10" s="143"/>
      <c r="DM10" s="143"/>
      <c r="DN10" s="142" t="str">
        <f>IFERROR(Tabla1[[#This Row],[Valor numerador51]]/Tabla1[[#This Row],[Valor denominador52]], " ")</f>
        <v xml:space="preserve"> </v>
      </c>
      <c r="DO10" s="144">
        <f>Tabla1[[#This Row],[EXCELENTE]]</f>
        <v>1</v>
      </c>
      <c r="DP10" s="145"/>
      <c r="DQ10" s="146"/>
      <c r="DR10" s="146"/>
      <c r="DS10" s="142">
        <f t="shared" si="3"/>
        <v>1</v>
      </c>
      <c r="DT10" s="143">
        <v>27</v>
      </c>
      <c r="DU10" s="143">
        <v>28</v>
      </c>
      <c r="DV10" s="142">
        <f>+Tabla1[[#This Row],[Valor denominador60]]/Tabla1[[#This Row],[Valor denominador60]]</f>
        <v>1</v>
      </c>
      <c r="DW10" s="144">
        <f>Tabla1[[#This Row],[EXCELENTE]]</f>
        <v>1</v>
      </c>
      <c r="DX10" s="145" t="s">
        <v>20</v>
      </c>
      <c r="DY10" s="291" t="s">
        <v>1128</v>
      </c>
      <c r="DZ10" s="146"/>
      <c r="EA10" s="263">
        <f>IFERROR(AVERAGE(Tabla1[[#This Row],[RESULTADO 45]],Tabla1[[#This Row],[RESULTADO 53]],Tabla1[[#This Row],[RESULTADO 61]]), " 0")</f>
        <v>1</v>
      </c>
      <c r="EB10" s="264">
        <f>Tabla1[[#This Row],[PROMEDIO MENSUAL 1er TRIMESTRE]]</f>
        <v>1</v>
      </c>
      <c r="EC10" s="275" t="str">
        <f>Tabla1[[#This Row],[DESEMPEÑO63]]</f>
        <v>BUENO</v>
      </c>
    </row>
    <row r="11" spans="1:133" s="250" customFormat="1" ht="118.5" customHeight="1" x14ac:dyDescent="0.25">
      <c r="A11" s="481">
        <v>4</v>
      </c>
      <c r="B11" s="251" t="s">
        <v>26</v>
      </c>
      <c r="C11" s="252" t="s">
        <v>48</v>
      </c>
      <c r="D11" s="253" t="s">
        <v>70</v>
      </c>
      <c r="E11" s="281" t="s">
        <v>71</v>
      </c>
      <c r="F11" s="279" t="s">
        <v>72</v>
      </c>
      <c r="G11" s="276" t="s">
        <v>73</v>
      </c>
      <c r="H11" s="276" t="s">
        <v>74</v>
      </c>
      <c r="I11" s="276" t="s">
        <v>33</v>
      </c>
      <c r="J11" s="280">
        <v>0.15</v>
      </c>
      <c r="K11" s="276" t="s">
        <v>75</v>
      </c>
      <c r="L11" s="281" t="s">
        <v>66</v>
      </c>
      <c r="M11" s="296" t="s">
        <v>76</v>
      </c>
      <c r="N11" s="276" t="s">
        <v>37</v>
      </c>
      <c r="O11" s="276" t="s">
        <v>77</v>
      </c>
      <c r="P11" s="281" t="s">
        <v>32</v>
      </c>
      <c r="Q11" s="281" t="s">
        <v>32</v>
      </c>
      <c r="R11" s="296" t="s">
        <v>78</v>
      </c>
      <c r="S11" s="296" t="s">
        <v>79</v>
      </c>
      <c r="T11" s="296" t="s">
        <v>80</v>
      </c>
      <c r="U11" s="284" t="s">
        <v>81</v>
      </c>
      <c r="V11" s="285" t="s">
        <v>82</v>
      </c>
      <c r="W11" s="285" t="s">
        <v>82</v>
      </c>
      <c r="X11" s="285" t="s">
        <v>82</v>
      </c>
      <c r="Y11" s="285" t="s">
        <v>83</v>
      </c>
      <c r="Z11" s="297"/>
      <c r="AA11" s="260"/>
      <c r="AB11" s="260"/>
      <c r="AC11" s="260" t="str">
        <f>IFERROR(Tabla1[[#This Row],[Valor numerador]]/Tabla1[[#This Row],[Valor denominador]], " ")</f>
        <v xml:space="preserve"> </v>
      </c>
      <c r="AD11" s="260" t="str">
        <f>Tabla1[[#This Row],[EXCELENTE]]</f>
        <v>&lt;=10%</v>
      </c>
      <c r="AE11" s="260"/>
      <c r="AF11" s="260"/>
      <c r="AG11" s="260"/>
      <c r="AH11" s="297"/>
      <c r="AI11" s="260"/>
      <c r="AJ11" s="260"/>
      <c r="AK11" s="260" t="str">
        <f>IFERROR(Tabla1[[#This Row],[Valor numerador3]]/Tabla1[[#This Row],[Valor denominador4]], " ")</f>
        <v xml:space="preserve"> </v>
      </c>
      <c r="AL11" s="260" t="str">
        <f>Tabla1[[#This Row],[EXCELENTE]]</f>
        <v>&lt;=10%</v>
      </c>
      <c r="AM11" s="260"/>
      <c r="AN11" s="260"/>
      <c r="AO11" s="260"/>
      <c r="AP11" s="262">
        <v>0.1</v>
      </c>
      <c r="AQ11" s="260">
        <v>6</v>
      </c>
      <c r="AR11" s="260">
        <v>61</v>
      </c>
      <c r="AS11" s="262">
        <f>IFERROR(Tabla1[[#This Row],[Valor numerador11]]/Tabla1[[#This Row],[Valor denominador12]], " ")</f>
        <v>9.8360655737704916E-2</v>
      </c>
      <c r="AT11" s="260" t="str">
        <f>Tabla1[[#This Row],[EXCELENTE]]</f>
        <v>&lt;=10%</v>
      </c>
      <c r="AU11" s="260" t="s">
        <v>21</v>
      </c>
      <c r="AV11" s="286" t="s">
        <v>1120</v>
      </c>
      <c r="AW11" s="286" t="s">
        <v>1121</v>
      </c>
      <c r="AX11" s="263">
        <f>IFERROR(AVERAGE(Tabla1[[#This Row],[RESULTADO ]],Tabla1[[#This Row],[RESULTADO 5]],Tabla1[[#This Row],[RESULTADO 13]]), "0")</f>
        <v>9.8360655737704916E-2</v>
      </c>
      <c r="AY11" s="264">
        <f>Tabla1[[#This Row],[PROMEDIO MENSUAL 4to TRIMESTRE]]</f>
        <v>9.8360655737704916E-2</v>
      </c>
      <c r="AZ11" s="265" t="str">
        <f>Tabla1[[#This Row],[DESEMPEÑO15]]</f>
        <v>EXCELENTE</v>
      </c>
      <c r="BA11" s="268"/>
      <c r="BB11" s="266"/>
      <c r="BC11" s="266"/>
      <c r="BD11" s="267" t="str">
        <f>IFERROR(Tabla1[[#This Row],[Valor numerador4]]/Tabla1[[#This Row],[Valor denominador5]], " ")</f>
        <v xml:space="preserve"> </v>
      </c>
      <c r="BE11" s="268" t="str">
        <f t="shared" si="1"/>
        <v>&lt;=10%</v>
      </c>
      <c r="BF11" s="266"/>
      <c r="BG11" s="269"/>
      <c r="BH11" s="269"/>
      <c r="BI11" s="268"/>
      <c r="BJ11" s="266"/>
      <c r="BK11" s="266"/>
      <c r="BL11" s="267" t="str">
        <f>+IFERROR(Tabla1[[#This Row],[Valor numerador312]]/Tabla1[[#This Row],[Valor denominador413]], " ")</f>
        <v xml:space="preserve"> </v>
      </c>
      <c r="BM11" s="266" t="str">
        <f>Tabla1[[#This Row],[EXCELENTE]]</f>
        <v>&lt;=10%</v>
      </c>
      <c r="BN11" s="266"/>
      <c r="BO11" s="269"/>
      <c r="BP11" s="269"/>
      <c r="BQ11" s="268">
        <v>0.15</v>
      </c>
      <c r="BR11" s="266">
        <v>2</v>
      </c>
      <c r="BS11" s="266">
        <v>60</v>
      </c>
      <c r="BT11" s="267">
        <f>+IFERROR(Tabla1[[#This Row],[Valor numerador1120]]/Tabla1[[#This Row],[Valor denominador1221]], " ")</f>
        <v>3.3333333333333333E-2</v>
      </c>
      <c r="BU11" s="266" t="str">
        <f>Tabla1[[#This Row],[EXCELENTE]]</f>
        <v>&lt;=10%</v>
      </c>
      <c r="BV11" s="266" t="s">
        <v>21</v>
      </c>
      <c r="BW11" s="269" t="s">
        <v>788</v>
      </c>
      <c r="BX11" s="269" t="s">
        <v>789</v>
      </c>
      <c r="BY11" s="270">
        <f>+IFERROR(AVERAGE(Tabla1[[#This Row],[RESULTADO 6]],Tabla1[[#This Row],[RESULTADO 514]],Tabla1[[#This Row],[RESULTADO 1322]]), "0")</f>
        <v>3.3333333333333333E-2</v>
      </c>
      <c r="BZ11" s="271">
        <f>Tabla1[[#This Row],[PROMEDIO MENSUAL 3er TRIMESTRE]]</f>
        <v>3.3333333333333333E-2</v>
      </c>
      <c r="CA11" s="265" t="str">
        <f>Tabla1[[#This Row],[DESEMPEÑO1524]]</f>
        <v>EXCELENTE</v>
      </c>
      <c r="CB11" s="181"/>
      <c r="CC11" s="186"/>
      <c r="CD11" s="186"/>
      <c r="CE11" s="272" t="str">
        <f>IFERROR(Tabla1[[#This Row],[Valor numerador19]]/Tabla1[[#This Row],[Valor denominador20]], " ")</f>
        <v xml:space="preserve"> </v>
      </c>
      <c r="CF11" s="181" t="str">
        <f>Tabla1[[#This Row],[EXCELENTE]]</f>
        <v>&lt;=10%</v>
      </c>
      <c r="CG11" s="186"/>
      <c r="CH11" s="186"/>
      <c r="CI11" s="186"/>
      <c r="CJ11" s="181"/>
      <c r="CK11" s="186"/>
      <c r="CL11" s="186"/>
      <c r="CM11" s="272" t="str">
        <f>+IFERROR(Tabla1[[#This Row],[Valor numerador27]]/Tabla1[[#This Row],[Valor denominador28]], " ")</f>
        <v xml:space="preserve"> </v>
      </c>
      <c r="CN11" s="181" t="str">
        <f>Tabla1[[#This Row],[EXCELENTE]]</f>
        <v>&lt;=10%</v>
      </c>
      <c r="CO11" s="181"/>
      <c r="CP11" s="186"/>
      <c r="CQ11" s="186"/>
      <c r="CR11" s="290">
        <v>0.15</v>
      </c>
      <c r="CS11" s="186">
        <v>2</v>
      </c>
      <c r="CT11" s="186">
        <v>60</v>
      </c>
      <c r="CU11" s="273">
        <f>IFERROR(Tabla1[[#This Row],[Valor numerador35]]/Tabla1[[#This Row],[Valor denominador36]], " ")</f>
        <v>3.3333333333333333E-2</v>
      </c>
      <c r="CV11" s="181" t="str">
        <f>Tabla1[[#This Row],[EXCELENTE]]</f>
        <v>&lt;=10%</v>
      </c>
      <c r="CW11" s="186" t="s">
        <v>881</v>
      </c>
      <c r="CX11" s="216" t="s">
        <v>882</v>
      </c>
      <c r="CY11" s="147" t="s">
        <v>789</v>
      </c>
      <c r="CZ11" s="263">
        <f>IFERROR(AVERAGE(Tabla1[[#This Row],[RESULTADO 21]],Tabla1[[#This Row],[RESULTADO 29]],Tabla1[[#This Row],[RESULTADO 37]]), "0")</f>
        <v>3.3333333333333333E-2</v>
      </c>
      <c r="DA11" s="264">
        <f>Tabla1[[#This Row],[PROMEDIO MENSUAL 2do TRIMESTRE]]</f>
        <v>3.3333333333333333E-2</v>
      </c>
      <c r="DB11" s="274" t="str">
        <f>Tabla1[[#This Row],[DESEMPEÑO39]]</f>
        <v xml:space="preserve">Excelente </v>
      </c>
      <c r="DC11" s="142">
        <f t="shared" si="0"/>
        <v>0.15</v>
      </c>
      <c r="DD11" s="143" t="s">
        <v>829</v>
      </c>
      <c r="DE11" s="143" t="s">
        <v>829</v>
      </c>
      <c r="DF11" s="142" t="str">
        <f>IFERROR(Tabla1[[#This Row],[Valor numerador43]]/Tabla1[[#This Row],[Valor denominador44]], " ")</f>
        <v xml:space="preserve"> </v>
      </c>
      <c r="DG11" s="144" t="str">
        <f>Tabla1[[#This Row],[EXCELENTE]]</f>
        <v>&lt;=10%</v>
      </c>
      <c r="DH11" s="145" t="s">
        <v>829</v>
      </c>
      <c r="DI11" s="146" t="s">
        <v>829</v>
      </c>
      <c r="DJ11" s="146" t="s">
        <v>829</v>
      </c>
      <c r="DK11" s="142">
        <f t="shared" si="2"/>
        <v>0.15</v>
      </c>
      <c r="DL11" s="143" t="s">
        <v>829</v>
      </c>
      <c r="DM11" s="143" t="s">
        <v>829</v>
      </c>
      <c r="DN11" s="142" t="str">
        <f>IFERROR(Tabla1[[#This Row],[Valor numerador51]]/Tabla1[[#This Row],[Valor denominador52]], " ")</f>
        <v xml:space="preserve"> </v>
      </c>
      <c r="DO11" s="144" t="str">
        <f>Tabla1[[#This Row],[EXCELENTE]]</f>
        <v>&lt;=10%</v>
      </c>
      <c r="DP11" s="145" t="s">
        <v>829</v>
      </c>
      <c r="DQ11" s="146" t="s">
        <v>829</v>
      </c>
      <c r="DR11" s="146" t="s">
        <v>829</v>
      </c>
      <c r="DS11" s="142">
        <f t="shared" si="3"/>
        <v>0.15</v>
      </c>
      <c r="DT11" s="143" t="s">
        <v>829</v>
      </c>
      <c r="DU11" s="143" t="s">
        <v>829</v>
      </c>
      <c r="DV11" s="142" t="e">
        <f>+Tabla1[[#This Row],[Valor denominador60]]/Tabla1[[#This Row],[Valor denominador60]]</f>
        <v>#VALUE!</v>
      </c>
      <c r="DW11" s="144" t="str">
        <f>Tabla1[[#This Row],[EXCELENTE]]</f>
        <v>&lt;=10%</v>
      </c>
      <c r="DX11" s="145" t="s">
        <v>829</v>
      </c>
      <c r="DY11" s="146" t="s">
        <v>829</v>
      </c>
      <c r="DZ11" s="146" t="s">
        <v>829</v>
      </c>
      <c r="EA11" s="263" t="str">
        <f>IFERROR(AVERAGE(Tabla1[[#This Row],[RESULTADO 45]],Tabla1[[#This Row],[RESULTADO 53]],Tabla1[[#This Row],[RESULTADO 61]]), " 0")</f>
        <v xml:space="preserve"> 0</v>
      </c>
      <c r="EB11" s="264" t="str">
        <f>Tabla1[[#This Row],[PROMEDIO MENSUAL 1er TRIMESTRE]]</f>
        <v xml:space="preserve"> 0</v>
      </c>
      <c r="EC11" s="275"/>
    </row>
    <row r="12" spans="1:133" s="250" customFormat="1" ht="127.5" customHeight="1" x14ac:dyDescent="0.25">
      <c r="A12" s="481">
        <v>5</v>
      </c>
      <c r="B12" s="251" t="s">
        <v>26</v>
      </c>
      <c r="C12" s="252" t="s">
        <v>27</v>
      </c>
      <c r="D12" s="253" t="s">
        <v>70</v>
      </c>
      <c r="E12" s="254" t="s">
        <v>29</v>
      </c>
      <c r="F12" s="258" t="s">
        <v>84</v>
      </c>
      <c r="G12" s="256" t="s">
        <v>698</v>
      </c>
      <c r="H12" s="256" t="s">
        <v>39</v>
      </c>
      <c r="I12" s="256" t="s">
        <v>699</v>
      </c>
      <c r="J12" s="298">
        <v>1</v>
      </c>
      <c r="K12" s="256" t="s">
        <v>85</v>
      </c>
      <c r="L12" s="254" t="s">
        <v>35</v>
      </c>
      <c r="M12" s="256" t="s">
        <v>700</v>
      </c>
      <c r="N12" s="256" t="s">
        <v>37</v>
      </c>
      <c r="O12" s="256" t="s">
        <v>701</v>
      </c>
      <c r="P12" s="254" t="s">
        <v>86</v>
      </c>
      <c r="Q12" s="254" t="s">
        <v>39</v>
      </c>
      <c r="R12" s="293" t="s">
        <v>87</v>
      </c>
      <c r="S12" s="293" t="s">
        <v>88</v>
      </c>
      <c r="T12" s="293" t="s">
        <v>89</v>
      </c>
      <c r="U12" s="293" t="s">
        <v>90</v>
      </c>
      <c r="V12" s="256" t="s">
        <v>91</v>
      </c>
      <c r="W12" s="256" t="s">
        <v>702</v>
      </c>
      <c r="X12" s="256" t="s">
        <v>92</v>
      </c>
      <c r="Y12" s="256" t="s">
        <v>93</v>
      </c>
      <c r="Z12" s="262">
        <v>1</v>
      </c>
      <c r="AA12" s="260">
        <v>280</v>
      </c>
      <c r="AB12" s="260">
        <v>303</v>
      </c>
      <c r="AC12" s="261">
        <f>IFERROR(Tabla1[[#This Row],[Valor numerador]]/Tabla1[[#This Row],[Valor denominador]], " ")</f>
        <v>0.92409240924092406</v>
      </c>
      <c r="AD12" s="260" t="str">
        <f>Tabla1[[#This Row],[BUENO]]</f>
        <v>(&gt;= 85% y &lt; 100%)</v>
      </c>
      <c r="AE12" s="260" t="s">
        <v>20</v>
      </c>
      <c r="AF12" s="260" t="s">
        <v>1113</v>
      </c>
      <c r="AG12" s="260"/>
      <c r="AH12" s="262">
        <v>1</v>
      </c>
      <c r="AI12" s="260">
        <v>224</v>
      </c>
      <c r="AJ12" s="260">
        <v>247</v>
      </c>
      <c r="AK12" s="261">
        <f>IFERROR(Tabla1[[#This Row],[Valor numerador3]]/Tabla1[[#This Row],[Valor denominador4]], " ")</f>
        <v>0.90688259109311742</v>
      </c>
      <c r="AL12" s="260" t="str">
        <f>Tabla1[[#This Row],[BUENO]]</f>
        <v>(&gt;= 85% y &lt; 100%)</v>
      </c>
      <c r="AM12" s="260" t="s">
        <v>20</v>
      </c>
      <c r="AN12" s="260" t="s">
        <v>1115</v>
      </c>
      <c r="AO12" s="260"/>
      <c r="AP12" s="262">
        <v>1</v>
      </c>
      <c r="AQ12" s="260">
        <v>170</v>
      </c>
      <c r="AR12" s="260">
        <v>177</v>
      </c>
      <c r="AS12" s="262">
        <f>IFERROR(Tabla1[[#This Row],[Valor numerador11]]/Tabla1[[#This Row],[Valor denominador12]], " ")</f>
        <v>0.96045197740112997</v>
      </c>
      <c r="AT12" s="260" t="str">
        <f>Tabla1[[#This Row],[BUENO]]</f>
        <v>(&gt;= 85% y &lt; 100%)</v>
      </c>
      <c r="AU12" s="260" t="s">
        <v>20</v>
      </c>
      <c r="AV12" s="286" t="s">
        <v>1117</v>
      </c>
      <c r="AW12" s="260"/>
      <c r="AX12" s="263">
        <f>IFERROR(AVERAGE(Tabla1[[#This Row],[RESULTADO ]],Tabla1[[#This Row],[RESULTADO 5]],Tabla1[[#This Row],[RESULTADO 13]]), "0")</f>
        <v>0.93047565924505715</v>
      </c>
      <c r="AY12" s="264">
        <f>Tabla1[[#This Row],[PROMEDIO MENSUAL 4to TRIMESTRE]]</f>
        <v>0.93047565924505715</v>
      </c>
      <c r="AZ12" s="265" t="str">
        <f>Tabla1[[#This Row],[DESEMPEÑO15]]</f>
        <v>BUENO</v>
      </c>
      <c r="BA12" s="268">
        <v>1</v>
      </c>
      <c r="BB12" s="266">
        <v>301</v>
      </c>
      <c r="BC12" s="266">
        <v>309</v>
      </c>
      <c r="BD12" s="267">
        <f>IFERROR(Tabla1[[#This Row],[Valor numerador4]]/Tabla1[[#This Row],[Valor denominador5]], " ")</f>
        <v>0.97411003236245952</v>
      </c>
      <c r="BE12" s="268" t="str">
        <f t="shared" si="1"/>
        <v>(= 100%)</v>
      </c>
      <c r="BF12" s="266" t="s">
        <v>20</v>
      </c>
      <c r="BG12" s="269" t="s">
        <v>735</v>
      </c>
      <c r="BH12" s="269"/>
      <c r="BI12" s="268">
        <v>1</v>
      </c>
      <c r="BJ12" s="266">
        <v>208</v>
      </c>
      <c r="BK12" s="266">
        <v>232</v>
      </c>
      <c r="BL12" s="267">
        <f>+IFERROR(Tabla1[[#This Row],[Valor numerador312]]/Tabla1[[#This Row],[Valor denominador413]], " ")</f>
        <v>0.89655172413793105</v>
      </c>
      <c r="BM12" s="266" t="str">
        <f>Tabla1[[#This Row],[EXCELENTE]]</f>
        <v>(= 100%)</v>
      </c>
      <c r="BN12" s="266" t="s">
        <v>20</v>
      </c>
      <c r="BO12" s="269" t="s">
        <v>763</v>
      </c>
      <c r="BP12" s="269"/>
      <c r="BQ12" s="268">
        <v>1</v>
      </c>
      <c r="BR12" s="266">
        <v>211</v>
      </c>
      <c r="BS12" s="266">
        <v>226</v>
      </c>
      <c r="BT12" s="267">
        <f>+IFERROR(Tabla1[[#This Row],[Valor numerador1120]]/Tabla1[[#This Row],[Valor denominador1221]], " ")</f>
        <v>0.9336283185840708</v>
      </c>
      <c r="BU12" s="266" t="str">
        <f>Tabla1[[#This Row],[EXCELENTE]]</f>
        <v>(= 100%)</v>
      </c>
      <c r="BV12" s="266" t="s">
        <v>20</v>
      </c>
      <c r="BW12" s="269" t="s">
        <v>790</v>
      </c>
      <c r="BX12" s="269"/>
      <c r="BY12" s="270">
        <f>+IFERROR(AVERAGE(Tabla1[[#This Row],[RESULTADO 6]],Tabla1[[#This Row],[RESULTADO 514]],Tabla1[[#This Row],[RESULTADO 1322]]), "0")</f>
        <v>0.93476335836148705</v>
      </c>
      <c r="BZ12" s="271">
        <f>Tabla1[[#This Row],[PROMEDIO MENSUAL 3er TRIMESTRE]]</f>
        <v>0.93476335836148705</v>
      </c>
      <c r="CA12" s="265" t="str">
        <f>Tabla1[[#This Row],[DESEMPEÑO1524]]</f>
        <v>BUENO</v>
      </c>
      <c r="CB12" s="148">
        <v>1</v>
      </c>
      <c r="CC12" s="149">
        <v>207</v>
      </c>
      <c r="CD12" s="149">
        <v>221</v>
      </c>
      <c r="CE12" s="272">
        <f>IFERROR(Tabla1[[#This Row],[Valor numerador19]]/Tabla1[[#This Row],[Valor denominador20]], " ")</f>
        <v>0.93665158371040724</v>
      </c>
      <c r="CF12" s="181" t="str">
        <f>Tabla1[[#This Row],[EXCELENTE]]</f>
        <v>(= 100%)</v>
      </c>
      <c r="CG12" s="186" t="s">
        <v>20</v>
      </c>
      <c r="CH12" s="150" t="s">
        <v>831</v>
      </c>
      <c r="CI12" s="151"/>
      <c r="CJ12" s="148">
        <v>1</v>
      </c>
      <c r="CK12" s="149">
        <v>316</v>
      </c>
      <c r="CL12" s="149">
        <v>330</v>
      </c>
      <c r="CM12" s="272">
        <f>+IFERROR(Tabla1[[#This Row],[Valor numerador27]]/Tabla1[[#This Row],[Valor denominador28]], " ")</f>
        <v>0.95757575757575752</v>
      </c>
      <c r="CN12" s="181" t="str">
        <f>Tabla1[[#This Row],[EXCELENTE]]</f>
        <v>(= 100%)</v>
      </c>
      <c r="CO12" s="186" t="s">
        <v>20</v>
      </c>
      <c r="CP12" s="150" t="s">
        <v>859</v>
      </c>
      <c r="CQ12" s="151"/>
      <c r="CR12" s="152">
        <v>1</v>
      </c>
      <c r="CS12" s="149">
        <v>203</v>
      </c>
      <c r="CT12" s="149">
        <v>212</v>
      </c>
      <c r="CU12" s="273">
        <f>IFERROR(Tabla1[[#This Row],[Valor numerador35]]/Tabla1[[#This Row],[Valor denominador36]], " ")</f>
        <v>0.95754716981132071</v>
      </c>
      <c r="CV12" s="181" t="str">
        <f>Tabla1[[#This Row],[EXCELENTE]]</f>
        <v>(= 100%)</v>
      </c>
      <c r="CW12" s="186" t="s">
        <v>20</v>
      </c>
      <c r="CX12" s="150" t="s">
        <v>883</v>
      </c>
      <c r="CY12" s="151"/>
      <c r="CZ12" s="263">
        <f>IFERROR(AVERAGE(Tabla1[[#This Row],[RESULTADO 21]],Tabla1[[#This Row],[RESULTADO 29]],Tabla1[[#This Row],[RESULTADO 37]]), "0")</f>
        <v>0.95059150369916179</v>
      </c>
      <c r="DA12" s="264">
        <f>Tabla1[[#This Row],[PROMEDIO MENSUAL 2do TRIMESTRE]]</f>
        <v>0.95059150369916179</v>
      </c>
      <c r="DB12" s="274" t="str">
        <f>Tabla1[[#This Row],[DESEMPEÑO39]]</f>
        <v>BUENO</v>
      </c>
      <c r="DC12" s="142">
        <f t="shared" si="0"/>
        <v>1</v>
      </c>
      <c r="DD12" s="143">
        <v>297</v>
      </c>
      <c r="DE12" s="143">
        <v>339</v>
      </c>
      <c r="DF12" s="142">
        <f>IFERROR(Tabla1[[#This Row],[Valor numerador43]]/Tabla1[[#This Row],[Valor denominador44]], " ")</f>
        <v>0.87610619469026552</v>
      </c>
      <c r="DG12" s="144" t="str">
        <f>Tabla1[[#This Row],[EXCELENTE]]</f>
        <v>(= 100%)</v>
      </c>
      <c r="DH12" s="145" t="s">
        <v>20</v>
      </c>
      <c r="DI12" s="146" t="s">
        <v>928</v>
      </c>
      <c r="DJ12" s="146"/>
      <c r="DK12" s="142">
        <f t="shared" si="2"/>
        <v>1</v>
      </c>
      <c r="DL12" s="143">
        <v>300</v>
      </c>
      <c r="DM12" s="143">
        <v>356</v>
      </c>
      <c r="DN12" s="142">
        <f>IFERROR(Tabla1[[#This Row],[Valor numerador51]]/Tabla1[[#This Row],[Valor denominador52]], " ")</f>
        <v>0.84269662921348309</v>
      </c>
      <c r="DO12" s="144" t="str">
        <f>Tabla1[[#This Row],[EXCELENTE]]</f>
        <v>(= 100%)</v>
      </c>
      <c r="DP12" s="145" t="s">
        <v>19</v>
      </c>
      <c r="DQ12" s="146" t="s">
        <v>953</v>
      </c>
      <c r="DR12" s="146"/>
      <c r="DS12" s="142">
        <f t="shared" si="3"/>
        <v>1</v>
      </c>
      <c r="DT12" s="143">
        <v>246</v>
      </c>
      <c r="DU12" s="143">
        <v>314</v>
      </c>
      <c r="DV12" s="142">
        <f>+Tabla1[[#This Row],[Valor denominador60]]/Tabla1[[#This Row],[Valor denominador60]]</f>
        <v>1</v>
      </c>
      <c r="DW12" s="144" t="str">
        <f>Tabla1[[#This Row],[EXCELENTE]]</f>
        <v>(= 100%)</v>
      </c>
      <c r="DX12" s="145" t="s">
        <v>19</v>
      </c>
      <c r="DY12" s="146" t="s">
        <v>972</v>
      </c>
      <c r="DZ12" s="146" t="s">
        <v>973</v>
      </c>
      <c r="EA12" s="263">
        <f>IFERROR(AVERAGE(Tabla1[[#This Row],[RESULTADO 45]],Tabla1[[#This Row],[RESULTADO 53]],Tabla1[[#This Row],[RESULTADO 61]]), " 0")</f>
        <v>0.90626760796791617</v>
      </c>
      <c r="EB12" s="264">
        <f>Tabla1[[#This Row],[PROMEDIO MENSUAL 1er TRIMESTRE]]</f>
        <v>0.90626760796791617</v>
      </c>
      <c r="EC12" s="275" t="str">
        <f>Tabla1[[#This Row],[DESEMPEÑO63]]</f>
        <v>REGULAR</v>
      </c>
    </row>
    <row r="13" spans="1:133" s="250" customFormat="1" ht="150" x14ac:dyDescent="0.25">
      <c r="A13" s="481">
        <v>6</v>
      </c>
      <c r="B13" s="251" t="s">
        <v>26</v>
      </c>
      <c r="C13" s="252" t="s">
        <v>27</v>
      </c>
      <c r="D13" s="253" t="s">
        <v>70</v>
      </c>
      <c r="E13" s="281" t="s">
        <v>29</v>
      </c>
      <c r="F13" s="279" t="s">
        <v>94</v>
      </c>
      <c r="G13" s="276" t="s">
        <v>703</v>
      </c>
      <c r="H13" s="276" t="s">
        <v>39</v>
      </c>
      <c r="I13" s="276" t="s">
        <v>704</v>
      </c>
      <c r="J13" s="299">
        <v>1</v>
      </c>
      <c r="K13" s="276" t="s">
        <v>95</v>
      </c>
      <c r="L13" s="276" t="s">
        <v>35</v>
      </c>
      <c r="M13" s="276" t="s">
        <v>96</v>
      </c>
      <c r="N13" s="276" t="s">
        <v>37</v>
      </c>
      <c r="O13" s="276" t="s">
        <v>97</v>
      </c>
      <c r="P13" s="276" t="s">
        <v>98</v>
      </c>
      <c r="Q13" s="276" t="s">
        <v>39</v>
      </c>
      <c r="R13" s="282" t="s">
        <v>87</v>
      </c>
      <c r="S13" s="283" t="s">
        <v>88</v>
      </c>
      <c r="T13" s="283" t="s">
        <v>89</v>
      </c>
      <c r="U13" s="283" t="s">
        <v>90</v>
      </c>
      <c r="V13" s="276" t="s">
        <v>99</v>
      </c>
      <c r="W13" s="285" t="s">
        <v>702</v>
      </c>
      <c r="X13" s="285" t="s">
        <v>92</v>
      </c>
      <c r="Y13" s="285" t="s">
        <v>93</v>
      </c>
      <c r="Z13" s="262">
        <v>1</v>
      </c>
      <c r="AA13" s="260">
        <v>720</v>
      </c>
      <c r="AB13" s="260">
        <v>720</v>
      </c>
      <c r="AC13" s="261">
        <f>IFERROR(Tabla1[[#This Row],[Valor numerador]]/Tabla1[[#This Row],[Valor denominador]], " ")</f>
        <v>1</v>
      </c>
      <c r="AD13" s="260" t="str">
        <f>Tabla1[[#This Row],[EXCELENTE]]</f>
        <v>(= 100%)</v>
      </c>
      <c r="AE13" s="260" t="s">
        <v>21</v>
      </c>
      <c r="AF13" s="260" t="s">
        <v>1114</v>
      </c>
      <c r="AG13" s="260"/>
      <c r="AH13" s="262">
        <v>1</v>
      </c>
      <c r="AI13" s="260">
        <v>720</v>
      </c>
      <c r="AJ13" s="260">
        <v>720</v>
      </c>
      <c r="AK13" s="261">
        <f>IFERROR(Tabla1[[#This Row],[Valor numerador3]]/Tabla1[[#This Row],[Valor denominador4]], " ")</f>
        <v>1</v>
      </c>
      <c r="AL13" s="260" t="str">
        <f>Tabla1[[#This Row],[EXCELENTE]]</f>
        <v>(= 100%)</v>
      </c>
      <c r="AM13" s="260" t="s">
        <v>21</v>
      </c>
      <c r="AN13" s="260" t="s">
        <v>1116</v>
      </c>
      <c r="AO13" s="260"/>
      <c r="AP13" s="262">
        <v>1</v>
      </c>
      <c r="AQ13" s="260">
        <v>720</v>
      </c>
      <c r="AR13" s="260">
        <v>720</v>
      </c>
      <c r="AS13" s="262">
        <f>IFERROR(Tabla1[[#This Row],[Valor numerador11]]/Tabla1[[#This Row],[Valor denominador12]], " ")</f>
        <v>1</v>
      </c>
      <c r="AT13" s="260" t="str">
        <f>Tabla1[[#This Row],[EXCELENTE]]</f>
        <v>(= 100%)</v>
      </c>
      <c r="AU13" s="260" t="s">
        <v>21</v>
      </c>
      <c r="AV13" s="286" t="s">
        <v>1118</v>
      </c>
      <c r="AW13" s="260"/>
      <c r="AX13" s="263">
        <f>IFERROR(AVERAGE(Tabla1[[#This Row],[RESULTADO ]],Tabla1[[#This Row],[RESULTADO 5]],Tabla1[[#This Row],[RESULTADO 13]]), "0")</f>
        <v>1</v>
      </c>
      <c r="AY13" s="264">
        <f>Tabla1[[#This Row],[PROMEDIO MENSUAL 4to TRIMESTRE]]</f>
        <v>1</v>
      </c>
      <c r="AZ13" s="265" t="str">
        <f>Tabla1[[#This Row],[DESEMPEÑO15]]</f>
        <v>EXCELENTE</v>
      </c>
      <c r="BA13" s="268">
        <v>1</v>
      </c>
      <c r="BB13" s="266">
        <v>720</v>
      </c>
      <c r="BC13" s="266">
        <v>720</v>
      </c>
      <c r="BD13" s="267">
        <f>IFERROR(Tabla1[[#This Row],[Valor numerador4]]/Tabla1[[#This Row],[Valor denominador5]], " ")</f>
        <v>1</v>
      </c>
      <c r="BE13" s="268" t="str">
        <f t="shared" si="1"/>
        <v>(= 100%)</v>
      </c>
      <c r="BF13" s="266" t="s">
        <v>21</v>
      </c>
      <c r="BG13" s="269" t="s">
        <v>736</v>
      </c>
      <c r="BH13" s="269"/>
      <c r="BI13" s="268">
        <v>1</v>
      </c>
      <c r="BJ13" s="266">
        <v>720</v>
      </c>
      <c r="BK13" s="266">
        <v>720</v>
      </c>
      <c r="BL13" s="267">
        <f>+IFERROR(Tabla1[[#This Row],[Valor numerador312]]/Tabla1[[#This Row],[Valor denominador413]], " ")</f>
        <v>1</v>
      </c>
      <c r="BM13" s="266" t="str">
        <f>Tabla1[[#This Row],[EXCELENTE]]</f>
        <v>(= 100%)</v>
      </c>
      <c r="BN13" s="266" t="s">
        <v>21</v>
      </c>
      <c r="BO13" s="269" t="s">
        <v>764</v>
      </c>
      <c r="BP13" s="269"/>
      <c r="BQ13" s="268">
        <v>1</v>
      </c>
      <c r="BR13" s="266">
        <v>720</v>
      </c>
      <c r="BS13" s="266">
        <v>720</v>
      </c>
      <c r="BT13" s="267">
        <f>+IFERROR(Tabla1[[#This Row],[Valor numerador1120]]/Tabla1[[#This Row],[Valor denominador1221]], " ")</f>
        <v>1</v>
      </c>
      <c r="BU13" s="266" t="str">
        <f>Tabla1[[#This Row],[EXCELENTE]]</f>
        <v>(= 100%)</v>
      </c>
      <c r="BV13" s="266" t="s">
        <v>21</v>
      </c>
      <c r="BW13" s="269" t="s">
        <v>791</v>
      </c>
      <c r="BX13" s="269"/>
      <c r="BY13" s="270">
        <f>+IFERROR(AVERAGE(Tabla1[[#This Row],[RESULTADO 6]],Tabla1[[#This Row],[RESULTADO 514]],Tabla1[[#This Row],[RESULTADO 1322]]), "0")</f>
        <v>1</v>
      </c>
      <c r="BZ13" s="271">
        <f>Tabla1[[#This Row],[PROMEDIO MENSUAL 3er TRIMESTRE]]</f>
        <v>1</v>
      </c>
      <c r="CA13" s="265" t="str">
        <f>Tabla1[[#This Row],[DESEMPEÑO1524]]</f>
        <v>EXCELENTE</v>
      </c>
      <c r="CB13" s="148">
        <v>1</v>
      </c>
      <c r="CC13" s="149">
        <v>720</v>
      </c>
      <c r="CD13" s="149">
        <v>720</v>
      </c>
      <c r="CE13" s="272">
        <f>IFERROR(Tabla1[[#This Row],[Valor numerador19]]/Tabla1[[#This Row],[Valor denominador20]], " ")</f>
        <v>1</v>
      </c>
      <c r="CF13" s="181" t="str">
        <f>Tabla1[[#This Row],[EXCELENTE]]</f>
        <v>(= 100%)</v>
      </c>
      <c r="CG13" s="186" t="s">
        <v>21</v>
      </c>
      <c r="CH13" s="216" t="s">
        <v>832</v>
      </c>
      <c r="CI13" s="151"/>
      <c r="CJ13" s="148">
        <v>1</v>
      </c>
      <c r="CK13" s="149">
        <v>720</v>
      </c>
      <c r="CL13" s="149">
        <v>720</v>
      </c>
      <c r="CM13" s="272">
        <f>+IFERROR(Tabla1[[#This Row],[Valor numerador27]]/Tabla1[[#This Row],[Valor denominador28]], " ")</f>
        <v>1</v>
      </c>
      <c r="CN13" s="181" t="str">
        <f>Tabla1[[#This Row],[EXCELENTE]]</f>
        <v>(= 100%)</v>
      </c>
      <c r="CO13" s="186" t="s">
        <v>21</v>
      </c>
      <c r="CP13" s="150" t="s">
        <v>860</v>
      </c>
      <c r="CQ13" s="151"/>
      <c r="CR13" s="152">
        <v>1</v>
      </c>
      <c r="CS13" s="149">
        <v>720</v>
      </c>
      <c r="CT13" s="149">
        <v>720</v>
      </c>
      <c r="CU13" s="273">
        <f>IFERROR(Tabla1[[#This Row],[Valor numerador35]]/Tabla1[[#This Row],[Valor denominador36]], " ")</f>
        <v>1</v>
      </c>
      <c r="CV13" s="181" t="str">
        <f>Tabla1[[#This Row],[EXCELENTE]]</f>
        <v>(= 100%)</v>
      </c>
      <c r="CW13" s="186" t="s">
        <v>881</v>
      </c>
      <c r="CX13" s="150" t="s">
        <v>884</v>
      </c>
      <c r="CY13" s="151"/>
      <c r="CZ13" s="263">
        <f>IFERROR(AVERAGE(Tabla1[[#This Row],[RESULTADO 21]],Tabla1[[#This Row],[RESULTADO 29]],Tabla1[[#This Row],[RESULTADO 37]]), "0")</f>
        <v>1</v>
      </c>
      <c r="DA13" s="264">
        <f>Tabla1[[#This Row],[PROMEDIO MENSUAL 2do TRIMESTRE]]</f>
        <v>1</v>
      </c>
      <c r="DB13" s="274" t="str">
        <f>Tabla1[[#This Row],[DESEMPEÑO39]]</f>
        <v xml:space="preserve">Excelente </v>
      </c>
      <c r="DC13" s="142">
        <f t="shared" si="0"/>
        <v>1</v>
      </c>
      <c r="DD13" s="143">
        <v>720</v>
      </c>
      <c r="DE13" s="143">
        <v>720</v>
      </c>
      <c r="DF13" s="142">
        <f>IFERROR(Tabla1[[#This Row],[Valor numerador43]]/Tabla1[[#This Row],[Valor denominador44]], " ")</f>
        <v>1</v>
      </c>
      <c r="DG13" s="144" t="str">
        <f>Tabla1[[#This Row],[EXCELENTE]]</f>
        <v>(= 100%)</v>
      </c>
      <c r="DH13" s="145" t="s">
        <v>21</v>
      </c>
      <c r="DI13" s="146" t="s">
        <v>929</v>
      </c>
      <c r="DJ13" s="146"/>
      <c r="DK13" s="142">
        <f t="shared" si="2"/>
        <v>1</v>
      </c>
      <c r="DL13" s="143">
        <v>720</v>
      </c>
      <c r="DM13" s="143">
        <v>720</v>
      </c>
      <c r="DN13" s="142">
        <f>IFERROR(Tabla1[[#This Row],[Valor numerador51]]/Tabla1[[#This Row],[Valor denominador52]], " ")</f>
        <v>1</v>
      </c>
      <c r="DO13" s="144" t="str">
        <f>Tabla1[[#This Row],[EXCELENTE]]</f>
        <v>(= 100%)</v>
      </c>
      <c r="DP13" s="145" t="s">
        <v>21</v>
      </c>
      <c r="DQ13" s="146" t="s">
        <v>954</v>
      </c>
      <c r="DR13" s="146"/>
      <c r="DS13" s="142">
        <f t="shared" si="3"/>
        <v>1</v>
      </c>
      <c r="DT13" s="143">
        <v>720</v>
      </c>
      <c r="DU13" s="143">
        <v>720</v>
      </c>
      <c r="DV13" s="142">
        <f>+Tabla1[[#This Row],[Valor denominador60]]/Tabla1[[#This Row],[Valor denominador60]]</f>
        <v>1</v>
      </c>
      <c r="DW13" s="144" t="str">
        <f>Tabla1[[#This Row],[EXCELENTE]]</f>
        <v>(= 100%)</v>
      </c>
      <c r="DX13" s="145" t="s">
        <v>21</v>
      </c>
      <c r="DY13" s="146" t="s">
        <v>974</v>
      </c>
      <c r="DZ13" s="146"/>
      <c r="EA13" s="263">
        <f>IFERROR(AVERAGE(Tabla1[[#This Row],[RESULTADO 45]],Tabla1[[#This Row],[RESULTADO 53]],Tabla1[[#This Row],[RESULTADO 61]]), " 0")</f>
        <v>1</v>
      </c>
      <c r="EB13" s="264">
        <f>Tabla1[[#This Row],[PROMEDIO MENSUAL 1er TRIMESTRE]]</f>
        <v>1</v>
      </c>
      <c r="EC13" s="275" t="str">
        <f>Tabla1[[#This Row],[DESEMPEÑO63]]</f>
        <v>EXCELENTE</v>
      </c>
    </row>
    <row r="14" spans="1:133" s="250" customFormat="1" ht="75" x14ac:dyDescent="0.25">
      <c r="A14" s="481">
        <v>7</v>
      </c>
      <c r="B14" s="251" t="s">
        <v>26</v>
      </c>
      <c r="C14" s="252" t="s">
        <v>103</v>
      </c>
      <c r="D14" s="253" t="s">
        <v>70</v>
      </c>
      <c r="E14" s="254" t="s">
        <v>71</v>
      </c>
      <c r="F14" s="256" t="s">
        <v>104</v>
      </c>
      <c r="G14" s="256" t="s">
        <v>105</v>
      </c>
      <c r="H14" s="256" t="s">
        <v>32</v>
      </c>
      <c r="I14" s="256" t="s">
        <v>106</v>
      </c>
      <c r="J14" s="298">
        <v>1</v>
      </c>
      <c r="K14" s="256" t="s">
        <v>107</v>
      </c>
      <c r="L14" s="256" t="s">
        <v>35</v>
      </c>
      <c r="M14" s="256" t="s">
        <v>705</v>
      </c>
      <c r="N14" s="256" t="s">
        <v>37</v>
      </c>
      <c r="O14" s="256" t="s">
        <v>108</v>
      </c>
      <c r="P14" s="256" t="s">
        <v>109</v>
      </c>
      <c r="Q14" s="256" t="s">
        <v>39</v>
      </c>
      <c r="R14" s="293" t="s">
        <v>572</v>
      </c>
      <c r="S14" s="293" t="s">
        <v>573</v>
      </c>
      <c r="T14" s="293" t="s">
        <v>574</v>
      </c>
      <c r="U14" s="293" t="s">
        <v>43</v>
      </c>
      <c r="V14" s="256" t="s">
        <v>112</v>
      </c>
      <c r="W14" s="256" t="s">
        <v>113</v>
      </c>
      <c r="X14" s="256" t="s">
        <v>113</v>
      </c>
      <c r="Y14" s="256" t="s">
        <v>114</v>
      </c>
      <c r="Z14" s="297"/>
      <c r="AA14" s="260"/>
      <c r="AB14" s="260"/>
      <c r="AC14" s="260" t="str">
        <f>IFERROR(Tabla1[[#This Row],[Valor numerador]]/Tabla1[[#This Row],[Valor denominador]], " ")</f>
        <v xml:space="preserve"> </v>
      </c>
      <c r="AD14" s="260" t="str">
        <f>Tabla1[[#This Row],[EXCELENTE]]</f>
        <v>(=100%)</v>
      </c>
      <c r="AE14" s="260"/>
      <c r="AF14" s="260"/>
      <c r="AG14" s="260"/>
      <c r="AH14" s="297"/>
      <c r="AI14" s="260"/>
      <c r="AJ14" s="260"/>
      <c r="AK14" s="260" t="str">
        <f>IFERROR(Tabla1[[#This Row],[Valor numerador3]]/Tabla1[[#This Row],[Valor denominador4]], " ")</f>
        <v xml:space="preserve"> </v>
      </c>
      <c r="AL14" s="260" t="str">
        <f>Tabla1[[#This Row],[EXCELENTE]]</f>
        <v>(=100%)</v>
      </c>
      <c r="AM14" s="260"/>
      <c r="AN14" s="260"/>
      <c r="AO14" s="260"/>
      <c r="AP14" s="262">
        <v>1</v>
      </c>
      <c r="AQ14" s="261">
        <v>0.877</v>
      </c>
      <c r="AR14" s="262">
        <v>1</v>
      </c>
      <c r="AS14" s="262">
        <f>IFERROR(Tabla1[[#This Row],[Valor numerador11]]/Tabla1[[#This Row],[Valor denominador12]], " ")</f>
        <v>0.877</v>
      </c>
      <c r="AT14" s="260" t="str">
        <f>Tabla1[[#This Row],[BUENO]]</f>
        <v>(&gt;80% y &lt;100%)</v>
      </c>
      <c r="AU14" s="260" t="s">
        <v>20</v>
      </c>
      <c r="AV14" s="153" t="s">
        <v>1126</v>
      </c>
      <c r="AW14" s="260"/>
      <c r="AX14" s="263">
        <f>IFERROR(AVERAGE(Tabla1[[#This Row],[RESULTADO ]],Tabla1[[#This Row],[RESULTADO 5]],Tabla1[[#This Row],[RESULTADO 13]]), "0")</f>
        <v>0.877</v>
      </c>
      <c r="AY14" s="264">
        <f>Tabla1[[#This Row],[PROMEDIO MENSUAL 4to TRIMESTRE]]</f>
        <v>0.877</v>
      </c>
      <c r="AZ14" s="265" t="str">
        <f>Tabla1[[#This Row],[DESEMPEÑO15]]</f>
        <v>BUENO</v>
      </c>
      <c r="BA14" s="268"/>
      <c r="BB14" s="266"/>
      <c r="BC14" s="266"/>
      <c r="BD14" s="267" t="str">
        <f>IFERROR(Tabla1[[#This Row],[Valor numerador4]]/Tabla1[[#This Row],[Valor denominador5]], " ")</f>
        <v xml:space="preserve"> </v>
      </c>
      <c r="BE14" s="268" t="str">
        <f t="shared" si="1"/>
        <v>(=100%)</v>
      </c>
      <c r="BF14" s="266"/>
      <c r="BG14" s="269"/>
      <c r="BH14" s="269"/>
      <c r="BI14" s="268"/>
      <c r="BJ14" s="266"/>
      <c r="BK14" s="266"/>
      <c r="BL14" s="267" t="str">
        <f>+IFERROR(Tabla1[[#This Row],[Valor numerador312]]/Tabla1[[#This Row],[Valor denominador413]], " ")</f>
        <v xml:space="preserve"> </v>
      </c>
      <c r="BM14" s="266" t="str">
        <f>Tabla1[[#This Row],[EXCELENTE]]</f>
        <v>(=100%)</v>
      </c>
      <c r="BN14" s="266"/>
      <c r="BO14" s="269"/>
      <c r="BP14" s="269"/>
      <c r="BQ14" s="268"/>
      <c r="BR14" s="266"/>
      <c r="BS14" s="266"/>
      <c r="BT14" s="267">
        <v>0.71</v>
      </c>
      <c r="BU14" s="266" t="str">
        <f>Tabla1[[#This Row],[EXCELENTE]]</f>
        <v>(=100%)</v>
      </c>
      <c r="BV14" s="266" t="s">
        <v>19</v>
      </c>
      <c r="BW14" s="269" t="s">
        <v>554</v>
      </c>
      <c r="BX14" s="269"/>
      <c r="BY14" s="270">
        <f>+IFERROR(AVERAGE(Tabla1[[#This Row],[RESULTADO 6]],Tabla1[[#This Row],[RESULTADO 514]],Tabla1[[#This Row],[RESULTADO 1322]]), "0")</f>
        <v>0.71</v>
      </c>
      <c r="BZ14" s="271">
        <f>Tabla1[[#This Row],[PROMEDIO MENSUAL 3er TRIMESTRE]]</f>
        <v>0.71</v>
      </c>
      <c r="CA14" s="265" t="str">
        <f>Tabla1[[#This Row],[DESEMPEÑO1524]]</f>
        <v>REGULAR</v>
      </c>
      <c r="CB14" s="148"/>
      <c r="CC14" s="149"/>
      <c r="CD14" s="149"/>
      <c r="CE14" s="272" t="str">
        <f>IFERROR(Tabla1[[#This Row],[Valor numerador19]]/Tabla1[[#This Row],[Valor denominador20]], " ")</f>
        <v xml:space="preserve"> </v>
      </c>
      <c r="CF14" s="181" t="str">
        <f>Tabla1[[#This Row],[EXCELENTE]]</f>
        <v>(=100%)</v>
      </c>
      <c r="CG14" s="186"/>
      <c r="CH14" s="154"/>
      <c r="CI14" s="151"/>
      <c r="CJ14" s="148"/>
      <c r="CK14" s="149"/>
      <c r="CL14" s="149"/>
      <c r="CM14" s="272" t="str">
        <f>+IFERROR(Tabla1[[#This Row],[Valor numerador27]]/Tabla1[[#This Row],[Valor denominador28]], " ")</f>
        <v xml:space="preserve"> </v>
      </c>
      <c r="CN14" s="181" t="str">
        <f>Tabla1[[#This Row],[EXCELENTE]]</f>
        <v>(=100%)</v>
      </c>
      <c r="CO14" s="155"/>
      <c r="CP14" s="156"/>
      <c r="CQ14" s="151"/>
      <c r="CR14" s="152">
        <v>1</v>
      </c>
      <c r="CS14" s="149">
        <v>0</v>
      </c>
      <c r="CT14" s="149">
        <v>0</v>
      </c>
      <c r="CU14" s="273" t="str">
        <f>IFERROR(Tabla1[[#This Row],[Valor numerador35]]/Tabla1[[#This Row],[Valor denominador36]], " ")</f>
        <v xml:space="preserve"> </v>
      </c>
      <c r="CV14" s="181" t="str">
        <f>Tabla1[[#This Row],[EXCELENTE]]</f>
        <v>(=100%)</v>
      </c>
      <c r="CW14" s="152" t="s">
        <v>20</v>
      </c>
      <c r="CX14" s="157" t="s">
        <v>554</v>
      </c>
      <c r="CY14" s="151"/>
      <c r="CZ14" s="263" t="str">
        <f>IFERROR(AVERAGE(Tabla1[[#This Row],[RESULTADO 21]],Tabla1[[#This Row],[RESULTADO 29]],Tabla1[[#This Row],[RESULTADO 37]]), "0")</f>
        <v>0</v>
      </c>
      <c r="DA14" s="264" t="str">
        <f>Tabla1[[#This Row],[PROMEDIO MENSUAL 2do TRIMESTRE]]</f>
        <v>0</v>
      </c>
      <c r="DB14" s="274" t="str">
        <f>Tabla1[[#This Row],[DESEMPEÑO39]]</f>
        <v>BUENO</v>
      </c>
      <c r="DC14" s="142">
        <f t="shared" si="0"/>
        <v>1</v>
      </c>
      <c r="DD14" s="143"/>
      <c r="DE14" s="143"/>
      <c r="DF14" s="142" t="str">
        <f>IFERROR(Tabla1[[#This Row],[Valor numerador43]]/Tabla1[[#This Row],[Valor denominador44]], " ")</f>
        <v xml:space="preserve"> </v>
      </c>
      <c r="DG14" s="144" t="str">
        <f>Tabla1[[#This Row],[EXCELENTE]]</f>
        <v>(=100%)</v>
      </c>
      <c r="DH14" s="145"/>
      <c r="DI14" s="146"/>
      <c r="DJ14" s="146"/>
      <c r="DK14" s="142">
        <f t="shared" si="2"/>
        <v>1</v>
      </c>
      <c r="DL14" s="143"/>
      <c r="DM14" s="143"/>
      <c r="DN14" s="142" t="str">
        <f>IFERROR(Tabla1[[#This Row],[Valor numerador51]]/Tabla1[[#This Row],[Valor denominador52]], " ")</f>
        <v xml:space="preserve"> </v>
      </c>
      <c r="DO14" s="144" t="str">
        <f>Tabla1[[#This Row],[EXCELENTE]]</f>
        <v>(=100%)</v>
      </c>
      <c r="DP14" s="145"/>
      <c r="DQ14" s="146"/>
      <c r="DR14" s="146"/>
      <c r="DS14" s="142">
        <f t="shared" si="3"/>
        <v>1</v>
      </c>
      <c r="DT14" s="143">
        <v>95</v>
      </c>
      <c r="DU14" s="143">
        <v>100</v>
      </c>
      <c r="DV14" s="142">
        <f>+Tabla1[[#This Row],[Valor denominador60]]/Tabla1[[#This Row],[Valor denominador60]]</f>
        <v>1</v>
      </c>
      <c r="DW14" s="144" t="str">
        <f>Tabla1[[#This Row],[EXCELENTE]]</f>
        <v>(=100%)</v>
      </c>
      <c r="DX14" s="145" t="s">
        <v>20</v>
      </c>
      <c r="DY14" s="146" t="s">
        <v>975</v>
      </c>
      <c r="DZ14" s="146"/>
      <c r="EA14" s="263">
        <f>IFERROR(AVERAGE(Tabla1[[#This Row],[RESULTADO 45]],Tabla1[[#This Row],[RESULTADO 53]],Tabla1[[#This Row],[RESULTADO 61]]), " 0")</f>
        <v>1</v>
      </c>
      <c r="EB14" s="264">
        <f>Tabla1[[#This Row],[PROMEDIO MENSUAL 1er TRIMESTRE]]</f>
        <v>1</v>
      </c>
      <c r="EC14" s="275" t="str">
        <f>Tabla1[[#This Row],[DESEMPEÑO63]]</f>
        <v>BUENO</v>
      </c>
    </row>
    <row r="15" spans="1:133" s="250" customFormat="1" ht="75" x14ac:dyDescent="0.25">
      <c r="A15" s="481">
        <v>8</v>
      </c>
      <c r="B15" s="251" t="s">
        <v>26</v>
      </c>
      <c r="C15" s="252" t="s">
        <v>103</v>
      </c>
      <c r="D15" s="253" t="s">
        <v>70</v>
      </c>
      <c r="E15" s="281" t="s">
        <v>71</v>
      </c>
      <c r="F15" s="279" t="s">
        <v>115</v>
      </c>
      <c r="G15" s="276" t="s">
        <v>116</v>
      </c>
      <c r="H15" s="276" t="s">
        <v>32</v>
      </c>
      <c r="I15" s="276" t="s">
        <v>106</v>
      </c>
      <c r="J15" s="299">
        <v>1</v>
      </c>
      <c r="K15" s="276" t="s">
        <v>107</v>
      </c>
      <c r="L15" s="276" t="s">
        <v>35</v>
      </c>
      <c r="M15" s="276" t="s">
        <v>706</v>
      </c>
      <c r="N15" s="276" t="s">
        <v>37</v>
      </c>
      <c r="O15" s="276" t="s">
        <v>108</v>
      </c>
      <c r="P15" s="276" t="s">
        <v>109</v>
      </c>
      <c r="Q15" s="276" t="s">
        <v>39</v>
      </c>
      <c r="R15" s="282" t="s">
        <v>572</v>
      </c>
      <c r="S15" s="283" t="s">
        <v>573</v>
      </c>
      <c r="T15" s="283" t="s">
        <v>574</v>
      </c>
      <c r="U15" s="283" t="s">
        <v>43</v>
      </c>
      <c r="V15" s="285" t="s">
        <v>112</v>
      </c>
      <c r="W15" s="285" t="s">
        <v>113</v>
      </c>
      <c r="X15" s="285" t="s">
        <v>113</v>
      </c>
      <c r="Y15" s="285" t="s">
        <v>114</v>
      </c>
      <c r="Z15" s="297"/>
      <c r="AA15" s="260"/>
      <c r="AB15" s="260"/>
      <c r="AC15" s="260" t="str">
        <f>IFERROR(Tabla1[[#This Row],[Valor numerador]]/Tabla1[[#This Row],[Valor denominador]], " ")</f>
        <v xml:space="preserve"> </v>
      </c>
      <c r="AD15" s="260" t="str">
        <f>Tabla1[[#This Row],[EXCELENTE]]</f>
        <v>(=100%)</v>
      </c>
      <c r="AE15" s="260"/>
      <c r="AF15" s="260"/>
      <c r="AG15" s="260"/>
      <c r="AH15" s="297"/>
      <c r="AI15" s="260"/>
      <c r="AJ15" s="260"/>
      <c r="AK15" s="260" t="str">
        <f>IFERROR(Tabla1[[#This Row],[Valor numerador3]]/Tabla1[[#This Row],[Valor denominador4]], " ")</f>
        <v xml:space="preserve"> </v>
      </c>
      <c r="AL15" s="260" t="str">
        <f>Tabla1[[#This Row],[EXCELENTE]]</f>
        <v>(=100%)</v>
      </c>
      <c r="AM15" s="260"/>
      <c r="AN15" s="260"/>
      <c r="AO15" s="260"/>
      <c r="AP15" s="262">
        <v>1</v>
      </c>
      <c r="AQ15" s="261">
        <v>0.93</v>
      </c>
      <c r="AR15" s="262">
        <v>1</v>
      </c>
      <c r="AS15" s="262">
        <f>IFERROR(Tabla1[[#This Row],[Valor numerador11]]/Tabla1[[#This Row],[Valor denominador12]], " ")</f>
        <v>0.93</v>
      </c>
      <c r="AT15" s="260" t="str">
        <f>Tabla1[[#This Row],[BUENO]]</f>
        <v>(&gt;80% y &lt;100%)</v>
      </c>
      <c r="AU15" s="260" t="s">
        <v>20</v>
      </c>
      <c r="AV15" s="158" t="s">
        <v>1122</v>
      </c>
      <c r="AW15" s="260"/>
      <c r="AX15" s="263">
        <f>IFERROR(AVERAGE(Tabla1[[#This Row],[RESULTADO ]],Tabla1[[#This Row],[RESULTADO 5]],Tabla1[[#This Row],[RESULTADO 13]]), "0")</f>
        <v>0.93</v>
      </c>
      <c r="AY15" s="264">
        <f>Tabla1[[#This Row],[PROMEDIO MENSUAL 4to TRIMESTRE]]</f>
        <v>0.93</v>
      </c>
      <c r="AZ15" s="265" t="str">
        <f>Tabla1[[#This Row],[DESEMPEÑO15]]</f>
        <v>BUENO</v>
      </c>
      <c r="BA15" s="268"/>
      <c r="BB15" s="266"/>
      <c r="BC15" s="266"/>
      <c r="BD15" s="267" t="str">
        <f>IFERROR(Tabla1[[#This Row],[Valor numerador4]]/Tabla1[[#This Row],[Valor denominador5]], " ")</f>
        <v xml:space="preserve"> </v>
      </c>
      <c r="BE15" s="268" t="str">
        <f t="shared" si="1"/>
        <v>(=100%)</v>
      </c>
      <c r="BF15" s="266"/>
      <c r="BG15" s="269"/>
      <c r="BH15" s="269"/>
      <c r="BI15" s="268"/>
      <c r="BJ15" s="266"/>
      <c r="BK15" s="266"/>
      <c r="BL15" s="267" t="str">
        <f>+IFERROR(Tabla1[[#This Row],[Valor numerador312]]/Tabla1[[#This Row],[Valor denominador413]], " ")</f>
        <v xml:space="preserve"> </v>
      </c>
      <c r="BM15" s="266" t="str">
        <f>Tabla1[[#This Row],[EXCELENTE]]</f>
        <v>(=100%)</v>
      </c>
      <c r="BN15" s="266"/>
      <c r="BO15" s="269"/>
      <c r="BP15" s="269"/>
      <c r="BQ15" s="268"/>
      <c r="BR15" s="266"/>
      <c r="BS15" s="266"/>
      <c r="BT15" s="267">
        <v>0.71</v>
      </c>
      <c r="BU15" s="266" t="str">
        <f>Tabla1[[#This Row],[EXCELENTE]]</f>
        <v>(=100%)</v>
      </c>
      <c r="BV15" s="266" t="s">
        <v>19</v>
      </c>
      <c r="BW15" s="269" t="s">
        <v>555</v>
      </c>
      <c r="BX15" s="269"/>
      <c r="BY15" s="270">
        <f>+IFERROR(AVERAGE(Tabla1[[#This Row],[RESULTADO 6]],Tabla1[[#This Row],[RESULTADO 514]],Tabla1[[#This Row],[RESULTADO 1322]]), "0")</f>
        <v>0.71</v>
      </c>
      <c r="BZ15" s="271">
        <f>Tabla1[[#This Row],[PROMEDIO MENSUAL 3er TRIMESTRE]]</f>
        <v>0.71</v>
      </c>
      <c r="CA15" s="265" t="str">
        <f>Tabla1[[#This Row],[DESEMPEÑO1524]]</f>
        <v>REGULAR</v>
      </c>
      <c r="CB15" s="148"/>
      <c r="CC15" s="149"/>
      <c r="CD15" s="149"/>
      <c r="CE15" s="272" t="str">
        <f>IFERROR(Tabla1[[#This Row],[Valor numerador19]]/Tabla1[[#This Row],[Valor denominador20]], " ")</f>
        <v xml:space="preserve"> </v>
      </c>
      <c r="CF15" s="181" t="str">
        <f>Tabla1[[#This Row],[EXCELENTE]]</f>
        <v>(=100%)</v>
      </c>
      <c r="CG15" s="152"/>
      <c r="CH15" s="154"/>
      <c r="CI15" s="186"/>
      <c r="CJ15" s="148"/>
      <c r="CK15" s="149"/>
      <c r="CL15" s="149"/>
      <c r="CM15" s="272" t="str">
        <f>+IFERROR(Tabla1[[#This Row],[Valor numerador27]]/Tabla1[[#This Row],[Valor denominador28]], " ")</f>
        <v xml:space="preserve"> </v>
      </c>
      <c r="CN15" s="181" t="str">
        <f>Tabla1[[#This Row],[EXCELENTE]]</f>
        <v>(=100%)</v>
      </c>
      <c r="CO15" s="155"/>
      <c r="CP15" s="156"/>
      <c r="CQ15" s="151"/>
      <c r="CR15" s="152">
        <v>1</v>
      </c>
      <c r="CS15" s="149">
        <v>0</v>
      </c>
      <c r="CT15" s="149">
        <v>0</v>
      </c>
      <c r="CU15" s="273" t="str">
        <f>IFERROR(Tabla1[[#This Row],[Valor numerador35]]/Tabla1[[#This Row],[Valor denominador36]], " ")</f>
        <v xml:space="preserve"> </v>
      </c>
      <c r="CV15" s="181" t="str">
        <f>Tabla1[[#This Row],[EXCELENTE]]</f>
        <v>(=100%)</v>
      </c>
      <c r="CW15" s="159" t="s">
        <v>18</v>
      </c>
      <c r="CX15" s="157" t="s">
        <v>555</v>
      </c>
      <c r="CY15" s="151"/>
      <c r="CZ15" s="263" t="str">
        <f>IFERROR(AVERAGE(Tabla1[[#This Row],[RESULTADO 21]],Tabla1[[#This Row],[RESULTADO 29]],Tabla1[[#This Row],[RESULTADO 37]]), "0")</f>
        <v>0</v>
      </c>
      <c r="DA15" s="264" t="str">
        <f>Tabla1[[#This Row],[PROMEDIO MENSUAL 2do TRIMESTRE]]</f>
        <v>0</v>
      </c>
      <c r="DB15" s="274" t="str">
        <f>Tabla1[[#This Row],[DESEMPEÑO39]]</f>
        <v>MALO</v>
      </c>
      <c r="DC15" s="142">
        <f t="shared" si="0"/>
        <v>1</v>
      </c>
      <c r="DD15" s="143"/>
      <c r="DE15" s="143"/>
      <c r="DF15" s="142" t="str">
        <f>IFERROR(Tabla1[[#This Row],[Valor numerador43]]/Tabla1[[#This Row],[Valor denominador44]], " ")</f>
        <v xml:space="preserve"> </v>
      </c>
      <c r="DG15" s="144" t="str">
        <f>Tabla1[[#This Row],[EXCELENTE]]</f>
        <v>(=100%)</v>
      </c>
      <c r="DH15" s="145"/>
      <c r="DI15" s="146"/>
      <c r="DJ15" s="146"/>
      <c r="DK15" s="142">
        <f t="shared" si="2"/>
        <v>1</v>
      </c>
      <c r="DL15" s="143"/>
      <c r="DM15" s="143"/>
      <c r="DN15" s="142" t="str">
        <f>IFERROR(Tabla1[[#This Row],[Valor numerador51]]/Tabla1[[#This Row],[Valor denominador52]], " ")</f>
        <v xml:space="preserve"> </v>
      </c>
      <c r="DO15" s="144" t="str">
        <f>Tabla1[[#This Row],[EXCELENTE]]</f>
        <v>(=100%)</v>
      </c>
      <c r="DP15" s="145"/>
      <c r="DQ15" s="146"/>
      <c r="DR15" s="146"/>
      <c r="DS15" s="142">
        <f t="shared" si="3"/>
        <v>1</v>
      </c>
      <c r="DT15" s="143">
        <v>20</v>
      </c>
      <c r="DU15" s="143">
        <v>100</v>
      </c>
      <c r="DV15" s="142">
        <f>+Tabla1[[#This Row],[Valor denominador60]]/Tabla1[[#This Row],[Valor denominador60]]</f>
        <v>1</v>
      </c>
      <c r="DW15" s="144" t="str">
        <f>Tabla1[[#This Row],[EXCELENTE]]</f>
        <v>(=100%)</v>
      </c>
      <c r="DX15" s="145" t="s">
        <v>18</v>
      </c>
      <c r="DY15" s="146" t="s">
        <v>976</v>
      </c>
      <c r="DZ15" s="146"/>
      <c r="EA15" s="263">
        <f>IFERROR(AVERAGE(Tabla1[[#This Row],[RESULTADO 45]],Tabla1[[#This Row],[RESULTADO 53]],Tabla1[[#This Row],[RESULTADO 61]]), " 0")</f>
        <v>1</v>
      </c>
      <c r="EB15" s="264">
        <f>Tabla1[[#This Row],[PROMEDIO MENSUAL 1er TRIMESTRE]]</f>
        <v>1</v>
      </c>
      <c r="EC15" s="275" t="str">
        <f>Tabla1[[#This Row],[DESEMPEÑO63]]</f>
        <v>MALO</v>
      </c>
    </row>
    <row r="16" spans="1:133" s="250" customFormat="1" ht="75" x14ac:dyDescent="0.25">
      <c r="A16" s="481">
        <v>9</v>
      </c>
      <c r="B16" s="251" t="s">
        <v>26</v>
      </c>
      <c r="C16" s="252" t="s">
        <v>103</v>
      </c>
      <c r="D16" s="277" t="s">
        <v>70</v>
      </c>
      <c r="E16" s="256" t="s">
        <v>71</v>
      </c>
      <c r="F16" s="258" t="s">
        <v>117</v>
      </c>
      <c r="G16" s="256" t="s">
        <v>118</v>
      </c>
      <c r="H16" s="256" t="s">
        <v>32</v>
      </c>
      <c r="I16" s="256" t="s">
        <v>106</v>
      </c>
      <c r="J16" s="257">
        <v>1</v>
      </c>
      <c r="K16" s="256" t="s">
        <v>107</v>
      </c>
      <c r="L16" s="254" t="s">
        <v>35</v>
      </c>
      <c r="M16" s="256" t="s">
        <v>707</v>
      </c>
      <c r="N16" s="256" t="s">
        <v>37</v>
      </c>
      <c r="O16" s="256" t="s">
        <v>108</v>
      </c>
      <c r="P16" s="256" t="s">
        <v>109</v>
      </c>
      <c r="Q16" s="254" t="s">
        <v>39</v>
      </c>
      <c r="R16" s="293" t="s">
        <v>572</v>
      </c>
      <c r="S16" s="293" t="s">
        <v>573</v>
      </c>
      <c r="T16" s="300" t="s">
        <v>574</v>
      </c>
      <c r="U16" s="301" t="s">
        <v>43</v>
      </c>
      <c r="V16" s="256" t="s">
        <v>112</v>
      </c>
      <c r="W16" s="256" t="s">
        <v>113</v>
      </c>
      <c r="X16" s="256" t="s">
        <v>113</v>
      </c>
      <c r="Y16" s="256" t="s">
        <v>114</v>
      </c>
      <c r="Z16" s="297"/>
      <c r="AA16" s="260"/>
      <c r="AB16" s="260"/>
      <c r="AC16" s="260" t="str">
        <f>IFERROR(Tabla1[[#This Row],[Valor numerador]]/Tabla1[[#This Row],[Valor denominador]], " ")</f>
        <v xml:space="preserve"> </v>
      </c>
      <c r="AD16" s="260" t="str">
        <f>Tabla1[[#This Row],[EXCELENTE]]</f>
        <v>(=100%)</v>
      </c>
      <c r="AE16" s="260"/>
      <c r="AF16" s="260"/>
      <c r="AG16" s="260"/>
      <c r="AH16" s="297"/>
      <c r="AI16" s="260"/>
      <c r="AJ16" s="260"/>
      <c r="AK16" s="260" t="str">
        <f>IFERROR(Tabla1[[#This Row],[Valor numerador3]]/Tabla1[[#This Row],[Valor denominador4]], " ")</f>
        <v xml:space="preserve"> </v>
      </c>
      <c r="AL16" s="260" t="str">
        <f>Tabla1[[#This Row],[EXCELENTE]]</f>
        <v>(=100%)</v>
      </c>
      <c r="AM16" s="260"/>
      <c r="AN16" s="260"/>
      <c r="AO16" s="260"/>
      <c r="AP16" s="262">
        <v>1</v>
      </c>
      <c r="AQ16" s="261">
        <v>0.82</v>
      </c>
      <c r="AR16" s="262">
        <v>1</v>
      </c>
      <c r="AS16" s="262">
        <f>IFERROR(Tabla1[[#This Row],[Valor numerador11]]/Tabla1[[#This Row],[Valor denominador12]], " ")</f>
        <v>0.82</v>
      </c>
      <c r="AT16" s="260" t="str">
        <f>Tabla1[[#This Row],[BUENO]]</f>
        <v>(&gt;80% y &lt;100%)</v>
      </c>
      <c r="AU16" s="302" t="s">
        <v>20</v>
      </c>
      <c r="AV16" s="158" t="s">
        <v>1127</v>
      </c>
      <c r="AW16" s="260"/>
      <c r="AX16" s="263">
        <f>IFERROR(AVERAGE(Tabla1[[#This Row],[RESULTADO ]],Tabla1[[#This Row],[RESULTADO 5]],Tabla1[[#This Row],[RESULTADO 13]]), "0")</f>
        <v>0.82</v>
      </c>
      <c r="AY16" s="264">
        <f>Tabla1[[#This Row],[PROMEDIO MENSUAL 4to TRIMESTRE]]</f>
        <v>0.82</v>
      </c>
      <c r="AZ16" s="265" t="str">
        <f>Tabla1[[#This Row],[DESEMPEÑO15]]</f>
        <v>BUENO</v>
      </c>
      <c r="BA16" s="268"/>
      <c r="BB16" s="266"/>
      <c r="BC16" s="266"/>
      <c r="BD16" s="267" t="str">
        <f>IFERROR(Tabla1[[#This Row],[Valor numerador4]]/Tabla1[[#This Row],[Valor denominador5]], " ")</f>
        <v xml:space="preserve"> </v>
      </c>
      <c r="BE16" s="268" t="str">
        <f t="shared" si="1"/>
        <v>(=100%)</v>
      </c>
      <c r="BF16" s="266"/>
      <c r="BG16" s="269"/>
      <c r="BH16" s="269"/>
      <c r="BI16" s="268"/>
      <c r="BJ16" s="266"/>
      <c r="BK16" s="266"/>
      <c r="BL16" s="267" t="str">
        <f>+IFERROR(Tabla1[[#This Row],[Valor numerador312]]/Tabla1[[#This Row],[Valor denominador413]], " ")</f>
        <v xml:space="preserve"> </v>
      </c>
      <c r="BM16" s="266" t="str">
        <f>Tabla1[[#This Row],[EXCELENTE]]</f>
        <v>(=100%)</v>
      </c>
      <c r="BN16" s="266"/>
      <c r="BO16" s="269"/>
      <c r="BP16" s="269"/>
      <c r="BQ16" s="268"/>
      <c r="BR16" s="266"/>
      <c r="BS16" s="266"/>
      <c r="BT16" s="267">
        <v>0.86</v>
      </c>
      <c r="BU16" s="266" t="str">
        <f>Tabla1[[#This Row],[EXCELENTE]]</f>
        <v>(=100%)</v>
      </c>
      <c r="BV16" s="266" t="s">
        <v>20</v>
      </c>
      <c r="BW16" s="160" t="s">
        <v>556</v>
      </c>
      <c r="BX16" s="269"/>
      <c r="BY16" s="270">
        <f>+IFERROR(AVERAGE(Tabla1[[#This Row],[RESULTADO 6]],Tabla1[[#This Row],[RESULTADO 514]],Tabla1[[#This Row],[RESULTADO 1322]]), "0")</f>
        <v>0.86</v>
      </c>
      <c r="BZ16" s="271">
        <f>Tabla1[[#This Row],[PROMEDIO MENSUAL 3er TRIMESTRE]]</f>
        <v>0.86</v>
      </c>
      <c r="CA16" s="265" t="str">
        <f>Tabla1[[#This Row],[DESEMPEÑO1524]]</f>
        <v>BUENO</v>
      </c>
      <c r="CB16" s="181"/>
      <c r="CC16" s="186"/>
      <c r="CD16" s="186"/>
      <c r="CE16" s="272" t="str">
        <f>IFERROR(Tabla1[[#This Row],[Valor numerador19]]/Tabla1[[#This Row],[Valor denominador20]], " ")</f>
        <v xml:space="preserve"> </v>
      </c>
      <c r="CF16" s="181" t="str">
        <f>Tabla1[[#This Row],[EXCELENTE]]</f>
        <v>(=100%)</v>
      </c>
      <c r="CG16" s="186"/>
      <c r="CH16" s="186"/>
      <c r="CI16" s="186"/>
      <c r="CJ16" s="181"/>
      <c r="CK16" s="186"/>
      <c r="CL16" s="186"/>
      <c r="CM16" s="272" t="str">
        <f>+IFERROR(Tabla1[[#This Row],[Valor numerador27]]/Tabla1[[#This Row],[Valor denominador28]], " ")</f>
        <v xml:space="preserve"> </v>
      </c>
      <c r="CN16" s="181" t="str">
        <f>Tabla1[[#This Row],[EXCELENTE]]</f>
        <v>(=100%)</v>
      </c>
      <c r="CO16" s="181"/>
      <c r="CP16" s="186"/>
      <c r="CQ16" s="186"/>
      <c r="CR16" s="290">
        <v>1</v>
      </c>
      <c r="CS16" s="186">
        <v>0</v>
      </c>
      <c r="CT16" s="186">
        <v>0</v>
      </c>
      <c r="CU16" s="273" t="str">
        <f>IFERROR(Tabla1[[#This Row],[Valor numerador35]]/Tabla1[[#This Row],[Valor denominador36]], " ")</f>
        <v xml:space="preserve"> </v>
      </c>
      <c r="CV16" s="181" t="str">
        <f>Tabla1[[#This Row],[EXCELENTE]]</f>
        <v>(=100%)</v>
      </c>
      <c r="CW16" s="186" t="s">
        <v>20</v>
      </c>
      <c r="CX16" s="157" t="s">
        <v>556</v>
      </c>
      <c r="CY16" s="186"/>
      <c r="CZ16" s="263" t="str">
        <f>IFERROR(AVERAGE(Tabla1[[#This Row],[RESULTADO 21]],Tabla1[[#This Row],[RESULTADO 29]],Tabla1[[#This Row],[RESULTADO 37]]), "0")</f>
        <v>0</v>
      </c>
      <c r="DA16" s="264" t="str">
        <f>Tabla1[[#This Row],[PROMEDIO MENSUAL 2do TRIMESTRE]]</f>
        <v>0</v>
      </c>
      <c r="DB16" s="274" t="str">
        <f>Tabla1[[#This Row],[DESEMPEÑO39]]</f>
        <v>BUENO</v>
      </c>
      <c r="DC16" s="142">
        <f t="shared" si="0"/>
        <v>1</v>
      </c>
      <c r="DD16" s="143"/>
      <c r="DE16" s="143"/>
      <c r="DF16" s="142" t="str">
        <f>IFERROR(Tabla1[[#This Row],[Valor numerador43]]/Tabla1[[#This Row],[Valor denominador44]], " ")</f>
        <v xml:space="preserve"> </v>
      </c>
      <c r="DG16" s="144" t="str">
        <f>Tabla1[[#This Row],[EXCELENTE]]</f>
        <v>(=100%)</v>
      </c>
      <c r="DH16" s="145"/>
      <c r="DI16" s="146"/>
      <c r="DJ16" s="146"/>
      <c r="DK16" s="142">
        <f t="shared" si="2"/>
        <v>1</v>
      </c>
      <c r="DL16" s="143"/>
      <c r="DM16" s="143"/>
      <c r="DN16" s="142" t="str">
        <f>IFERROR(Tabla1[[#This Row],[Valor numerador51]]/Tabla1[[#This Row],[Valor denominador52]], " ")</f>
        <v xml:space="preserve"> </v>
      </c>
      <c r="DO16" s="144" t="str">
        <f>Tabla1[[#This Row],[EXCELENTE]]</f>
        <v>(=100%)</v>
      </c>
      <c r="DP16" s="145"/>
      <c r="DQ16" s="146"/>
      <c r="DR16" s="146"/>
      <c r="DS16" s="142">
        <f t="shared" si="3"/>
        <v>1</v>
      </c>
      <c r="DT16" s="143">
        <v>80.33</v>
      </c>
      <c r="DU16" s="143">
        <v>100</v>
      </c>
      <c r="DV16" s="142">
        <f>+Tabla1[[#This Row],[Valor denominador60]]/Tabla1[[#This Row],[Valor denominador60]]</f>
        <v>1</v>
      </c>
      <c r="DW16" s="144" t="str">
        <f>Tabla1[[#This Row],[EXCELENTE]]</f>
        <v>(=100%)</v>
      </c>
      <c r="DX16" s="145" t="s">
        <v>20</v>
      </c>
      <c r="DY16" s="146" t="s">
        <v>977</v>
      </c>
      <c r="DZ16" s="146"/>
      <c r="EA16" s="263">
        <f>IFERROR(AVERAGE(Tabla1[[#This Row],[RESULTADO 45]],Tabla1[[#This Row],[RESULTADO 53]],Tabla1[[#This Row],[RESULTADO 61]]), " 0")</f>
        <v>1</v>
      </c>
      <c r="EB16" s="264">
        <f>Tabla1[[#This Row],[PROMEDIO MENSUAL 1er TRIMESTRE]]</f>
        <v>1</v>
      </c>
      <c r="EC16" s="275" t="str">
        <f>Tabla1[[#This Row],[DESEMPEÑO63]]</f>
        <v>BUENO</v>
      </c>
    </row>
    <row r="17" spans="1:133" s="250" customFormat="1" ht="75" x14ac:dyDescent="0.25">
      <c r="A17" s="481">
        <v>10</v>
      </c>
      <c r="B17" s="251" t="s">
        <v>26</v>
      </c>
      <c r="C17" s="252" t="s">
        <v>103</v>
      </c>
      <c r="D17" s="277" t="s">
        <v>70</v>
      </c>
      <c r="E17" s="279" t="s">
        <v>128</v>
      </c>
      <c r="F17" s="251" t="s">
        <v>129</v>
      </c>
      <c r="G17" s="276" t="s">
        <v>130</v>
      </c>
      <c r="H17" s="276" t="s">
        <v>52</v>
      </c>
      <c r="I17" s="276" t="s">
        <v>106</v>
      </c>
      <c r="J17" s="303">
        <v>1</v>
      </c>
      <c r="K17" s="276" t="s">
        <v>131</v>
      </c>
      <c r="L17" s="281" t="s">
        <v>66</v>
      </c>
      <c r="M17" s="276" t="s">
        <v>132</v>
      </c>
      <c r="N17" s="276" t="s">
        <v>37</v>
      </c>
      <c r="O17" s="276" t="s">
        <v>133</v>
      </c>
      <c r="P17" s="276" t="s">
        <v>52</v>
      </c>
      <c r="Q17" s="281" t="s">
        <v>74</v>
      </c>
      <c r="R17" s="282" t="s">
        <v>57</v>
      </c>
      <c r="S17" s="283" t="s">
        <v>110</v>
      </c>
      <c r="T17" s="304" t="s">
        <v>111</v>
      </c>
      <c r="U17" s="305" t="s">
        <v>43</v>
      </c>
      <c r="V17" s="285" t="s">
        <v>112</v>
      </c>
      <c r="W17" s="285" t="s">
        <v>134</v>
      </c>
      <c r="X17" s="285" t="s">
        <v>135</v>
      </c>
      <c r="Y17" s="285" t="s">
        <v>136</v>
      </c>
      <c r="Z17" s="297"/>
      <c r="AA17" s="260"/>
      <c r="AB17" s="260"/>
      <c r="AC17" s="260" t="str">
        <f>IFERROR(Tabla1[[#This Row],[Valor numerador]]/Tabla1[[#This Row],[Valor denominador]], " ")</f>
        <v xml:space="preserve"> </v>
      </c>
      <c r="AD17" s="260" t="str">
        <f>Tabla1[[#This Row],[EXCELENTE]]</f>
        <v>(=100%)</v>
      </c>
      <c r="AE17" s="260"/>
      <c r="AF17" s="260"/>
      <c r="AG17" s="260"/>
      <c r="AH17" s="297"/>
      <c r="AI17" s="260"/>
      <c r="AJ17" s="260"/>
      <c r="AK17" s="260" t="str">
        <f>IFERROR(Tabla1[[#This Row],[Valor numerador3]]/Tabla1[[#This Row],[Valor denominador4]], " ")</f>
        <v xml:space="preserve"> </v>
      </c>
      <c r="AL17" s="260" t="str">
        <f>Tabla1[[#This Row],[EXCELENTE]]</f>
        <v>(=100%)</v>
      </c>
      <c r="AM17" s="260"/>
      <c r="AN17" s="260"/>
      <c r="AO17" s="260"/>
      <c r="AP17" s="297">
        <v>1</v>
      </c>
      <c r="AQ17" s="262">
        <v>1</v>
      </c>
      <c r="AR17" s="262">
        <v>1</v>
      </c>
      <c r="AS17" s="262">
        <f>IFERROR(Tabla1[[#This Row],[Valor numerador11]]/Tabla1[[#This Row],[Valor denominador12]], " ")</f>
        <v>1</v>
      </c>
      <c r="AT17" s="260" t="str">
        <f>Tabla1[[#This Row],[EXCELENTE]]</f>
        <v>(=100%)</v>
      </c>
      <c r="AU17" s="302" t="s">
        <v>21</v>
      </c>
      <c r="AV17" s="260" t="s">
        <v>1129</v>
      </c>
      <c r="AW17" s="260"/>
      <c r="AX17" s="263">
        <f>IFERROR(AVERAGE(Tabla1[[#This Row],[RESULTADO ]],Tabla1[[#This Row],[RESULTADO 5]],Tabla1[[#This Row],[RESULTADO 13]]), "0")</f>
        <v>1</v>
      </c>
      <c r="AY17" s="264">
        <f>Tabla1[[#This Row],[PROMEDIO MENSUAL 4to TRIMESTRE]]</f>
        <v>1</v>
      </c>
      <c r="AZ17" s="265" t="str">
        <f>Tabla1[[#This Row],[DESEMPEÑO15]]</f>
        <v>EXCELENTE</v>
      </c>
      <c r="BA17" s="268"/>
      <c r="BB17" s="266"/>
      <c r="BC17" s="266"/>
      <c r="BD17" s="267" t="str">
        <f>IFERROR(Tabla1[[#This Row],[Valor numerador4]]/Tabla1[[#This Row],[Valor denominador5]], " ")</f>
        <v xml:space="preserve"> </v>
      </c>
      <c r="BE17" s="268" t="str">
        <f t="shared" si="1"/>
        <v>(=100%)</v>
      </c>
      <c r="BF17" s="266"/>
      <c r="BG17" s="269"/>
      <c r="BH17" s="269"/>
      <c r="BI17" s="268"/>
      <c r="BJ17" s="266"/>
      <c r="BK17" s="266"/>
      <c r="BL17" s="267" t="str">
        <f>+IFERROR(Tabla1[[#This Row],[Valor numerador312]]/Tabla1[[#This Row],[Valor denominador413]], " ")</f>
        <v xml:space="preserve"> </v>
      </c>
      <c r="BM17" s="266" t="str">
        <f>Tabla1[[#This Row],[EXCELENTE]]</f>
        <v>(=100%)</v>
      </c>
      <c r="BN17" s="266"/>
      <c r="BO17" s="269"/>
      <c r="BP17" s="269"/>
      <c r="BQ17" s="268"/>
      <c r="BR17" s="266"/>
      <c r="BS17" s="266"/>
      <c r="BT17" s="267" t="str">
        <f>+IFERROR(Tabla1[[#This Row],[Valor numerador1120]]/Tabla1[[#This Row],[Valor denominador1221]], " ")</f>
        <v xml:space="preserve"> </v>
      </c>
      <c r="BU17" s="266" t="str">
        <f>Tabla1[[#This Row],[EXCELENTE]]</f>
        <v>(=100%)</v>
      </c>
      <c r="BV17" s="266"/>
      <c r="BW17" s="160"/>
      <c r="BX17" s="269"/>
      <c r="BY17" s="270" t="str">
        <f>+IFERROR(AVERAGE(Tabla1[[#This Row],[RESULTADO 6]],Tabla1[[#This Row],[RESULTADO 514]],Tabla1[[#This Row],[RESULTADO 1322]]), "0")</f>
        <v>0</v>
      </c>
      <c r="BZ17" s="271" t="str">
        <f>Tabla1[[#This Row],[PROMEDIO MENSUAL 3er TRIMESTRE]]</f>
        <v>0</v>
      </c>
      <c r="CA17" s="265"/>
      <c r="CB17" s="181"/>
      <c r="CC17" s="186"/>
      <c r="CD17" s="186"/>
      <c r="CE17" s="272" t="str">
        <f>IFERROR(Tabla1[[#This Row],[Valor numerador19]]/Tabla1[[#This Row],[Valor denominador20]], " ")</f>
        <v xml:space="preserve"> </v>
      </c>
      <c r="CF17" s="181" t="str">
        <f>Tabla1[[#This Row],[EXCELENTE]]</f>
        <v>(=100%)</v>
      </c>
      <c r="CG17" s="186"/>
      <c r="CH17" s="186"/>
      <c r="CI17" s="186"/>
      <c r="CJ17" s="181"/>
      <c r="CK17" s="186"/>
      <c r="CL17" s="186"/>
      <c r="CM17" s="272" t="str">
        <f>+IFERROR(Tabla1[[#This Row],[Valor numerador27]]/Tabla1[[#This Row],[Valor denominador28]], " ")</f>
        <v xml:space="preserve"> </v>
      </c>
      <c r="CN17" s="181" t="str">
        <f>Tabla1[[#This Row],[EXCELENTE]]</f>
        <v>(=100%)</v>
      </c>
      <c r="CO17" s="181"/>
      <c r="CP17" s="186"/>
      <c r="CQ17" s="186"/>
      <c r="CR17" s="290"/>
      <c r="CS17" s="186">
        <v>398</v>
      </c>
      <c r="CT17" s="186">
        <v>398</v>
      </c>
      <c r="CU17" s="273">
        <f>IFERROR(Tabla1[[#This Row],[Valor numerador35]]/Tabla1[[#This Row],[Valor denominador36]], " ")</f>
        <v>1</v>
      </c>
      <c r="CV17" s="181" t="str">
        <f>Tabla1[[#This Row],[EXCELENTE]]</f>
        <v>(=100%)</v>
      </c>
      <c r="CW17" s="186" t="s">
        <v>881</v>
      </c>
      <c r="CX17" s="306" t="s">
        <v>885</v>
      </c>
      <c r="CY17" s="186"/>
      <c r="CZ17" s="263">
        <f>IFERROR(AVERAGE(Tabla1[[#This Row],[RESULTADO 21]],Tabla1[[#This Row],[RESULTADO 29]],Tabla1[[#This Row],[RESULTADO 37]]), "0")</f>
        <v>1</v>
      </c>
      <c r="DA17" s="264">
        <f>Tabla1[[#This Row],[PROMEDIO MENSUAL 2do TRIMESTRE]]</f>
        <v>1</v>
      </c>
      <c r="DB17" s="274" t="str">
        <f>Tabla1[[#This Row],[DESEMPEÑO39]]</f>
        <v xml:space="preserve">Excelente </v>
      </c>
      <c r="DC17" s="142">
        <f t="shared" si="0"/>
        <v>1</v>
      </c>
      <c r="DD17" s="143" t="s">
        <v>829</v>
      </c>
      <c r="DE17" s="143" t="s">
        <v>829</v>
      </c>
      <c r="DF17" s="142" t="str">
        <f>IFERROR(Tabla1[[#This Row],[Valor numerador43]]/Tabla1[[#This Row],[Valor denominador44]], " ")</f>
        <v xml:space="preserve"> </v>
      </c>
      <c r="DG17" s="144" t="str">
        <f>Tabla1[[#This Row],[EXCELENTE]]</f>
        <v>(=100%)</v>
      </c>
      <c r="DH17" s="145" t="s">
        <v>829</v>
      </c>
      <c r="DI17" s="146" t="s">
        <v>829</v>
      </c>
      <c r="DJ17" s="146" t="s">
        <v>829</v>
      </c>
      <c r="DK17" s="142">
        <f>$J17</f>
        <v>1</v>
      </c>
      <c r="DL17" s="143" t="s">
        <v>829</v>
      </c>
      <c r="DM17" s="143" t="s">
        <v>829</v>
      </c>
      <c r="DN17" s="142" t="str">
        <f>IFERROR(Tabla1[[#This Row],[Valor numerador51]]/Tabla1[[#This Row],[Valor denominador52]], " ")</f>
        <v xml:space="preserve"> </v>
      </c>
      <c r="DO17" s="144" t="str">
        <f>Tabla1[[#This Row],[EXCELENTE]]</f>
        <v>(=100%)</v>
      </c>
      <c r="DP17" s="145" t="s">
        <v>829</v>
      </c>
      <c r="DQ17" s="146" t="s">
        <v>829</v>
      </c>
      <c r="DR17" s="146" t="s">
        <v>829</v>
      </c>
      <c r="DS17" s="142">
        <f t="shared" si="3"/>
        <v>1</v>
      </c>
      <c r="DT17" s="143" t="s">
        <v>829</v>
      </c>
      <c r="DU17" s="143" t="s">
        <v>829</v>
      </c>
      <c r="DV17" s="142" t="e">
        <f>+Tabla1[[#This Row],[Valor denominador60]]/Tabla1[[#This Row],[Valor denominador60]]</f>
        <v>#VALUE!</v>
      </c>
      <c r="DW17" s="144" t="str">
        <f>Tabla1[[#This Row],[EXCELENTE]]</f>
        <v>(=100%)</v>
      </c>
      <c r="DX17" s="145" t="s">
        <v>829</v>
      </c>
      <c r="DY17" s="146" t="s">
        <v>829</v>
      </c>
      <c r="DZ17" s="146" t="s">
        <v>829</v>
      </c>
      <c r="EA17" s="263" t="str">
        <f>IFERROR(AVERAGE(Tabla1[[#This Row],[RESULTADO 45]],Tabla1[[#This Row],[RESULTADO 53]],Tabla1[[#This Row],[RESULTADO 61]]), " 0")</f>
        <v xml:space="preserve"> 0</v>
      </c>
      <c r="EB17" s="264" t="str">
        <f>Tabla1[[#This Row],[PROMEDIO MENSUAL 1er TRIMESTRE]]</f>
        <v xml:space="preserve"> 0</v>
      </c>
      <c r="EC17" s="275"/>
    </row>
    <row r="18" spans="1:133" s="250" customFormat="1" ht="105" x14ac:dyDescent="0.25">
      <c r="A18" s="481">
        <v>11</v>
      </c>
      <c r="B18" s="251" t="s">
        <v>26</v>
      </c>
      <c r="C18" s="252" t="s">
        <v>137</v>
      </c>
      <c r="D18" s="253" t="s">
        <v>138</v>
      </c>
      <c r="E18" s="254" t="s">
        <v>29</v>
      </c>
      <c r="F18" s="258" t="s">
        <v>139</v>
      </c>
      <c r="G18" s="258" t="s">
        <v>140</v>
      </c>
      <c r="H18" s="256" t="s">
        <v>32</v>
      </c>
      <c r="I18" s="256" t="s">
        <v>141</v>
      </c>
      <c r="J18" s="307">
        <v>1</v>
      </c>
      <c r="K18" s="256" t="s">
        <v>95</v>
      </c>
      <c r="L18" s="258" t="s">
        <v>35</v>
      </c>
      <c r="M18" s="258" t="s">
        <v>142</v>
      </c>
      <c r="N18" s="256" t="s">
        <v>37</v>
      </c>
      <c r="O18" s="258" t="s">
        <v>143</v>
      </c>
      <c r="P18" s="254" t="s">
        <v>39</v>
      </c>
      <c r="Q18" s="254" t="s">
        <v>39</v>
      </c>
      <c r="R18" s="258" t="s">
        <v>40</v>
      </c>
      <c r="S18" s="258" t="s">
        <v>144</v>
      </c>
      <c r="T18" s="258" t="s">
        <v>145</v>
      </c>
      <c r="U18" s="301" t="s">
        <v>43</v>
      </c>
      <c r="V18" s="256" t="s">
        <v>146</v>
      </c>
      <c r="W18" s="256" t="s">
        <v>147</v>
      </c>
      <c r="X18" s="256" t="s">
        <v>147</v>
      </c>
      <c r="Y18" s="256" t="s">
        <v>148</v>
      </c>
      <c r="Z18" s="260">
        <v>23</v>
      </c>
      <c r="AA18" s="260">
        <v>23</v>
      </c>
      <c r="AB18" s="260">
        <v>23</v>
      </c>
      <c r="AC18" s="260">
        <f>IFERROR(Tabla1[[#This Row],[Valor numerador]]/Tabla1[[#This Row],[Valor denominador]], " ")</f>
        <v>1</v>
      </c>
      <c r="AD18" s="260" t="str">
        <f>Tabla1[[#This Row],[EXCELENTE]]</f>
        <v>(=100%)</v>
      </c>
      <c r="AE18" s="260" t="s">
        <v>21</v>
      </c>
      <c r="AF18" s="286" t="s">
        <v>1026</v>
      </c>
      <c r="AG18" s="260"/>
      <c r="AH18" s="260">
        <v>41</v>
      </c>
      <c r="AI18" s="260">
        <v>41</v>
      </c>
      <c r="AJ18" s="260">
        <v>41</v>
      </c>
      <c r="AK18" s="260">
        <f>IFERROR(Tabla1[[#This Row],[Valor numerador3]]/Tabla1[[#This Row],[Valor denominador4]], " ")</f>
        <v>1</v>
      </c>
      <c r="AL18" s="260" t="str">
        <f>Tabla1[[#This Row],[EXCELENTE]]</f>
        <v>(=100%)</v>
      </c>
      <c r="AM18" s="260" t="s">
        <v>21</v>
      </c>
      <c r="AN18" s="308" t="s">
        <v>1027</v>
      </c>
      <c r="AO18" s="260"/>
      <c r="AP18" s="260">
        <v>23</v>
      </c>
      <c r="AQ18" s="260">
        <v>23</v>
      </c>
      <c r="AR18" s="260">
        <v>23</v>
      </c>
      <c r="AS18" s="262">
        <f>IFERROR(Tabla1[[#This Row],[Valor numerador11]]/Tabla1[[#This Row],[Valor denominador12]], " ")</f>
        <v>1</v>
      </c>
      <c r="AT18" s="260" t="str">
        <f>Tabla1[[#This Row],[EXCELENTE]]</f>
        <v>(=100%)</v>
      </c>
      <c r="AU18" s="161" t="s">
        <v>21</v>
      </c>
      <c r="AV18" s="309" t="s">
        <v>1026</v>
      </c>
      <c r="AW18" s="260"/>
      <c r="AX18" s="310">
        <f>IFERROR(AVERAGE(Tabla1[[#This Row],[RESULTADO ]],Tabla1[[#This Row],[RESULTADO 5]],Tabla1[[#This Row],[RESULTADO 13]]), "0")</f>
        <v>1</v>
      </c>
      <c r="AY18" s="264">
        <f>Tabla1[[#This Row],[PROMEDIO MENSUAL 4to TRIMESTRE]]</f>
        <v>1</v>
      </c>
      <c r="AZ18" s="265" t="str">
        <f>Tabla1[[#This Row],[DESEMPEÑO15]]</f>
        <v>EXCELENTE</v>
      </c>
      <c r="BA18" s="268"/>
      <c r="BB18" s="266"/>
      <c r="BC18" s="266"/>
      <c r="BD18" s="267" t="str">
        <f>IFERROR(Tabla1[[#This Row],[Valor numerador4]]/Tabla1[[#This Row],[Valor denominador5]], " ")</f>
        <v xml:space="preserve"> </v>
      </c>
      <c r="BE18" s="268" t="str">
        <f t="shared" si="1"/>
        <v>(=100%)</v>
      </c>
      <c r="BF18" s="266"/>
      <c r="BG18" s="269"/>
      <c r="BH18" s="269"/>
      <c r="BI18" s="268"/>
      <c r="BJ18" s="266"/>
      <c r="BK18" s="266"/>
      <c r="BL18" s="267" t="str">
        <f>+IFERROR(Tabla1[[#This Row],[Valor numerador312]]/Tabla1[[#This Row],[Valor denominador413]], " ")</f>
        <v xml:space="preserve"> </v>
      </c>
      <c r="BM18" s="266" t="str">
        <f>Tabla1[[#This Row],[EXCELENTE]]</f>
        <v>(=100%)</v>
      </c>
      <c r="BN18" s="266"/>
      <c r="BO18" s="269"/>
      <c r="BP18" s="269"/>
      <c r="BQ18" s="268">
        <v>1</v>
      </c>
      <c r="BR18" s="266">
        <v>72</v>
      </c>
      <c r="BS18" s="266">
        <v>73</v>
      </c>
      <c r="BT18" s="267">
        <f>+IFERROR(Tabla1[[#This Row],[Valor numerador1120]]/Tabla1[[#This Row],[Valor denominador1221]], " ")</f>
        <v>0.98630136986301364</v>
      </c>
      <c r="BU18" s="266" t="str">
        <f>Tabla1[[#This Row],[EXCELENTE]]</f>
        <v>(=100%)</v>
      </c>
      <c r="BV18" s="162" t="s">
        <v>20</v>
      </c>
      <c r="BW18" s="311" t="s">
        <v>792</v>
      </c>
      <c r="BX18" s="170"/>
      <c r="BY18" s="270">
        <f>+IFERROR(AVERAGE(Tabla1[[#This Row],[RESULTADO 6]],Tabla1[[#This Row],[RESULTADO 514]],Tabla1[[#This Row],[RESULTADO 1322]]), "0")</f>
        <v>0.98630136986301364</v>
      </c>
      <c r="BZ18" s="271">
        <f>Tabla1[[#This Row],[PROMEDIO MENSUAL 3er TRIMESTRE]]</f>
        <v>0.98630136986301364</v>
      </c>
      <c r="CA18" s="265" t="str">
        <f>Tabla1[[#This Row],[DESEMPEÑO1524]]</f>
        <v>BUENO</v>
      </c>
      <c r="CB18" s="186"/>
      <c r="CC18" s="186"/>
      <c r="CD18" s="186"/>
      <c r="CE18" s="272" t="str">
        <f>IFERROR(Tabla1[[#This Row],[Valor numerador19]]/Tabla1[[#This Row],[Valor denominador20]], " ")</f>
        <v xml:space="preserve"> </v>
      </c>
      <c r="CF18" s="181" t="str">
        <f>Tabla1[[#This Row],[EXCELENTE]]</f>
        <v>(=100%)</v>
      </c>
      <c r="CG18" s="186"/>
      <c r="CH18" s="186"/>
      <c r="CI18" s="186"/>
      <c r="CJ18" s="186"/>
      <c r="CK18" s="186"/>
      <c r="CL18" s="186"/>
      <c r="CM18" s="272" t="str">
        <f>+IFERROR(Tabla1[[#This Row],[Valor numerador27]]/Tabla1[[#This Row],[Valor denominador28]], " ")</f>
        <v xml:space="preserve"> </v>
      </c>
      <c r="CN18" s="181" t="str">
        <f>Tabla1[[#This Row],[EXCELENTE]]</f>
        <v>(=100%)</v>
      </c>
      <c r="CO18" s="186"/>
      <c r="CP18" s="186"/>
      <c r="CQ18" s="186"/>
      <c r="CR18" s="163">
        <v>1</v>
      </c>
      <c r="CS18" s="186">
        <v>49</v>
      </c>
      <c r="CT18" s="186">
        <v>49</v>
      </c>
      <c r="CU18" s="273">
        <f>IFERROR(Tabla1[[#This Row],[Valor numerador35]]/Tabla1[[#This Row],[Valor denominador36]], " ")</f>
        <v>1</v>
      </c>
      <c r="CV18" s="181" t="str">
        <f>Tabla1[[#This Row],[EXCELENTE]]</f>
        <v>(=100%)</v>
      </c>
      <c r="CW18" s="164" t="s">
        <v>21</v>
      </c>
      <c r="CX18" s="312" t="s">
        <v>886</v>
      </c>
      <c r="CY18" s="171"/>
      <c r="CZ18" s="263">
        <f>IFERROR(AVERAGE(Tabla1[[#This Row],[RESULTADO 21]],Tabla1[[#This Row],[RESULTADO 29]],Tabla1[[#This Row],[RESULTADO 37]]), "0")</f>
        <v>1</v>
      </c>
      <c r="DA18" s="264">
        <f>Tabla1[[#This Row],[PROMEDIO MENSUAL 2do TRIMESTRE]]</f>
        <v>1</v>
      </c>
      <c r="DB18" s="274" t="str">
        <f>Tabla1[[#This Row],[DESEMPEÑO39]]</f>
        <v>EXCELENTE</v>
      </c>
      <c r="DC18" s="142">
        <f t="shared" si="0"/>
        <v>1</v>
      </c>
      <c r="DD18" s="143"/>
      <c r="DE18" s="143"/>
      <c r="DF18" s="142" t="str">
        <f>IFERROR(Tabla1[[#This Row],[Valor numerador43]]/Tabla1[[#This Row],[Valor denominador44]], " ")</f>
        <v xml:space="preserve"> </v>
      </c>
      <c r="DG18" s="144" t="str">
        <f>Tabla1[[#This Row],[EXCELENTE]]</f>
        <v>(=100%)</v>
      </c>
      <c r="DH18" s="145"/>
      <c r="DI18" s="146"/>
      <c r="DJ18" s="146"/>
      <c r="DK18" s="142">
        <f t="shared" si="2"/>
        <v>1</v>
      </c>
      <c r="DL18" s="143"/>
      <c r="DM18" s="143"/>
      <c r="DN18" s="142" t="str">
        <f>IFERROR(Tabla1[[#This Row],[Valor numerador51]]/Tabla1[[#This Row],[Valor denominador52]], " ")</f>
        <v xml:space="preserve"> </v>
      </c>
      <c r="DO18" s="144" t="str">
        <f>Tabla1[[#This Row],[EXCELENTE]]</f>
        <v>(=100%)</v>
      </c>
      <c r="DP18" s="145"/>
      <c r="DQ18" s="146"/>
      <c r="DR18" s="146"/>
      <c r="DS18" s="142">
        <f t="shared" si="3"/>
        <v>1</v>
      </c>
      <c r="DT18" s="143">
        <v>65</v>
      </c>
      <c r="DU18" s="143">
        <v>65</v>
      </c>
      <c r="DV18" s="142">
        <f>+Tabla1[[#This Row],[Valor denominador60]]/Tabla1[[#This Row],[Valor denominador60]]</f>
        <v>1</v>
      </c>
      <c r="DW18" s="144" t="str">
        <f>Tabla1[[#This Row],[EXCELENTE]]</f>
        <v>(=100%)</v>
      </c>
      <c r="DX18" s="145" t="s">
        <v>21</v>
      </c>
      <c r="DY18" s="146" t="s">
        <v>978</v>
      </c>
      <c r="DZ18" s="146"/>
      <c r="EA18" s="263">
        <f>IFERROR(AVERAGE(Tabla1[[#This Row],[RESULTADO 45]],Tabla1[[#This Row],[RESULTADO 53]],Tabla1[[#This Row],[RESULTADO 61]]), " 0")</f>
        <v>1</v>
      </c>
      <c r="EB18" s="264">
        <f>Tabla1[[#This Row],[PROMEDIO MENSUAL 1er TRIMESTRE]]</f>
        <v>1</v>
      </c>
      <c r="EC18" s="275" t="str">
        <f>Tabla1[[#This Row],[DESEMPEÑO63]]</f>
        <v>EXCELENTE</v>
      </c>
    </row>
    <row r="19" spans="1:133" s="250" customFormat="1" ht="90" x14ac:dyDescent="0.25">
      <c r="A19" s="481">
        <v>12</v>
      </c>
      <c r="B19" s="251" t="s">
        <v>26</v>
      </c>
      <c r="C19" s="252" t="s">
        <v>137</v>
      </c>
      <c r="D19" s="253" t="s">
        <v>138</v>
      </c>
      <c r="E19" s="281" t="s">
        <v>29</v>
      </c>
      <c r="F19" s="251" t="s">
        <v>149</v>
      </c>
      <c r="G19" s="251" t="s">
        <v>150</v>
      </c>
      <c r="H19" s="276" t="s">
        <v>32</v>
      </c>
      <c r="I19" s="276" t="s">
        <v>141</v>
      </c>
      <c r="J19" s="313">
        <v>1</v>
      </c>
      <c r="K19" s="276" t="s">
        <v>95</v>
      </c>
      <c r="L19" s="251" t="s">
        <v>35</v>
      </c>
      <c r="M19" s="251" t="s">
        <v>151</v>
      </c>
      <c r="N19" s="276" t="s">
        <v>37</v>
      </c>
      <c r="O19" s="251" t="s">
        <v>152</v>
      </c>
      <c r="P19" s="281" t="s">
        <v>39</v>
      </c>
      <c r="Q19" s="281" t="s">
        <v>39</v>
      </c>
      <c r="R19" s="251" t="s">
        <v>153</v>
      </c>
      <c r="S19" s="251" t="s">
        <v>154</v>
      </c>
      <c r="T19" s="251" t="s">
        <v>155</v>
      </c>
      <c r="U19" s="305" t="s">
        <v>43</v>
      </c>
      <c r="V19" s="285" t="s">
        <v>146</v>
      </c>
      <c r="W19" s="276" t="s">
        <v>156</v>
      </c>
      <c r="X19" s="276" t="s">
        <v>156</v>
      </c>
      <c r="Y19" s="285" t="s">
        <v>148</v>
      </c>
      <c r="Z19" s="260">
        <v>31</v>
      </c>
      <c r="AA19" s="260">
        <v>31</v>
      </c>
      <c r="AB19" s="260">
        <v>31</v>
      </c>
      <c r="AC19" s="260">
        <f>IFERROR(Tabla1[[#This Row],[Valor numerador]]/Tabla1[[#This Row],[Valor denominador]], " ")</f>
        <v>1</v>
      </c>
      <c r="AD19" s="260" t="str">
        <f>Tabla1[[#This Row],[EXCELENTE]]</f>
        <v>(=100%)</v>
      </c>
      <c r="AE19" s="260" t="s">
        <v>21</v>
      </c>
      <c r="AF19" s="260" t="s">
        <v>1028</v>
      </c>
      <c r="AG19" s="260"/>
      <c r="AH19" s="260">
        <v>18</v>
      </c>
      <c r="AI19" s="260">
        <v>18</v>
      </c>
      <c r="AJ19" s="260">
        <v>18</v>
      </c>
      <c r="AK19" s="260">
        <f>IFERROR(Tabla1[[#This Row],[Valor numerador3]]/Tabla1[[#This Row],[Valor denominador4]], " ")</f>
        <v>1</v>
      </c>
      <c r="AL19" s="260" t="str">
        <f>Tabla1[[#This Row],[EXCELENTE]]</f>
        <v>(=100%)</v>
      </c>
      <c r="AM19" s="260" t="s">
        <v>21</v>
      </c>
      <c r="AN19" s="308" t="s">
        <v>1029</v>
      </c>
      <c r="AO19" s="260"/>
      <c r="AP19" s="260">
        <v>2</v>
      </c>
      <c r="AQ19" s="260">
        <v>2</v>
      </c>
      <c r="AR19" s="260">
        <v>2</v>
      </c>
      <c r="AS19" s="262">
        <f>IFERROR(Tabla1[[#This Row],[Valor numerador11]]/Tabla1[[#This Row],[Valor denominador12]], " ")</f>
        <v>1</v>
      </c>
      <c r="AT19" s="260" t="str">
        <f>Tabla1[[#This Row],[EXCELENTE]]</f>
        <v>(=100%)</v>
      </c>
      <c r="AU19" s="161" t="s">
        <v>21</v>
      </c>
      <c r="AV19" s="308" t="s">
        <v>1030</v>
      </c>
      <c r="AW19" s="260"/>
      <c r="AX19" s="310">
        <f>IFERROR(AVERAGE(Tabla1[[#This Row],[RESULTADO ]],Tabla1[[#This Row],[RESULTADO 5]],Tabla1[[#This Row],[RESULTADO 13]]), "0")</f>
        <v>1</v>
      </c>
      <c r="AY19" s="264">
        <f>Tabla1[[#This Row],[PROMEDIO MENSUAL 4to TRIMESTRE]]</f>
        <v>1</v>
      </c>
      <c r="AZ19" s="265" t="str">
        <f>Tabla1[[#This Row],[DESEMPEÑO15]]</f>
        <v>EXCELENTE</v>
      </c>
      <c r="BA19" s="268"/>
      <c r="BB19" s="266"/>
      <c r="BC19" s="266"/>
      <c r="BD19" s="267" t="str">
        <f>IFERROR(Tabla1[[#This Row],[Valor numerador4]]/Tabla1[[#This Row],[Valor denominador5]], " ")</f>
        <v xml:space="preserve"> </v>
      </c>
      <c r="BE19" s="268" t="str">
        <f t="shared" si="1"/>
        <v>(=100%)</v>
      </c>
      <c r="BF19" s="266"/>
      <c r="BG19" s="269"/>
      <c r="BH19" s="269"/>
      <c r="BI19" s="268"/>
      <c r="BJ19" s="266"/>
      <c r="BK19" s="266"/>
      <c r="BL19" s="267" t="str">
        <f>+IFERROR(Tabla1[[#This Row],[Valor numerador312]]/Tabla1[[#This Row],[Valor denominador413]], " ")</f>
        <v xml:space="preserve"> </v>
      </c>
      <c r="BM19" s="266" t="str">
        <f>Tabla1[[#This Row],[EXCELENTE]]</f>
        <v>(=100%)</v>
      </c>
      <c r="BN19" s="266"/>
      <c r="BO19" s="269"/>
      <c r="BP19" s="269"/>
      <c r="BQ19" s="268">
        <v>1</v>
      </c>
      <c r="BR19" s="266">
        <v>95</v>
      </c>
      <c r="BS19" s="266">
        <v>95</v>
      </c>
      <c r="BT19" s="267">
        <f>+IFERROR(Tabla1[[#This Row],[Valor numerador1120]]/Tabla1[[#This Row],[Valor denominador1221]], " ")</f>
        <v>1</v>
      </c>
      <c r="BU19" s="266" t="str">
        <f>Tabla1[[#This Row],[EXCELENTE]]</f>
        <v>(=100%)</v>
      </c>
      <c r="BV19" s="162" t="s">
        <v>21</v>
      </c>
      <c r="BW19" s="311" t="s">
        <v>793</v>
      </c>
      <c r="BX19" s="170"/>
      <c r="BY19" s="270">
        <f>+IFERROR(AVERAGE(Tabla1[[#This Row],[RESULTADO 6]],Tabla1[[#This Row],[RESULTADO 514]],Tabla1[[#This Row],[RESULTADO 1322]]), "0")</f>
        <v>1</v>
      </c>
      <c r="BZ19" s="271">
        <f>Tabla1[[#This Row],[PROMEDIO MENSUAL 3er TRIMESTRE]]</f>
        <v>1</v>
      </c>
      <c r="CA19" s="265" t="str">
        <f>Tabla1[[#This Row],[DESEMPEÑO1524]]</f>
        <v>EXCELENTE</v>
      </c>
      <c r="CB19" s="186"/>
      <c r="CC19" s="186"/>
      <c r="CD19" s="186"/>
      <c r="CE19" s="272" t="str">
        <f>IFERROR(Tabla1[[#This Row],[Valor numerador19]]/Tabla1[[#This Row],[Valor denominador20]], " ")</f>
        <v xml:space="preserve"> </v>
      </c>
      <c r="CF19" s="181" t="str">
        <f>Tabla1[[#This Row],[EXCELENTE]]</f>
        <v>(=100%)</v>
      </c>
      <c r="CG19" s="186"/>
      <c r="CH19" s="186"/>
      <c r="CI19" s="186"/>
      <c r="CJ19" s="186"/>
      <c r="CK19" s="186"/>
      <c r="CL19" s="186"/>
      <c r="CM19" s="272" t="str">
        <f>+IFERROR(Tabla1[[#This Row],[Valor numerador27]]/Tabla1[[#This Row],[Valor denominador28]], " ")</f>
        <v xml:space="preserve"> </v>
      </c>
      <c r="CN19" s="181" t="str">
        <f>Tabla1[[#This Row],[EXCELENTE]]</f>
        <v>(=100%)</v>
      </c>
      <c r="CO19" s="186"/>
      <c r="CP19" s="186"/>
      <c r="CQ19" s="186"/>
      <c r="CR19" s="163">
        <v>1</v>
      </c>
      <c r="CS19" s="186">
        <v>11</v>
      </c>
      <c r="CT19" s="186">
        <v>11</v>
      </c>
      <c r="CU19" s="273">
        <f>IFERROR(Tabla1[[#This Row],[Valor numerador35]]/Tabla1[[#This Row],[Valor denominador36]], " ")</f>
        <v>1</v>
      </c>
      <c r="CV19" s="181" t="str">
        <f>Tabla1[[#This Row],[EXCELENTE]]</f>
        <v>(=100%)</v>
      </c>
      <c r="CW19" s="164" t="s">
        <v>21</v>
      </c>
      <c r="CX19" s="312" t="s">
        <v>887</v>
      </c>
      <c r="CY19" s="171"/>
      <c r="CZ19" s="263">
        <f>IFERROR(AVERAGE(Tabla1[[#This Row],[RESULTADO 21]],Tabla1[[#This Row],[RESULTADO 29]],Tabla1[[#This Row],[RESULTADO 37]]), "0")</f>
        <v>1</v>
      </c>
      <c r="DA19" s="264">
        <f>Tabla1[[#This Row],[PROMEDIO MENSUAL 2do TRIMESTRE]]</f>
        <v>1</v>
      </c>
      <c r="DB19" s="274" t="str">
        <f>Tabla1[[#This Row],[DESEMPEÑO39]]</f>
        <v>EXCELENTE</v>
      </c>
      <c r="DC19" s="142">
        <f t="shared" si="0"/>
        <v>1</v>
      </c>
      <c r="DD19" s="143"/>
      <c r="DE19" s="143"/>
      <c r="DF19" s="142" t="str">
        <f>IFERROR(Tabla1[[#This Row],[Valor numerador43]]/Tabla1[[#This Row],[Valor denominador44]], " ")</f>
        <v xml:space="preserve"> </v>
      </c>
      <c r="DG19" s="144" t="str">
        <f>Tabla1[[#This Row],[EXCELENTE]]</f>
        <v>(=100%)</v>
      </c>
      <c r="DH19" s="145"/>
      <c r="DI19" s="146"/>
      <c r="DJ19" s="146"/>
      <c r="DK19" s="142">
        <f t="shared" si="2"/>
        <v>1</v>
      </c>
      <c r="DL19" s="143"/>
      <c r="DM19" s="143"/>
      <c r="DN19" s="142" t="str">
        <f>IFERROR(Tabla1[[#This Row],[Valor numerador51]]/Tabla1[[#This Row],[Valor denominador52]], " ")</f>
        <v xml:space="preserve"> </v>
      </c>
      <c r="DO19" s="144" t="str">
        <f>Tabla1[[#This Row],[EXCELENTE]]</f>
        <v>(=100%)</v>
      </c>
      <c r="DP19" s="145"/>
      <c r="DQ19" s="146"/>
      <c r="DR19" s="146"/>
      <c r="DS19" s="142">
        <f t="shared" si="3"/>
        <v>1</v>
      </c>
      <c r="DT19" s="143">
        <v>20</v>
      </c>
      <c r="DU19" s="143">
        <v>20</v>
      </c>
      <c r="DV19" s="142">
        <f>+Tabla1[[#This Row],[Valor denominador60]]/Tabla1[[#This Row],[Valor denominador60]]</f>
        <v>1</v>
      </c>
      <c r="DW19" s="144" t="str">
        <f>Tabla1[[#This Row],[EXCELENTE]]</f>
        <v>(=100%)</v>
      </c>
      <c r="DX19" s="145" t="s">
        <v>21</v>
      </c>
      <c r="DY19" s="146" t="s">
        <v>979</v>
      </c>
      <c r="DZ19" s="146"/>
      <c r="EA19" s="263">
        <f>IFERROR(AVERAGE(Tabla1[[#This Row],[RESULTADO 45]],Tabla1[[#This Row],[RESULTADO 53]],Tabla1[[#This Row],[RESULTADO 61]]), " 0")</f>
        <v>1</v>
      </c>
      <c r="EB19" s="264">
        <f>Tabla1[[#This Row],[PROMEDIO MENSUAL 1er TRIMESTRE]]</f>
        <v>1</v>
      </c>
      <c r="EC19" s="275" t="str">
        <f>Tabla1[[#This Row],[DESEMPEÑO63]]</f>
        <v>EXCELENTE</v>
      </c>
    </row>
    <row r="20" spans="1:133" s="250" customFormat="1" ht="135" x14ac:dyDescent="0.25">
      <c r="A20" s="481">
        <v>13</v>
      </c>
      <c r="B20" s="251" t="s">
        <v>26</v>
      </c>
      <c r="C20" s="252" t="s">
        <v>137</v>
      </c>
      <c r="D20" s="253" t="s">
        <v>138</v>
      </c>
      <c r="E20" s="254" t="s">
        <v>29</v>
      </c>
      <c r="F20" s="258" t="s">
        <v>157</v>
      </c>
      <c r="G20" s="258" t="s">
        <v>158</v>
      </c>
      <c r="H20" s="256" t="s">
        <v>32</v>
      </c>
      <c r="I20" s="256" t="s">
        <v>141</v>
      </c>
      <c r="J20" s="307">
        <v>0.95</v>
      </c>
      <c r="K20" s="256" t="s">
        <v>95</v>
      </c>
      <c r="L20" s="258" t="s">
        <v>159</v>
      </c>
      <c r="M20" s="258" t="s">
        <v>160</v>
      </c>
      <c r="N20" s="256" t="s">
        <v>37</v>
      </c>
      <c r="O20" s="258" t="s">
        <v>161</v>
      </c>
      <c r="P20" s="254" t="s">
        <v>39</v>
      </c>
      <c r="Q20" s="254" t="s">
        <v>39</v>
      </c>
      <c r="R20" s="258" t="s">
        <v>153</v>
      </c>
      <c r="S20" s="258" t="s">
        <v>162</v>
      </c>
      <c r="T20" s="258" t="s">
        <v>163</v>
      </c>
      <c r="U20" s="301" t="s">
        <v>43</v>
      </c>
      <c r="V20" s="256" t="s">
        <v>146</v>
      </c>
      <c r="W20" s="256" t="s">
        <v>164</v>
      </c>
      <c r="X20" s="256" t="s">
        <v>164</v>
      </c>
      <c r="Y20" s="256" t="s">
        <v>148</v>
      </c>
      <c r="Z20" s="260">
        <v>10</v>
      </c>
      <c r="AA20" s="260">
        <v>10</v>
      </c>
      <c r="AB20" s="260">
        <v>10</v>
      </c>
      <c r="AC20" s="260">
        <f>IFERROR(Tabla1[[#This Row],[Valor numerador]]/Tabla1[[#This Row],[Valor denominador]], " ")</f>
        <v>1</v>
      </c>
      <c r="AD20" s="260" t="str">
        <f>Tabla1[[#This Row],[EXCELENTE]]</f>
        <v>(=100%)</v>
      </c>
      <c r="AE20" s="260" t="s">
        <v>21</v>
      </c>
      <c r="AF20" s="260" t="s">
        <v>1031</v>
      </c>
      <c r="AG20" s="260"/>
      <c r="AH20" s="260">
        <v>16</v>
      </c>
      <c r="AI20" s="260">
        <v>16</v>
      </c>
      <c r="AJ20" s="260">
        <v>16</v>
      </c>
      <c r="AK20" s="260">
        <f>IFERROR(Tabla1[[#This Row],[Valor numerador3]]/Tabla1[[#This Row],[Valor denominador4]], " ")</f>
        <v>1</v>
      </c>
      <c r="AL20" s="260" t="str">
        <f>Tabla1[[#This Row],[EXCELENTE]]</f>
        <v>(=100%)</v>
      </c>
      <c r="AM20" s="260" t="s">
        <v>21</v>
      </c>
      <c r="AN20" s="308" t="s">
        <v>1032</v>
      </c>
      <c r="AO20" s="260"/>
      <c r="AP20" s="260">
        <v>21</v>
      </c>
      <c r="AQ20" s="260">
        <v>21</v>
      </c>
      <c r="AR20" s="260">
        <v>21</v>
      </c>
      <c r="AS20" s="262">
        <f>IFERROR(Tabla1[[#This Row],[Valor numerador11]]/Tabla1[[#This Row],[Valor denominador12]], " ")</f>
        <v>1</v>
      </c>
      <c r="AT20" s="260" t="str">
        <f>Tabla1[[#This Row],[EXCELENTE]]</f>
        <v>(=100%)</v>
      </c>
      <c r="AU20" s="161" t="s">
        <v>21</v>
      </c>
      <c r="AV20" s="308" t="s">
        <v>1033</v>
      </c>
      <c r="AW20" s="260"/>
      <c r="AX20" s="310">
        <f>IFERROR(AVERAGE(Tabla1[[#This Row],[RESULTADO ]],Tabla1[[#This Row],[RESULTADO 5]],Tabla1[[#This Row],[RESULTADO 13]]), "0")</f>
        <v>1</v>
      </c>
      <c r="AY20" s="264">
        <f>Tabla1[[#This Row],[PROMEDIO MENSUAL 4to TRIMESTRE]]</f>
        <v>1</v>
      </c>
      <c r="AZ20" s="265" t="str">
        <f>Tabla1[[#This Row],[DESEMPEÑO15]]</f>
        <v>EXCELENTE</v>
      </c>
      <c r="BA20" s="268"/>
      <c r="BB20" s="266"/>
      <c r="BC20" s="266"/>
      <c r="BD20" s="267" t="str">
        <f>IFERROR(Tabla1[[#This Row],[Valor numerador4]]/Tabla1[[#This Row],[Valor denominador5]], " ")</f>
        <v xml:space="preserve"> </v>
      </c>
      <c r="BE20" s="268" t="str">
        <f t="shared" si="1"/>
        <v>(=100%)</v>
      </c>
      <c r="BF20" s="266"/>
      <c r="BG20" s="269"/>
      <c r="BH20" s="269"/>
      <c r="BI20" s="268"/>
      <c r="BJ20" s="266"/>
      <c r="BK20" s="266"/>
      <c r="BL20" s="267" t="str">
        <f>+IFERROR(Tabla1[[#This Row],[Valor numerador312]]/Tabla1[[#This Row],[Valor denominador413]], " ")</f>
        <v xml:space="preserve"> </v>
      </c>
      <c r="BM20" s="266" t="str">
        <f>Tabla1[[#This Row],[EXCELENTE]]</f>
        <v>(=100%)</v>
      </c>
      <c r="BN20" s="266"/>
      <c r="BO20" s="269"/>
      <c r="BP20" s="269"/>
      <c r="BQ20" s="268">
        <v>0.95</v>
      </c>
      <c r="BR20" s="266">
        <v>17</v>
      </c>
      <c r="BS20" s="266">
        <v>17</v>
      </c>
      <c r="BT20" s="267">
        <f>+IFERROR(Tabla1[[#This Row],[Valor numerador1120]]/Tabla1[[#This Row],[Valor denominador1221]], " ")</f>
        <v>1</v>
      </c>
      <c r="BU20" s="266" t="str">
        <f>Tabla1[[#This Row],[EXCELENTE]]</f>
        <v>(=100%)</v>
      </c>
      <c r="BV20" s="162" t="s">
        <v>21</v>
      </c>
      <c r="BW20" s="165" t="s">
        <v>794</v>
      </c>
      <c r="BX20" s="166"/>
      <c r="BY20" s="270">
        <f>+IFERROR(AVERAGE(Tabla1[[#This Row],[RESULTADO 6]],Tabla1[[#This Row],[RESULTADO 514]],Tabla1[[#This Row],[RESULTADO 1322]]), "0")</f>
        <v>1</v>
      </c>
      <c r="BZ20" s="271">
        <f>Tabla1[[#This Row],[PROMEDIO MENSUAL 3er TRIMESTRE]]</f>
        <v>1</v>
      </c>
      <c r="CA20" s="265" t="str">
        <f>Tabla1[[#This Row],[DESEMPEÑO1524]]</f>
        <v>EXCELENTE</v>
      </c>
      <c r="CB20" s="186"/>
      <c r="CC20" s="186"/>
      <c r="CD20" s="186"/>
      <c r="CE20" s="272" t="str">
        <f>IFERROR(Tabla1[[#This Row],[Valor numerador19]]/Tabla1[[#This Row],[Valor denominador20]], " ")</f>
        <v xml:space="preserve"> </v>
      </c>
      <c r="CF20" s="181" t="str">
        <f>Tabla1[[#This Row],[EXCELENTE]]</f>
        <v>(=100%)</v>
      </c>
      <c r="CG20" s="186"/>
      <c r="CH20" s="186"/>
      <c r="CI20" s="186"/>
      <c r="CJ20" s="152"/>
      <c r="CK20" s="149"/>
      <c r="CL20" s="149"/>
      <c r="CM20" s="272" t="str">
        <f>+IFERROR(Tabla1[[#This Row],[Valor numerador27]]/Tabla1[[#This Row],[Valor denominador28]], " ")</f>
        <v xml:space="preserve"> </v>
      </c>
      <c r="CN20" s="181" t="str">
        <f>Tabla1[[#This Row],[EXCELENTE]]</f>
        <v>(=100%)</v>
      </c>
      <c r="CO20" s="167"/>
      <c r="CP20" s="154"/>
      <c r="CQ20" s="154"/>
      <c r="CR20" s="163">
        <v>0.95</v>
      </c>
      <c r="CS20" s="186">
        <v>106</v>
      </c>
      <c r="CT20" s="186">
        <v>106</v>
      </c>
      <c r="CU20" s="273">
        <f>IFERROR(Tabla1[[#This Row],[Valor numerador35]]/Tabla1[[#This Row],[Valor denominador36]], " ")</f>
        <v>1</v>
      </c>
      <c r="CV20" s="181" t="str">
        <f>Tabla1[[#This Row],[EXCELENTE]]</f>
        <v>(=100%)</v>
      </c>
      <c r="CW20" s="164" t="s">
        <v>21</v>
      </c>
      <c r="CX20" s="168" t="s">
        <v>888</v>
      </c>
      <c r="CY20" s="167"/>
      <c r="CZ20" s="263">
        <f>IFERROR(AVERAGE(Tabla1[[#This Row],[RESULTADO 21]],Tabla1[[#This Row],[RESULTADO 29]],Tabla1[[#This Row],[RESULTADO 37]]), "0")</f>
        <v>1</v>
      </c>
      <c r="DA20" s="264">
        <f>Tabla1[[#This Row],[PROMEDIO MENSUAL 2do TRIMESTRE]]</f>
        <v>1</v>
      </c>
      <c r="DB20" s="274" t="str">
        <f>Tabla1[[#This Row],[DESEMPEÑO39]]</f>
        <v>EXCELENTE</v>
      </c>
      <c r="DC20" s="142">
        <f t="shared" si="0"/>
        <v>0.95</v>
      </c>
      <c r="DD20" s="143"/>
      <c r="DE20" s="143"/>
      <c r="DF20" s="142" t="str">
        <f>IFERROR(Tabla1[[#This Row],[Valor numerador43]]/Tabla1[[#This Row],[Valor denominador44]], " ")</f>
        <v xml:space="preserve"> </v>
      </c>
      <c r="DG20" s="144" t="str">
        <f>Tabla1[[#This Row],[EXCELENTE]]</f>
        <v>(=100%)</v>
      </c>
      <c r="DH20" s="145"/>
      <c r="DI20" s="146"/>
      <c r="DJ20" s="146"/>
      <c r="DK20" s="142">
        <f t="shared" si="2"/>
        <v>0.95</v>
      </c>
      <c r="DL20" s="143"/>
      <c r="DM20" s="143"/>
      <c r="DN20" s="142" t="str">
        <f>IFERROR(Tabla1[[#This Row],[Valor numerador51]]/Tabla1[[#This Row],[Valor denominador52]], " ")</f>
        <v xml:space="preserve"> </v>
      </c>
      <c r="DO20" s="144" t="str">
        <f>Tabla1[[#This Row],[EXCELENTE]]</f>
        <v>(=100%)</v>
      </c>
      <c r="DP20" s="145"/>
      <c r="DQ20" s="146"/>
      <c r="DR20" s="146"/>
      <c r="DS20" s="142">
        <f t="shared" si="3"/>
        <v>0.95</v>
      </c>
      <c r="DT20" s="143">
        <v>266</v>
      </c>
      <c r="DU20" s="143">
        <v>266</v>
      </c>
      <c r="DV20" s="142">
        <f>+Tabla1[[#This Row],[Valor denominador60]]/Tabla1[[#This Row],[Valor denominador60]]</f>
        <v>1</v>
      </c>
      <c r="DW20" s="144" t="str">
        <f>Tabla1[[#This Row],[EXCELENTE]]</f>
        <v>(=100%)</v>
      </c>
      <c r="DX20" s="145" t="s">
        <v>21</v>
      </c>
      <c r="DY20" s="146" t="s">
        <v>980</v>
      </c>
      <c r="DZ20" s="146"/>
      <c r="EA20" s="263">
        <f>IFERROR(AVERAGE(Tabla1[[#This Row],[RESULTADO 45]],Tabla1[[#This Row],[RESULTADO 53]],Tabla1[[#This Row],[RESULTADO 61]]), " 0")</f>
        <v>1</v>
      </c>
      <c r="EB20" s="264">
        <f>Tabla1[[#This Row],[PROMEDIO MENSUAL 1er TRIMESTRE]]</f>
        <v>1</v>
      </c>
      <c r="EC20" s="275" t="str">
        <f>Tabla1[[#This Row],[DESEMPEÑO63]]</f>
        <v>EXCELENTE</v>
      </c>
    </row>
    <row r="21" spans="1:133" s="250" customFormat="1" ht="75" customHeight="1" x14ac:dyDescent="0.25">
      <c r="A21" s="481">
        <v>14</v>
      </c>
      <c r="B21" s="251" t="s">
        <v>26</v>
      </c>
      <c r="C21" s="252" t="s">
        <v>137</v>
      </c>
      <c r="D21" s="253" t="s">
        <v>138</v>
      </c>
      <c r="E21" s="281" t="s">
        <v>29</v>
      </c>
      <c r="F21" s="251" t="s">
        <v>165</v>
      </c>
      <c r="G21" s="296" t="s">
        <v>166</v>
      </c>
      <c r="H21" s="276" t="s">
        <v>167</v>
      </c>
      <c r="I21" s="276" t="s">
        <v>141</v>
      </c>
      <c r="J21" s="296">
        <v>4</v>
      </c>
      <c r="K21" s="276" t="s">
        <v>102</v>
      </c>
      <c r="L21" s="296" t="s">
        <v>159</v>
      </c>
      <c r="M21" s="251" t="s">
        <v>168</v>
      </c>
      <c r="N21" s="276" t="s">
        <v>37</v>
      </c>
      <c r="O21" s="296" t="s">
        <v>169</v>
      </c>
      <c r="P21" s="281" t="s">
        <v>39</v>
      </c>
      <c r="Q21" s="281" t="s">
        <v>39</v>
      </c>
      <c r="R21" s="296" t="s">
        <v>170</v>
      </c>
      <c r="S21" s="296" t="s">
        <v>171</v>
      </c>
      <c r="T21" s="296" t="s">
        <v>172</v>
      </c>
      <c r="U21" s="296" t="s">
        <v>173</v>
      </c>
      <c r="V21" s="285" t="s">
        <v>146</v>
      </c>
      <c r="W21" s="276" t="s">
        <v>164</v>
      </c>
      <c r="X21" s="276" t="s">
        <v>164</v>
      </c>
      <c r="Y21" s="285" t="s">
        <v>148</v>
      </c>
      <c r="Z21" s="260">
        <v>1</v>
      </c>
      <c r="AA21" s="260">
        <v>1</v>
      </c>
      <c r="AB21" s="260">
        <v>1</v>
      </c>
      <c r="AC21" s="260">
        <f>IFERROR(Tabla1[[#This Row],[Valor numerador]]/Tabla1[[#This Row],[Valor denominador]], " ")</f>
        <v>1</v>
      </c>
      <c r="AD21" s="260" t="str">
        <f>Tabla1[[#This Row],[EXCELENTE]]</f>
        <v>≤3</v>
      </c>
      <c r="AE21" s="260" t="s">
        <v>21</v>
      </c>
      <c r="AF21" s="286" t="s">
        <v>1021</v>
      </c>
      <c r="AG21" s="260"/>
      <c r="AH21" s="260">
        <v>2</v>
      </c>
      <c r="AI21" s="260">
        <v>2</v>
      </c>
      <c r="AJ21" s="260">
        <v>2</v>
      </c>
      <c r="AK21" s="260">
        <f>IFERROR(Tabla1[[#This Row],[Valor numerador3]]/Tabla1[[#This Row],[Valor denominador4]], " ")</f>
        <v>1</v>
      </c>
      <c r="AL21" s="260" t="str">
        <f>Tabla1[[#This Row],[EXCELENTE]]</f>
        <v>≤3</v>
      </c>
      <c r="AM21" s="260" t="s">
        <v>21</v>
      </c>
      <c r="AN21" s="286" t="s">
        <v>1023</v>
      </c>
      <c r="AO21" s="260"/>
      <c r="AP21" s="260">
        <v>2</v>
      </c>
      <c r="AQ21" s="260">
        <v>2</v>
      </c>
      <c r="AR21" s="260">
        <v>2</v>
      </c>
      <c r="AS21" s="262">
        <f>IFERROR(Tabla1[[#This Row],[Valor numerador11]]/Tabla1[[#This Row],[Valor denominador12]], " ")</f>
        <v>1</v>
      </c>
      <c r="AT21" s="260" t="str">
        <f>Tabla1[[#This Row],[EXCELENTE]]</f>
        <v>≤3</v>
      </c>
      <c r="AU21" s="161" t="s">
        <v>21</v>
      </c>
      <c r="AV21" s="286" t="s">
        <v>1025</v>
      </c>
      <c r="AW21" s="260"/>
      <c r="AX21" s="310">
        <f>IFERROR(AVERAGE(Tabla1[[#This Row],[RESULTADO ]],Tabla1[[#This Row],[RESULTADO 5]],Tabla1[[#This Row],[RESULTADO 13]]), "0")</f>
        <v>1</v>
      </c>
      <c r="AY21" s="264">
        <f>Tabla1[[#This Row],[PROMEDIO MENSUAL 4to TRIMESTRE]]</f>
        <v>1</v>
      </c>
      <c r="AZ21" s="265" t="str">
        <f>Tabla1[[#This Row],[DESEMPEÑO15]]</f>
        <v>EXCELENTE</v>
      </c>
      <c r="BA21" s="314"/>
      <c r="BB21" s="266"/>
      <c r="BC21" s="266"/>
      <c r="BD21" s="267" t="str">
        <f>IFERROR(Tabla1[[#This Row],[Valor numerador4]]/Tabla1[[#This Row],[Valor denominador5]], " ")</f>
        <v xml:space="preserve"> </v>
      </c>
      <c r="BE21" s="268" t="str">
        <f t="shared" si="1"/>
        <v>≤3</v>
      </c>
      <c r="BF21" s="266"/>
      <c r="BG21" s="269"/>
      <c r="BH21" s="269"/>
      <c r="BI21" s="315">
        <v>0</v>
      </c>
      <c r="BJ21" s="266">
        <v>0</v>
      </c>
      <c r="BK21" s="266">
        <v>0</v>
      </c>
      <c r="BL21" s="267" t="str">
        <f>+IFERROR(Tabla1[[#This Row],[Valor numerador312]]/Tabla1[[#This Row],[Valor denominador413]], " ")</f>
        <v xml:space="preserve"> </v>
      </c>
      <c r="BM21" s="266" t="str">
        <f>Tabla1[[#This Row],[EXCELENTE]]</f>
        <v>≤3</v>
      </c>
      <c r="BN21" s="169" t="s">
        <v>21</v>
      </c>
      <c r="BO21" s="269" t="s">
        <v>765</v>
      </c>
      <c r="BP21" s="269"/>
      <c r="BQ21" s="315"/>
      <c r="BR21" s="266"/>
      <c r="BS21" s="266"/>
      <c r="BT21" s="267" t="str">
        <f>+IFERROR(Tabla1[[#This Row],[Valor numerador1120]]/Tabla1[[#This Row],[Valor denominador1221]], " ")</f>
        <v xml:space="preserve"> </v>
      </c>
      <c r="BU21" s="266" t="str">
        <f>Tabla1[[#This Row],[EXCELENTE]]</f>
        <v>≤3</v>
      </c>
      <c r="BV21" s="162" t="s">
        <v>21</v>
      </c>
      <c r="BW21" s="311"/>
      <c r="BX21" s="170"/>
      <c r="BY21" s="270" t="str">
        <f>+IFERROR(AVERAGE(Tabla1[[#This Row],[RESULTADO 6]],Tabla1[[#This Row],[RESULTADO 514]],Tabla1[[#This Row],[RESULTADO 1322]]), "0")</f>
        <v>0</v>
      </c>
      <c r="BZ21" s="271" t="str">
        <f>Tabla1[[#This Row],[PROMEDIO MENSUAL 3er TRIMESTRE]]</f>
        <v>0</v>
      </c>
      <c r="CA21" s="265" t="str">
        <f>Tabla1[[#This Row],[DESEMPEÑO1524]]</f>
        <v>EXCELENTE</v>
      </c>
      <c r="CB21" s="186"/>
      <c r="CC21" s="186"/>
      <c r="CD21" s="186"/>
      <c r="CE21" s="272" t="str">
        <f>IFERROR(Tabla1[[#This Row],[Valor numerador19]]/Tabla1[[#This Row],[Valor denominador20]], " ")</f>
        <v xml:space="preserve"> </v>
      </c>
      <c r="CF21" s="181" t="str">
        <f>Tabla1[[#This Row],[EXCELENTE]]</f>
        <v>≤3</v>
      </c>
      <c r="CG21" s="186"/>
      <c r="CH21" s="186"/>
      <c r="CI21" s="186"/>
      <c r="CJ21" s="152"/>
      <c r="CK21" s="149"/>
      <c r="CL21" s="149"/>
      <c r="CM21" s="272" t="str">
        <f>+IFERROR(Tabla1[[#This Row],[Valor numerador27]]/Tabla1[[#This Row],[Valor denominador28]], " ")</f>
        <v xml:space="preserve"> </v>
      </c>
      <c r="CN21" s="181" t="str">
        <f>Tabla1[[#This Row],[EXCELENTE]]</f>
        <v>≤3</v>
      </c>
      <c r="CO21" s="167"/>
      <c r="CP21" s="154"/>
      <c r="CQ21" s="154"/>
      <c r="CR21" s="163">
        <v>4</v>
      </c>
      <c r="CS21" s="186">
        <v>2</v>
      </c>
      <c r="CT21" s="186">
        <v>2</v>
      </c>
      <c r="CU21" s="273">
        <f>IFERROR(Tabla1[[#This Row],[Valor numerador35]]/Tabla1[[#This Row],[Valor denominador36]], " ")</f>
        <v>1</v>
      </c>
      <c r="CV21" s="181" t="str">
        <f>Tabla1[[#This Row],[EXCELENTE]]</f>
        <v>≤3</v>
      </c>
      <c r="CW21" s="164" t="s">
        <v>21</v>
      </c>
      <c r="CX21" s="312" t="s">
        <v>889</v>
      </c>
      <c r="CY21" s="171"/>
      <c r="CZ21" s="263">
        <f>IFERROR(AVERAGE(Tabla1[[#This Row],[RESULTADO 21]],Tabla1[[#This Row],[RESULTADO 29]],Tabla1[[#This Row],[RESULTADO 37]]), "0")</f>
        <v>1</v>
      </c>
      <c r="DA21" s="264">
        <f>Tabla1[[#This Row],[PROMEDIO MENSUAL 2do TRIMESTRE]]</f>
        <v>1</v>
      </c>
      <c r="DB21" s="274" t="str">
        <f>Tabla1[[#This Row],[DESEMPEÑO39]]</f>
        <v>EXCELENTE</v>
      </c>
      <c r="DC21" s="143">
        <f t="shared" si="0"/>
        <v>4</v>
      </c>
      <c r="DD21" s="143"/>
      <c r="DE21" s="143"/>
      <c r="DF21" s="142" t="str">
        <f>IFERROR(Tabla1[[#This Row],[Valor numerador43]]/Tabla1[[#This Row],[Valor denominador44]], " ")</f>
        <v xml:space="preserve"> </v>
      </c>
      <c r="DG21" s="144" t="str">
        <f>Tabla1[[#This Row],[EXCELENTE]]</f>
        <v>≤3</v>
      </c>
      <c r="DH21" s="145"/>
      <c r="DI21" s="146"/>
      <c r="DJ21" s="146"/>
      <c r="DK21" s="143">
        <f t="shared" si="2"/>
        <v>4</v>
      </c>
      <c r="DL21" s="143">
        <v>1</v>
      </c>
      <c r="DM21" s="143">
        <v>1</v>
      </c>
      <c r="DN21" s="142">
        <f>IFERROR(Tabla1[[#This Row],[Valor numerador51]]/Tabla1[[#This Row],[Valor denominador52]], " ")</f>
        <v>1</v>
      </c>
      <c r="DO21" s="144" t="str">
        <f>Tabla1[[#This Row],[EXCELENTE]]</f>
        <v>≤3</v>
      </c>
      <c r="DP21" s="145" t="s">
        <v>21</v>
      </c>
      <c r="DQ21" s="146" t="s">
        <v>955</v>
      </c>
      <c r="DR21" s="146"/>
      <c r="DS21" s="143">
        <f t="shared" si="3"/>
        <v>4</v>
      </c>
      <c r="DT21" s="143"/>
      <c r="DU21" s="143"/>
      <c r="DV21" s="142" t="e">
        <f>+Tabla1[[#This Row],[Valor denominador60]]/Tabla1[[#This Row],[Valor denominador60]]</f>
        <v>#DIV/0!</v>
      </c>
      <c r="DW21" s="144" t="str">
        <f>Tabla1[[#This Row],[EXCELENTE]]</f>
        <v>≤3</v>
      </c>
      <c r="DX21" s="145"/>
      <c r="DY21" s="146"/>
      <c r="DZ21" s="146"/>
      <c r="EA21" s="263" t="str">
        <f>IFERROR(AVERAGE(Tabla1[[#This Row],[RESULTADO 45]],Tabla1[[#This Row],[RESULTADO 53]],Tabla1[[#This Row],[RESULTADO 61]]), " 0")</f>
        <v xml:space="preserve"> 0</v>
      </c>
      <c r="EB21" s="264" t="str">
        <f>Tabla1[[#This Row],[PROMEDIO MENSUAL 1er TRIMESTRE]]</f>
        <v xml:space="preserve"> 0</v>
      </c>
      <c r="EC21" s="275" t="s">
        <v>21</v>
      </c>
    </row>
    <row r="22" spans="1:133" s="250" customFormat="1" ht="75" x14ac:dyDescent="0.25">
      <c r="A22" s="481">
        <v>15</v>
      </c>
      <c r="B22" s="251" t="s">
        <v>26</v>
      </c>
      <c r="C22" s="252" t="s">
        <v>137</v>
      </c>
      <c r="D22" s="253" t="s">
        <v>138</v>
      </c>
      <c r="E22" s="254" t="s">
        <v>71</v>
      </c>
      <c r="F22" s="300" t="s">
        <v>174</v>
      </c>
      <c r="G22" s="316" t="s">
        <v>175</v>
      </c>
      <c r="H22" s="256" t="s">
        <v>32</v>
      </c>
      <c r="I22" s="256" t="s">
        <v>141</v>
      </c>
      <c r="J22" s="307">
        <v>1</v>
      </c>
      <c r="K22" s="256" t="s">
        <v>102</v>
      </c>
      <c r="L22" s="300" t="s">
        <v>159</v>
      </c>
      <c r="M22" s="300" t="s">
        <v>176</v>
      </c>
      <c r="N22" s="256" t="s">
        <v>37</v>
      </c>
      <c r="O22" s="300" t="s">
        <v>708</v>
      </c>
      <c r="P22" s="254" t="s">
        <v>39</v>
      </c>
      <c r="Q22" s="254" t="s">
        <v>39</v>
      </c>
      <c r="R22" s="300" t="s">
        <v>177</v>
      </c>
      <c r="S22" s="300" t="s">
        <v>178</v>
      </c>
      <c r="T22" s="317">
        <v>1</v>
      </c>
      <c r="U22" s="317">
        <v>1</v>
      </c>
      <c r="V22" s="256" t="s">
        <v>146</v>
      </c>
      <c r="W22" s="256" t="s">
        <v>146</v>
      </c>
      <c r="X22" s="256" t="s">
        <v>146</v>
      </c>
      <c r="Y22" s="256" t="s">
        <v>148</v>
      </c>
      <c r="Z22" s="260">
        <v>21</v>
      </c>
      <c r="AA22" s="260">
        <v>21</v>
      </c>
      <c r="AB22" s="260">
        <v>21</v>
      </c>
      <c r="AC22" s="260">
        <f>IFERROR(Tabla1[[#This Row],[Valor numerador]]/Tabla1[[#This Row],[Valor denominador]], " ")</f>
        <v>1</v>
      </c>
      <c r="AD22" s="260">
        <f>Tabla1[[#This Row],[EXCELENTE]]</f>
        <v>1</v>
      </c>
      <c r="AE22" s="260" t="s">
        <v>21</v>
      </c>
      <c r="AF22" s="286" t="s">
        <v>1022</v>
      </c>
      <c r="AG22" s="260"/>
      <c r="AH22" s="260">
        <v>12</v>
      </c>
      <c r="AI22" s="260">
        <v>12</v>
      </c>
      <c r="AJ22" s="260">
        <v>12</v>
      </c>
      <c r="AK22" s="260">
        <f>IFERROR(Tabla1[[#This Row],[Valor numerador3]]/Tabla1[[#This Row],[Valor denominador4]], " ")</f>
        <v>1</v>
      </c>
      <c r="AL22" s="260">
        <f>Tabla1[[#This Row],[EXCELENTE]]</f>
        <v>1</v>
      </c>
      <c r="AM22" s="260" t="s">
        <v>21</v>
      </c>
      <c r="AN22" s="286" t="s">
        <v>1024</v>
      </c>
      <c r="AO22" s="260"/>
      <c r="AP22" s="260">
        <v>31</v>
      </c>
      <c r="AQ22" s="260">
        <v>31</v>
      </c>
      <c r="AR22" s="260">
        <v>31</v>
      </c>
      <c r="AS22" s="262">
        <f>IFERROR(Tabla1[[#This Row],[Valor numerador11]]/Tabla1[[#This Row],[Valor denominador12]], " ")</f>
        <v>1</v>
      </c>
      <c r="AT22" s="260">
        <f>Tabla1[[#This Row],[EXCELENTE]]</f>
        <v>1</v>
      </c>
      <c r="AU22" s="161" t="s">
        <v>21</v>
      </c>
      <c r="AV22" s="286" t="s">
        <v>1022</v>
      </c>
      <c r="AW22" s="260"/>
      <c r="AX22" s="310">
        <f>IFERROR(AVERAGE(Tabla1[[#This Row],[RESULTADO ]],Tabla1[[#This Row],[RESULTADO 5]],Tabla1[[#This Row],[RESULTADO 13]]), "0")</f>
        <v>1</v>
      </c>
      <c r="AY22" s="264">
        <f>Tabla1[[#This Row],[PROMEDIO MENSUAL 4to TRIMESTRE]]</f>
        <v>1</v>
      </c>
      <c r="AZ22" s="265" t="str">
        <f>Tabla1[[#This Row],[DESEMPEÑO15]]</f>
        <v>EXCELENTE</v>
      </c>
      <c r="BA22" s="268"/>
      <c r="BB22" s="266"/>
      <c r="BC22" s="266"/>
      <c r="BD22" s="267" t="str">
        <f>IFERROR(Tabla1[[#This Row],[Valor numerador4]]/Tabla1[[#This Row],[Valor denominador5]], " ")</f>
        <v xml:space="preserve"> </v>
      </c>
      <c r="BE22" s="268">
        <f t="shared" si="1"/>
        <v>1</v>
      </c>
      <c r="BF22" s="266"/>
      <c r="BG22" s="269"/>
      <c r="BH22" s="269"/>
      <c r="BI22" s="268"/>
      <c r="BJ22" s="266"/>
      <c r="BK22" s="266"/>
      <c r="BL22" s="267" t="str">
        <f>+IFERROR(Tabla1[[#This Row],[Valor numerador312]]/Tabla1[[#This Row],[Valor denominador413]], " ")</f>
        <v xml:space="preserve"> </v>
      </c>
      <c r="BM22" s="266">
        <f>Tabla1[[#This Row],[EXCELENTE]]</f>
        <v>1</v>
      </c>
      <c r="BN22" s="266"/>
      <c r="BO22" s="269"/>
      <c r="BP22" s="269"/>
      <c r="BQ22" s="268">
        <v>1</v>
      </c>
      <c r="BR22" s="266">
        <v>62</v>
      </c>
      <c r="BS22" s="266">
        <v>62</v>
      </c>
      <c r="BT22" s="267">
        <f>+IFERROR(Tabla1[[#This Row],[Valor numerador1120]]/Tabla1[[#This Row],[Valor denominador1221]], " ")</f>
        <v>1</v>
      </c>
      <c r="BU22" s="266">
        <f>Tabla1[[#This Row],[EXCELENTE]]</f>
        <v>1</v>
      </c>
      <c r="BV22" s="162" t="s">
        <v>21</v>
      </c>
      <c r="BW22" s="311" t="s">
        <v>795</v>
      </c>
      <c r="BX22" s="170"/>
      <c r="BY22" s="270">
        <f>+IFERROR(AVERAGE(Tabla1[[#This Row],[RESULTADO 6]],Tabla1[[#This Row],[RESULTADO 514]],Tabla1[[#This Row],[RESULTADO 1322]]), "0")</f>
        <v>1</v>
      </c>
      <c r="BZ22" s="271">
        <f>Tabla1[[#This Row],[PROMEDIO MENSUAL 3er TRIMESTRE]]</f>
        <v>1</v>
      </c>
      <c r="CA22" s="265" t="str">
        <f>Tabla1[[#This Row],[DESEMPEÑO1524]]</f>
        <v>EXCELENTE</v>
      </c>
      <c r="CB22" s="186"/>
      <c r="CC22" s="186"/>
      <c r="CD22" s="186"/>
      <c r="CE22" s="272" t="str">
        <f>IFERROR(Tabla1[[#This Row],[Valor numerador19]]/Tabla1[[#This Row],[Valor denominador20]], " ")</f>
        <v xml:space="preserve"> </v>
      </c>
      <c r="CF22" s="181">
        <f>Tabla1[[#This Row],[EXCELENTE]]</f>
        <v>1</v>
      </c>
      <c r="CG22" s="186"/>
      <c r="CH22" s="186"/>
      <c r="CI22" s="186"/>
      <c r="CJ22" s="152"/>
      <c r="CK22" s="149"/>
      <c r="CL22" s="149"/>
      <c r="CM22" s="272" t="str">
        <f>+IFERROR(Tabla1[[#This Row],[Valor numerador27]]/Tabla1[[#This Row],[Valor denominador28]], " ")</f>
        <v xml:space="preserve"> </v>
      </c>
      <c r="CN22" s="181">
        <f>Tabla1[[#This Row],[EXCELENTE]]</f>
        <v>1</v>
      </c>
      <c r="CO22" s="167"/>
      <c r="CP22" s="154"/>
      <c r="CQ22" s="154"/>
      <c r="CR22" s="163">
        <v>1</v>
      </c>
      <c r="CS22" s="186">
        <v>48</v>
      </c>
      <c r="CT22" s="186">
        <v>48</v>
      </c>
      <c r="CU22" s="273">
        <f>IFERROR(Tabla1[[#This Row],[Valor numerador35]]/Tabla1[[#This Row],[Valor denominador36]], " ")</f>
        <v>1</v>
      </c>
      <c r="CV22" s="181">
        <f>Tabla1[[#This Row],[EXCELENTE]]</f>
        <v>1</v>
      </c>
      <c r="CW22" s="164" t="s">
        <v>21</v>
      </c>
      <c r="CX22" s="312" t="s">
        <v>890</v>
      </c>
      <c r="CY22" s="171"/>
      <c r="CZ22" s="263">
        <f>IFERROR(AVERAGE(Tabla1[[#This Row],[RESULTADO 21]],Tabla1[[#This Row],[RESULTADO 29]],Tabla1[[#This Row],[RESULTADO 37]]), "0")</f>
        <v>1</v>
      </c>
      <c r="DA22" s="264">
        <f>Tabla1[[#This Row],[PROMEDIO MENSUAL 2do TRIMESTRE]]</f>
        <v>1</v>
      </c>
      <c r="DB22" s="274" t="str">
        <f>Tabla1[[#This Row],[DESEMPEÑO39]]</f>
        <v>EXCELENTE</v>
      </c>
      <c r="DC22" s="142">
        <f t="shared" si="0"/>
        <v>1</v>
      </c>
      <c r="DD22" s="143"/>
      <c r="DE22" s="143"/>
      <c r="DF22" s="142" t="str">
        <f>IFERROR(Tabla1[[#This Row],[Valor numerador43]]/Tabla1[[#This Row],[Valor denominador44]], " ")</f>
        <v xml:space="preserve"> </v>
      </c>
      <c r="DG22" s="144">
        <f>Tabla1[[#This Row],[EXCELENTE]]</f>
        <v>1</v>
      </c>
      <c r="DH22" s="145"/>
      <c r="DI22" s="146"/>
      <c r="DJ22" s="146"/>
      <c r="DK22" s="142">
        <f t="shared" si="2"/>
        <v>1</v>
      </c>
      <c r="DL22" s="143"/>
      <c r="DM22" s="143"/>
      <c r="DN22" s="142" t="str">
        <f>IFERROR(Tabla1[[#This Row],[Valor numerador51]]/Tabla1[[#This Row],[Valor denominador52]], " ")</f>
        <v xml:space="preserve"> </v>
      </c>
      <c r="DO22" s="144">
        <f>Tabla1[[#This Row],[EXCELENTE]]</f>
        <v>1</v>
      </c>
      <c r="DP22" s="145"/>
      <c r="DQ22" s="146"/>
      <c r="DR22" s="146"/>
      <c r="DS22" s="142">
        <f t="shared" si="3"/>
        <v>1</v>
      </c>
      <c r="DT22" s="143">
        <v>85</v>
      </c>
      <c r="DU22" s="143">
        <v>85</v>
      </c>
      <c r="DV22" s="142">
        <f>+Tabla1[[#This Row],[Valor denominador60]]/Tabla1[[#This Row],[Valor denominador60]]</f>
        <v>1</v>
      </c>
      <c r="DW22" s="144">
        <f>Tabla1[[#This Row],[EXCELENTE]]</f>
        <v>1</v>
      </c>
      <c r="DX22" s="145" t="s">
        <v>21</v>
      </c>
      <c r="DY22" s="146" t="s">
        <v>981</v>
      </c>
      <c r="DZ22" s="146"/>
      <c r="EA22" s="263">
        <f>IFERROR(AVERAGE(Tabla1[[#This Row],[RESULTADO 45]],Tabla1[[#This Row],[RESULTADO 53]],Tabla1[[#This Row],[RESULTADO 61]]), " 0")</f>
        <v>1</v>
      </c>
      <c r="EB22" s="264">
        <f>Tabla1[[#This Row],[PROMEDIO MENSUAL 1er TRIMESTRE]]</f>
        <v>1</v>
      </c>
      <c r="EC22" s="275" t="str">
        <f>Tabla1[[#This Row],[DESEMPEÑO63]]</f>
        <v>EXCELENTE</v>
      </c>
    </row>
    <row r="23" spans="1:133" s="250" customFormat="1" ht="60" x14ac:dyDescent="0.25">
      <c r="A23" s="481">
        <v>16</v>
      </c>
      <c r="B23" s="318" t="s">
        <v>179</v>
      </c>
      <c r="C23" s="252" t="s">
        <v>180</v>
      </c>
      <c r="D23" s="277" t="s">
        <v>181</v>
      </c>
      <c r="E23" s="278" t="s">
        <v>29</v>
      </c>
      <c r="F23" s="319" t="s">
        <v>182</v>
      </c>
      <c r="G23" s="320" t="s">
        <v>183</v>
      </c>
      <c r="H23" s="281" t="s">
        <v>184</v>
      </c>
      <c r="I23" s="276" t="s">
        <v>185</v>
      </c>
      <c r="J23" s="303">
        <v>1</v>
      </c>
      <c r="K23" s="276" t="s">
        <v>186</v>
      </c>
      <c r="L23" s="281" t="s">
        <v>35</v>
      </c>
      <c r="M23" s="251" t="s">
        <v>187</v>
      </c>
      <c r="N23" s="281" t="s">
        <v>37</v>
      </c>
      <c r="O23" s="251" t="s">
        <v>188</v>
      </c>
      <c r="P23" s="281" t="s">
        <v>39</v>
      </c>
      <c r="Q23" s="281" t="s">
        <v>39</v>
      </c>
      <c r="R23" s="282" t="s">
        <v>189</v>
      </c>
      <c r="S23" s="283" t="s">
        <v>190</v>
      </c>
      <c r="T23" s="283" t="s">
        <v>155</v>
      </c>
      <c r="U23" s="305" t="s">
        <v>191</v>
      </c>
      <c r="V23" s="285" t="s">
        <v>180</v>
      </c>
      <c r="W23" s="285" t="s">
        <v>192</v>
      </c>
      <c r="X23" s="285" t="s">
        <v>192</v>
      </c>
      <c r="Y23" s="285" t="s">
        <v>180</v>
      </c>
      <c r="Z23" s="261">
        <v>1</v>
      </c>
      <c r="AA23" s="260">
        <v>57</v>
      </c>
      <c r="AB23" s="260">
        <v>57</v>
      </c>
      <c r="AC23" s="261">
        <f>IFERROR(Tabla1[[#This Row],[Valor numerador]]/Tabla1[[#This Row],[Valor denominador]], " ")</f>
        <v>1</v>
      </c>
      <c r="AD23" s="260" t="str">
        <f>Tabla1[[#This Row],[EXCELENTE]]</f>
        <v>&gt;=100%</v>
      </c>
      <c r="AE23" s="260" t="s">
        <v>21</v>
      </c>
      <c r="AF23" s="286" t="s">
        <v>1034</v>
      </c>
      <c r="AG23" s="260"/>
      <c r="AH23" s="262">
        <v>1</v>
      </c>
      <c r="AI23" s="260">
        <v>36</v>
      </c>
      <c r="AJ23" s="260">
        <v>36</v>
      </c>
      <c r="AK23" s="261">
        <f>IFERROR(Tabla1[[#This Row],[Valor numerador3]]/Tabla1[[#This Row],[Valor denominador4]], " ")</f>
        <v>1</v>
      </c>
      <c r="AL23" s="260" t="str">
        <f>Tabla1[[#This Row],[EXCELENTE]]</f>
        <v>&gt;=100%</v>
      </c>
      <c r="AM23" s="260" t="s">
        <v>21</v>
      </c>
      <c r="AN23" s="286" t="s">
        <v>1040</v>
      </c>
      <c r="AO23" s="260"/>
      <c r="AP23" s="262">
        <v>1</v>
      </c>
      <c r="AQ23" s="260">
        <v>37</v>
      </c>
      <c r="AR23" s="260">
        <v>37</v>
      </c>
      <c r="AS23" s="262">
        <f>IFERROR(Tabla1[[#This Row],[Valor numerador11]]/Tabla1[[#This Row],[Valor denominador12]], " ")</f>
        <v>1</v>
      </c>
      <c r="AT23" s="260" t="str">
        <f>Tabla1[[#This Row],[EXCELENTE]]</f>
        <v>&gt;=100%</v>
      </c>
      <c r="AU23" s="302" t="s">
        <v>21</v>
      </c>
      <c r="AV23" s="286" t="s">
        <v>1046</v>
      </c>
      <c r="AW23" s="260"/>
      <c r="AX23" s="263">
        <f>IFERROR(AVERAGE(Tabla1[[#This Row],[RESULTADO ]],Tabla1[[#This Row],[RESULTADO 5]],Tabla1[[#This Row],[RESULTADO 13]]), "0")</f>
        <v>1</v>
      </c>
      <c r="AY23" s="264">
        <f>Tabla1[[#This Row],[PROMEDIO MENSUAL 4to TRIMESTRE]]</f>
        <v>1</v>
      </c>
      <c r="AZ23" s="265" t="str">
        <f>Tabla1[[#This Row],[DESEMPEÑO15]]</f>
        <v>EXCELENTE</v>
      </c>
      <c r="BA23" s="172">
        <v>1</v>
      </c>
      <c r="BB23" s="173">
        <v>45</v>
      </c>
      <c r="BC23" s="173">
        <v>45</v>
      </c>
      <c r="BD23" s="267">
        <f>IFERROR(Tabla1[[#This Row],[Valor numerador4]]/Tabla1[[#This Row],[Valor denominador5]], " ")</f>
        <v>1</v>
      </c>
      <c r="BE23" s="268" t="str">
        <f t="shared" si="1"/>
        <v>&gt;=100%</v>
      </c>
      <c r="BF23" s="321" t="s">
        <v>21</v>
      </c>
      <c r="BG23" s="289" t="s">
        <v>737</v>
      </c>
      <c r="BH23" s="322"/>
      <c r="BI23" s="172">
        <v>1</v>
      </c>
      <c r="BJ23" s="173">
        <v>42</v>
      </c>
      <c r="BK23" s="173">
        <v>42</v>
      </c>
      <c r="BL23" s="267">
        <f>+IFERROR(Tabla1[[#This Row],[Valor numerador312]]/Tabla1[[#This Row],[Valor denominador413]], " ")</f>
        <v>1</v>
      </c>
      <c r="BM23" s="266" t="str">
        <f>Tabla1[[#This Row],[EXCELENTE]]</f>
        <v>&gt;=100%</v>
      </c>
      <c r="BN23" s="321" t="s">
        <v>21</v>
      </c>
      <c r="BO23" s="289" t="s">
        <v>766</v>
      </c>
      <c r="BP23" s="322"/>
      <c r="BQ23" s="172">
        <v>1</v>
      </c>
      <c r="BR23" s="173">
        <v>56</v>
      </c>
      <c r="BS23" s="173">
        <v>56</v>
      </c>
      <c r="BT23" s="267">
        <f>+IFERROR(Tabla1[[#This Row],[Valor numerador1120]]/Tabla1[[#This Row],[Valor denominador1221]], " ")</f>
        <v>1</v>
      </c>
      <c r="BU23" s="266" t="str">
        <f>Tabla1[[#This Row],[EXCELENTE]]</f>
        <v>&gt;=100%</v>
      </c>
      <c r="BV23" s="321" t="s">
        <v>21</v>
      </c>
      <c r="BW23" s="289" t="s">
        <v>796</v>
      </c>
      <c r="BX23" s="322"/>
      <c r="BY23" s="270">
        <f>+IFERROR(AVERAGE(Tabla1[[#This Row],[RESULTADO 6]],Tabla1[[#This Row],[RESULTADO 514]],Tabla1[[#This Row],[RESULTADO 1322]]), "0")</f>
        <v>1</v>
      </c>
      <c r="BZ23" s="271">
        <f>Tabla1[[#This Row],[PROMEDIO MENSUAL 3er TRIMESTRE]]</f>
        <v>1</v>
      </c>
      <c r="CA23" s="265" t="str">
        <f>Tabla1[[#This Row],[DESEMPEÑO1524]]</f>
        <v>EXCELENTE</v>
      </c>
      <c r="CB23" s="163">
        <f t="shared" ref="CB23:CB31" si="4">$J23</f>
        <v>1</v>
      </c>
      <c r="CC23" s="174">
        <v>43</v>
      </c>
      <c r="CD23" s="174">
        <v>43</v>
      </c>
      <c r="CE23" s="272">
        <f>IFERROR(Tabla1[[#This Row],[Valor numerador19]]/Tabla1[[#This Row],[Valor denominador20]], " ")</f>
        <v>1</v>
      </c>
      <c r="CF23" s="181" t="str">
        <f>Tabla1[[#This Row],[EXCELENTE]]</f>
        <v>&gt;=100%</v>
      </c>
      <c r="CG23" s="181" t="s">
        <v>21</v>
      </c>
      <c r="CH23" s="216" t="s">
        <v>833</v>
      </c>
      <c r="CI23" s="323"/>
      <c r="CJ23" s="163">
        <f t="shared" ref="CJ23:CJ31" si="5">$J23</f>
        <v>1</v>
      </c>
      <c r="CK23" s="174">
        <v>45</v>
      </c>
      <c r="CL23" s="174">
        <v>45</v>
      </c>
      <c r="CM23" s="272">
        <f>+IFERROR(Tabla1[[#This Row],[Valor numerador27]]/Tabla1[[#This Row],[Valor denominador28]], " ")</f>
        <v>1</v>
      </c>
      <c r="CN23" s="181" t="str">
        <f>Tabla1[[#This Row],[EXCELENTE]]</f>
        <v>&gt;=100%</v>
      </c>
      <c r="CO23" s="181" t="s">
        <v>21</v>
      </c>
      <c r="CP23" s="216" t="s">
        <v>861</v>
      </c>
      <c r="CQ23" s="323"/>
      <c r="CR23" s="163">
        <f t="shared" ref="CR23:CR31" si="6">$J23</f>
        <v>1</v>
      </c>
      <c r="CS23" s="174">
        <v>43</v>
      </c>
      <c r="CT23" s="174">
        <v>43</v>
      </c>
      <c r="CU23" s="273">
        <f>IFERROR(Tabla1[[#This Row],[Valor numerador35]]/Tabla1[[#This Row],[Valor denominador36]], " ")</f>
        <v>1</v>
      </c>
      <c r="CV23" s="181" t="str">
        <f>Tabla1[[#This Row],[EXCELENTE]]</f>
        <v>&gt;=100%</v>
      </c>
      <c r="CW23" s="181" t="s">
        <v>21</v>
      </c>
      <c r="CX23" s="216" t="s">
        <v>891</v>
      </c>
      <c r="CY23" s="323"/>
      <c r="CZ23" s="263">
        <f>IFERROR(AVERAGE(Tabla1[[#This Row],[RESULTADO 21]],Tabla1[[#This Row],[RESULTADO 29]],Tabla1[[#This Row],[RESULTADO 37]]), "0")</f>
        <v>1</v>
      </c>
      <c r="DA23" s="264">
        <f>Tabla1[[#This Row],[PROMEDIO MENSUAL 2do TRIMESTRE]]</f>
        <v>1</v>
      </c>
      <c r="DB23" s="274" t="str">
        <f>Tabla1[[#This Row],[DESEMPEÑO39]]</f>
        <v>EXCELENTE</v>
      </c>
      <c r="DC23" s="142">
        <f t="shared" si="0"/>
        <v>1</v>
      </c>
      <c r="DD23" s="143">
        <v>44</v>
      </c>
      <c r="DE23" s="143">
        <v>44</v>
      </c>
      <c r="DF23" s="142">
        <f>IFERROR(Tabla1[[#This Row],[Valor numerador43]]/Tabla1[[#This Row],[Valor denominador44]], " ")</f>
        <v>1</v>
      </c>
      <c r="DG23" s="144" t="str">
        <f>Tabla1[[#This Row],[EXCELENTE]]</f>
        <v>&gt;=100%</v>
      </c>
      <c r="DH23" s="145" t="s">
        <v>21</v>
      </c>
      <c r="DI23" s="175" t="s">
        <v>930</v>
      </c>
      <c r="DJ23" s="146"/>
      <c r="DK23" s="142">
        <f t="shared" si="2"/>
        <v>1</v>
      </c>
      <c r="DL23" s="143">
        <v>52</v>
      </c>
      <c r="DM23" s="143">
        <v>52</v>
      </c>
      <c r="DN23" s="142">
        <f>IFERROR(Tabla1[[#This Row],[Valor numerador51]]/Tabla1[[#This Row],[Valor denominador52]], " ")</f>
        <v>1</v>
      </c>
      <c r="DO23" s="144" t="str">
        <f>Tabla1[[#This Row],[EXCELENTE]]</f>
        <v>&gt;=100%</v>
      </c>
      <c r="DP23" s="145" t="s">
        <v>21</v>
      </c>
      <c r="DQ23" s="176" t="s">
        <v>956</v>
      </c>
      <c r="DR23" s="146"/>
      <c r="DS23" s="142">
        <f t="shared" si="3"/>
        <v>1</v>
      </c>
      <c r="DT23" s="143">
        <v>41</v>
      </c>
      <c r="DU23" s="143">
        <v>41</v>
      </c>
      <c r="DV23" s="142">
        <f>+Tabla1[[#This Row],[Valor denominador60]]/Tabla1[[#This Row],[Valor denominador60]]</f>
        <v>1</v>
      </c>
      <c r="DW23" s="144" t="str">
        <f>Tabla1[[#This Row],[EXCELENTE]]</f>
        <v>&gt;=100%</v>
      </c>
      <c r="DX23" s="145" t="s">
        <v>21</v>
      </c>
      <c r="DY23" s="175" t="s">
        <v>982</v>
      </c>
      <c r="DZ23" s="146"/>
      <c r="EA23" s="263">
        <f>IFERROR(AVERAGE(Tabla1[[#This Row],[RESULTADO 45]],Tabla1[[#This Row],[RESULTADO 53]],Tabla1[[#This Row],[RESULTADO 61]]), " 0")</f>
        <v>1</v>
      </c>
      <c r="EB23" s="264">
        <f>Tabla1[[#This Row],[PROMEDIO MENSUAL 1er TRIMESTRE]]</f>
        <v>1</v>
      </c>
      <c r="EC23" s="275" t="str">
        <f>Tabla1[[#This Row],[DESEMPEÑO63]]</f>
        <v>EXCELENTE</v>
      </c>
    </row>
    <row r="24" spans="1:133" s="250" customFormat="1" ht="105" x14ac:dyDescent="0.25">
      <c r="A24" s="481">
        <v>17</v>
      </c>
      <c r="B24" s="318" t="s">
        <v>179</v>
      </c>
      <c r="C24" s="252" t="s">
        <v>180</v>
      </c>
      <c r="D24" s="277" t="s">
        <v>181</v>
      </c>
      <c r="E24" s="254" t="s">
        <v>29</v>
      </c>
      <c r="F24" s="324" t="s">
        <v>193</v>
      </c>
      <c r="G24" s="258" t="s">
        <v>194</v>
      </c>
      <c r="H24" s="254" t="s">
        <v>184</v>
      </c>
      <c r="I24" s="256" t="s">
        <v>185</v>
      </c>
      <c r="J24" s="257">
        <v>1</v>
      </c>
      <c r="K24" s="256" t="s">
        <v>186</v>
      </c>
      <c r="L24" s="254" t="s">
        <v>35</v>
      </c>
      <c r="M24" s="258" t="s">
        <v>195</v>
      </c>
      <c r="N24" s="254" t="s">
        <v>37</v>
      </c>
      <c r="O24" s="258" t="s">
        <v>188</v>
      </c>
      <c r="P24" s="254" t="s">
        <v>39</v>
      </c>
      <c r="Q24" s="254" t="s">
        <v>39</v>
      </c>
      <c r="R24" s="293" t="s">
        <v>189</v>
      </c>
      <c r="S24" s="293" t="s">
        <v>190</v>
      </c>
      <c r="T24" s="293" t="s">
        <v>155</v>
      </c>
      <c r="U24" s="301" t="s">
        <v>191</v>
      </c>
      <c r="V24" s="256" t="s">
        <v>180</v>
      </c>
      <c r="W24" s="256" t="s">
        <v>192</v>
      </c>
      <c r="X24" s="256" t="s">
        <v>192</v>
      </c>
      <c r="Y24" s="256" t="s">
        <v>180</v>
      </c>
      <c r="Z24" s="261">
        <v>1</v>
      </c>
      <c r="AA24" s="260">
        <v>11</v>
      </c>
      <c r="AB24" s="260">
        <v>11</v>
      </c>
      <c r="AC24" s="261">
        <f>IFERROR(Tabla1[[#This Row],[Valor numerador]]/Tabla1[[#This Row],[Valor denominador]], " ")</f>
        <v>1</v>
      </c>
      <c r="AD24" s="260" t="str">
        <f>Tabla1[[#This Row],[EXCELENTE]]</f>
        <v>&gt;=100%</v>
      </c>
      <c r="AE24" s="260" t="s">
        <v>21</v>
      </c>
      <c r="AF24" s="286" t="s">
        <v>1035</v>
      </c>
      <c r="AG24" s="260"/>
      <c r="AH24" s="262">
        <v>1</v>
      </c>
      <c r="AI24" s="260">
        <v>24</v>
      </c>
      <c r="AJ24" s="260">
        <v>24</v>
      </c>
      <c r="AK24" s="261">
        <f>IFERROR(Tabla1[[#This Row],[Valor numerador3]]/Tabla1[[#This Row],[Valor denominador4]], " ")</f>
        <v>1</v>
      </c>
      <c r="AL24" s="260" t="str">
        <f>Tabla1[[#This Row],[EXCELENTE]]</f>
        <v>&gt;=100%</v>
      </c>
      <c r="AM24" s="260" t="s">
        <v>21</v>
      </c>
      <c r="AN24" s="286" t="s">
        <v>1041</v>
      </c>
      <c r="AO24" s="260"/>
      <c r="AP24" s="262">
        <v>1</v>
      </c>
      <c r="AQ24" s="260">
        <v>17</v>
      </c>
      <c r="AR24" s="260">
        <v>17</v>
      </c>
      <c r="AS24" s="262">
        <f>IFERROR(Tabla1[[#This Row],[Valor numerador11]]/Tabla1[[#This Row],[Valor denominador12]], " ")</f>
        <v>1</v>
      </c>
      <c r="AT24" s="260" t="str">
        <f>Tabla1[[#This Row],[EXCELENTE]]</f>
        <v>&gt;=100%</v>
      </c>
      <c r="AU24" s="302" t="s">
        <v>21</v>
      </c>
      <c r="AV24" s="286" t="s">
        <v>1047</v>
      </c>
      <c r="AW24" s="260"/>
      <c r="AX24" s="263">
        <f>IFERROR(AVERAGE(Tabla1[[#This Row],[RESULTADO ]],Tabla1[[#This Row],[RESULTADO 5]],Tabla1[[#This Row],[RESULTADO 13]]), "0")</f>
        <v>1</v>
      </c>
      <c r="AY24" s="264">
        <f>Tabla1[[#This Row],[PROMEDIO MENSUAL 4to TRIMESTRE]]</f>
        <v>1</v>
      </c>
      <c r="AZ24" s="265" t="str">
        <f>Tabla1[[#This Row],[DESEMPEÑO15]]</f>
        <v>EXCELENTE</v>
      </c>
      <c r="BA24" s="172">
        <v>1</v>
      </c>
      <c r="BB24" s="173">
        <v>10</v>
      </c>
      <c r="BC24" s="173">
        <v>10</v>
      </c>
      <c r="BD24" s="267">
        <f>IFERROR(Tabla1[[#This Row],[Valor numerador4]]/Tabla1[[#This Row],[Valor denominador5]], " ")</f>
        <v>1</v>
      </c>
      <c r="BE24" s="268" t="str">
        <f t="shared" si="1"/>
        <v>&gt;=100%</v>
      </c>
      <c r="BF24" s="321" t="s">
        <v>21</v>
      </c>
      <c r="BG24" s="289" t="s">
        <v>738</v>
      </c>
      <c r="BH24" s="322"/>
      <c r="BI24" s="172">
        <v>1</v>
      </c>
      <c r="BJ24" s="173">
        <v>21</v>
      </c>
      <c r="BK24" s="173">
        <v>21</v>
      </c>
      <c r="BL24" s="267">
        <f>+IFERROR(Tabla1[[#This Row],[Valor numerador312]]/Tabla1[[#This Row],[Valor denominador413]], " ")</f>
        <v>1</v>
      </c>
      <c r="BM24" s="266" t="str">
        <f>Tabla1[[#This Row],[EXCELENTE]]</f>
        <v>&gt;=100%</v>
      </c>
      <c r="BN24" s="321" t="s">
        <v>21</v>
      </c>
      <c r="BO24" s="289" t="s">
        <v>767</v>
      </c>
      <c r="BP24" s="322"/>
      <c r="BQ24" s="172">
        <v>1</v>
      </c>
      <c r="BR24" s="173">
        <v>17</v>
      </c>
      <c r="BS24" s="173">
        <v>17</v>
      </c>
      <c r="BT24" s="267">
        <f>+IFERROR(Tabla1[[#This Row],[Valor numerador1120]]/Tabla1[[#This Row],[Valor denominador1221]], " ")</f>
        <v>1</v>
      </c>
      <c r="BU24" s="266" t="str">
        <f>Tabla1[[#This Row],[EXCELENTE]]</f>
        <v>&gt;=100%</v>
      </c>
      <c r="BV24" s="321" t="s">
        <v>21</v>
      </c>
      <c r="BW24" s="289" t="s">
        <v>797</v>
      </c>
      <c r="BX24" s="322"/>
      <c r="BY24" s="270">
        <f>+IFERROR(AVERAGE(Tabla1[[#This Row],[RESULTADO 6]],Tabla1[[#This Row],[RESULTADO 514]],Tabla1[[#This Row],[RESULTADO 1322]]), "0")</f>
        <v>1</v>
      </c>
      <c r="BZ24" s="271">
        <f>Tabla1[[#This Row],[PROMEDIO MENSUAL 3er TRIMESTRE]]</f>
        <v>1</v>
      </c>
      <c r="CA24" s="265" t="str">
        <f>Tabla1[[#This Row],[DESEMPEÑO1524]]</f>
        <v>EXCELENTE</v>
      </c>
      <c r="CB24" s="163">
        <f t="shared" si="4"/>
        <v>1</v>
      </c>
      <c r="CC24" s="174">
        <v>13</v>
      </c>
      <c r="CD24" s="174">
        <v>13</v>
      </c>
      <c r="CE24" s="272">
        <f>IFERROR(Tabla1[[#This Row],[Valor numerador19]]/Tabla1[[#This Row],[Valor denominador20]], " ")</f>
        <v>1</v>
      </c>
      <c r="CF24" s="181" t="str">
        <f>Tabla1[[#This Row],[EXCELENTE]]</f>
        <v>&gt;=100%</v>
      </c>
      <c r="CG24" s="181" t="s">
        <v>21</v>
      </c>
      <c r="CH24" s="216" t="s">
        <v>834</v>
      </c>
      <c r="CI24" s="323"/>
      <c r="CJ24" s="163">
        <f t="shared" si="5"/>
        <v>1</v>
      </c>
      <c r="CK24" s="174">
        <v>15</v>
      </c>
      <c r="CL24" s="174">
        <v>15</v>
      </c>
      <c r="CM24" s="272">
        <f>+IFERROR(Tabla1[[#This Row],[Valor numerador27]]/Tabla1[[#This Row],[Valor denominador28]], " ")</f>
        <v>1</v>
      </c>
      <c r="CN24" s="181" t="str">
        <f>Tabla1[[#This Row],[EXCELENTE]]</f>
        <v>&gt;=100%</v>
      </c>
      <c r="CO24" s="181" t="s">
        <v>21</v>
      </c>
      <c r="CP24" s="216" t="s">
        <v>580</v>
      </c>
      <c r="CQ24" s="323"/>
      <c r="CR24" s="163">
        <f t="shared" si="6"/>
        <v>1</v>
      </c>
      <c r="CS24" s="174">
        <v>21</v>
      </c>
      <c r="CT24" s="174">
        <v>21</v>
      </c>
      <c r="CU24" s="273">
        <f>IFERROR(Tabla1[[#This Row],[Valor numerador35]]/Tabla1[[#This Row],[Valor denominador36]], " ")</f>
        <v>1</v>
      </c>
      <c r="CV24" s="181" t="str">
        <f>Tabla1[[#This Row],[EXCELENTE]]</f>
        <v>&gt;=100%</v>
      </c>
      <c r="CW24" s="181" t="s">
        <v>21</v>
      </c>
      <c r="CX24" s="216" t="s">
        <v>892</v>
      </c>
      <c r="CY24" s="323"/>
      <c r="CZ24" s="263">
        <f>IFERROR(AVERAGE(Tabla1[[#This Row],[RESULTADO 21]],Tabla1[[#This Row],[RESULTADO 29]],Tabla1[[#This Row],[RESULTADO 37]]), "0")</f>
        <v>1</v>
      </c>
      <c r="DA24" s="264">
        <f>Tabla1[[#This Row],[PROMEDIO MENSUAL 2do TRIMESTRE]]</f>
        <v>1</v>
      </c>
      <c r="DB24" s="274" t="str">
        <f>Tabla1[[#This Row],[DESEMPEÑO39]]</f>
        <v>EXCELENTE</v>
      </c>
      <c r="DC24" s="142">
        <f t="shared" si="0"/>
        <v>1</v>
      </c>
      <c r="DD24" s="143">
        <v>20</v>
      </c>
      <c r="DE24" s="143">
        <v>20</v>
      </c>
      <c r="DF24" s="142">
        <f>IFERROR(Tabla1[[#This Row],[Valor numerador43]]/Tabla1[[#This Row],[Valor denominador44]], " ")</f>
        <v>1</v>
      </c>
      <c r="DG24" s="144" t="str">
        <f>Tabla1[[#This Row],[EXCELENTE]]</f>
        <v>&gt;=100%</v>
      </c>
      <c r="DH24" s="145" t="s">
        <v>21</v>
      </c>
      <c r="DI24" s="175" t="s">
        <v>931</v>
      </c>
      <c r="DJ24" s="146"/>
      <c r="DK24" s="142">
        <f t="shared" si="2"/>
        <v>1</v>
      </c>
      <c r="DL24" s="143">
        <v>14</v>
      </c>
      <c r="DM24" s="143">
        <v>14</v>
      </c>
      <c r="DN24" s="142">
        <f>IFERROR(Tabla1[[#This Row],[Valor numerador51]]/Tabla1[[#This Row],[Valor denominador52]], " ")</f>
        <v>1</v>
      </c>
      <c r="DO24" s="144" t="str">
        <f>Tabla1[[#This Row],[EXCELENTE]]</f>
        <v>&gt;=100%</v>
      </c>
      <c r="DP24" s="145" t="s">
        <v>21</v>
      </c>
      <c r="DQ24" s="176" t="s">
        <v>558</v>
      </c>
      <c r="DR24" s="146"/>
      <c r="DS24" s="142">
        <f t="shared" si="3"/>
        <v>1</v>
      </c>
      <c r="DT24" s="143">
        <v>15</v>
      </c>
      <c r="DU24" s="143">
        <v>15</v>
      </c>
      <c r="DV24" s="142">
        <f>+Tabla1[[#This Row],[Valor denominador60]]/Tabla1[[#This Row],[Valor denominador60]]</f>
        <v>1</v>
      </c>
      <c r="DW24" s="144" t="str">
        <f>Tabla1[[#This Row],[EXCELENTE]]</f>
        <v>&gt;=100%</v>
      </c>
      <c r="DX24" s="145" t="s">
        <v>21</v>
      </c>
      <c r="DY24" s="175" t="s">
        <v>580</v>
      </c>
      <c r="DZ24" s="146"/>
      <c r="EA24" s="263">
        <f>IFERROR(AVERAGE(Tabla1[[#This Row],[RESULTADO 45]],Tabla1[[#This Row],[RESULTADO 53]],Tabla1[[#This Row],[RESULTADO 61]]), " 0")</f>
        <v>1</v>
      </c>
      <c r="EB24" s="264">
        <f>Tabla1[[#This Row],[PROMEDIO MENSUAL 1er TRIMESTRE]]</f>
        <v>1</v>
      </c>
      <c r="EC24" s="275" t="str">
        <f>Tabla1[[#This Row],[DESEMPEÑO63]]</f>
        <v>EXCELENTE</v>
      </c>
    </row>
    <row r="25" spans="1:133" s="250" customFormat="1" ht="150" x14ac:dyDescent="0.25">
      <c r="A25" s="481">
        <v>18</v>
      </c>
      <c r="B25" s="318" t="s">
        <v>179</v>
      </c>
      <c r="C25" s="252" t="s">
        <v>180</v>
      </c>
      <c r="D25" s="277" t="s">
        <v>181</v>
      </c>
      <c r="E25" s="278" t="s">
        <v>29</v>
      </c>
      <c r="F25" s="319" t="s">
        <v>196</v>
      </c>
      <c r="G25" s="279" t="s">
        <v>197</v>
      </c>
      <c r="H25" s="281" t="s">
        <v>184</v>
      </c>
      <c r="I25" s="276" t="s">
        <v>185</v>
      </c>
      <c r="J25" s="299">
        <v>0.8</v>
      </c>
      <c r="K25" s="276" t="s">
        <v>186</v>
      </c>
      <c r="L25" s="281" t="s">
        <v>198</v>
      </c>
      <c r="M25" s="319" t="s">
        <v>199</v>
      </c>
      <c r="N25" s="281" t="s">
        <v>37</v>
      </c>
      <c r="O25" s="281" t="s">
        <v>200</v>
      </c>
      <c r="P25" s="281" t="s">
        <v>39</v>
      </c>
      <c r="Q25" s="281" t="s">
        <v>39</v>
      </c>
      <c r="R25" s="282" t="s">
        <v>201</v>
      </c>
      <c r="S25" s="283" t="s">
        <v>202</v>
      </c>
      <c r="T25" s="283" t="s">
        <v>203</v>
      </c>
      <c r="U25" s="305" t="s">
        <v>204</v>
      </c>
      <c r="V25" s="276" t="s">
        <v>205</v>
      </c>
      <c r="W25" s="276" t="s">
        <v>206</v>
      </c>
      <c r="X25" s="276" t="s">
        <v>206</v>
      </c>
      <c r="Y25" s="276" t="s">
        <v>206</v>
      </c>
      <c r="Z25" s="261">
        <v>0.8</v>
      </c>
      <c r="AA25" s="260">
        <v>59</v>
      </c>
      <c r="AB25" s="260">
        <v>62</v>
      </c>
      <c r="AC25" s="261">
        <f>IFERROR(Tabla1[[#This Row],[Valor numerador]]/Tabla1[[#This Row],[Valor denominador]], " ")</f>
        <v>0.95161290322580649</v>
      </c>
      <c r="AD25" s="260" t="str">
        <f>Tabla1[[#This Row],[EXCELENTE]]</f>
        <v>&gt;=80%</v>
      </c>
      <c r="AE25" s="260" t="s">
        <v>21</v>
      </c>
      <c r="AF25" s="286" t="s">
        <v>1036</v>
      </c>
      <c r="AG25" s="260"/>
      <c r="AH25" s="262">
        <v>0.8</v>
      </c>
      <c r="AI25" s="260">
        <v>50</v>
      </c>
      <c r="AJ25" s="260">
        <v>54</v>
      </c>
      <c r="AK25" s="261">
        <f>IFERROR(Tabla1[[#This Row],[Valor numerador3]]/Tabla1[[#This Row],[Valor denominador4]], " ")</f>
        <v>0.92592592592592593</v>
      </c>
      <c r="AL25" s="260" t="str">
        <f>Tabla1[[#This Row],[EXCELENTE]]</f>
        <v>&gt;=80%</v>
      </c>
      <c r="AM25" s="260" t="s">
        <v>21</v>
      </c>
      <c r="AN25" s="286" t="s">
        <v>1042</v>
      </c>
      <c r="AO25" s="260"/>
      <c r="AP25" s="262">
        <v>0.8</v>
      </c>
      <c r="AQ25" s="260">
        <v>58</v>
      </c>
      <c r="AR25" s="260">
        <v>61</v>
      </c>
      <c r="AS25" s="262">
        <f>IFERROR(Tabla1[[#This Row],[Valor numerador11]]/Tabla1[[#This Row],[Valor denominador12]], " ")</f>
        <v>0.95081967213114749</v>
      </c>
      <c r="AT25" s="260" t="str">
        <f>Tabla1[[#This Row],[EXCELENTE]]</f>
        <v>&gt;=80%</v>
      </c>
      <c r="AU25" s="302" t="s">
        <v>21</v>
      </c>
      <c r="AV25" s="286" t="s">
        <v>1048</v>
      </c>
      <c r="AW25" s="260"/>
      <c r="AX25" s="263">
        <f>IFERROR(AVERAGE(Tabla1[[#This Row],[RESULTADO ]],Tabla1[[#This Row],[RESULTADO 5]],Tabla1[[#This Row],[RESULTADO 13]]), "0")</f>
        <v>0.9427861670942933</v>
      </c>
      <c r="AY25" s="264">
        <f>Tabla1[[#This Row],[PROMEDIO MENSUAL 4to TRIMESTRE]]</f>
        <v>0.9427861670942933</v>
      </c>
      <c r="AZ25" s="265" t="str">
        <f>Tabla1[[#This Row],[DESEMPEÑO15]]</f>
        <v>EXCELENTE</v>
      </c>
      <c r="BA25" s="172">
        <v>0.8</v>
      </c>
      <c r="BB25" s="173">
        <v>45</v>
      </c>
      <c r="BC25" s="173">
        <v>48</v>
      </c>
      <c r="BD25" s="267">
        <f>IFERROR(Tabla1[[#This Row],[Valor numerador4]]/Tabla1[[#This Row],[Valor denominador5]], " ")</f>
        <v>0.9375</v>
      </c>
      <c r="BE25" s="268" t="str">
        <f t="shared" si="1"/>
        <v>&gt;=80%</v>
      </c>
      <c r="BF25" s="321" t="s">
        <v>21</v>
      </c>
      <c r="BG25" s="289" t="s">
        <v>739</v>
      </c>
      <c r="BH25" s="322"/>
      <c r="BI25" s="172">
        <v>0.8</v>
      </c>
      <c r="BJ25" s="173">
        <v>32</v>
      </c>
      <c r="BK25" s="173">
        <v>42</v>
      </c>
      <c r="BL25" s="267">
        <f>+IFERROR(Tabla1[[#This Row],[Valor numerador312]]/Tabla1[[#This Row],[Valor denominador413]], " ")</f>
        <v>0.76190476190476186</v>
      </c>
      <c r="BM25" s="266" t="str">
        <f>Tabla1[[#This Row],[EXCELENTE]]</f>
        <v>&gt;=80%</v>
      </c>
      <c r="BN25" s="321" t="s">
        <v>19</v>
      </c>
      <c r="BO25" s="289" t="s">
        <v>768</v>
      </c>
      <c r="BP25" s="322"/>
      <c r="BQ25" s="172">
        <v>0.8</v>
      </c>
      <c r="BR25" s="173">
        <v>36</v>
      </c>
      <c r="BS25" s="173">
        <v>46</v>
      </c>
      <c r="BT25" s="267">
        <f>+IFERROR(Tabla1[[#This Row],[Valor numerador1120]]/Tabla1[[#This Row],[Valor denominador1221]], " ")</f>
        <v>0.78260869565217395</v>
      </c>
      <c r="BU25" s="266" t="str">
        <f>Tabla1[[#This Row],[EXCELENTE]]</f>
        <v>&gt;=80%</v>
      </c>
      <c r="BV25" s="321" t="s">
        <v>19</v>
      </c>
      <c r="BW25" s="289" t="s">
        <v>798</v>
      </c>
      <c r="BX25" s="322"/>
      <c r="BY25" s="270">
        <f>+IFERROR(AVERAGE(Tabla1[[#This Row],[RESULTADO 6]],Tabla1[[#This Row],[RESULTADO 514]],Tabla1[[#This Row],[RESULTADO 1322]]), "0")</f>
        <v>0.8273378191856452</v>
      </c>
      <c r="BZ25" s="271">
        <f>Tabla1[[#This Row],[PROMEDIO MENSUAL 3er TRIMESTRE]]</f>
        <v>0.8273378191856452</v>
      </c>
      <c r="CA25" s="265" t="s">
        <v>21</v>
      </c>
      <c r="CB25" s="163">
        <f t="shared" si="4"/>
        <v>0.8</v>
      </c>
      <c r="CC25" s="174">
        <v>69</v>
      </c>
      <c r="CD25" s="174">
        <v>80</v>
      </c>
      <c r="CE25" s="272">
        <f>IFERROR(Tabla1[[#This Row],[Valor numerador19]]/Tabla1[[#This Row],[Valor denominador20]], " ")</f>
        <v>0.86250000000000004</v>
      </c>
      <c r="CF25" s="181" t="str">
        <f>Tabla1[[#This Row],[EXCELENTE]]</f>
        <v>&gt;=80%</v>
      </c>
      <c r="CG25" s="181" t="s">
        <v>21</v>
      </c>
      <c r="CH25" s="216" t="s">
        <v>835</v>
      </c>
      <c r="CI25" s="323"/>
      <c r="CJ25" s="163">
        <f t="shared" si="5"/>
        <v>0.8</v>
      </c>
      <c r="CK25" s="174">
        <v>81</v>
      </c>
      <c r="CL25" s="174">
        <v>92</v>
      </c>
      <c r="CM25" s="272">
        <f>+IFERROR(Tabla1[[#This Row],[Valor numerador27]]/Tabla1[[#This Row],[Valor denominador28]], " ")</f>
        <v>0.88043478260869568</v>
      </c>
      <c r="CN25" s="181" t="str">
        <f>Tabla1[[#This Row],[EXCELENTE]]</f>
        <v>&gt;=80%</v>
      </c>
      <c r="CO25" s="181" t="s">
        <v>21</v>
      </c>
      <c r="CP25" s="216" t="s">
        <v>862</v>
      </c>
      <c r="CQ25" s="323"/>
      <c r="CR25" s="163">
        <f t="shared" si="6"/>
        <v>0.8</v>
      </c>
      <c r="CS25" s="174">
        <v>66</v>
      </c>
      <c r="CT25" s="174">
        <v>75</v>
      </c>
      <c r="CU25" s="273">
        <f>IFERROR(Tabla1[[#This Row],[Valor numerador35]]/Tabla1[[#This Row],[Valor denominador36]], " ")</f>
        <v>0.88</v>
      </c>
      <c r="CV25" s="181" t="str">
        <f>Tabla1[[#This Row],[EXCELENTE]]</f>
        <v>&gt;=80%</v>
      </c>
      <c r="CW25" s="181" t="s">
        <v>21</v>
      </c>
      <c r="CX25" s="216" t="s">
        <v>893</v>
      </c>
      <c r="CY25" s="323"/>
      <c r="CZ25" s="263">
        <f>IFERROR(AVERAGE(Tabla1[[#This Row],[RESULTADO 21]],Tabla1[[#This Row],[RESULTADO 29]],Tabla1[[#This Row],[RESULTADO 37]]), "0")</f>
        <v>0.8743115942028985</v>
      </c>
      <c r="DA25" s="264">
        <f>Tabla1[[#This Row],[PROMEDIO MENSUAL 2do TRIMESTRE]]</f>
        <v>0.8743115942028985</v>
      </c>
      <c r="DB25" s="274" t="str">
        <f>Tabla1[[#This Row],[DESEMPEÑO39]]</f>
        <v>EXCELENTE</v>
      </c>
      <c r="DC25" s="142">
        <f t="shared" si="0"/>
        <v>0.8</v>
      </c>
      <c r="DD25" s="143"/>
      <c r="DE25" s="143"/>
      <c r="DF25" s="142" t="str">
        <f>IFERROR(Tabla1[[#This Row],[Valor numerador43]]/Tabla1[[#This Row],[Valor denominador44]], " ")</f>
        <v xml:space="preserve"> </v>
      </c>
      <c r="DG25" s="144" t="str">
        <f>Tabla1[[#This Row],[EXCELENTE]]</f>
        <v>&gt;=80%</v>
      </c>
      <c r="DH25" s="145"/>
      <c r="DI25" s="175" t="s">
        <v>932</v>
      </c>
      <c r="DJ25" s="146"/>
      <c r="DK25" s="142">
        <f t="shared" si="2"/>
        <v>0.8</v>
      </c>
      <c r="DL25" s="143">
        <v>36</v>
      </c>
      <c r="DM25" s="143">
        <v>37</v>
      </c>
      <c r="DN25" s="142">
        <f>IFERROR(Tabla1[[#This Row],[Valor numerador51]]/Tabla1[[#This Row],[Valor denominador52]], " ")</f>
        <v>0.97297297297297303</v>
      </c>
      <c r="DO25" s="144" t="str">
        <f>Tabla1[[#This Row],[EXCELENTE]]</f>
        <v>&gt;=80%</v>
      </c>
      <c r="DP25" s="145" t="s">
        <v>21</v>
      </c>
      <c r="DQ25" s="177" t="s">
        <v>957</v>
      </c>
      <c r="DR25" s="146"/>
      <c r="DS25" s="142">
        <f t="shared" si="3"/>
        <v>0.8</v>
      </c>
      <c r="DT25" s="143">
        <v>39</v>
      </c>
      <c r="DU25" s="143">
        <v>45</v>
      </c>
      <c r="DV25" s="142">
        <f>+Tabla1[[#This Row],[Valor denominador60]]/Tabla1[[#This Row],[Valor denominador60]]</f>
        <v>1</v>
      </c>
      <c r="DW25" s="144" t="str">
        <f>Tabla1[[#This Row],[EXCELENTE]]</f>
        <v>&gt;=80%</v>
      </c>
      <c r="DX25" s="145" t="s">
        <v>21</v>
      </c>
      <c r="DY25" s="175" t="s">
        <v>957</v>
      </c>
      <c r="DZ25" s="146"/>
      <c r="EA25" s="263">
        <f>IFERROR(AVERAGE(Tabla1[[#This Row],[RESULTADO 45]],Tabla1[[#This Row],[RESULTADO 53]],Tabla1[[#This Row],[RESULTADO 61]]), " 0")</f>
        <v>0.98648648648648651</v>
      </c>
      <c r="EB25" s="264">
        <f>Tabla1[[#This Row],[PROMEDIO MENSUAL 1er TRIMESTRE]]</f>
        <v>0.98648648648648651</v>
      </c>
      <c r="EC25" s="275" t="str">
        <f>Tabla1[[#This Row],[DESEMPEÑO63]]</f>
        <v>EXCELENTE</v>
      </c>
    </row>
    <row r="26" spans="1:133" s="250" customFormat="1" ht="105" x14ac:dyDescent="0.25">
      <c r="A26" s="481">
        <v>19</v>
      </c>
      <c r="B26" s="318" t="s">
        <v>207</v>
      </c>
      <c r="C26" s="252" t="s">
        <v>180</v>
      </c>
      <c r="D26" s="277" t="s">
        <v>181</v>
      </c>
      <c r="E26" s="278" t="s">
        <v>29</v>
      </c>
      <c r="F26" s="319" t="s">
        <v>208</v>
      </c>
      <c r="G26" s="251" t="s">
        <v>209</v>
      </c>
      <c r="H26" s="281" t="s">
        <v>184</v>
      </c>
      <c r="I26" s="276" t="s">
        <v>185</v>
      </c>
      <c r="J26" s="303">
        <v>0.85</v>
      </c>
      <c r="K26" s="276" t="s">
        <v>210</v>
      </c>
      <c r="L26" s="281" t="s">
        <v>35</v>
      </c>
      <c r="M26" s="251" t="s">
        <v>211</v>
      </c>
      <c r="N26" s="281" t="s">
        <v>37</v>
      </c>
      <c r="O26" s="251" t="s">
        <v>212</v>
      </c>
      <c r="P26" s="281" t="s">
        <v>39</v>
      </c>
      <c r="Q26" s="281" t="s">
        <v>39</v>
      </c>
      <c r="R26" s="282" t="s">
        <v>213</v>
      </c>
      <c r="S26" s="283" t="s">
        <v>214</v>
      </c>
      <c r="T26" s="283" t="s">
        <v>215</v>
      </c>
      <c r="U26" s="305" t="s">
        <v>216</v>
      </c>
      <c r="V26" s="276" t="s">
        <v>205</v>
      </c>
      <c r="W26" s="276" t="s">
        <v>206</v>
      </c>
      <c r="X26" s="276" t="s">
        <v>206</v>
      </c>
      <c r="Y26" s="276" t="s">
        <v>206</v>
      </c>
      <c r="Z26" s="261">
        <v>0.85</v>
      </c>
      <c r="AA26" s="260">
        <v>4</v>
      </c>
      <c r="AB26" s="260">
        <v>4</v>
      </c>
      <c r="AC26" s="261">
        <f>IFERROR(Tabla1[[#This Row],[Valor numerador]]/Tabla1[[#This Row],[Valor denominador]], " ")</f>
        <v>1</v>
      </c>
      <c r="AD26" s="260" t="str">
        <f>Tabla1[[#This Row],[EXCELENTE]]</f>
        <v>&gt;=85%</v>
      </c>
      <c r="AE26" s="260" t="s">
        <v>21</v>
      </c>
      <c r="AF26" s="286" t="s">
        <v>1037</v>
      </c>
      <c r="AG26" s="260"/>
      <c r="AH26" s="262">
        <v>0.85</v>
      </c>
      <c r="AI26" s="260">
        <v>3</v>
      </c>
      <c r="AJ26" s="260">
        <v>3</v>
      </c>
      <c r="AK26" s="261">
        <f>IFERROR(Tabla1[[#This Row],[Valor numerador3]]/Tabla1[[#This Row],[Valor denominador4]], " ")</f>
        <v>1</v>
      </c>
      <c r="AL26" s="260" t="str">
        <f>Tabla1[[#This Row],[EXCELENTE]]</f>
        <v>&gt;=85%</v>
      </c>
      <c r="AM26" s="260" t="s">
        <v>21</v>
      </c>
      <c r="AN26" s="286" t="s">
        <v>1043</v>
      </c>
      <c r="AO26" s="260"/>
      <c r="AP26" s="262">
        <v>0.85</v>
      </c>
      <c r="AQ26" s="260">
        <v>8</v>
      </c>
      <c r="AR26" s="260">
        <v>8</v>
      </c>
      <c r="AS26" s="262">
        <f>IFERROR(Tabla1[[#This Row],[Valor numerador11]]/Tabla1[[#This Row],[Valor denominador12]], " ")</f>
        <v>1</v>
      </c>
      <c r="AT26" s="260" t="str">
        <f>Tabla1[[#This Row],[EXCELENTE]]</f>
        <v>&gt;=85%</v>
      </c>
      <c r="AU26" s="302" t="s">
        <v>21</v>
      </c>
      <c r="AV26" s="286" t="s">
        <v>740</v>
      </c>
      <c r="AW26" s="260"/>
      <c r="AX26" s="263">
        <f>IFERROR(AVERAGE(Tabla1[[#This Row],[RESULTADO ]],Tabla1[[#This Row],[RESULTADO 5]],Tabla1[[#This Row],[RESULTADO 13]]), "0")</f>
        <v>1</v>
      </c>
      <c r="AY26" s="264">
        <f>Tabla1[[#This Row],[PROMEDIO MENSUAL 4to TRIMESTRE]]</f>
        <v>1</v>
      </c>
      <c r="AZ26" s="265" t="str">
        <f>Tabla1[[#This Row],[DESEMPEÑO15]]</f>
        <v>EXCELENTE</v>
      </c>
      <c r="BA26" s="172">
        <v>0.85</v>
      </c>
      <c r="BB26" s="173">
        <v>8</v>
      </c>
      <c r="BC26" s="173">
        <v>8</v>
      </c>
      <c r="BD26" s="267">
        <f>IFERROR(Tabla1[[#This Row],[Valor numerador4]]/Tabla1[[#This Row],[Valor denominador5]], " ")</f>
        <v>1</v>
      </c>
      <c r="BE26" s="268" t="str">
        <f t="shared" si="1"/>
        <v>&gt;=85%</v>
      </c>
      <c r="BF26" s="321" t="s">
        <v>21</v>
      </c>
      <c r="BG26" s="289" t="s">
        <v>740</v>
      </c>
      <c r="BH26" s="322"/>
      <c r="BI26" s="172">
        <v>0.85</v>
      </c>
      <c r="BJ26" s="173">
        <v>6</v>
      </c>
      <c r="BK26" s="173">
        <v>6</v>
      </c>
      <c r="BL26" s="267">
        <f>+IFERROR(Tabla1[[#This Row],[Valor numerador312]]/Tabla1[[#This Row],[Valor denominador413]], " ")</f>
        <v>1</v>
      </c>
      <c r="BM26" s="266" t="str">
        <f>Tabla1[[#This Row],[EXCELENTE]]</f>
        <v>&gt;=85%</v>
      </c>
      <c r="BN26" s="321" t="s">
        <v>21</v>
      </c>
      <c r="BO26" s="289" t="s">
        <v>769</v>
      </c>
      <c r="BP26" s="322"/>
      <c r="BQ26" s="172">
        <v>0.85</v>
      </c>
      <c r="BR26" s="173">
        <v>4</v>
      </c>
      <c r="BS26" s="173">
        <v>4</v>
      </c>
      <c r="BT26" s="267">
        <f>+IFERROR(Tabla1[[#This Row],[Valor numerador1120]]/Tabla1[[#This Row],[Valor denominador1221]], " ")</f>
        <v>1</v>
      </c>
      <c r="BU26" s="266" t="str">
        <f>Tabla1[[#This Row],[EXCELENTE]]</f>
        <v>&gt;=85%</v>
      </c>
      <c r="BV26" s="321" t="s">
        <v>21</v>
      </c>
      <c r="BW26" s="289" t="s">
        <v>799</v>
      </c>
      <c r="BX26" s="322"/>
      <c r="BY26" s="270">
        <f>+IFERROR(AVERAGE(Tabla1[[#This Row],[RESULTADO 6]],Tabla1[[#This Row],[RESULTADO 514]],Tabla1[[#This Row],[RESULTADO 1322]]), "0")</f>
        <v>1</v>
      </c>
      <c r="BZ26" s="271">
        <f>Tabla1[[#This Row],[PROMEDIO MENSUAL 3er TRIMESTRE]]</f>
        <v>1</v>
      </c>
      <c r="CA26" s="265" t="str">
        <f>Tabla1[[#This Row],[DESEMPEÑO1524]]</f>
        <v>EXCELENTE</v>
      </c>
      <c r="CB26" s="163">
        <f t="shared" si="4"/>
        <v>0.85</v>
      </c>
      <c r="CC26" s="174">
        <v>5</v>
      </c>
      <c r="CD26" s="174">
        <v>5</v>
      </c>
      <c r="CE26" s="272">
        <f>IFERROR(Tabla1[[#This Row],[Valor numerador19]]/Tabla1[[#This Row],[Valor denominador20]], " ")</f>
        <v>1</v>
      </c>
      <c r="CF26" s="181" t="str">
        <f>Tabla1[[#This Row],[EXCELENTE]]</f>
        <v>&gt;=85%</v>
      </c>
      <c r="CG26" s="181" t="s">
        <v>21</v>
      </c>
      <c r="CH26" s="216" t="s">
        <v>836</v>
      </c>
      <c r="CI26" s="323"/>
      <c r="CJ26" s="163">
        <f t="shared" si="5"/>
        <v>0.85</v>
      </c>
      <c r="CK26" s="174">
        <v>2</v>
      </c>
      <c r="CL26" s="174">
        <v>2</v>
      </c>
      <c r="CM26" s="272">
        <f>+IFERROR(Tabla1[[#This Row],[Valor numerador27]]/Tabla1[[#This Row],[Valor denominador28]], " ")</f>
        <v>1</v>
      </c>
      <c r="CN26" s="181" t="str">
        <f>Tabla1[[#This Row],[EXCELENTE]]</f>
        <v>&gt;=85%</v>
      </c>
      <c r="CO26" s="181" t="s">
        <v>21</v>
      </c>
      <c r="CP26" s="216" t="s">
        <v>863</v>
      </c>
      <c r="CQ26" s="323"/>
      <c r="CR26" s="163">
        <f t="shared" si="6"/>
        <v>0.85</v>
      </c>
      <c r="CS26" s="174">
        <v>12</v>
      </c>
      <c r="CT26" s="174">
        <v>12</v>
      </c>
      <c r="CU26" s="273">
        <f>IFERROR(Tabla1[[#This Row],[Valor numerador35]]/Tabla1[[#This Row],[Valor denominador36]], " ")</f>
        <v>1</v>
      </c>
      <c r="CV26" s="181" t="str">
        <f>Tabla1[[#This Row],[EXCELENTE]]</f>
        <v>&gt;=85%</v>
      </c>
      <c r="CW26" s="181" t="s">
        <v>21</v>
      </c>
      <c r="CX26" s="216" t="s">
        <v>894</v>
      </c>
      <c r="CY26" s="323"/>
      <c r="CZ26" s="263">
        <f>IFERROR(AVERAGE(Tabla1[[#This Row],[RESULTADO 21]],Tabla1[[#This Row],[RESULTADO 29]],Tabla1[[#This Row],[RESULTADO 37]]), "0")</f>
        <v>1</v>
      </c>
      <c r="DA26" s="264">
        <f>Tabla1[[#This Row],[PROMEDIO MENSUAL 2do TRIMESTRE]]</f>
        <v>1</v>
      </c>
      <c r="DB26" s="274" t="str">
        <f>Tabla1[[#This Row],[DESEMPEÑO39]]</f>
        <v>EXCELENTE</v>
      </c>
      <c r="DC26" s="142">
        <f t="shared" si="0"/>
        <v>0.85</v>
      </c>
      <c r="DD26" s="143">
        <v>4</v>
      </c>
      <c r="DE26" s="143">
        <v>4</v>
      </c>
      <c r="DF26" s="142">
        <f>IFERROR(Tabla1[[#This Row],[Valor numerador43]]/Tabla1[[#This Row],[Valor denominador44]], " ")</f>
        <v>1</v>
      </c>
      <c r="DG26" s="144" t="str">
        <f>Tabla1[[#This Row],[EXCELENTE]]</f>
        <v>&gt;=85%</v>
      </c>
      <c r="DH26" s="145" t="s">
        <v>21</v>
      </c>
      <c r="DI26" s="175" t="s">
        <v>933</v>
      </c>
      <c r="DJ26" s="146"/>
      <c r="DK26" s="142">
        <f t="shared" si="2"/>
        <v>0.85</v>
      </c>
      <c r="DL26" s="143">
        <v>4</v>
      </c>
      <c r="DM26" s="143">
        <v>4</v>
      </c>
      <c r="DN26" s="142">
        <f>IFERROR(Tabla1[[#This Row],[Valor numerador51]]/Tabla1[[#This Row],[Valor denominador52]], " ")</f>
        <v>1</v>
      </c>
      <c r="DO26" s="144" t="str">
        <f>Tabla1[[#This Row],[EXCELENTE]]</f>
        <v>&gt;=85%</v>
      </c>
      <c r="DP26" s="145" t="s">
        <v>21</v>
      </c>
      <c r="DQ26" s="176" t="s">
        <v>933</v>
      </c>
      <c r="DR26" s="146"/>
      <c r="DS26" s="142">
        <f t="shared" si="3"/>
        <v>0.85</v>
      </c>
      <c r="DT26" s="143">
        <v>3</v>
      </c>
      <c r="DU26" s="143">
        <v>3</v>
      </c>
      <c r="DV26" s="142">
        <f>+Tabla1[[#This Row],[Valor denominador60]]/Tabla1[[#This Row],[Valor denominador60]]</f>
        <v>1</v>
      </c>
      <c r="DW26" s="144" t="str">
        <f>Tabla1[[#This Row],[EXCELENTE]]</f>
        <v>&gt;=85%</v>
      </c>
      <c r="DX26" s="145" t="s">
        <v>21</v>
      </c>
      <c r="DY26" s="175" t="s">
        <v>983</v>
      </c>
      <c r="DZ26" s="146"/>
      <c r="EA26" s="263">
        <f>IFERROR(AVERAGE(Tabla1[[#This Row],[RESULTADO 45]],Tabla1[[#This Row],[RESULTADO 53]],Tabla1[[#This Row],[RESULTADO 61]]), " 0")</f>
        <v>1</v>
      </c>
      <c r="EB26" s="264">
        <f>Tabla1[[#This Row],[PROMEDIO MENSUAL 1er TRIMESTRE]]</f>
        <v>1</v>
      </c>
      <c r="EC26" s="275" t="str">
        <f>Tabla1[[#This Row],[DESEMPEÑO63]]</f>
        <v>EXCELENTE</v>
      </c>
    </row>
    <row r="27" spans="1:133" s="250" customFormat="1" ht="135" x14ac:dyDescent="0.25">
      <c r="A27" s="481">
        <v>20</v>
      </c>
      <c r="B27" s="318" t="s">
        <v>207</v>
      </c>
      <c r="C27" s="252" t="s">
        <v>180</v>
      </c>
      <c r="D27" s="277" t="s">
        <v>181</v>
      </c>
      <c r="E27" s="278" t="s">
        <v>29</v>
      </c>
      <c r="F27" s="319" t="s">
        <v>217</v>
      </c>
      <c r="G27" s="251" t="s">
        <v>218</v>
      </c>
      <c r="H27" s="279" t="s">
        <v>184</v>
      </c>
      <c r="I27" s="276" t="s">
        <v>185</v>
      </c>
      <c r="J27" s="303">
        <v>1</v>
      </c>
      <c r="K27" s="276" t="s">
        <v>210</v>
      </c>
      <c r="L27" s="281" t="s">
        <v>35</v>
      </c>
      <c r="M27" s="251" t="s">
        <v>219</v>
      </c>
      <c r="N27" s="281" t="s">
        <v>37</v>
      </c>
      <c r="O27" s="251" t="s">
        <v>220</v>
      </c>
      <c r="P27" s="281" t="s">
        <v>39</v>
      </c>
      <c r="Q27" s="281" t="s">
        <v>39</v>
      </c>
      <c r="R27" s="282" t="s">
        <v>189</v>
      </c>
      <c r="S27" s="283" t="s">
        <v>190</v>
      </c>
      <c r="T27" s="283" t="s">
        <v>155</v>
      </c>
      <c r="U27" s="305" t="s">
        <v>191</v>
      </c>
      <c r="V27" s="276" t="s">
        <v>180</v>
      </c>
      <c r="W27" s="276" t="s">
        <v>221</v>
      </c>
      <c r="X27" s="276" t="s">
        <v>221</v>
      </c>
      <c r="Y27" s="276" t="s">
        <v>221</v>
      </c>
      <c r="Z27" s="261">
        <v>1</v>
      </c>
      <c r="AA27" s="260">
        <v>39</v>
      </c>
      <c r="AB27" s="260">
        <v>39</v>
      </c>
      <c r="AC27" s="261">
        <f>IFERROR(Tabla1[[#This Row],[Valor numerador]]/Tabla1[[#This Row],[Valor denominador]], " ")</f>
        <v>1</v>
      </c>
      <c r="AD27" s="260" t="str">
        <f>Tabla1[[#This Row],[EXCELENTE]]</f>
        <v>&gt;=100%</v>
      </c>
      <c r="AE27" s="260" t="s">
        <v>21</v>
      </c>
      <c r="AF27" s="286" t="s">
        <v>1038</v>
      </c>
      <c r="AG27" s="260"/>
      <c r="AH27" s="262">
        <v>1</v>
      </c>
      <c r="AI27" s="260">
        <v>55</v>
      </c>
      <c r="AJ27" s="260">
        <v>55</v>
      </c>
      <c r="AK27" s="261">
        <f>IFERROR(Tabla1[[#This Row],[Valor numerador3]]/Tabla1[[#This Row],[Valor denominador4]], " ")</f>
        <v>1</v>
      </c>
      <c r="AL27" s="260" t="str">
        <f>Tabla1[[#This Row],[EXCELENTE]]</f>
        <v>&gt;=100%</v>
      </c>
      <c r="AM27" s="260" t="s">
        <v>21</v>
      </c>
      <c r="AN27" s="286" t="s">
        <v>1044</v>
      </c>
      <c r="AO27" s="260"/>
      <c r="AP27" s="262">
        <v>1</v>
      </c>
      <c r="AQ27" s="260">
        <v>133</v>
      </c>
      <c r="AR27" s="260">
        <v>133</v>
      </c>
      <c r="AS27" s="262">
        <f>IFERROR(Tabla1[[#This Row],[Valor numerador11]]/Tabla1[[#This Row],[Valor denominador12]], " ")</f>
        <v>1</v>
      </c>
      <c r="AT27" s="260" t="str">
        <f>Tabla1[[#This Row],[EXCELENTE]]</f>
        <v>&gt;=100%</v>
      </c>
      <c r="AU27" s="302" t="s">
        <v>21</v>
      </c>
      <c r="AV27" s="286" t="s">
        <v>1049</v>
      </c>
      <c r="AW27" s="260"/>
      <c r="AX27" s="263">
        <f>IFERROR(AVERAGE(Tabla1[[#This Row],[RESULTADO ]],Tabla1[[#This Row],[RESULTADO 5]],Tabla1[[#This Row],[RESULTADO 13]]), "0")</f>
        <v>1</v>
      </c>
      <c r="AY27" s="264">
        <f>Tabla1[[#This Row],[PROMEDIO MENSUAL 4to TRIMESTRE]]</f>
        <v>1</v>
      </c>
      <c r="AZ27" s="265" t="str">
        <f>Tabla1[[#This Row],[DESEMPEÑO15]]</f>
        <v>EXCELENTE</v>
      </c>
      <c r="BA27" s="172">
        <v>1</v>
      </c>
      <c r="BB27" s="173">
        <v>32</v>
      </c>
      <c r="BC27" s="173">
        <v>32</v>
      </c>
      <c r="BD27" s="267">
        <f>IFERROR(Tabla1[[#This Row],[Valor numerador4]]/Tabla1[[#This Row],[Valor denominador5]], " ")</f>
        <v>1</v>
      </c>
      <c r="BE27" s="268" t="str">
        <f t="shared" si="1"/>
        <v>&gt;=100%</v>
      </c>
      <c r="BF27" s="321" t="s">
        <v>21</v>
      </c>
      <c r="BG27" s="289" t="s">
        <v>741</v>
      </c>
      <c r="BH27" s="322"/>
      <c r="BI27" s="172">
        <v>1</v>
      </c>
      <c r="BJ27" s="173">
        <v>65</v>
      </c>
      <c r="BK27" s="173">
        <v>65</v>
      </c>
      <c r="BL27" s="267">
        <f>+IFERROR(Tabla1[[#This Row],[Valor numerador312]]/Tabla1[[#This Row],[Valor denominador413]], " ")</f>
        <v>1</v>
      </c>
      <c r="BM27" s="266" t="str">
        <f>Tabla1[[#This Row],[EXCELENTE]]</f>
        <v>&gt;=100%</v>
      </c>
      <c r="BN27" s="321" t="s">
        <v>21</v>
      </c>
      <c r="BO27" s="289" t="s">
        <v>770</v>
      </c>
      <c r="BP27" s="322"/>
      <c r="BQ27" s="172">
        <v>1</v>
      </c>
      <c r="BR27" s="173">
        <v>33</v>
      </c>
      <c r="BS27" s="173">
        <v>33</v>
      </c>
      <c r="BT27" s="267">
        <f>+IFERROR(Tabla1[[#This Row],[Valor numerador1120]]/Tabla1[[#This Row],[Valor denominador1221]], " ")</f>
        <v>1</v>
      </c>
      <c r="BU27" s="266" t="str">
        <f>Tabla1[[#This Row],[EXCELENTE]]</f>
        <v>&gt;=100%</v>
      </c>
      <c r="BV27" s="321" t="s">
        <v>21</v>
      </c>
      <c r="BW27" s="289" t="s">
        <v>800</v>
      </c>
      <c r="BX27" s="322"/>
      <c r="BY27" s="270">
        <f>+IFERROR(AVERAGE(Tabla1[[#This Row],[RESULTADO 6]],Tabla1[[#This Row],[RESULTADO 514]],Tabla1[[#This Row],[RESULTADO 1322]]), "0")</f>
        <v>1</v>
      </c>
      <c r="BZ27" s="271">
        <f>Tabla1[[#This Row],[PROMEDIO MENSUAL 3er TRIMESTRE]]</f>
        <v>1</v>
      </c>
      <c r="CA27" s="265" t="str">
        <f>Tabla1[[#This Row],[DESEMPEÑO1524]]</f>
        <v>EXCELENTE</v>
      </c>
      <c r="CB27" s="163">
        <f t="shared" si="4"/>
        <v>1</v>
      </c>
      <c r="CC27" s="174">
        <v>18</v>
      </c>
      <c r="CD27" s="174">
        <v>18</v>
      </c>
      <c r="CE27" s="272">
        <f>IFERROR(Tabla1[[#This Row],[Valor numerador19]]/Tabla1[[#This Row],[Valor denominador20]], " ")</f>
        <v>1</v>
      </c>
      <c r="CF27" s="181" t="str">
        <f>Tabla1[[#This Row],[EXCELENTE]]</f>
        <v>&gt;=100%</v>
      </c>
      <c r="CG27" s="181" t="s">
        <v>21</v>
      </c>
      <c r="CH27" s="216" t="s">
        <v>837</v>
      </c>
      <c r="CI27" s="323"/>
      <c r="CJ27" s="163">
        <f t="shared" si="5"/>
        <v>1</v>
      </c>
      <c r="CK27" s="174">
        <v>28</v>
      </c>
      <c r="CL27" s="174">
        <v>28</v>
      </c>
      <c r="CM27" s="272">
        <f>+IFERROR(Tabla1[[#This Row],[Valor numerador27]]/Tabla1[[#This Row],[Valor denominador28]], " ")</f>
        <v>1</v>
      </c>
      <c r="CN27" s="181" t="str">
        <f>Tabla1[[#This Row],[EXCELENTE]]</f>
        <v>&gt;=100%</v>
      </c>
      <c r="CO27" s="181" t="s">
        <v>21</v>
      </c>
      <c r="CP27" s="216" t="s">
        <v>864</v>
      </c>
      <c r="CQ27" s="323"/>
      <c r="CR27" s="163">
        <f t="shared" si="6"/>
        <v>1</v>
      </c>
      <c r="CS27" s="174">
        <v>17</v>
      </c>
      <c r="CT27" s="174">
        <v>17</v>
      </c>
      <c r="CU27" s="273">
        <f>IFERROR(Tabla1[[#This Row],[Valor numerador35]]/Tabla1[[#This Row],[Valor denominador36]], " ")</f>
        <v>1</v>
      </c>
      <c r="CV27" s="181" t="str">
        <f>Tabla1[[#This Row],[EXCELENTE]]</f>
        <v>&gt;=100%</v>
      </c>
      <c r="CW27" s="181" t="s">
        <v>21</v>
      </c>
      <c r="CX27" s="216" t="s">
        <v>895</v>
      </c>
      <c r="CY27" s="323"/>
      <c r="CZ27" s="263">
        <f>IFERROR(AVERAGE(Tabla1[[#This Row],[RESULTADO 21]],Tabla1[[#This Row],[RESULTADO 29]],Tabla1[[#This Row],[RESULTADO 37]]), "0")</f>
        <v>1</v>
      </c>
      <c r="DA27" s="264">
        <f>Tabla1[[#This Row],[PROMEDIO MENSUAL 2do TRIMESTRE]]</f>
        <v>1</v>
      </c>
      <c r="DB27" s="274" t="str">
        <f>Tabla1[[#This Row],[DESEMPEÑO39]]</f>
        <v>EXCELENTE</v>
      </c>
      <c r="DC27" s="142">
        <f t="shared" si="0"/>
        <v>1</v>
      </c>
      <c r="DD27" s="143">
        <v>19</v>
      </c>
      <c r="DE27" s="143">
        <v>19</v>
      </c>
      <c r="DF27" s="142">
        <f>IFERROR(Tabla1[[#This Row],[Valor numerador43]]/Tabla1[[#This Row],[Valor denominador44]], " ")</f>
        <v>1</v>
      </c>
      <c r="DG27" s="144" t="str">
        <f>Tabla1[[#This Row],[EXCELENTE]]</f>
        <v>&gt;=100%</v>
      </c>
      <c r="DH27" s="145" t="s">
        <v>21</v>
      </c>
      <c r="DI27" s="175" t="s">
        <v>934</v>
      </c>
      <c r="DJ27" s="146"/>
      <c r="DK27" s="142">
        <f t="shared" si="2"/>
        <v>1</v>
      </c>
      <c r="DL27" s="143">
        <v>19</v>
      </c>
      <c r="DM27" s="143">
        <v>19</v>
      </c>
      <c r="DN27" s="142">
        <f>IFERROR(Tabla1[[#This Row],[Valor numerador51]]/Tabla1[[#This Row],[Valor denominador52]], " ")</f>
        <v>1</v>
      </c>
      <c r="DO27" s="144" t="str">
        <f>Tabla1[[#This Row],[EXCELENTE]]</f>
        <v>&gt;=100%</v>
      </c>
      <c r="DP27" s="145" t="s">
        <v>21</v>
      </c>
      <c r="DQ27" s="176" t="s">
        <v>934</v>
      </c>
      <c r="DR27" s="146"/>
      <c r="DS27" s="142">
        <f t="shared" si="3"/>
        <v>1</v>
      </c>
      <c r="DT27" s="143">
        <v>23</v>
      </c>
      <c r="DU27" s="143">
        <v>23</v>
      </c>
      <c r="DV27" s="142">
        <f>+Tabla1[[#This Row],[Valor denominador60]]/Tabla1[[#This Row],[Valor denominador60]]</f>
        <v>1</v>
      </c>
      <c r="DW27" s="144" t="str">
        <f>Tabla1[[#This Row],[EXCELENTE]]</f>
        <v>&gt;=100%</v>
      </c>
      <c r="DX27" s="145" t="s">
        <v>21</v>
      </c>
      <c r="DY27" s="175" t="s">
        <v>984</v>
      </c>
      <c r="DZ27" s="146"/>
      <c r="EA27" s="263">
        <f>IFERROR(AVERAGE(Tabla1[[#This Row],[RESULTADO 45]],Tabla1[[#This Row],[RESULTADO 53]],Tabla1[[#This Row],[RESULTADO 61]]), " 0")</f>
        <v>1</v>
      </c>
      <c r="EB27" s="264">
        <f>Tabla1[[#This Row],[PROMEDIO MENSUAL 1er TRIMESTRE]]</f>
        <v>1</v>
      </c>
      <c r="EC27" s="275" t="str">
        <f>Tabla1[[#This Row],[DESEMPEÑO63]]</f>
        <v>EXCELENTE</v>
      </c>
    </row>
    <row r="28" spans="1:133" s="250" customFormat="1" ht="165" x14ac:dyDescent="0.25">
      <c r="A28" s="481">
        <v>21</v>
      </c>
      <c r="B28" s="318" t="s">
        <v>207</v>
      </c>
      <c r="C28" s="252" t="s">
        <v>180</v>
      </c>
      <c r="D28" s="277" t="s">
        <v>181</v>
      </c>
      <c r="E28" s="254" t="s">
        <v>29</v>
      </c>
      <c r="F28" s="324" t="s">
        <v>222</v>
      </c>
      <c r="G28" s="258" t="s">
        <v>223</v>
      </c>
      <c r="H28" s="256" t="s">
        <v>184</v>
      </c>
      <c r="I28" s="256" t="s">
        <v>185</v>
      </c>
      <c r="J28" s="257">
        <v>0.8</v>
      </c>
      <c r="K28" s="256" t="s">
        <v>210</v>
      </c>
      <c r="L28" s="254" t="s">
        <v>35</v>
      </c>
      <c r="M28" s="258" t="s">
        <v>224</v>
      </c>
      <c r="N28" s="256" t="s">
        <v>37</v>
      </c>
      <c r="O28" s="258" t="s">
        <v>225</v>
      </c>
      <c r="P28" s="254" t="s">
        <v>39</v>
      </c>
      <c r="Q28" s="254" t="s">
        <v>39</v>
      </c>
      <c r="R28" s="293" t="s">
        <v>201</v>
      </c>
      <c r="S28" s="293" t="s">
        <v>202</v>
      </c>
      <c r="T28" s="293" t="s">
        <v>203</v>
      </c>
      <c r="U28" s="301" t="s">
        <v>204</v>
      </c>
      <c r="V28" s="256" t="s">
        <v>180</v>
      </c>
      <c r="W28" s="256" t="s">
        <v>221</v>
      </c>
      <c r="X28" s="256" t="s">
        <v>221</v>
      </c>
      <c r="Y28" s="256" t="s">
        <v>221</v>
      </c>
      <c r="Z28" s="261">
        <v>1</v>
      </c>
      <c r="AA28" s="260">
        <v>2969</v>
      </c>
      <c r="AB28" s="260">
        <v>3233</v>
      </c>
      <c r="AC28" s="261">
        <f>IFERROR(Tabla1[[#This Row],[Valor numerador]]/Tabla1[[#This Row],[Valor denominador]], " ")</f>
        <v>0.91834209712341475</v>
      </c>
      <c r="AD28" s="260" t="str">
        <f>Tabla1[[#This Row],[EXCELENTE]]</f>
        <v>&gt;=80%</v>
      </c>
      <c r="AE28" s="260" t="s">
        <v>21</v>
      </c>
      <c r="AF28" s="286" t="s">
        <v>1039</v>
      </c>
      <c r="AG28" s="260"/>
      <c r="AH28" s="262">
        <v>1</v>
      </c>
      <c r="AI28" s="260">
        <v>2758</v>
      </c>
      <c r="AJ28" s="260">
        <v>2973</v>
      </c>
      <c r="AK28" s="261">
        <f>IFERROR(Tabla1[[#This Row],[Valor numerador3]]/Tabla1[[#This Row],[Valor denominador4]], " ")</f>
        <v>0.92768247561385808</v>
      </c>
      <c r="AL28" s="260" t="str">
        <f>Tabla1[[#This Row],[EXCELENTE]]</f>
        <v>&gt;=80%</v>
      </c>
      <c r="AM28" s="260" t="s">
        <v>21</v>
      </c>
      <c r="AN28" s="286" t="s">
        <v>1045</v>
      </c>
      <c r="AO28" s="260"/>
      <c r="AP28" s="262">
        <v>1</v>
      </c>
      <c r="AQ28" s="260">
        <v>2505</v>
      </c>
      <c r="AR28" s="260">
        <v>2764</v>
      </c>
      <c r="AS28" s="262">
        <f>IFERROR(Tabla1[[#This Row],[Valor numerador11]]/Tabla1[[#This Row],[Valor denominador12]], " ")</f>
        <v>0.90629522431259046</v>
      </c>
      <c r="AT28" s="260" t="str">
        <f>Tabla1[[#This Row],[EXCELENTE]]</f>
        <v>&gt;=80%</v>
      </c>
      <c r="AU28" s="302" t="s">
        <v>21</v>
      </c>
      <c r="AV28" s="286" t="s">
        <v>1050</v>
      </c>
      <c r="AW28" s="260"/>
      <c r="AX28" s="263">
        <f>IFERROR(AVERAGE(Tabla1[[#This Row],[RESULTADO ]],Tabla1[[#This Row],[RESULTADO 5]],Tabla1[[#This Row],[RESULTADO 13]]), "0")</f>
        <v>0.91743993234995447</v>
      </c>
      <c r="AY28" s="264">
        <f>Tabla1[[#This Row],[PROMEDIO MENSUAL 4to TRIMESTRE]]</f>
        <v>0.91743993234995447</v>
      </c>
      <c r="AZ28" s="265" t="str">
        <f>Tabla1[[#This Row],[DESEMPEÑO15]]</f>
        <v>EXCELENTE</v>
      </c>
      <c r="BA28" s="172">
        <v>0.8</v>
      </c>
      <c r="BB28" s="173">
        <v>4075</v>
      </c>
      <c r="BC28" s="173">
        <v>4429</v>
      </c>
      <c r="BD28" s="267">
        <f>IFERROR(Tabla1[[#This Row],[Valor numerador4]]/Tabla1[[#This Row],[Valor denominador5]], " ")</f>
        <v>0.92007225107247681</v>
      </c>
      <c r="BE28" s="268" t="str">
        <f t="shared" si="1"/>
        <v>&gt;=80%</v>
      </c>
      <c r="BF28" s="321" t="s">
        <v>21</v>
      </c>
      <c r="BG28" s="289" t="s">
        <v>742</v>
      </c>
      <c r="BH28" s="322"/>
      <c r="BI28" s="172">
        <v>0.8</v>
      </c>
      <c r="BJ28" s="173">
        <v>3596</v>
      </c>
      <c r="BK28" s="173">
        <v>3851</v>
      </c>
      <c r="BL28" s="267">
        <f>+IFERROR(Tabla1[[#This Row],[Valor numerador312]]/Tabla1[[#This Row],[Valor denominador413]], " ")</f>
        <v>0.93378343287457799</v>
      </c>
      <c r="BM28" s="266" t="str">
        <f>Tabla1[[#This Row],[EXCELENTE]]</f>
        <v>&gt;=80%</v>
      </c>
      <c r="BN28" s="321" t="s">
        <v>21</v>
      </c>
      <c r="BO28" s="289" t="s">
        <v>771</v>
      </c>
      <c r="BP28" s="322"/>
      <c r="BQ28" s="172">
        <v>0.8</v>
      </c>
      <c r="BR28" s="173">
        <v>3366</v>
      </c>
      <c r="BS28" s="173">
        <v>3765</v>
      </c>
      <c r="BT28" s="267">
        <f>+IFERROR(Tabla1[[#This Row],[Valor numerador1120]]/Tabla1[[#This Row],[Valor denominador1221]], " ")</f>
        <v>0.89402390438247015</v>
      </c>
      <c r="BU28" s="266" t="str">
        <f>Tabla1[[#This Row],[EXCELENTE]]</f>
        <v>&gt;=80%</v>
      </c>
      <c r="BV28" s="321" t="s">
        <v>21</v>
      </c>
      <c r="BW28" s="289" t="s">
        <v>801</v>
      </c>
      <c r="BX28" s="322"/>
      <c r="BY28" s="270">
        <f>+IFERROR(AVERAGE(Tabla1[[#This Row],[RESULTADO 6]],Tabla1[[#This Row],[RESULTADO 514]],Tabla1[[#This Row],[RESULTADO 1322]]), "0")</f>
        <v>0.91595986277650832</v>
      </c>
      <c r="BZ28" s="271">
        <f>Tabla1[[#This Row],[PROMEDIO MENSUAL 3er TRIMESTRE]]</f>
        <v>0.91595986277650832</v>
      </c>
      <c r="CA28" s="265" t="str">
        <f>Tabla1[[#This Row],[DESEMPEÑO1524]]</f>
        <v>EXCELENTE</v>
      </c>
      <c r="CB28" s="163">
        <f t="shared" si="4"/>
        <v>0.8</v>
      </c>
      <c r="CC28" s="174">
        <v>2165</v>
      </c>
      <c r="CD28" s="174">
        <v>2395</v>
      </c>
      <c r="CE28" s="272">
        <f>IFERROR(Tabla1[[#This Row],[Valor numerador19]]/Tabla1[[#This Row],[Valor denominador20]], " ")</f>
        <v>0.90396659707724425</v>
      </c>
      <c r="CF28" s="181" t="str">
        <f>Tabla1[[#This Row],[EXCELENTE]]</f>
        <v>&gt;=80%</v>
      </c>
      <c r="CG28" s="181" t="s">
        <v>21</v>
      </c>
      <c r="CH28" s="325" t="s">
        <v>838</v>
      </c>
      <c r="CI28" s="323"/>
      <c r="CJ28" s="163">
        <f t="shared" si="5"/>
        <v>0.8</v>
      </c>
      <c r="CK28" s="174">
        <v>4157</v>
      </c>
      <c r="CL28" s="174">
        <v>4566</v>
      </c>
      <c r="CM28" s="272">
        <f>+IFERROR(Tabla1[[#This Row],[Valor numerador27]]/Tabla1[[#This Row],[Valor denominador28]], " ")</f>
        <v>0.91042487954445905</v>
      </c>
      <c r="CN28" s="181" t="str">
        <f>Tabla1[[#This Row],[EXCELENTE]]</f>
        <v>&gt;=80%</v>
      </c>
      <c r="CO28" s="181" t="s">
        <v>21</v>
      </c>
      <c r="CP28" s="325" t="s">
        <v>838</v>
      </c>
      <c r="CQ28" s="323"/>
      <c r="CR28" s="163">
        <f t="shared" si="6"/>
        <v>0.8</v>
      </c>
      <c r="CS28" s="174">
        <v>3066</v>
      </c>
      <c r="CT28" s="174">
        <v>3375</v>
      </c>
      <c r="CU28" s="273">
        <f>IFERROR(Tabla1[[#This Row],[Valor numerador35]]/Tabla1[[#This Row],[Valor denominador36]], " ")</f>
        <v>0.9084444444444445</v>
      </c>
      <c r="CV28" s="181" t="str">
        <f>Tabla1[[#This Row],[EXCELENTE]]</f>
        <v>&gt;=80%</v>
      </c>
      <c r="CW28" s="181" t="s">
        <v>21</v>
      </c>
      <c r="CX28" s="325" t="s">
        <v>838</v>
      </c>
      <c r="CY28" s="323"/>
      <c r="CZ28" s="263">
        <f>IFERROR(AVERAGE(Tabla1[[#This Row],[RESULTADO 21]],Tabla1[[#This Row],[RESULTADO 29]],Tabla1[[#This Row],[RESULTADO 37]]), "0")</f>
        <v>0.90761197368871593</v>
      </c>
      <c r="DA28" s="264">
        <f>Tabla1[[#This Row],[PROMEDIO MENSUAL 2do TRIMESTRE]]</f>
        <v>0.90761197368871593</v>
      </c>
      <c r="DB28" s="274" t="str">
        <f>Tabla1[[#This Row],[DESEMPEÑO39]]</f>
        <v>EXCELENTE</v>
      </c>
      <c r="DC28" s="142">
        <f t="shared" si="0"/>
        <v>0.8</v>
      </c>
      <c r="DD28" s="143">
        <v>2511</v>
      </c>
      <c r="DE28" s="143">
        <v>2571</v>
      </c>
      <c r="DF28" s="142">
        <f>IFERROR(Tabla1[[#This Row],[Valor numerador43]]/Tabla1[[#This Row],[Valor denominador44]], " ")</f>
        <v>0.97666277712952154</v>
      </c>
      <c r="DG28" s="144" t="str">
        <f>Tabla1[[#This Row],[EXCELENTE]]</f>
        <v>&gt;=80%</v>
      </c>
      <c r="DH28" s="145" t="s">
        <v>21</v>
      </c>
      <c r="DI28" s="175" t="s">
        <v>935</v>
      </c>
      <c r="DJ28" s="146"/>
      <c r="DK28" s="142">
        <f t="shared" si="2"/>
        <v>0.8</v>
      </c>
      <c r="DL28" s="143">
        <v>1396</v>
      </c>
      <c r="DM28" s="143">
        <v>1475</v>
      </c>
      <c r="DN28" s="142">
        <f>IFERROR(Tabla1[[#This Row],[Valor numerador51]]/Tabla1[[#This Row],[Valor denominador52]], " ")</f>
        <v>0.94644067796610165</v>
      </c>
      <c r="DO28" s="144" t="str">
        <f>Tabla1[[#This Row],[EXCELENTE]]</f>
        <v>&gt;=80%</v>
      </c>
      <c r="DP28" s="145" t="s">
        <v>21</v>
      </c>
      <c r="DQ28" s="176" t="s">
        <v>935</v>
      </c>
      <c r="DR28" s="146"/>
      <c r="DS28" s="142">
        <f t="shared" si="3"/>
        <v>0.8</v>
      </c>
      <c r="DT28" s="143">
        <v>2326</v>
      </c>
      <c r="DU28" s="143">
        <v>2537</v>
      </c>
      <c r="DV28" s="142">
        <f>+Tabla1[[#This Row],[Valor denominador60]]/Tabla1[[#This Row],[Valor denominador60]]</f>
        <v>1</v>
      </c>
      <c r="DW28" s="144" t="str">
        <f>Tabla1[[#This Row],[EXCELENTE]]</f>
        <v>&gt;=80%</v>
      </c>
      <c r="DX28" s="145" t="s">
        <v>21</v>
      </c>
      <c r="DY28" s="175" t="s">
        <v>935</v>
      </c>
      <c r="DZ28" s="146"/>
      <c r="EA28" s="263">
        <f>IFERROR(AVERAGE(Tabla1[[#This Row],[RESULTADO 45]],Tabla1[[#This Row],[RESULTADO 53]],Tabla1[[#This Row],[RESULTADO 61]]), " 0")</f>
        <v>0.97436781836520769</v>
      </c>
      <c r="EB28" s="264">
        <f>Tabla1[[#This Row],[PROMEDIO MENSUAL 1er TRIMESTRE]]</f>
        <v>0.97436781836520769</v>
      </c>
      <c r="EC28" s="275" t="str">
        <f>Tabla1[[#This Row],[DESEMPEÑO63]]</f>
        <v>EXCELENTE</v>
      </c>
    </row>
    <row r="29" spans="1:133" s="250" customFormat="1" ht="409.5" x14ac:dyDescent="0.25">
      <c r="A29" s="481">
        <v>22</v>
      </c>
      <c r="B29" s="318" t="s">
        <v>179</v>
      </c>
      <c r="C29" s="276" t="s">
        <v>205</v>
      </c>
      <c r="D29" s="277" t="s">
        <v>181</v>
      </c>
      <c r="E29" s="278" t="s">
        <v>29</v>
      </c>
      <c r="F29" s="251" t="s">
        <v>226</v>
      </c>
      <c r="G29" s="251" t="s">
        <v>227</v>
      </c>
      <c r="H29" s="281" t="s">
        <v>52</v>
      </c>
      <c r="I29" s="276" t="s">
        <v>185</v>
      </c>
      <c r="J29" s="303">
        <v>1</v>
      </c>
      <c r="K29" s="276" t="s">
        <v>210</v>
      </c>
      <c r="L29" s="281" t="s">
        <v>35</v>
      </c>
      <c r="M29" s="251" t="s">
        <v>228</v>
      </c>
      <c r="N29" s="281" t="s">
        <v>37</v>
      </c>
      <c r="O29" s="251" t="s">
        <v>229</v>
      </c>
      <c r="P29" s="281" t="s">
        <v>74</v>
      </c>
      <c r="Q29" s="281" t="s">
        <v>74</v>
      </c>
      <c r="R29" s="282" t="s">
        <v>189</v>
      </c>
      <c r="S29" s="283" t="s">
        <v>190</v>
      </c>
      <c r="T29" s="283" t="s">
        <v>155</v>
      </c>
      <c r="U29" s="305" t="s">
        <v>191</v>
      </c>
      <c r="V29" s="276" t="s">
        <v>205</v>
      </c>
      <c r="W29" s="276" t="s">
        <v>206</v>
      </c>
      <c r="X29" s="276" t="s">
        <v>206</v>
      </c>
      <c r="Y29" s="276" t="s">
        <v>206</v>
      </c>
      <c r="Z29" s="261"/>
      <c r="AA29" s="260"/>
      <c r="AB29" s="260"/>
      <c r="AC29" s="261" t="str">
        <f>IFERROR(Tabla1[[#This Row],[Valor numerador]]/Tabla1[[#This Row],[Valor denominador]], " ")</f>
        <v xml:space="preserve"> </v>
      </c>
      <c r="AD29" s="260" t="str">
        <f>Tabla1[[#This Row],[EXCELENTE]]</f>
        <v>&gt;=100%</v>
      </c>
      <c r="AE29" s="260"/>
      <c r="AF29" s="260"/>
      <c r="AG29" s="260"/>
      <c r="AH29" s="262"/>
      <c r="AI29" s="260"/>
      <c r="AJ29" s="260"/>
      <c r="AK29" s="261" t="str">
        <f>IFERROR(Tabla1[[#This Row],[Valor numerador3]]/Tabla1[[#This Row],[Valor denominador4]], " ")</f>
        <v xml:space="preserve"> </v>
      </c>
      <c r="AL29" s="260" t="str">
        <f>Tabla1[[#This Row],[EXCELENTE]]</f>
        <v>&gt;=100%</v>
      </c>
      <c r="AM29" s="260"/>
      <c r="AN29" s="260"/>
      <c r="AO29" s="260"/>
      <c r="AP29" s="262">
        <v>1</v>
      </c>
      <c r="AQ29" s="260">
        <v>8</v>
      </c>
      <c r="AR29" s="260">
        <v>8</v>
      </c>
      <c r="AS29" s="262">
        <f>IFERROR(Tabla1[[#This Row],[Valor numerador11]]/Tabla1[[#This Row],[Valor denominador12]], " ")</f>
        <v>1</v>
      </c>
      <c r="AT29" s="260" t="str">
        <f>Tabla1[[#This Row],[EXCELENTE]]</f>
        <v>&gt;=100%</v>
      </c>
      <c r="AU29" s="260" t="s">
        <v>21</v>
      </c>
      <c r="AV29" s="286" t="s">
        <v>1051</v>
      </c>
      <c r="AW29" s="260"/>
      <c r="AX29" s="263">
        <f>IFERROR(AVERAGE(Tabla1[[#This Row],[RESULTADO ]],Tabla1[[#This Row],[RESULTADO 5]],Tabla1[[#This Row],[RESULTADO 13]]), "0")</f>
        <v>1</v>
      </c>
      <c r="AY29" s="264">
        <f>Tabla1[[#This Row],[PROMEDIO MENSUAL 4to TRIMESTRE]]</f>
        <v>1</v>
      </c>
      <c r="AZ29" s="265" t="str">
        <f>Tabla1[[#This Row],[DESEMPEÑO15]]</f>
        <v>EXCELENTE</v>
      </c>
      <c r="BA29" s="172"/>
      <c r="BB29" s="172"/>
      <c r="BC29" s="172"/>
      <c r="BD29" s="267" t="str">
        <f>IFERROR(Tabla1[[#This Row],[Valor numerador4]]/Tabla1[[#This Row],[Valor denominador5]], " ")</f>
        <v xml:space="preserve"> </v>
      </c>
      <c r="BE29" s="268" t="str">
        <f t="shared" si="1"/>
        <v>&gt;=100%</v>
      </c>
      <c r="BF29" s="321"/>
      <c r="BG29" s="289"/>
      <c r="BH29" s="178"/>
      <c r="BI29" s="172"/>
      <c r="BJ29" s="172"/>
      <c r="BK29" s="172"/>
      <c r="BL29" s="267" t="str">
        <f>+IFERROR(Tabla1[[#This Row],[Valor numerador312]]/Tabla1[[#This Row],[Valor denominador413]], " ")</f>
        <v xml:space="preserve"> </v>
      </c>
      <c r="BM29" s="266" t="str">
        <f>Tabla1[[#This Row],[EXCELENTE]]</f>
        <v>&gt;=100%</v>
      </c>
      <c r="BN29" s="321"/>
      <c r="BO29" s="289"/>
      <c r="BP29" s="178"/>
      <c r="BQ29" s="172"/>
      <c r="BR29" s="326"/>
      <c r="BS29" s="326"/>
      <c r="BT29" s="267" t="str">
        <f>+IFERROR(Tabla1[[#This Row],[Valor numerador1120]]/Tabla1[[#This Row],[Valor denominador1221]], " ")</f>
        <v xml:space="preserve"> </v>
      </c>
      <c r="BU29" s="266" t="str">
        <f>Tabla1[[#This Row],[EXCELENTE]]</f>
        <v>&gt;=100%</v>
      </c>
      <c r="BV29" s="321"/>
      <c r="BW29" s="289"/>
      <c r="BX29" s="322"/>
      <c r="BY29" s="270" t="str">
        <f>+IFERROR(AVERAGE(Tabla1[[#This Row],[RESULTADO 6]],Tabla1[[#This Row],[RESULTADO 514]],Tabla1[[#This Row],[RESULTADO 1322]]), "0")</f>
        <v>0</v>
      </c>
      <c r="BZ29" s="271" t="str">
        <f>Tabla1[[#This Row],[PROMEDIO MENSUAL 3er TRIMESTRE]]</f>
        <v>0</v>
      </c>
      <c r="CA29" s="265"/>
      <c r="CB29" s="163" t="s">
        <v>559</v>
      </c>
      <c r="CC29" s="163" t="s">
        <v>559</v>
      </c>
      <c r="CD29" s="163" t="s">
        <v>559</v>
      </c>
      <c r="CE29" s="272" t="str">
        <f>IFERROR(Tabla1[[#This Row],[Valor numerador19]]/Tabla1[[#This Row],[Valor denominador20]], " ")</f>
        <v xml:space="preserve"> </v>
      </c>
      <c r="CF29" s="181" t="str">
        <f>Tabla1[[#This Row],[EXCELENTE]]</f>
        <v>&gt;=100%</v>
      </c>
      <c r="CG29" s="327"/>
      <c r="CH29" s="186" t="s">
        <v>559</v>
      </c>
      <c r="CI29" s="163" t="s">
        <v>559</v>
      </c>
      <c r="CJ29" s="163" t="s">
        <v>559</v>
      </c>
      <c r="CK29" s="163" t="s">
        <v>559</v>
      </c>
      <c r="CL29" s="163" t="s">
        <v>559</v>
      </c>
      <c r="CM29" s="272" t="str">
        <f>+IFERROR(Tabla1[[#This Row],[Valor numerador27]]/Tabla1[[#This Row],[Valor denominador28]], " ")</f>
        <v xml:space="preserve"> </v>
      </c>
      <c r="CN29" s="181" t="str">
        <f>Tabla1[[#This Row],[EXCELENTE]]</f>
        <v>&gt;=100%</v>
      </c>
      <c r="CO29" s="181"/>
      <c r="CP29" s="186" t="s">
        <v>559</v>
      </c>
      <c r="CQ29" s="163" t="s">
        <v>559</v>
      </c>
      <c r="CR29" s="163">
        <f t="shared" si="6"/>
        <v>1</v>
      </c>
      <c r="CS29" s="328">
        <v>8</v>
      </c>
      <c r="CT29" s="328">
        <v>8</v>
      </c>
      <c r="CU29" s="273">
        <f>IFERROR(Tabla1[[#This Row],[Valor numerador35]]/Tabla1[[#This Row],[Valor denominador36]], " ")</f>
        <v>1</v>
      </c>
      <c r="CV29" s="181" t="str">
        <f>Tabla1[[#This Row],[EXCELENTE]]</f>
        <v>&gt;=100%</v>
      </c>
      <c r="CW29" s="181" t="s">
        <v>21</v>
      </c>
      <c r="CX29" s="329" t="s">
        <v>896</v>
      </c>
      <c r="CY29" s="323"/>
      <c r="CZ29" s="263">
        <f>IFERROR(AVERAGE(Tabla1[[#This Row],[RESULTADO 21]],Tabla1[[#This Row],[RESULTADO 29]],Tabla1[[#This Row],[RESULTADO 37]]), "0")</f>
        <v>1</v>
      </c>
      <c r="DA29" s="264">
        <f>Tabla1[[#This Row],[PROMEDIO MENSUAL 2do TRIMESTRE]]</f>
        <v>1</v>
      </c>
      <c r="DB29" s="274" t="str">
        <f>Tabla1[[#This Row],[DESEMPEÑO39]]</f>
        <v>EXCELENTE</v>
      </c>
      <c r="DC29" s="142">
        <f t="shared" si="0"/>
        <v>1</v>
      </c>
      <c r="DD29" s="143" t="s">
        <v>829</v>
      </c>
      <c r="DE29" s="143" t="s">
        <v>829</v>
      </c>
      <c r="DF29" s="142" t="str">
        <f>IFERROR(Tabla1[[#This Row],[Valor numerador43]]/Tabla1[[#This Row],[Valor denominador44]], " ")</f>
        <v xml:space="preserve"> </v>
      </c>
      <c r="DG29" s="144" t="str">
        <f>Tabla1[[#This Row],[EXCELENTE]]</f>
        <v>&gt;=100%</v>
      </c>
      <c r="DH29" s="145" t="s">
        <v>829</v>
      </c>
      <c r="DI29" s="146" t="s">
        <v>829</v>
      </c>
      <c r="DJ29" s="146" t="s">
        <v>829</v>
      </c>
      <c r="DK29" s="142">
        <f t="shared" si="2"/>
        <v>1</v>
      </c>
      <c r="DL29" s="143" t="s">
        <v>829</v>
      </c>
      <c r="DM29" s="143" t="s">
        <v>829</v>
      </c>
      <c r="DN29" s="142" t="str">
        <f>IFERROR(Tabla1[[#This Row],[Valor numerador51]]/Tabla1[[#This Row],[Valor denominador52]], " ")</f>
        <v xml:space="preserve"> </v>
      </c>
      <c r="DO29" s="144" t="str">
        <f>Tabla1[[#This Row],[EXCELENTE]]</f>
        <v>&gt;=100%</v>
      </c>
      <c r="DP29" s="145" t="s">
        <v>829</v>
      </c>
      <c r="DQ29" s="146" t="s">
        <v>829</v>
      </c>
      <c r="DR29" s="146" t="s">
        <v>829</v>
      </c>
      <c r="DS29" s="142">
        <f t="shared" si="3"/>
        <v>1</v>
      </c>
      <c r="DT29" s="143" t="s">
        <v>829</v>
      </c>
      <c r="DU29" s="143" t="s">
        <v>829</v>
      </c>
      <c r="DV29" s="142" t="e">
        <f>+Tabla1[[#This Row],[Valor denominador60]]/Tabla1[[#This Row],[Valor denominador60]]</f>
        <v>#VALUE!</v>
      </c>
      <c r="DW29" s="144" t="str">
        <f>Tabla1[[#This Row],[EXCELENTE]]</f>
        <v>&gt;=100%</v>
      </c>
      <c r="DX29" s="145" t="s">
        <v>829</v>
      </c>
      <c r="DY29" s="146" t="s">
        <v>829</v>
      </c>
      <c r="DZ29" s="146" t="s">
        <v>829</v>
      </c>
      <c r="EA29" s="263" t="str">
        <f>IFERROR(AVERAGE(Tabla1[[#This Row],[RESULTADO 45]],Tabla1[[#This Row],[RESULTADO 53]],Tabla1[[#This Row],[RESULTADO 61]]), " 0")</f>
        <v xml:space="preserve"> 0</v>
      </c>
      <c r="EB29" s="264" t="str">
        <f>Tabla1[[#This Row],[PROMEDIO MENSUAL 1er TRIMESTRE]]</f>
        <v xml:space="preserve"> 0</v>
      </c>
      <c r="EC29" s="275"/>
    </row>
    <row r="30" spans="1:133" s="250" customFormat="1" ht="105" x14ac:dyDescent="0.25">
      <c r="A30" s="481">
        <v>23</v>
      </c>
      <c r="B30" s="318" t="s">
        <v>207</v>
      </c>
      <c r="C30" s="276" t="s">
        <v>205</v>
      </c>
      <c r="D30" s="277" t="s">
        <v>181</v>
      </c>
      <c r="E30" s="278" t="s">
        <v>29</v>
      </c>
      <c r="F30" s="251" t="s">
        <v>230</v>
      </c>
      <c r="G30" s="251" t="s">
        <v>231</v>
      </c>
      <c r="H30" s="251" t="s">
        <v>52</v>
      </c>
      <c r="I30" s="276" t="s">
        <v>185</v>
      </c>
      <c r="J30" s="303">
        <v>1</v>
      </c>
      <c r="K30" s="276" t="s">
        <v>210</v>
      </c>
      <c r="L30" s="281" t="s">
        <v>35</v>
      </c>
      <c r="M30" s="251" t="s">
        <v>232</v>
      </c>
      <c r="N30" s="281" t="s">
        <v>37</v>
      </c>
      <c r="O30" s="251" t="s">
        <v>233</v>
      </c>
      <c r="P30" s="281" t="s">
        <v>74</v>
      </c>
      <c r="Q30" s="281" t="s">
        <v>74</v>
      </c>
      <c r="R30" s="282" t="s">
        <v>189</v>
      </c>
      <c r="S30" s="283" t="s">
        <v>190</v>
      </c>
      <c r="T30" s="283" t="s">
        <v>155</v>
      </c>
      <c r="U30" s="305" t="s">
        <v>191</v>
      </c>
      <c r="V30" s="276" t="s">
        <v>205</v>
      </c>
      <c r="W30" s="276" t="s">
        <v>206</v>
      </c>
      <c r="X30" s="276" t="s">
        <v>206</v>
      </c>
      <c r="Y30" s="276" t="s">
        <v>206</v>
      </c>
      <c r="Z30" s="261"/>
      <c r="AA30" s="260"/>
      <c r="AB30" s="260"/>
      <c r="AC30" s="261" t="str">
        <f>IFERROR(Tabla1[[#This Row],[Valor numerador]]/Tabla1[[#This Row],[Valor denominador]], " ")</f>
        <v xml:space="preserve"> </v>
      </c>
      <c r="AD30" s="260" t="str">
        <f>Tabla1[[#This Row],[EXCELENTE]]</f>
        <v>&gt;=100%</v>
      </c>
      <c r="AE30" s="260"/>
      <c r="AF30" s="260"/>
      <c r="AG30" s="260"/>
      <c r="AH30" s="262"/>
      <c r="AI30" s="260"/>
      <c r="AJ30" s="260"/>
      <c r="AK30" s="261" t="str">
        <f>IFERROR(Tabla1[[#This Row],[Valor numerador3]]/Tabla1[[#This Row],[Valor denominador4]], " ")</f>
        <v xml:space="preserve"> </v>
      </c>
      <c r="AL30" s="260" t="str">
        <f>Tabla1[[#This Row],[EXCELENTE]]</f>
        <v>&gt;=100%</v>
      </c>
      <c r="AM30" s="260"/>
      <c r="AN30" s="260"/>
      <c r="AO30" s="260"/>
      <c r="AP30" s="262">
        <v>1</v>
      </c>
      <c r="AQ30" s="260">
        <v>36</v>
      </c>
      <c r="AR30" s="260">
        <v>36</v>
      </c>
      <c r="AS30" s="262">
        <f>IFERROR(Tabla1[[#This Row],[Valor numerador11]]/Tabla1[[#This Row],[Valor denominador12]], " ")</f>
        <v>1</v>
      </c>
      <c r="AT30" s="260" t="str">
        <f>Tabla1[[#This Row],[EXCELENTE]]</f>
        <v>&gt;=100%</v>
      </c>
      <c r="AU30" s="260" t="s">
        <v>21</v>
      </c>
      <c r="AV30" s="286" t="s">
        <v>1052</v>
      </c>
      <c r="AW30" s="260"/>
      <c r="AX30" s="263">
        <f>IFERROR(AVERAGE(Tabla1[[#This Row],[RESULTADO ]],Tabla1[[#This Row],[RESULTADO 5]],Tabla1[[#This Row],[RESULTADO 13]]), "0")</f>
        <v>1</v>
      </c>
      <c r="AY30" s="264">
        <f>Tabla1[[#This Row],[PROMEDIO MENSUAL 4to TRIMESTRE]]</f>
        <v>1</v>
      </c>
      <c r="AZ30" s="265" t="str">
        <f>Tabla1[[#This Row],[DESEMPEÑO15]]</f>
        <v>EXCELENTE</v>
      </c>
      <c r="BA30" s="172"/>
      <c r="BB30" s="172"/>
      <c r="BC30" s="172"/>
      <c r="BD30" s="267" t="str">
        <f>IFERROR(Tabla1[[#This Row],[Valor numerador4]]/Tabla1[[#This Row],[Valor denominador5]], " ")</f>
        <v xml:space="preserve"> </v>
      </c>
      <c r="BE30" s="268" t="str">
        <f t="shared" si="1"/>
        <v>&gt;=100%</v>
      </c>
      <c r="BF30" s="321"/>
      <c r="BG30" s="289"/>
      <c r="BH30" s="178"/>
      <c r="BI30" s="172"/>
      <c r="BJ30" s="172"/>
      <c r="BK30" s="172"/>
      <c r="BL30" s="267" t="str">
        <f>+IFERROR(Tabla1[[#This Row],[Valor numerador312]]/Tabla1[[#This Row],[Valor denominador413]], " ")</f>
        <v xml:space="preserve"> </v>
      </c>
      <c r="BM30" s="266" t="str">
        <f>Tabla1[[#This Row],[EXCELENTE]]</f>
        <v>&gt;=100%</v>
      </c>
      <c r="BN30" s="321"/>
      <c r="BO30" s="289"/>
      <c r="BP30" s="178"/>
      <c r="BQ30" s="172"/>
      <c r="BR30" s="330"/>
      <c r="BS30" s="330"/>
      <c r="BT30" s="267" t="str">
        <f>+IFERROR(Tabla1[[#This Row],[Valor numerador1120]]/Tabla1[[#This Row],[Valor denominador1221]], " ")</f>
        <v xml:space="preserve"> </v>
      </c>
      <c r="BU30" s="266" t="str">
        <f>Tabla1[[#This Row],[EXCELENTE]]</f>
        <v>&gt;=100%</v>
      </c>
      <c r="BV30" s="321"/>
      <c r="BW30" s="289"/>
      <c r="BX30" s="322"/>
      <c r="BY30" s="270" t="str">
        <f>+IFERROR(AVERAGE(Tabla1[[#This Row],[RESULTADO 6]],Tabla1[[#This Row],[RESULTADO 514]],Tabla1[[#This Row],[RESULTADO 1322]]), "0")</f>
        <v>0</v>
      </c>
      <c r="BZ30" s="271" t="str">
        <f>Tabla1[[#This Row],[PROMEDIO MENSUAL 3er TRIMESTRE]]</f>
        <v>0</v>
      </c>
      <c r="CA30" s="265"/>
      <c r="CB30" s="163" t="s">
        <v>559</v>
      </c>
      <c r="CC30" s="163" t="s">
        <v>559</v>
      </c>
      <c r="CD30" s="163" t="s">
        <v>559</v>
      </c>
      <c r="CE30" s="272" t="str">
        <f>IFERROR(Tabla1[[#This Row],[Valor numerador19]]/Tabla1[[#This Row],[Valor denominador20]], " ")</f>
        <v xml:space="preserve"> </v>
      </c>
      <c r="CF30" s="181" t="str">
        <f>Tabla1[[#This Row],[EXCELENTE]]</f>
        <v>&gt;=100%</v>
      </c>
      <c r="CG30" s="327"/>
      <c r="CH30" s="186" t="s">
        <v>559</v>
      </c>
      <c r="CI30" s="163" t="s">
        <v>559</v>
      </c>
      <c r="CJ30" s="163" t="s">
        <v>559</v>
      </c>
      <c r="CK30" s="163" t="s">
        <v>559</v>
      </c>
      <c r="CL30" s="163" t="s">
        <v>559</v>
      </c>
      <c r="CM30" s="272" t="str">
        <f>+IFERROR(Tabla1[[#This Row],[Valor numerador27]]/Tabla1[[#This Row],[Valor denominador28]], " ")</f>
        <v xml:space="preserve"> </v>
      </c>
      <c r="CN30" s="181" t="str">
        <f>Tabla1[[#This Row],[EXCELENTE]]</f>
        <v>&gt;=100%</v>
      </c>
      <c r="CO30" s="181"/>
      <c r="CP30" s="186" t="s">
        <v>559</v>
      </c>
      <c r="CQ30" s="163" t="s">
        <v>559</v>
      </c>
      <c r="CR30" s="163">
        <f t="shared" si="6"/>
        <v>1</v>
      </c>
      <c r="CS30" s="323">
        <v>5</v>
      </c>
      <c r="CT30" s="323">
        <v>5</v>
      </c>
      <c r="CU30" s="273">
        <f>IFERROR(Tabla1[[#This Row],[Valor numerador35]]/Tabla1[[#This Row],[Valor denominador36]], " ")</f>
        <v>1</v>
      </c>
      <c r="CV30" s="181" t="str">
        <f>Tabla1[[#This Row],[EXCELENTE]]</f>
        <v>&gt;=100%</v>
      </c>
      <c r="CW30" s="181" t="s">
        <v>21</v>
      </c>
      <c r="CX30" s="186" t="s">
        <v>897</v>
      </c>
      <c r="CY30" s="323"/>
      <c r="CZ30" s="263">
        <f>IFERROR(AVERAGE(Tabla1[[#This Row],[RESULTADO 21]],Tabla1[[#This Row],[RESULTADO 29]],Tabla1[[#This Row],[RESULTADO 37]]), "0")</f>
        <v>1</v>
      </c>
      <c r="DA30" s="264">
        <f>Tabla1[[#This Row],[PROMEDIO MENSUAL 2do TRIMESTRE]]</f>
        <v>1</v>
      </c>
      <c r="DB30" s="274" t="str">
        <f>Tabla1[[#This Row],[DESEMPEÑO39]]</f>
        <v>EXCELENTE</v>
      </c>
      <c r="DC30" s="142">
        <f t="shared" si="0"/>
        <v>1</v>
      </c>
      <c r="DD30" s="143" t="s">
        <v>829</v>
      </c>
      <c r="DE30" s="143" t="s">
        <v>829</v>
      </c>
      <c r="DF30" s="142" t="str">
        <f>IFERROR(Tabla1[[#This Row],[Valor numerador43]]/Tabla1[[#This Row],[Valor denominador44]], " ")</f>
        <v xml:space="preserve"> </v>
      </c>
      <c r="DG30" s="144" t="str">
        <f>Tabla1[[#This Row],[EXCELENTE]]</f>
        <v>&gt;=100%</v>
      </c>
      <c r="DH30" s="145" t="s">
        <v>829</v>
      </c>
      <c r="DI30" s="146" t="s">
        <v>829</v>
      </c>
      <c r="DJ30" s="146" t="s">
        <v>829</v>
      </c>
      <c r="DK30" s="142">
        <f t="shared" si="2"/>
        <v>1</v>
      </c>
      <c r="DL30" s="143" t="s">
        <v>829</v>
      </c>
      <c r="DM30" s="143" t="s">
        <v>829</v>
      </c>
      <c r="DN30" s="142" t="str">
        <f>IFERROR(Tabla1[[#This Row],[Valor numerador51]]/Tabla1[[#This Row],[Valor denominador52]], " ")</f>
        <v xml:space="preserve"> </v>
      </c>
      <c r="DO30" s="144" t="str">
        <f>Tabla1[[#This Row],[EXCELENTE]]</f>
        <v>&gt;=100%</v>
      </c>
      <c r="DP30" s="145" t="s">
        <v>829</v>
      </c>
      <c r="DQ30" s="146" t="s">
        <v>829</v>
      </c>
      <c r="DR30" s="146" t="s">
        <v>829</v>
      </c>
      <c r="DS30" s="142">
        <f t="shared" si="3"/>
        <v>1</v>
      </c>
      <c r="DT30" s="143" t="s">
        <v>829</v>
      </c>
      <c r="DU30" s="143" t="s">
        <v>829</v>
      </c>
      <c r="DV30" s="142" t="e">
        <f>+Tabla1[[#This Row],[Valor denominador60]]/Tabla1[[#This Row],[Valor denominador60]]</f>
        <v>#VALUE!</v>
      </c>
      <c r="DW30" s="144" t="str">
        <f>Tabla1[[#This Row],[EXCELENTE]]</f>
        <v>&gt;=100%</v>
      </c>
      <c r="DX30" s="145" t="s">
        <v>829</v>
      </c>
      <c r="DY30" s="146" t="s">
        <v>829</v>
      </c>
      <c r="DZ30" s="146" t="s">
        <v>829</v>
      </c>
      <c r="EA30" s="263" t="str">
        <f>IFERROR(AVERAGE(Tabla1[[#This Row],[RESULTADO 45]],Tabla1[[#This Row],[RESULTADO 53]],Tabla1[[#This Row],[RESULTADO 61]]), " 0")</f>
        <v xml:space="preserve"> 0</v>
      </c>
      <c r="EB30" s="264" t="str">
        <f>Tabla1[[#This Row],[PROMEDIO MENSUAL 1er TRIMESTRE]]</f>
        <v xml:space="preserve"> 0</v>
      </c>
      <c r="EC30" s="275"/>
    </row>
    <row r="31" spans="1:133" s="250" customFormat="1" ht="90" x14ac:dyDescent="0.25">
      <c r="A31" s="481">
        <v>24</v>
      </c>
      <c r="B31" s="318" t="s">
        <v>179</v>
      </c>
      <c r="C31" s="252" t="s">
        <v>180</v>
      </c>
      <c r="D31" s="277" t="s">
        <v>181</v>
      </c>
      <c r="E31" s="278" t="s">
        <v>29</v>
      </c>
      <c r="F31" s="251" t="s">
        <v>234</v>
      </c>
      <c r="G31" s="251" t="s">
        <v>235</v>
      </c>
      <c r="H31" s="276" t="s">
        <v>184</v>
      </c>
      <c r="I31" s="276" t="s">
        <v>185</v>
      </c>
      <c r="J31" s="303">
        <v>1</v>
      </c>
      <c r="K31" s="276" t="s">
        <v>210</v>
      </c>
      <c r="L31" s="281" t="s">
        <v>35</v>
      </c>
      <c r="M31" s="251" t="s">
        <v>236</v>
      </c>
      <c r="N31" s="281" t="s">
        <v>37</v>
      </c>
      <c r="O31" s="279" t="s">
        <v>237</v>
      </c>
      <c r="P31" s="281" t="s">
        <v>39</v>
      </c>
      <c r="Q31" s="281" t="s">
        <v>39</v>
      </c>
      <c r="R31" s="282" t="s">
        <v>189</v>
      </c>
      <c r="S31" s="283" t="s">
        <v>190</v>
      </c>
      <c r="T31" s="283" t="s">
        <v>155</v>
      </c>
      <c r="U31" s="305" t="s">
        <v>191</v>
      </c>
      <c r="V31" s="276" t="s">
        <v>205</v>
      </c>
      <c r="W31" s="276" t="s">
        <v>206</v>
      </c>
      <c r="X31" s="276" t="s">
        <v>206</v>
      </c>
      <c r="Y31" s="276" t="s">
        <v>206</v>
      </c>
      <c r="Z31" s="261">
        <v>1</v>
      </c>
      <c r="AA31" s="260">
        <v>19</v>
      </c>
      <c r="AB31" s="260">
        <v>19</v>
      </c>
      <c r="AC31" s="261">
        <f>IFERROR(Tabla1[[#This Row],[Valor numerador]]/Tabla1[[#This Row],[Valor denominador]], " ")</f>
        <v>1</v>
      </c>
      <c r="AD31" s="260" t="str">
        <f>Tabla1[[#This Row],[EXCELENTE]]</f>
        <v>&gt;=100%</v>
      </c>
      <c r="AE31" s="260" t="s">
        <v>21</v>
      </c>
      <c r="AF31" s="286" t="s">
        <v>743</v>
      </c>
      <c r="AG31" s="260"/>
      <c r="AH31" s="262">
        <v>1</v>
      </c>
      <c r="AI31" s="260">
        <v>10</v>
      </c>
      <c r="AJ31" s="260">
        <v>10</v>
      </c>
      <c r="AK31" s="261">
        <f>IFERROR(Tabla1[[#This Row],[Valor numerador3]]/Tabla1[[#This Row],[Valor denominador4]], " ")</f>
        <v>1</v>
      </c>
      <c r="AL31" s="260" t="str">
        <f>Tabla1[[#This Row],[EXCELENTE]]</f>
        <v>&gt;=100%</v>
      </c>
      <c r="AM31" s="260" t="s">
        <v>21</v>
      </c>
      <c r="AN31" s="286" t="s">
        <v>743</v>
      </c>
      <c r="AO31" s="260"/>
      <c r="AP31" s="262">
        <v>1</v>
      </c>
      <c r="AQ31" s="260">
        <v>6</v>
      </c>
      <c r="AR31" s="260">
        <v>6</v>
      </c>
      <c r="AS31" s="262">
        <f>IFERROR(Tabla1[[#This Row],[Valor numerador11]]/Tabla1[[#This Row],[Valor denominador12]], " ")</f>
        <v>1</v>
      </c>
      <c r="AT31" s="260" t="str">
        <f>Tabla1[[#This Row],[EXCELENTE]]</f>
        <v>&gt;=100%</v>
      </c>
      <c r="AU31" s="260" t="s">
        <v>21</v>
      </c>
      <c r="AV31" s="286" t="s">
        <v>743</v>
      </c>
      <c r="AW31" s="260"/>
      <c r="AX31" s="263">
        <f>IFERROR(AVERAGE(Tabla1[[#This Row],[RESULTADO ]],Tabla1[[#This Row],[RESULTADO 5]],Tabla1[[#This Row],[RESULTADO 13]]), "0")</f>
        <v>1</v>
      </c>
      <c r="AY31" s="264">
        <f>Tabla1[[#This Row],[PROMEDIO MENSUAL 4to TRIMESTRE]]</f>
        <v>1</v>
      </c>
      <c r="AZ31" s="265" t="str">
        <f>Tabla1[[#This Row],[DESEMPEÑO15]]</f>
        <v>EXCELENTE</v>
      </c>
      <c r="BA31" s="172">
        <v>1</v>
      </c>
      <c r="BB31" s="173">
        <v>32</v>
      </c>
      <c r="BC31" s="173">
        <v>32</v>
      </c>
      <c r="BD31" s="267">
        <f>IFERROR(Tabla1[[#This Row],[Valor numerador4]]/Tabla1[[#This Row],[Valor denominador5]], " ")</f>
        <v>1</v>
      </c>
      <c r="BE31" s="268" t="str">
        <f t="shared" si="1"/>
        <v>&gt;=100%</v>
      </c>
      <c r="BF31" s="321" t="s">
        <v>21</v>
      </c>
      <c r="BG31" s="289" t="s">
        <v>743</v>
      </c>
      <c r="BH31" s="322"/>
      <c r="BI31" s="172">
        <v>1</v>
      </c>
      <c r="BJ31" s="173">
        <v>34</v>
      </c>
      <c r="BK31" s="173">
        <v>34</v>
      </c>
      <c r="BL31" s="267">
        <f>+IFERROR(Tabla1[[#This Row],[Valor numerador312]]/Tabla1[[#This Row],[Valor denominador413]], " ")</f>
        <v>1</v>
      </c>
      <c r="BM31" s="266" t="str">
        <f>Tabla1[[#This Row],[EXCELENTE]]</f>
        <v>&gt;=100%</v>
      </c>
      <c r="BN31" s="321" t="s">
        <v>21</v>
      </c>
      <c r="BO31" s="289" t="s">
        <v>743</v>
      </c>
      <c r="BP31" s="322"/>
      <c r="BQ31" s="172">
        <v>1</v>
      </c>
      <c r="BR31" s="173">
        <v>24</v>
      </c>
      <c r="BS31" s="173">
        <v>24</v>
      </c>
      <c r="BT31" s="267">
        <f>+IFERROR(Tabla1[[#This Row],[Valor numerador1120]]/Tabla1[[#This Row],[Valor denominador1221]], " ")</f>
        <v>1</v>
      </c>
      <c r="BU31" s="266" t="str">
        <f>Tabla1[[#This Row],[EXCELENTE]]</f>
        <v>&gt;=100%</v>
      </c>
      <c r="BV31" s="321" t="s">
        <v>21</v>
      </c>
      <c r="BW31" s="289" t="s">
        <v>743</v>
      </c>
      <c r="BX31" s="322"/>
      <c r="BY31" s="270">
        <f>+IFERROR(AVERAGE(Tabla1[[#This Row],[RESULTADO 6]],Tabla1[[#This Row],[RESULTADO 514]],Tabla1[[#This Row],[RESULTADO 1322]]), "0")</f>
        <v>1</v>
      </c>
      <c r="BZ31" s="271">
        <f>Tabla1[[#This Row],[PROMEDIO MENSUAL 3er TRIMESTRE]]</f>
        <v>1</v>
      </c>
      <c r="CA31" s="265" t="str">
        <f>Tabla1[[#This Row],[DESEMPEÑO1524]]</f>
        <v>EXCELENTE</v>
      </c>
      <c r="CB31" s="163">
        <f t="shared" si="4"/>
        <v>1</v>
      </c>
      <c r="CC31" s="174">
        <v>58</v>
      </c>
      <c r="CD31" s="174">
        <v>58</v>
      </c>
      <c r="CE31" s="272">
        <f>IFERROR(Tabla1[[#This Row],[Valor numerador19]]/Tabla1[[#This Row],[Valor denominador20]], " ")</f>
        <v>1</v>
      </c>
      <c r="CF31" s="181" t="str">
        <f>Tabla1[[#This Row],[EXCELENTE]]</f>
        <v>&gt;=100%</v>
      </c>
      <c r="CG31" s="181" t="s">
        <v>21</v>
      </c>
      <c r="CH31" s="216" t="s">
        <v>839</v>
      </c>
      <c r="CI31" s="323"/>
      <c r="CJ31" s="163">
        <f t="shared" si="5"/>
        <v>1</v>
      </c>
      <c r="CK31" s="174">
        <v>85</v>
      </c>
      <c r="CL31" s="174">
        <v>85</v>
      </c>
      <c r="CM31" s="272">
        <f>+IFERROR(Tabla1[[#This Row],[Valor numerador27]]/Tabla1[[#This Row],[Valor denominador28]], " ")</f>
        <v>1</v>
      </c>
      <c r="CN31" s="181" t="str">
        <f>Tabla1[[#This Row],[EXCELENTE]]</f>
        <v>&gt;=100%</v>
      </c>
      <c r="CO31" s="181" t="s">
        <v>21</v>
      </c>
      <c r="CP31" s="216" t="s">
        <v>839</v>
      </c>
      <c r="CQ31" s="323"/>
      <c r="CR31" s="163">
        <f t="shared" si="6"/>
        <v>1</v>
      </c>
      <c r="CS31" s="174">
        <v>29</v>
      </c>
      <c r="CT31" s="174">
        <v>29</v>
      </c>
      <c r="CU31" s="273">
        <f>IFERROR(Tabla1[[#This Row],[Valor numerador35]]/Tabla1[[#This Row],[Valor denominador36]], " ")</f>
        <v>1</v>
      </c>
      <c r="CV31" s="181" t="str">
        <f>Tabla1[[#This Row],[EXCELENTE]]</f>
        <v>&gt;=100%</v>
      </c>
      <c r="CW31" s="181" t="s">
        <v>21</v>
      </c>
      <c r="CX31" s="216" t="s">
        <v>839</v>
      </c>
      <c r="CY31" s="323"/>
      <c r="CZ31" s="263">
        <f>IFERROR(AVERAGE(Tabla1[[#This Row],[RESULTADO 21]],Tabla1[[#This Row],[RESULTADO 29]],Tabla1[[#This Row],[RESULTADO 37]]), "0")</f>
        <v>1</v>
      </c>
      <c r="DA31" s="264">
        <f>Tabla1[[#This Row],[PROMEDIO MENSUAL 2do TRIMESTRE]]</f>
        <v>1</v>
      </c>
      <c r="DB31" s="274" t="str">
        <f>Tabla1[[#This Row],[DESEMPEÑO39]]</f>
        <v>EXCELENTE</v>
      </c>
      <c r="DC31" s="142">
        <f t="shared" si="0"/>
        <v>1</v>
      </c>
      <c r="DD31" s="143">
        <v>53</v>
      </c>
      <c r="DE31" s="143">
        <v>53</v>
      </c>
      <c r="DF31" s="142">
        <f>IFERROR(Tabla1[[#This Row],[Valor numerador43]]/Tabla1[[#This Row],[Valor denominador44]], " ")</f>
        <v>1</v>
      </c>
      <c r="DG31" s="144" t="str">
        <f>Tabla1[[#This Row],[EXCELENTE]]</f>
        <v>&gt;=100%</v>
      </c>
      <c r="DH31" s="145" t="s">
        <v>21</v>
      </c>
      <c r="DI31" s="175" t="s">
        <v>936</v>
      </c>
      <c r="DJ31" s="146"/>
      <c r="DK31" s="142">
        <f t="shared" si="2"/>
        <v>1</v>
      </c>
      <c r="DL31" s="143">
        <v>63</v>
      </c>
      <c r="DM31" s="143">
        <v>63</v>
      </c>
      <c r="DN31" s="142">
        <f>IFERROR(Tabla1[[#This Row],[Valor numerador51]]/Tabla1[[#This Row],[Valor denominador52]], " ")</f>
        <v>1</v>
      </c>
      <c r="DO31" s="144" t="str">
        <f>Tabla1[[#This Row],[EXCELENTE]]</f>
        <v>&gt;=100%</v>
      </c>
      <c r="DP31" s="145" t="s">
        <v>21</v>
      </c>
      <c r="DQ31" s="176" t="s">
        <v>936</v>
      </c>
      <c r="DR31" s="146"/>
      <c r="DS31" s="142">
        <f t="shared" si="3"/>
        <v>1</v>
      </c>
      <c r="DT31" s="143">
        <v>120</v>
      </c>
      <c r="DU31" s="143">
        <v>120</v>
      </c>
      <c r="DV31" s="142">
        <f>+Tabla1[[#This Row],[Valor denominador60]]/Tabla1[[#This Row],[Valor denominador60]]</f>
        <v>1</v>
      </c>
      <c r="DW31" s="144" t="str">
        <f>Tabla1[[#This Row],[EXCELENTE]]</f>
        <v>&gt;=100%</v>
      </c>
      <c r="DX31" s="145" t="s">
        <v>21</v>
      </c>
      <c r="DY31" s="175" t="s">
        <v>936</v>
      </c>
      <c r="DZ31" s="146"/>
      <c r="EA31" s="263">
        <f>IFERROR(AVERAGE(Tabla1[[#This Row],[RESULTADO 45]],Tabla1[[#This Row],[RESULTADO 53]],Tabla1[[#This Row],[RESULTADO 61]]), " 0")</f>
        <v>1</v>
      </c>
      <c r="EB31" s="264">
        <f>Tabla1[[#This Row],[PROMEDIO MENSUAL 1er TRIMESTRE]]</f>
        <v>1</v>
      </c>
      <c r="EC31" s="275" t="str">
        <f>Tabla1[[#This Row],[DESEMPEÑO63]]</f>
        <v>EXCELENTE</v>
      </c>
    </row>
    <row r="32" spans="1:133" s="250" customFormat="1" ht="63.75" customHeight="1" x14ac:dyDescent="0.25">
      <c r="A32" s="481">
        <v>25</v>
      </c>
      <c r="B32" s="331" t="s">
        <v>26</v>
      </c>
      <c r="C32" s="332" t="s">
        <v>238</v>
      </c>
      <c r="D32" s="277" t="s">
        <v>239</v>
      </c>
      <c r="E32" s="333" t="s">
        <v>29</v>
      </c>
      <c r="F32" s="334" t="s">
        <v>240</v>
      </c>
      <c r="G32" s="256" t="s">
        <v>241</v>
      </c>
      <c r="H32" s="254" t="s">
        <v>32</v>
      </c>
      <c r="I32" s="256" t="s">
        <v>242</v>
      </c>
      <c r="J32" s="335">
        <v>1</v>
      </c>
      <c r="K32" s="256" t="s">
        <v>243</v>
      </c>
      <c r="L32" s="254" t="s">
        <v>35</v>
      </c>
      <c r="M32" s="256" t="s">
        <v>244</v>
      </c>
      <c r="N32" s="254" t="s">
        <v>37</v>
      </c>
      <c r="O32" s="256" t="s">
        <v>245</v>
      </c>
      <c r="P32" s="254" t="s">
        <v>39</v>
      </c>
      <c r="Q32" s="254" t="s">
        <v>246</v>
      </c>
      <c r="R32" s="336" t="s">
        <v>247</v>
      </c>
      <c r="S32" s="336" t="s">
        <v>248</v>
      </c>
      <c r="T32" s="336" t="s">
        <v>249</v>
      </c>
      <c r="U32" s="336" t="s">
        <v>250</v>
      </c>
      <c r="V32" s="256" t="s">
        <v>251</v>
      </c>
      <c r="W32" s="334" t="s">
        <v>252</v>
      </c>
      <c r="X32" s="256" t="s">
        <v>253</v>
      </c>
      <c r="Y32" s="256" t="s">
        <v>254</v>
      </c>
      <c r="Z32" s="262"/>
      <c r="AA32" s="260"/>
      <c r="AB32" s="260"/>
      <c r="AC32" s="260" t="str">
        <f>IFERROR(Tabla1[[#This Row],[Valor numerador]]/Tabla1[[#This Row],[Valor denominador]], " ")</f>
        <v xml:space="preserve"> </v>
      </c>
      <c r="AD32" s="260" t="str">
        <f>Tabla1[[#This Row],[EXCELENTE]]</f>
        <v>86%-100%</v>
      </c>
      <c r="AE32" s="260"/>
      <c r="AF32" s="286" t="s">
        <v>1053</v>
      </c>
      <c r="AG32" s="260"/>
      <c r="AH32" s="337"/>
      <c r="AI32" s="182">
        <v>1</v>
      </c>
      <c r="AJ32" s="182">
        <v>3</v>
      </c>
      <c r="AK32" s="261">
        <f>IFERROR(Tabla1[[#This Row],[Valor numerador3]]/Tabla1[[#This Row],[Valor denominador4]], " ")</f>
        <v>0.33333333333333331</v>
      </c>
      <c r="AL32" s="260" t="str">
        <f>Tabla1[[#This Row],[MALO]]</f>
        <v xml:space="preserve"> &lt;=55%</v>
      </c>
      <c r="AM32" s="260" t="s">
        <v>18</v>
      </c>
      <c r="AN32" s="286" t="s">
        <v>1057</v>
      </c>
      <c r="AO32" s="260"/>
      <c r="AP32" s="337"/>
      <c r="AQ32" s="182"/>
      <c r="AR32" s="182"/>
      <c r="AS32" s="262" t="str">
        <f>IFERROR(Tabla1[[#This Row],[Valor numerador11]]/Tabla1[[#This Row],[Valor denominador12]], " ")</f>
        <v xml:space="preserve"> </v>
      </c>
      <c r="AT32" s="260" t="str">
        <f>Tabla1[[#This Row],[EXCELENTE]]</f>
        <v>86%-100%</v>
      </c>
      <c r="AU32" s="260"/>
      <c r="AV32" s="286" t="s">
        <v>1060</v>
      </c>
      <c r="AW32" s="260" t="s">
        <v>1063</v>
      </c>
      <c r="AX32" s="263">
        <f>IFERROR(AVERAGE(Tabla1[[#This Row],[RESULTADO ]],Tabla1[[#This Row],[RESULTADO 5]],Tabla1[[#This Row],[RESULTADO 13]]), "0")</f>
        <v>0.33333333333333331</v>
      </c>
      <c r="AY32" s="264">
        <f>Tabla1[[#This Row],[PROMEDIO MENSUAL 4to TRIMESTRE]]</f>
        <v>0.33333333333333331</v>
      </c>
      <c r="AZ32" s="265" t="str">
        <f>Tabla1[[#This Row],[DESEMPEÑO7]]</f>
        <v>MALO</v>
      </c>
      <c r="BA32" s="295"/>
      <c r="BB32" s="288"/>
      <c r="BC32" s="288"/>
      <c r="BD32" s="267" t="str">
        <f>IFERROR(Tabla1[[#This Row],[Valor numerador4]]/Tabla1[[#This Row],[Valor denominador5]], " ")</f>
        <v xml:space="preserve"> </v>
      </c>
      <c r="BE32" s="268" t="str">
        <f t="shared" si="1"/>
        <v>86%-100%</v>
      </c>
      <c r="BF32" s="321"/>
      <c r="BG32" s="289"/>
      <c r="BH32" s="289"/>
      <c r="BI32" s="295"/>
      <c r="BJ32" s="288"/>
      <c r="BK32" s="288"/>
      <c r="BL32" s="267" t="str">
        <f>+IFERROR(Tabla1[[#This Row],[Valor numerador312]]/Tabla1[[#This Row],[Valor denominador413]], " ")</f>
        <v xml:space="preserve"> </v>
      </c>
      <c r="BM32" s="266" t="str">
        <f>Tabla1[[#This Row],[EXCELENTE]]</f>
        <v>86%-100%</v>
      </c>
      <c r="BN32" s="321"/>
      <c r="BO32" s="289"/>
      <c r="BP32" s="289"/>
      <c r="BQ32" s="295"/>
      <c r="BR32" s="288">
        <v>1</v>
      </c>
      <c r="BS32" s="288">
        <v>3</v>
      </c>
      <c r="BT32" s="267">
        <f>+IFERROR(Tabla1[[#This Row],[Valor numerador1120]]/Tabla1[[#This Row],[Valor denominador1221]], " ")</f>
        <v>0.33333333333333331</v>
      </c>
      <c r="BU32" s="266" t="str">
        <f>Tabla1[[#This Row],[EXCELENTE]]</f>
        <v>86%-100%</v>
      </c>
      <c r="BV32" s="321" t="s">
        <v>18</v>
      </c>
      <c r="BW32" s="289" t="s">
        <v>802</v>
      </c>
      <c r="BX32" s="289" t="s">
        <v>803</v>
      </c>
      <c r="BY32" s="270">
        <f>+IFERROR(AVERAGE(Tabla1[[#This Row],[RESULTADO 6]],Tabla1[[#This Row],[RESULTADO 514]],Tabla1[[#This Row],[RESULTADO 1322]]), "0")</f>
        <v>0.33333333333333331</v>
      </c>
      <c r="BZ32" s="271">
        <f>Tabla1[[#This Row],[PROMEDIO MENSUAL 3er TRIMESTRE]]</f>
        <v>0.33333333333333331</v>
      </c>
      <c r="CA32" s="265" t="str">
        <f>Tabla1[[#This Row],[DESEMPEÑO1524]]</f>
        <v>MALO</v>
      </c>
      <c r="CB32" s="290"/>
      <c r="CC32" s="186">
        <v>0</v>
      </c>
      <c r="CD32" s="186">
        <v>3</v>
      </c>
      <c r="CE32" s="272">
        <f>IFERROR(Tabla1[[#This Row],[Valor numerador19]]/Tabla1[[#This Row],[Valor denominador20]], " ")</f>
        <v>0</v>
      </c>
      <c r="CF32" s="181" t="str">
        <f>Tabla1[[#This Row],[EXCELENTE]]</f>
        <v>86%-100%</v>
      </c>
      <c r="CG32" s="181" t="s">
        <v>18</v>
      </c>
      <c r="CH32" s="216" t="s">
        <v>840</v>
      </c>
      <c r="CI32" s="216" t="s">
        <v>841</v>
      </c>
      <c r="CJ32" s="290"/>
      <c r="CK32" s="186">
        <v>0</v>
      </c>
      <c r="CL32" s="186">
        <v>3</v>
      </c>
      <c r="CM32" s="272">
        <f>+IFERROR(Tabla1[[#This Row],[Valor numerador27]]/Tabla1[[#This Row],[Valor denominador28]], " ")</f>
        <v>0</v>
      </c>
      <c r="CN32" s="181" t="str">
        <f>Tabla1[[#This Row],[EXCELENTE]]</f>
        <v>86%-100%</v>
      </c>
      <c r="CO32" s="181" t="s">
        <v>18</v>
      </c>
      <c r="CP32" s="216" t="s">
        <v>840</v>
      </c>
      <c r="CQ32" s="216" t="s">
        <v>841</v>
      </c>
      <c r="CR32" s="290">
        <v>1</v>
      </c>
      <c r="CS32" s="186">
        <v>0</v>
      </c>
      <c r="CT32" s="186">
        <v>3</v>
      </c>
      <c r="CU32" s="273">
        <f>IFERROR(Tabla1[[#This Row],[Valor numerador35]]/Tabla1[[#This Row],[Valor denominador36]], " ")</f>
        <v>0</v>
      </c>
      <c r="CV32" s="181" t="str">
        <f>Tabla1[[#This Row],[EXCELENTE]]</f>
        <v>86%-100%</v>
      </c>
      <c r="CW32" s="181" t="s">
        <v>18</v>
      </c>
      <c r="CX32" s="216" t="s">
        <v>840</v>
      </c>
      <c r="CY32" s="216" t="s">
        <v>898</v>
      </c>
      <c r="CZ32" s="263">
        <f>IFERROR(AVERAGE(Tabla1[[#This Row],[RESULTADO 21]],Tabla1[[#This Row],[RESULTADO 29]],Tabla1[[#This Row],[RESULTADO 37]]), "0")</f>
        <v>0</v>
      </c>
      <c r="DA32" s="264">
        <f>Tabla1[[#This Row],[PROMEDIO MENSUAL 2do TRIMESTRE]]</f>
        <v>0</v>
      </c>
      <c r="DB32" s="274" t="str">
        <f>Tabla1[[#This Row],[DESEMPEÑO39]]</f>
        <v>MALO</v>
      </c>
      <c r="DC32" s="142">
        <f t="shared" si="0"/>
        <v>1</v>
      </c>
      <c r="DD32" s="143"/>
      <c r="DE32" s="143"/>
      <c r="DF32" s="142" t="str">
        <f>IFERROR(Tabla1[[#This Row],[Valor numerador43]]/Tabla1[[#This Row],[Valor denominador44]], " ")</f>
        <v xml:space="preserve"> </v>
      </c>
      <c r="DG32" s="144" t="str">
        <f>Tabla1[[#This Row],[EXCELENTE]]</f>
        <v>86%-100%</v>
      </c>
      <c r="DH32" s="145"/>
      <c r="DI32" s="146"/>
      <c r="DJ32" s="146"/>
      <c r="DK32" s="142">
        <f t="shared" si="2"/>
        <v>1</v>
      </c>
      <c r="DL32" s="143"/>
      <c r="DM32" s="143"/>
      <c r="DN32" s="142" t="str">
        <f>IFERROR(Tabla1[[#This Row],[Valor numerador51]]/Tabla1[[#This Row],[Valor denominador52]], " ")</f>
        <v xml:space="preserve"> </v>
      </c>
      <c r="DO32" s="144" t="str">
        <f>Tabla1[[#This Row],[EXCELENTE]]</f>
        <v>86%-100%</v>
      </c>
      <c r="DP32" s="145"/>
      <c r="DQ32" s="146"/>
      <c r="DR32" s="146"/>
      <c r="DS32" s="142">
        <f t="shared" si="3"/>
        <v>1</v>
      </c>
      <c r="DT32" s="143">
        <v>0</v>
      </c>
      <c r="DU32" s="143">
        <v>3</v>
      </c>
      <c r="DV32" s="142">
        <f>+Tabla1[[#This Row],[Valor denominador60]]/Tabla1[[#This Row],[Valor denominador60]]</f>
        <v>1</v>
      </c>
      <c r="DW32" s="144" t="str">
        <f>Tabla1[[#This Row],[EXCELENTE]]</f>
        <v>86%-100%</v>
      </c>
      <c r="DX32" s="145" t="s">
        <v>18</v>
      </c>
      <c r="DY32" s="146" t="s">
        <v>985</v>
      </c>
      <c r="DZ32" s="179" t="s">
        <v>986</v>
      </c>
      <c r="EA32" s="263">
        <f>IFERROR(AVERAGE(Tabla1[[#This Row],[RESULTADO 45]],Tabla1[[#This Row],[RESULTADO 53]],Tabla1[[#This Row],[RESULTADO 61]]), " 0")</f>
        <v>1</v>
      </c>
      <c r="EB32" s="264">
        <f>Tabla1[[#This Row],[PROMEDIO MENSUAL 1er TRIMESTRE]]</f>
        <v>1</v>
      </c>
      <c r="EC32" s="275" t="str">
        <f>Tabla1[[#This Row],[DESEMPEÑO63]]</f>
        <v>MALO</v>
      </c>
    </row>
    <row r="33" spans="1:133" s="250" customFormat="1" ht="63.75" customHeight="1" x14ac:dyDescent="0.25">
      <c r="A33" s="481">
        <v>26</v>
      </c>
      <c r="B33" s="338" t="s">
        <v>255</v>
      </c>
      <c r="C33" s="339" t="s">
        <v>238</v>
      </c>
      <c r="D33" s="277" t="s">
        <v>239</v>
      </c>
      <c r="E33" s="340" t="s">
        <v>29</v>
      </c>
      <c r="F33" s="338" t="s">
        <v>256</v>
      </c>
      <c r="G33" s="285" t="s">
        <v>257</v>
      </c>
      <c r="H33" s="310" t="s">
        <v>52</v>
      </c>
      <c r="I33" s="285" t="s">
        <v>258</v>
      </c>
      <c r="J33" s="341">
        <v>0.65</v>
      </c>
      <c r="K33" s="285" t="s">
        <v>259</v>
      </c>
      <c r="L33" s="285" t="s">
        <v>66</v>
      </c>
      <c r="M33" s="285" t="s">
        <v>260</v>
      </c>
      <c r="N33" s="310" t="s">
        <v>37</v>
      </c>
      <c r="O33" s="285" t="s">
        <v>261</v>
      </c>
      <c r="P33" s="310" t="s">
        <v>262</v>
      </c>
      <c r="Q33" s="310" t="s">
        <v>39</v>
      </c>
      <c r="R33" s="342" t="s">
        <v>709</v>
      </c>
      <c r="S33" s="342" t="s">
        <v>263</v>
      </c>
      <c r="T33" s="342" t="s">
        <v>264</v>
      </c>
      <c r="U33" s="342" t="s">
        <v>265</v>
      </c>
      <c r="V33" s="285" t="s">
        <v>266</v>
      </c>
      <c r="W33" s="285" t="s">
        <v>267</v>
      </c>
      <c r="X33" s="285" t="s">
        <v>253</v>
      </c>
      <c r="Y33" s="285" t="s">
        <v>254</v>
      </c>
      <c r="Z33" s="262" t="s">
        <v>265</v>
      </c>
      <c r="AA33" s="260">
        <v>436</v>
      </c>
      <c r="AB33" s="260">
        <v>645</v>
      </c>
      <c r="AC33" s="261">
        <f>IFERROR(Tabla1[[#This Row],[Valor numerador]]/Tabla1[[#This Row],[Valor denominador]], " ")</f>
        <v>0.67596899224806206</v>
      </c>
      <c r="AD33" s="260" t="str">
        <f>Tabla1[[#This Row],[EXCELENTE]]</f>
        <v xml:space="preserve">&gt;=65% </v>
      </c>
      <c r="AE33" s="260" t="s">
        <v>21</v>
      </c>
      <c r="AF33" s="286" t="s">
        <v>1054</v>
      </c>
      <c r="AG33" s="260"/>
      <c r="AH33" s="337" t="s">
        <v>265</v>
      </c>
      <c r="AI33" s="182">
        <v>444</v>
      </c>
      <c r="AJ33" s="182">
        <v>641</v>
      </c>
      <c r="AK33" s="261">
        <f>IFERROR(Tabla1[[#This Row],[Valor numerador3]]/Tabla1[[#This Row],[Valor denominador4]], " ")</f>
        <v>0.69266770670826838</v>
      </c>
      <c r="AL33" s="260" t="str">
        <f>Tabla1[[#This Row],[EXCELENTE]]</f>
        <v xml:space="preserve">&gt;=65% </v>
      </c>
      <c r="AM33" s="260" t="s">
        <v>21</v>
      </c>
      <c r="AN33" s="286" t="s">
        <v>1058</v>
      </c>
      <c r="AO33" s="260"/>
      <c r="AP33" s="337" t="s">
        <v>265</v>
      </c>
      <c r="AQ33" s="182">
        <v>471</v>
      </c>
      <c r="AR33" s="182">
        <v>641</v>
      </c>
      <c r="AS33" s="262">
        <f>IFERROR(Tabla1[[#This Row],[Valor numerador11]]/Tabla1[[#This Row],[Valor denominador12]], " ")</f>
        <v>0.73478939157566303</v>
      </c>
      <c r="AT33" s="260" t="str">
        <f>Tabla1[[#This Row],[EXCELENTE]]</f>
        <v xml:space="preserve">&gt;=65% </v>
      </c>
      <c r="AU33" s="260" t="s">
        <v>21</v>
      </c>
      <c r="AV33" s="286" t="s">
        <v>1061</v>
      </c>
      <c r="AW33" s="260"/>
      <c r="AX33" s="263">
        <f>IFERROR(AVERAGE(Tabla1[[#This Row],[RESULTADO ]],Tabla1[[#This Row],[RESULTADO 5]],Tabla1[[#This Row],[RESULTADO 13]]), "0")</f>
        <v>0.70114203017733123</v>
      </c>
      <c r="AY33" s="264">
        <f>Tabla1[[#This Row],[PROMEDIO MENSUAL 4to TRIMESTRE]]</f>
        <v>0.70114203017733123</v>
      </c>
      <c r="AZ33" s="265" t="str">
        <f>Tabla1[[#This Row],[DESEMPEÑO15]]</f>
        <v>EXCELENTE</v>
      </c>
      <c r="BA33" s="295">
        <v>0.65</v>
      </c>
      <c r="BB33" s="288">
        <v>432</v>
      </c>
      <c r="BC33" s="288">
        <v>645</v>
      </c>
      <c r="BD33" s="267">
        <f>IFERROR(Tabla1[[#This Row],[Valor numerador4]]/Tabla1[[#This Row],[Valor denominador5]], " ")</f>
        <v>0.66976744186046511</v>
      </c>
      <c r="BE33" s="268" t="str">
        <f t="shared" si="1"/>
        <v xml:space="preserve">&gt;=65% </v>
      </c>
      <c r="BF33" s="321" t="s">
        <v>21</v>
      </c>
      <c r="BG33" s="289" t="s">
        <v>744</v>
      </c>
      <c r="BH33" s="289"/>
      <c r="BI33" s="295">
        <v>0.65</v>
      </c>
      <c r="BJ33" s="288">
        <v>448</v>
      </c>
      <c r="BK33" s="288">
        <v>645</v>
      </c>
      <c r="BL33" s="267">
        <f>+IFERROR(Tabla1[[#This Row],[Valor numerador312]]/Tabla1[[#This Row],[Valor denominador413]], " ")</f>
        <v>0.6945736434108527</v>
      </c>
      <c r="BM33" s="266" t="str">
        <f>Tabla1[[#This Row],[EXCELENTE]]</f>
        <v xml:space="preserve">&gt;=65% </v>
      </c>
      <c r="BN33" s="321" t="s">
        <v>21</v>
      </c>
      <c r="BO33" s="289" t="s">
        <v>772</v>
      </c>
      <c r="BP33" s="289"/>
      <c r="BQ33" s="295">
        <v>0.65</v>
      </c>
      <c r="BR33" s="288">
        <v>439</v>
      </c>
      <c r="BS33" s="288">
        <v>644</v>
      </c>
      <c r="BT33" s="267">
        <f>+IFERROR(Tabla1[[#This Row],[Valor numerador1120]]/Tabla1[[#This Row],[Valor denominador1221]], " ")</f>
        <v>0.68167701863354035</v>
      </c>
      <c r="BU33" s="266" t="str">
        <f>Tabla1[[#This Row],[EXCELENTE]]</f>
        <v xml:space="preserve">&gt;=65% </v>
      </c>
      <c r="BV33" s="321" t="s">
        <v>21</v>
      </c>
      <c r="BW33" s="289" t="s">
        <v>804</v>
      </c>
      <c r="BX33" s="289"/>
      <c r="BY33" s="270">
        <f>+IFERROR(AVERAGE(Tabla1[[#This Row],[RESULTADO 6]],Tabla1[[#This Row],[RESULTADO 514]],Tabla1[[#This Row],[RESULTADO 1322]]), "0")</f>
        <v>0.68200603463495268</v>
      </c>
      <c r="BZ33" s="271">
        <f>Tabla1[[#This Row],[PROMEDIO MENSUAL 3er TRIMESTRE]]</f>
        <v>0.68200603463495268</v>
      </c>
      <c r="CA33" s="265" t="str">
        <f>Tabla1[[#This Row],[DESEMPEÑO1524]]</f>
        <v>EXCELENTE</v>
      </c>
      <c r="CB33" s="290">
        <v>0.65</v>
      </c>
      <c r="CC33" s="186">
        <v>311</v>
      </c>
      <c r="CD33" s="186">
        <v>587</v>
      </c>
      <c r="CE33" s="272">
        <f>IFERROR(Tabla1[[#This Row],[Valor numerador19]]/Tabla1[[#This Row],[Valor denominador20]], " ")</f>
        <v>0.52981260647359452</v>
      </c>
      <c r="CF33" s="181" t="str">
        <f>Tabla1[[#This Row],[EXCELENTE]]</f>
        <v xml:space="preserve">&gt;=65% </v>
      </c>
      <c r="CG33" s="181" t="s">
        <v>19</v>
      </c>
      <c r="CH33" s="216" t="s">
        <v>842</v>
      </c>
      <c r="CI33" s="216" t="s">
        <v>843</v>
      </c>
      <c r="CJ33" s="186">
        <v>65</v>
      </c>
      <c r="CK33" s="186">
        <v>389</v>
      </c>
      <c r="CL33" s="186">
        <v>600</v>
      </c>
      <c r="CM33" s="272">
        <f>+IFERROR(Tabla1[[#This Row],[Valor numerador27]]/Tabla1[[#This Row],[Valor denominador28]], " ")</f>
        <v>0.64833333333333332</v>
      </c>
      <c r="CN33" s="181" t="str">
        <f>Tabla1[[#This Row],[EXCELENTE]]</f>
        <v xml:space="preserve">&gt;=65% </v>
      </c>
      <c r="CO33" s="181" t="s">
        <v>21</v>
      </c>
      <c r="CP33" s="216" t="s">
        <v>865</v>
      </c>
      <c r="CQ33" s="186"/>
      <c r="CR33" s="290">
        <v>0.65</v>
      </c>
      <c r="CS33" s="186">
        <v>402</v>
      </c>
      <c r="CT33" s="186">
        <v>600</v>
      </c>
      <c r="CU33" s="273">
        <f>IFERROR(Tabla1[[#This Row],[Valor numerador35]]/Tabla1[[#This Row],[Valor denominador36]], " ")</f>
        <v>0.67</v>
      </c>
      <c r="CV33" s="181" t="str">
        <f>Tabla1[[#This Row],[EXCELENTE]]</f>
        <v xml:space="preserve">&gt;=65% </v>
      </c>
      <c r="CW33" s="181" t="s">
        <v>21</v>
      </c>
      <c r="CX33" s="343" t="s">
        <v>899</v>
      </c>
      <c r="CY33" s="186"/>
      <c r="CZ33" s="263">
        <f>IFERROR(AVERAGE(Tabla1[[#This Row],[RESULTADO 21]],Tabla1[[#This Row],[RESULTADO 29]],Tabla1[[#This Row],[RESULTADO 37]]), "0")</f>
        <v>0.61604864660230929</v>
      </c>
      <c r="DA33" s="264">
        <f>Tabla1[[#This Row],[PROMEDIO MENSUAL 2do TRIMESTRE]]</f>
        <v>0.61604864660230929</v>
      </c>
      <c r="DB33" s="274" t="s">
        <v>20</v>
      </c>
      <c r="DC33" s="142">
        <f t="shared" si="0"/>
        <v>0.65</v>
      </c>
      <c r="DD33" s="143" t="s">
        <v>829</v>
      </c>
      <c r="DE33" s="143" t="s">
        <v>829</v>
      </c>
      <c r="DF33" s="142" t="str">
        <f>IFERROR(Tabla1[[#This Row],[Valor numerador43]]/Tabla1[[#This Row],[Valor denominador44]], " ")</f>
        <v xml:space="preserve"> </v>
      </c>
      <c r="DG33" s="144" t="str">
        <f>Tabla1[[#This Row],[EXCELENTE]]</f>
        <v xml:space="preserve">&gt;=65% </v>
      </c>
      <c r="DH33" s="145" t="s">
        <v>829</v>
      </c>
      <c r="DI33" s="146" t="s">
        <v>829</v>
      </c>
      <c r="DJ33" s="146" t="s">
        <v>829</v>
      </c>
      <c r="DK33" s="142">
        <f t="shared" si="2"/>
        <v>0.65</v>
      </c>
      <c r="DL33" s="143" t="s">
        <v>829</v>
      </c>
      <c r="DM33" s="143" t="s">
        <v>829</v>
      </c>
      <c r="DN33" s="142" t="str">
        <f>IFERROR(Tabla1[[#This Row],[Valor numerador51]]/Tabla1[[#This Row],[Valor denominador52]], " ")</f>
        <v xml:space="preserve"> </v>
      </c>
      <c r="DO33" s="144" t="str">
        <f>Tabla1[[#This Row],[EXCELENTE]]</f>
        <v xml:space="preserve">&gt;=65% </v>
      </c>
      <c r="DP33" s="145" t="s">
        <v>829</v>
      </c>
      <c r="DQ33" s="146" t="s">
        <v>829</v>
      </c>
      <c r="DR33" s="146" t="s">
        <v>829</v>
      </c>
      <c r="DS33" s="142">
        <f t="shared" si="3"/>
        <v>0.65</v>
      </c>
      <c r="DT33" s="143" t="s">
        <v>829</v>
      </c>
      <c r="DU33" s="143" t="s">
        <v>829</v>
      </c>
      <c r="DV33" s="142" t="e">
        <f>+Tabla1[[#This Row],[Valor denominador60]]/Tabla1[[#This Row],[Valor denominador60]]</f>
        <v>#VALUE!</v>
      </c>
      <c r="DW33" s="144" t="str">
        <f>Tabla1[[#This Row],[EXCELENTE]]</f>
        <v xml:space="preserve">&gt;=65% </v>
      </c>
      <c r="DX33" s="145" t="s">
        <v>829</v>
      </c>
      <c r="DY33" s="146" t="s">
        <v>829</v>
      </c>
      <c r="DZ33" s="146" t="s">
        <v>829</v>
      </c>
      <c r="EA33" s="263" t="str">
        <f>IFERROR(AVERAGE(Tabla1[[#This Row],[RESULTADO 45]],Tabla1[[#This Row],[RESULTADO 53]],Tabla1[[#This Row],[RESULTADO 61]]), " 0")</f>
        <v xml:space="preserve"> 0</v>
      </c>
      <c r="EB33" s="264" t="str">
        <f>Tabla1[[#This Row],[PROMEDIO MENSUAL 1er TRIMESTRE]]</f>
        <v xml:space="preserve"> 0</v>
      </c>
      <c r="EC33" s="275"/>
    </row>
    <row r="34" spans="1:133" s="250" customFormat="1" ht="63.75" customHeight="1" x14ac:dyDescent="0.25">
      <c r="A34" s="481">
        <v>27</v>
      </c>
      <c r="B34" s="334" t="s">
        <v>255</v>
      </c>
      <c r="C34" s="332" t="s">
        <v>238</v>
      </c>
      <c r="D34" s="277" t="s">
        <v>239</v>
      </c>
      <c r="E34" s="333" t="s">
        <v>71</v>
      </c>
      <c r="F34" s="334" t="s">
        <v>268</v>
      </c>
      <c r="G34" s="256" t="s">
        <v>269</v>
      </c>
      <c r="H34" s="254" t="s">
        <v>39</v>
      </c>
      <c r="I34" s="256" t="s">
        <v>258</v>
      </c>
      <c r="J34" s="344">
        <v>0.35416666666666669</v>
      </c>
      <c r="K34" s="344" t="s">
        <v>270</v>
      </c>
      <c r="L34" s="256" t="s">
        <v>66</v>
      </c>
      <c r="M34" s="256" t="s">
        <v>271</v>
      </c>
      <c r="N34" s="254" t="s">
        <v>272</v>
      </c>
      <c r="O34" s="256" t="s">
        <v>273</v>
      </c>
      <c r="P34" s="254" t="s">
        <v>274</v>
      </c>
      <c r="Q34" s="254" t="s">
        <v>39</v>
      </c>
      <c r="R34" s="336" t="s">
        <v>275</v>
      </c>
      <c r="S34" s="336" t="s">
        <v>276</v>
      </c>
      <c r="T34" s="336" t="s">
        <v>277</v>
      </c>
      <c r="U34" s="345" t="s">
        <v>278</v>
      </c>
      <c r="V34" s="256" t="s">
        <v>279</v>
      </c>
      <c r="W34" s="256" t="s">
        <v>280</v>
      </c>
      <c r="X34" s="256" t="s">
        <v>253</v>
      </c>
      <c r="Y34" s="256" t="s">
        <v>254</v>
      </c>
      <c r="Z34" s="262">
        <v>0.35416666666666669</v>
      </c>
      <c r="AA34" s="260" t="s">
        <v>559</v>
      </c>
      <c r="AB34" s="260" t="s">
        <v>559</v>
      </c>
      <c r="AC34" s="346">
        <v>0.43611111111111112</v>
      </c>
      <c r="AD34" s="260" t="str">
        <f>Tabla1[[#This Row],[EXCELENTE]]</f>
        <v>&lt;8:30:00</v>
      </c>
      <c r="AE34" s="260" t="s">
        <v>18</v>
      </c>
      <c r="AF34" s="347" t="s">
        <v>1055</v>
      </c>
      <c r="AG34" s="286" t="s">
        <v>1056</v>
      </c>
      <c r="AH34" s="348">
        <v>0.35416666666666669</v>
      </c>
      <c r="AI34" s="182" t="s">
        <v>559</v>
      </c>
      <c r="AJ34" s="182" t="s">
        <v>559</v>
      </c>
      <c r="AK34" s="348">
        <v>0.43124999999999997</v>
      </c>
      <c r="AL34" s="260" t="str">
        <f>Tabla1[[#This Row],[MALO]]</f>
        <v xml:space="preserve"> &gt; 9:10</v>
      </c>
      <c r="AM34" s="260" t="s">
        <v>18</v>
      </c>
      <c r="AN34" s="347" t="s">
        <v>1059</v>
      </c>
      <c r="AO34" s="286" t="s">
        <v>1056</v>
      </c>
      <c r="AP34" s="348">
        <v>0.35416666666666669</v>
      </c>
      <c r="AQ34" s="182" t="s">
        <v>559</v>
      </c>
      <c r="AR34" s="182" t="s">
        <v>559</v>
      </c>
      <c r="AS34" s="346">
        <v>0.38541666666666669</v>
      </c>
      <c r="AT34" s="260" t="str">
        <f>Tabla1[[#This Row],[MALO]]</f>
        <v xml:space="preserve"> &gt; 9:10</v>
      </c>
      <c r="AU34" s="260" t="s">
        <v>18</v>
      </c>
      <c r="AV34" s="347" t="s">
        <v>1062</v>
      </c>
      <c r="AW34" s="260" t="s">
        <v>1056</v>
      </c>
      <c r="AX34" s="263">
        <f>IFERROR(AVERAGE(Tabla1[[#This Row],[RESULTADO ]],Tabla1[[#This Row],[RESULTADO 5]],Tabla1[[#This Row],[RESULTADO 13]]), "0")</f>
        <v>0.41759259259259257</v>
      </c>
      <c r="AY34" s="264">
        <f>Tabla1[[#This Row],[PROMEDIO MENSUAL 4to TRIMESTRE]]</f>
        <v>0.41759259259259257</v>
      </c>
      <c r="AZ34" s="265" t="str">
        <f>Tabla1[[#This Row],[DESEMPEÑO15]]</f>
        <v>MALO</v>
      </c>
      <c r="BA34" s="349">
        <v>0.35416666666666669</v>
      </c>
      <c r="BB34" s="288" t="s">
        <v>559</v>
      </c>
      <c r="BC34" s="288" t="s">
        <v>559</v>
      </c>
      <c r="BD34" s="267" t="str">
        <f>IFERROR(Tabla1[[#This Row],[Valor numerador4]]/Tabla1[[#This Row],[Valor denominador5]], " ")</f>
        <v xml:space="preserve"> </v>
      </c>
      <c r="BE34" s="268" t="str">
        <f t="shared" si="1"/>
        <v>&lt;8:30:00</v>
      </c>
      <c r="BF34" s="180" t="s">
        <v>18</v>
      </c>
      <c r="BG34" s="289" t="s">
        <v>745</v>
      </c>
      <c r="BH34" s="289" t="s">
        <v>746</v>
      </c>
      <c r="BI34" s="288"/>
      <c r="BJ34" s="288" t="s">
        <v>559</v>
      </c>
      <c r="BK34" s="288" t="s">
        <v>559</v>
      </c>
      <c r="BL34" s="267" t="str">
        <f>+IFERROR(Tabla1[[#This Row],[Valor numerador312]]/Tabla1[[#This Row],[Valor denominador413]], " ")</f>
        <v xml:space="preserve"> </v>
      </c>
      <c r="BM34" s="266" t="str">
        <f>Tabla1[[#This Row],[EXCELENTE]]</f>
        <v>&lt;8:30:00</v>
      </c>
      <c r="BN34" s="180" t="s">
        <v>18</v>
      </c>
      <c r="BO34" s="289" t="s">
        <v>773</v>
      </c>
      <c r="BP34" s="289" t="s">
        <v>746</v>
      </c>
      <c r="BQ34" s="295"/>
      <c r="BR34" s="288" t="s">
        <v>559</v>
      </c>
      <c r="BS34" s="288" t="s">
        <v>559</v>
      </c>
      <c r="BT34" s="267" t="str">
        <f>+IFERROR(Tabla1[[#This Row],[Valor numerador1120]]/Tabla1[[#This Row],[Valor denominador1221]], " ")</f>
        <v xml:space="preserve"> </v>
      </c>
      <c r="BU34" s="266" t="str">
        <f>Tabla1[[#This Row],[EXCELENTE]]</f>
        <v>&lt;8:30:00</v>
      </c>
      <c r="BV34" s="295" t="s">
        <v>18</v>
      </c>
      <c r="BW34" s="289" t="s">
        <v>805</v>
      </c>
      <c r="BX34" s="289" t="s">
        <v>746</v>
      </c>
      <c r="BY34" s="270" t="str">
        <f>+IFERROR(AVERAGE(Tabla1[[#This Row],[RESULTADO 6]],Tabla1[[#This Row],[RESULTADO 514]],Tabla1[[#This Row],[RESULTADO 1322]]), "0")</f>
        <v>0</v>
      </c>
      <c r="BZ34" s="271" t="str">
        <f>Tabla1[[#This Row],[PROMEDIO MENSUAL 3er TRIMESTRE]]</f>
        <v>0</v>
      </c>
      <c r="CA34" s="265" t="str">
        <f>Tabla1[[#This Row],[DESEMPEÑO1524]]</f>
        <v>MALO</v>
      </c>
      <c r="CB34" s="186"/>
      <c r="CC34" s="186" t="s">
        <v>559</v>
      </c>
      <c r="CD34" s="186" t="s">
        <v>559</v>
      </c>
      <c r="CE34" s="272" t="str">
        <f>IFERROR(Tabla1[[#This Row],[Valor numerador19]]/Tabla1[[#This Row],[Valor denominador20]], " ")</f>
        <v xml:space="preserve"> </v>
      </c>
      <c r="CF34" s="181" t="str">
        <f>Tabla1[[#This Row],[EXCELENTE]]</f>
        <v>&lt;8:30:00</v>
      </c>
      <c r="CG34" s="181" t="s">
        <v>19</v>
      </c>
      <c r="CH34" s="216" t="s">
        <v>844</v>
      </c>
      <c r="CI34" s="216" t="s">
        <v>746</v>
      </c>
      <c r="CJ34" s="186"/>
      <c r="CK34" s="186" t="s">
        <v>559</v>
      </c>
      <c r="CL34" s="186" t="s">
        <v>559</v>
      </c>
      <c r="CM34" s="272" t="str">
        <f>+IFERROR(Tabla1[[#This Row],[Valor numerador27]]/Tabla1[[#This Row],[Valor denominador28]], " ")</f>
        <v xml:space="preserve"> </v>
      </c>
      <c r="CN34" s="181" t="str">
        <f>Tabla1[[#This Row],[EXCELENTE]]</f>
        <v>&lt;8:30:00</v>
      </c>
      <c r="CO34" s="181" t="s">
        <v>581</v>
      </c>
      <c r="CP34" s="216" t="s">
        <v>866</v>
      </c>
      <c r="CQ34" s="216" t="s">
        <v>867</v>
      </c>
      <c r="CR34" s="290"/>
      <c r="CS34" s="186" t="s">
        <v>559</v>
      </c>
      <c r="CT34" s="186" t="s">
        <v>559</v>
      </c>
      <c r="CU34" s="273" t="str">
        <f>IFERROR(Tabla1[[#This Row],[Valor numerador35]]/Tabla1[[#This Row],[Valor denominador36]], " ")</f>
        <v xml:space="preserve"> </v>
      </c>
      <c r="CV34" s="181" t="str">
        <f>Tabla1[[#This Row],[EXCELENTE]]</f>
        <v>&lt;8:30:00</v>
      </c>
      <c r="CW34" s="290" t="s">
        <v>19</v>
      </c>
      <c r="CX34" s="216" t="s">
        <v>900</v>
      </c>
      <c r="CY34" s="216" t="s">
        <v>867</v>
      </c>
      <c r="CZ34" s="263" t="str">
        <f>IFERROR(AVERAGE(Tabla1[[#This Row],[RESULTADO 21]],Tabla1[[#This Row],[RESULTADO 29]],Tabla1[[#This Row],[RESULTADO 37]]), "0")</f>
        <v>0</v>
      </c>
      <c r="DA34" s="264" t="str">
        <f>Tabla1[[#This Row],[PROMEDIO MENSUAL 2do TRIMESTRE]]</f>
        <v>0</v>
      </c>
      <c r="DB34" s="274" t="s">
        <v>18</v>
      </c>
      <c r="DC34" s="350">
        <f t="shared" si="0"/>
        <v>0.35416666666666669</v>
      </c>
      <c r="DD34" s="350"/>
      <c r="DE34" s="350"/>
      <c r="DF34" s="142" t="str">
        <f>IFERROR(Tabla1[[#This Row],[Valor numerador43]]/Tabla1[[#This Row],[Valor denominador44]], " ")</f>
        <v xml:space="preserve"> </v>
      </c>
      <c r="DG34" s="144" t="str">
        <f>Tabla1[[#This Row],[EXCELENTE]]</f>
        <v>&lt;8:30:00</v>
      </c>
      <c r="DH34" s="145" t="s">
        <v>18</v>
      </c>
      <c r="DI34" s="146" t="s">
        <v>937</v>
      </c>
      <c r="DJ34" s="179" t="s">
        <v>938</v>
      </c>
      <c r="DK34" s="142">
        <f t="shared" si="2"/>
        <v>0.35416666666666669</v>
      </c>
      <c r="DL34" s="143"/>
      <c r="DM34" s="143"/>
      <c r="DN34" s="142" t="str">
        <f>IFERROR(Tabla1[[#This Row],[Valor numerador51]]/Tabla1[[#This Row],[Valor denominador52]], " ")</f>
        <v xml:space="preserve"> </v>
      </c>
      <c r="DO34" s="144" t="str">
        <f>Tabla1[[#This Row],[EXCELENTE]]</f>
        <v>&lt;8:30:00</v>
      </c>
      <c r="DP34" s="145" t="s">
        <v>18</v>
      </c>
      <c r="DQ34" s="146" t="s">
        <v>958</v>
      </c>
      <c r="DR34" s="179" t="s">
        <v>938</v>
      </c>
      <c r="DS34" s="142">
        <f t="shared" si="3"/>
        <v>0.35416666666666669</v>
      </c>
      <c r="DT34" s="143"/>
      <c r="DU34" s="143"/>
      <c r="DV34" s="142" t="e">
        <f>+Tabla1[[#This Row],[Valor denominador60]]/Tabla1[[#This Row],[Valor denominador60]]</f>
        <v>#DIV/0!</v>
      </c>
      <c r="DW34" s="144" t="str">
        <f>Tabla1[[#This Row],[EXCELENTE]]</f>
        <v>&lt;8:30:00</v>
      </c>
      <c r="DX34" s="145" t="s">
        <v>18</v>
      </c>
      <c r="DY34" s="146" t="s">
        <v>987</v>
      </c>
      <c r="DZ34" s="179" t="s">
        <v>938</v>
      </c>
      <c r="EA34" s="263" t="str">
        <f>IFERROR(AVERAGE(Tabla1[[#This Row],[RESULTADO 45]],Tabla1[[#This Row],[RESULTADO 53]],Tabla1[[#This Row],[RESULTADO 61]]), " 0")</f>
        <v xml:space="preserve"> 0</v>
      </c>
      <c r="EB34" s="264" t="str">
        <f>Tabla1[[#This Row],[PROMEDIO MENSUAL 1er TRIMESTRE]]</f>
        <v xml:space="preserve"> 0</v>
      </c>
      <c r="EC34" s="275" t="str">
        <f>Tabla1[[#This Row],[DESEMPEÑO63]]</f>
        <v>MALO</v>
      </c>
    </row>
    <row r="35" spans="1:133" s="250" customFormat="1" ht="135" customHeight="1" x14ac:dyDescent="0.25">
      <c r="A35" s="481">
        <v>28</v>
      </c>
      <c r="B35" s="338" t="s">
        <v>255</v>
      </c>
      <c r="C35" s="339" t="s">
        <v>238</v>
      </c>
      <c r="D35" s="277" t="s">
        <v>239</v>
      </c>
      <c r="E35" s="340" t="s">
        <v>29</v>
      </c>
      <c r="F35" s="338" t="s">
        <v>281</v>
      </c>
      <c r="G35" s="285" t="s">
        <v>282</v>
      </c>
      <c r="H35" s="310" t="s">
        <v>39</v>
      </c>
      <c r="I35" s="285" t="s">
        <v>258</v>
      </c>
      <c r="J35" s="341">
        <v>1</v>
      </c>
      <c r="K35" s="285" t="s">
        <v>283</v>
      </c>
      <c r="L35" s="285" t="s">
        <v>35</v>
      </c>
      <c r="M35" s="285" t="s">
        <v>284</v>
      </c>
      <c r="N35" s="285" t="s">
        <v>37</v>
      </c>
      <c r="O35" s="285" t="s">
        <v>273</v>
      </c>
      <c r="P35" s="310" t="s">
        <v>274</v>
      </c>
      <c r="Q35" s="310" t="s">
        <v>39</v>
      </c>
      <c r="R35" s="342" t="s">
        <v>285</v>
      </c>
      <c r="S35" s="342" t="s">
        <v>286</v>
      </c>
      <c r="T35" s="342" t="s">
        <v>287</v>
      </c>
      <c r="U35" s="342" t="s">
        <v>250</v>
      </c>
      <c r="V35" s="285" t="s">
        <v>279</v>
      </c>
      <c r="W35" s="285" t="s">
        <v>280</v>
      </c>
      <c r="X35" s="285" t="s">
        <v>253</v>
      </c>
      <c r="Y35" s="285" t="s">
        <v>254</v>
      </c>
      <c r="Z35" s="262">
        <v>1</v>
      </c>
      <c r="AA35" s="260">
        <v>3353</v>
      </c>
      <c r="AB35" s="260">
        <v>3353</v>
      </c>
      <c r="AC35" s="261">
        <f>IFERROR(Tabla1[[#This Row],[Valor numerador]]/Tabla1[[#This Row],[Valor denominador]], " ")</f>
        <v>1</v>
      </c>
      <c r="AD35" s="260" t="str">
        <f>Tabla1[[#This Row],[EXCELENTE]]</f>
        <v>86%-100%</v>
      </c>
      <c r="AE35" s="260" t="s">
        <v>21</v>
      </c>
      <c r="AF35" s="286" t="s">
        <v>747</v>
      </c>
      <c r="AG35" s="260"/>
      <c r="AH35" s="188">
        <v>1</v>
      </c>
      <c r="AI35" s="182">
        <v>3232</v>
      </c>
      <c r="AJ35" s="182">
        <v>3232</v>
      </c>
      <c r="AK35" s="261">
        <f>IFERROR(Tabla1[[#This Row],[Valor numerador3]]/Tabla1[[#This Row],[Valor denominador4]], " ")</f>
        <v>1</v>
      </c>
      <c r="AL35" s="260" t="str">
        <f>Tabla1[[#This Row],[EXCELENTE]]</f>
        <v>86%-100%</v>
      </c>
      <c r="AM35" s="260" t="s">
        <v>21</v>
      </c>
      <c r="AN35" s="286" t="s">
        <v>747</v>
      </c>
      <c r="AO35" s="260"/>
      <c r="AP35" s="188">
        <v>1</v>
      </c>
      <c r="AQ35" s="182">
        <v>3004</v>
      </c>
      <c r="AR35" s="182">
        <v>3004</v>
      </c>
      <c r="AS35" s="262">
        <f>IFERROR(Tabla1[[#This Row],[Valor numerador11]]/Tabla1[[#This Row],[Valor denominador12]], " ")</f>
        <v>1</v>
      </c>
      <c r="AT35" s="260" t="str">
        <f>Tabla1[[#This Row],[EXCELENTE]]</f>
        <v>86%-100%</v>
      </c>
      <c r="AU35" s="260" t="s">
        <v>21</v>
      </c>
      <c r="AV35" s="286" t="s">
        <v>747</v>
      </c>
      <c r="AW35" s="260"/>
      <c r="AX35" s="263">
        <f>IFERROR(AVERAGE(Tabla1[[#This Row],[RESULTADO ]],Tabla1[[#This Row],[RESULTADO 5]],Tabla1[[#This Row],[RESULTADO 13]]), "0")</f>
        <v>1</v>
      </c>
      <c r="AY35" s="264">
        <f>Tabla1[[#This Row],[PROMEDIO MENSUAL 4to TRIMESTRE]]</f>
        <v>1</v>
      </c>
      <c r="AZ35" s="265" t="str">
        <f>Tabla1[[#This Row],[DESEMPEÑO15]]</f>
        <v>EXCELENTE</v>
      </c>
      <c r="BA35" s="295">
        <v>1</v>
      </c>
      <c r="BB35" s="288">
        <v>3158</v>
      </c>
      <c r="BC35" s="288">
        <v>3158</v>
      </c>
      <c r="BD35" s="267">
        <f>IFERROR(Tabla1[[#This Row],[Valor numerador4]]/Tabla1[[#This Row],[Valor denominador5]], " ")</f>
        <v>1</v>
      </c>
      <c r="BE35" s="268" t="str">
        <f t="shared" si="1"/>
        <v>86%-100%</v>
      </c>
      <c r="BF35" s="180" t="s">
        <v>21</v>
      </c>
      <c r="BG35" s="289" t="s">
        <v>747</v>
      </c>
      <c r="BH35" s="289"/>
      <c r="BI35" s="295"/>
      <c r="BJ35" s="288">
        <v>3211</v>
      </c>
      <c r="BK35" s="288">
        <v>3211</v>
      </c>
      <c r="BL35" s="267">
        <f>+IFERROR(Tabla1[[#This Row],[Valor numerador312]]/Tabla1[[#This Row],[Valor denominador413]], " ")</f>
        <v>1</v>
      </c>
      <c r="BM35" s="266" t="str">
        <f>Tabla1[[#This Row],[EXCELENTE]]</f>
        <v>86%-100%</v>
      </c>
      <c r="BN35" s="180" t="s">
        <v>21</v>
      </c>
      <c r="BO35" s="289" t="s">
        <v>747</v>
      </c>
      <c r="BP35" s="289"/>
      <c r="BQ35" s="295"/>
      <c r="BR35" s="288">
        <v>3219</v>
      </c>
      <c r="BS35" s="288">
        <v>3219</v>
      </c>
      <c r="BT35" s="267">
        <f>+IFERROR(Tabla1[[#This Row],[Valor numerador1120]]/Tabla1[[#This Row],[Valor denominador1221]], " ")</f>
        <v>1</v>
      </c>
      <c r="BU35" s="266" t="str">
        <f>Tabla1[[#This Row],[EXCELENTE]]</f>
        <v>86%-100%</v>
      </c>
      <c r="BV35" s="180" t="s">
        <v>21</v>
      </c>
      <c r="BW35" s="289" t="s">
        <v>747</v>
      </c>
      <c r="BX35" s="289"/>
      <c r="BY35" s="270">
        <f>+IFERROR(AVERAGE(Tabla1[[#This Row],[RESULTADO 6]],Tabla1[[#This Row],[RESULTADO 514]],Tabla1[[#This Row],[RESULTADO 1322]]), "0")</f>
        <v>1</v>
      </c>
      <c r="BZ35" s="271">
        <f>Tabla1[[#This Row],[PROMEDIO MENSUAL 3er TRIMESTRE]]</f>
        <v>1</v>
      </c>
      <c r="CA35" s="265" t="str">
        <f>Tabla1[[#This Row],[DESEMPEÑO1524]]</f>
        <v>EXCELENTE</v>
      </c>
      <c r="CB35" s="187">
        <v>1</v>
      </c>
      <c r="CC35" s="186">
        <v>3255</v>
      </c>
      <c r="CD35" s="186">
        <v>3255</v>
      </c>
      <c r="CE35" s="272">
        <f>IFERROR(Tabla1[[#This Row],[Valor numerador19]]/Tabla1[[#This Row],[Valor denominador20]], " ")</f>
        <v>1</v>
      </c>
      <c r="CF35" s="181" t="str">
        <f>Tabla1[[#This Row],[EXCELENTE]]</f>
        <v>86%-100%</v>
      </c>
      <c r="CG35" s="181" t="s">
        <v>21</v>
      </c>
      <c r="CH35" s="216" t="s">
        <v>747</v>
      </c>
      <c r="CI35" s="186"/>
      <c r="CJ35" s="187">
        <v>1</v>
      </c>
      <c r="CK35" s="186">
        <v>3361</v>
      </c>
      <c r="CL35" s="186">
        <v>3361</v>
      </c>
      <c r="CM35" s="272">
        <f>+IFERROR(Tabla1[[#This Row],[Valor numerador27]]/Tabla1[[#This Row],[Valor denominador28]], " ")</f>
        <v>1</v>
      </c>
      <c r="CN35" s="181" t="str">
        <f>Tabla1[[#This Row],[EXCELENTE]]</f>
        <v>86%-100%</v>
      </c>
      <c r="CO35" s="181" t="s">
        <v>21</v>
      </c>
      <c r="CP35" s="216" t="s">
        <v>747</v>
      </c>
      <c r="CQ35" s="186"/>
      <c r="CR35" s="187">
        <v>1</v>
      </c>
      <c r="CS35" s="186">
        <v>3093</v>
      </c>
      <c r="CT35" s="186">
        <v>3093</v>
      </c>
      <c r="CU35" s="273">
        <f>IFERROR(Tabla1[[#This Row],[Valor numerador35]]/Tabla1[[#This Row],[Valor denominador36]], " ")</f>
        <v>1</v>
      </c>
      <c r="CV35" s="181" t="str">
        <f>Tabla1[[#This Row],[EXCELENTE]]</f>
        <v>86%-100%</v>
      </c>
      <c r="CW35" s="181" t="s">
        <v>21</v>
      </c>
      <c r="CX35" s="216" t="s">
        <v>747</v>
      </c>
      <c r="CY35" s="186"/>
      <c r="CZ35" s="263">
        <f>IFERROR(AVERAGE(Tabla1[[#This Row],[RESULTADO 21]],Tabla1[[#This Row],[RESULTADO 29]],Tabla1[[#This Row],[RESULTADO 37]]), "0")</f>
        <v>1</v>
      </c>
      <c r="DA35" s="264">
        <f>Tabla1[[#This Row],[PROMEDIO MENSUAL 2do TRIMESTRE]]</f>
        <v>1</v>
      </c>
      <c r="DB35" s="274" t="str">
        <f>Tabla1[[#This Row],[DESEMPEÑO39]]</f>
        <v>EXCELENTE</v>
      </c>
      <c r="DC35" s="142">
        <f t="shared" si="0"/>
        <v>1</v>
      </c>
      <c r="DD35" s="143">
        <v>2755</v>
      </c>
      <c r="DE35" s="143">
        <v>2755</v>
      </c>
      <c r="DF35" s="142">
        <f>IFERROR(Tabla1[[#This Row],[Valor numerador43]]/Tabla1[[#This Row],[Valor denominador44]], " ")</f>
        <v>1</v>
      </c>
      <c r="DG35" s="144" t="str">
        <f>Tabla1[[#This Row],[EXCELENTE]]</f>
        <v>86%-100%</v>
      </c>
      <c r="DH35" s="145" t="s">
        <v>21</v>
      </c>
      <c r="DI35" s="146" t="s">
        <v>747</v>
      </c>
      <c r="DJ35" s="146"/>
      <c r="DK35" s="142">
        <f t="shared" si="2"/>
        <v>1</v>
      </c>
      <c r="DL35" s="143">
        <v>2897</v>
      </c>
      <c r="DM35" s="143">
        <v>2897</v>
      </c>
      <c r="DN35" s="142">
        <f>IFERROR(Tabla1[[#This Row],[Valor numerador51]]/Tabla1[[#This Row],[Valor denominador52]], " ")</f>
        <v>1</v>
      </c>
      <c r="DO35" s="144" t="str">
        <f>Tabla1[[#This Row],[EXCELENTE]]</f>
        <v>86%-100%</v>
      </c>
      <c r="DP35" s="145" t="s">
        <v>21</v>
      </c>
      <c r="DQ35" s="146" t="s">
        <v>747</v>
      </c>
      <c r="DR35" s="146"/>
      <c r="DS35" s="142">
        <f t="shared" si="3"/>
        <v>1</v>
      </c>
      <c r="DT35" s="143">
        <v>3360</v>
      </c>
      <c r="DU35" s="143">
        <v>3360</v>
      </c>
      <c r="DV35" s="142">
        <f>+Tabla1[[#This Row],[Valor denominador60]]/Tabla1[[#This Row],[Valor denominador60]]</f>
        <v>1</v>
      </c>
      <c r="DW35" s="144" t="str">
        <f>Tabla1[[#This Row],[EXCELENTE]]</f>
        <v>86%-100%</v>
      </c>
      <c r="DX35" s="145" t="s">
        <v>21</v>
      </c>
      <c r="DY35" s="146" t="s">
        <v>747</v>
      </c>
      <c r="DZ35" s="146"/>
      <c r="EA35" s="263">
        <f>IFERROR(AVERAGE(Tabla1[[#This Row],[RESULTADO 45]],Tabla1[[#This Row],[RESULTADO 53]],Tabla1[[#This Row],[RESULTADO 61]]), " 0")</f>
        <v>1</v>
      </c>
      <c r="EB35" s="264">
        <f>Tabla1[[#This Row],[PROMEDIO MENSUAL 1er TRIMESTRE]]</f>
        <v>1</v>
      </c>
      <c r="EC35" s="275" t="str">
        <f>Tabla1[[#This Row],[DESEMPEÑO63]]</f>
        <v>EXCELENTE</v>
      </c>
    </row>
    <row r="36" spans="1:133" s="250" customFormat="1" ht="132" customHeight="1" thickBot="1" x14ac:dyDescent="0.3">
      <c r="A36" s="481">
        <v>29</v>
      </c>
      <c r="B36" s="331" t="s">
        <v>26</v>
      </c>
      <c r="C36" s="332" t="s">
        <v>288</v>
      </c>
      <c r="D36" s="277" t="s">
        <v>289</v>
      </c>
      <c r="E36" s="333" t="s">
        <v>71</v>
      </c>
      <c r="F36" s="334" t="s">
        <v>710</v>
      </c>
      <c r="G36" s="334" t="s">
        <v>711</v>
      </c>
      <c r="H36" s="333" t="s">
        <v>32</v>
      </c>
      <c r="I36" s="334" t="s">
        <v>33</v>
      </c>
      <c r="J36" s="351">
        <v>0.8</v>
      </c>
      <c r="K36" s="352" t="s">
        <v>712</v>
      </c>
      <c r="L36" s="333" t="s">
        <v>35</v>
      </c>
      <c r="M36" s="352" t="s">
        <v>713</v>
      </c>
      <c r="N36" s="334" t="s">
        <v>37</v>
      </c>
      <c r="O36" s="352" t="s">
        <v>714</v>
      </c>
      <c r="P36" s="333" t="s">
        <v>32</v>
      </c>
      <c r="Q36" s="333" t="s">
        <v>32</v>
      </c>
      <c r="R36" s="336" t="s">
        <v>715</v>
      </c>
      <c r="S36" s="353" t="s">
        <v>716</v>
      </c>
      <c r="T36" s="353" t="s">
        <v>717</v>
      </c>
      <c r="U36" s="354" t="s">
        <v>561</v>
      </c>
      <c r="V36" s="334" t="s">
        <v>292</v>
      </c>
      <c r="W36" s="334" t="s">
        <v>718</v>
      </c>
      <c r="X36" s="334" t="s">
        <v>293</v>
      </c>
      <c r="Y36" s="334" t="s">
        <v>294</v>
      </c>
      <c r="Z36" s="337"/>
      <c r="AA36" s="337"/>
      <c r="AB36" s="337"/>
      <c r="AC36" s="261" t="str">
        <f>IFERROR(Tabla1[[#This Row],[Valor numerador]]/Tabla1[[#This Row],[Valor denominador]], " ")</f>
        <v xml:space="preserve"> </v>
      </c>
      <c r="AD36" s="260" t="str">
        <f>Tabla1[[#This Row],[EXCELENTE]]</f>
        <v>&gt;80%</v>
      </c>
      <c r="AE36" s="260"/>
      <c r="AF36" s="260"/>
      <c r="AG36" s="260"/>
      <c r="AH36" s="182"/>
      <c r="AI36" s="182"/>
      <c r="AJ36" s="182"/>
      <c r="AK36" s="260" t="str">
        <f>IFERROR(Tabla1[[#This Row],[Valor numerador3]]/Tabla1[[#This Row],[Valor denominador4]], " ")</f>
        <v xml:space="preserve"> </v>
      </c>
      <c r="AL36" s="260" t="str">
        <f>Tabla1[[#This Row],[EXCELENTE]]</f>
        <v>&gt;80%</v>
      </c>
      <c r="AM36" s="260"/>
      <c r="AN36" s="260"/>
      <c r="AO36" s="260"/>
      <c r="AP36" s="355">
        <v>0.8</v>
      </c>
      <c r="AQ36" s="182">
        <v>1</v>
      </c>
      <c r="AR36" s="182">
        <v>8</v>
      </c>
      <c r="AS36" s="262">
        <f>IFERROR(Tabla1[[#This Row],[Valor numerador11]]/Tabla1[[#This Row],[Valor denominador12]], " ")</f>
        <v>0.125</v>
      </c>
      <c r="AT36" s="260" t="str">
        <f>Tabla1[[#This Row],[MALO]]</f>
        <v>&lt;50</v>
      </c>
      <c r="AU36" s="356" t="s">
        <v>18</v>
      </c>
      <c r="AV36" s="286" t="s">
        <v>1083</v>
      </c>
      <c r="AW36" s="286" t="s">
        <v>1084</v>
      </c>
      <c r="AX36" s="263">
        <f>IFERROR(AVERAGE(Tabla1[[#This Row],[RESULTADO ]],Tabla1[[#This Row],[RESULTADO 5]],Tabla1[[#This Row],[RESULTADO 13]]), "0")</f>
        <v>0.125</v>
      </c>
      <c r="AY36" s="263">
        <f>Tabla1[[#This Row],[PROMEDIO MENSUAL 4to TRIMESTRE]]</f>
        <v>0.125</v>
      </c>
      <c r="AZ36" s="265" t="str">
        <f>Tabla1[[#This Row],[DESEMPEÑO15]]</f>
        <v>MALO</v>
      </c>
      <c r="BA36" s="295"/>
      <c r="BB36" s="288"/>
      <c r="BC36" s="183"/>
      <c r="BD36" s="267" t="str">
        <f>IFERROR(Tabla1[[#This Row],[Valor numerador4]]/Tabla1[[#This Row],[Valor denominador5]], " ")</f>
        <v xml:space="preserve"> </v>
      </c>
      <c r="BE36" s="268" t="str">
        <f t="shared" si="1"/>
        <v>&gt;80%</v>
      </c>
      <c r="BF36" s="321"/>
      <c r="BG36" s="184"/>
      <c r="BH36" s="184"/>
      <c r="BI36" s="183"/>
      <c r="BJ36" s="183"/>
      <c r="BK36" s="183"/>
      <c r="BL36" s="267" t="str">
        <f>+IFERROR(Tabla1[[#This Row],[Valor numerador312]]/Tabla1[[#This Row],[Valor denominador413]], " ")</f>
        <v xml:space="preserve"> </v>
      </c>
      <c r="BM36" s="266" t="str">
        <f>Tabla1[[#This Row],[EXCELENTE]]</f>
        <v>&gt;80%</v>
      </c>
      <c r="BN36" s="193"/>
      <c r="BO36" s="184"/>
      <c r="BP36" s="184"/>
      <c r="BQ36" s="185">
        <v>0.8</v>
      </c>
      <c r="BR36" s="183">
        <v>11</v>
      </c>
      <c r="BS36" s="183">
        <v>0</v>
      </c>
      <c r="BT36" s="267" t="str">
        <f>+IFERROR(Tabla1[[#This Row],[Valor numerador1120]]/Tabla1[[#This Row],[Valor denominador1221]], " ")</f>
        <v xml:space="preserve"> </v>
      </c>
      <c r="BU36" s="266" t="str">
        <f>Tabla1[[#This Row],[EXCELENTE]]</f>
        <v>&gt;80%</v>
      </c>
      <c r="BV36" s="183" t="s">
        <v>18</v>
      </c>
      <c r="BW36" s="289" t="s">
        <v>806</v>
      </c>
      <c r="BX36" s="289" t="s">
        <v>807</v>
      </c>
      <c r="BY36" s="270" t="str">
        <f>+IFERROR(AVERAGE(Tabla1[[#This Row],[RESULTADO 6]],Tabla1[[#This Row],[RESULTADO 514]],Tabla1[[#This Row],[RESULTADO 1322]]), "0")</f>
        <v>0</v>
      </c>
      <c r="BZ36" s="271" t="str">
        <f>Tabla1[[#This Row],[PROMEDIO MENSUAL 3er TRIMESTRE]]</f>
        <v>0</v>
      </c>
      <c r="CA36" s="265" t="str">
        <f>Tabla1[[#This Row],[DESEMPEÑO1524]]</f>
        <v>MALO</v>
      </c>
      <c r="CB36" s="290"/>
      <c r="CC36" s="186"/>
      <c r="CD36" s="186"/>
      <c r="CE36" s="272" t="str">
        <f>IFERROR(Tabla1[[#This Row],[Valor numerador19]]/Tabla1[[#This Row],[Valor denominador20]], " ")</f>
        <v xml:space="preserve"> </v>
      </c>
      <c r="CF36" s="181" t="str">
        <f>Tabla1[[#This Row],[EXCELENTE]]</f>
        <v>&gt;80%</v>
      </c>
      <c r="CG36" s="181"/>
      <c r="CH36" s="186"/>
      <c r="CI36" s="186"/>
      <c r="CJ36" s="186"/>
      <c r="CK36" s="186"/>
      <c r="CL36" s="186"/>
      <c r="CM36" s="272" t="str">
        <f>+IFERROR(Tabla1[[#This Row],[Valor numerador27]]/Tabla1[[#This Row],[Valor denominador28]], " ")</f>
        <v xml:space="preserve"> </v>
      </c>
      <c r="CN36" s="181" t="str">
        <f>Tabla1[[#This Row],[EXCELENTE]]</f>
        <v>&gt;80%</v>
      </c>
      <c r="CO36" s="194"/>
      <c r="CP36" s="186"/>
      <c r="CQ36" s="186"/>
      <c r="CR36" s="187">
        <v>0.8</v>
      </c>
      <c r="CS36" s="186">
        <v>0</v>
      </c>
      <c r="CT36" s="186">
        <v>0</v>
      </c>
      <c r="CU36" s="273" t="str">
        <f>IFERROR(Tabla1[[#This Row],[Valor numerador35]]/Tabla1[[#This Row],[Valor denominador36]], " ")</f>
        <v xml:space="preserve"> </v>
      </c>
      <c r="CV36" s="181" t="str">
        <f>Tabla1[[#This Row],[EXCELENTE]]</f>
        <v>&gt;80%</v>
      </c>
      <c r="CW36" s="186" t="s">
        <v>19</v>
      </c>
      <c r="CX36" s="216" t="s">
        <v>901</v>
      </c>
      <c r="CY36" s="216" t="s">
        <v>902</v>
      </c>
      <c r="CZ36" s="263" t="str">
        <f>IFERROR(AVERAGE(Tabla1[[#This Row],[RESULTADO 21]],Tabla1[[#This Row],[RESULTADO 29]],Tabla1[[#This Row],[RESULTADO 37]]), "0")</f>
        <v>0</v>
      </c>
      <c r="DA36" s="264" t="str">
        <f>Tabla1[[#This Row],[PROMEDIO MENSUAL 2do TRIMESTRE]]</f>
        <v>0</v>
      </c>
      <c r="DB36" s="274" t="s">
        <v>18</v>
      </c>
      <c r="DC36" s="142">
        <f t="shared" si="0"/>
        <v>0.8</v>
      </c>
      <c r="DD36" s="143"/>
      <c r="DE36" s="143"/>
      <c r="DF36" s="142" t="str">
        <f>IFERROR(Tabla1[[#This Row],[Valor numerador43]]/Tabla1[[#This Row],[Valor denominador44]], " ")</f>
        <v xml:space="preserve"> </v>
      </c>
      <c r="DG36" s="144" t="str">
        <f>Tabla1[[#This Row],[EXCELENTE]]</f>
        <v>&gt;80%</v>
      </c>
      <c r="DH36" s="145"/>
      <c r="DI36" s="146"/>
      <c r="DJ36" s="146"/>
      <c r="DK36" s="142">
        <f t="shared" si="2"/>
        <v>0.8</v>
      </c>
      <c r="DL36" s="143"/>
      <c r="DM36" s="143"/>
      <c r="DN36" s="142" t="str">
        <f>IFERROR(Tabla1[[#This Row],[Valor numerador51]]/Tabla1[[#This Row],[Valor denominador52]], " ")</f>
        <v xml:space="preserve"> </v>
      </c>
      <c r="DO36" s="144" t="str">
        <f>Tabla1[[#This Row],[EXCELENTE]]</f>
        <v>&gt;80%</v>
      </c>
      <c r="DP36" s="145"/>
      <c r="DQ36" s="146"/>
      <c r="DR36" s="146"/>
      <c r="DS36" s="142">
        <f t="shared" si="3"/>
        <v>0.8</v>
      </c>
      <c r="DT36" s="143">
        <v>1</v>
      </c>
      <c r="DU36" s="143">
        <v>1</v>
      </c>
      <c r="DV36" s="142">
        <f>+Tabla1[[#This Row],[Valor denominador60]]/Tabla1[[#This Row],[Valor denominador60]]</f>
        <v>1</v>
      </c>
      <c r="DW36" s="144" t="str">
        <f>Tabla1[[#This Row],[EXCELENTE]]</f>
        <v>&gt;80%</v>
      </c>
      <c r="DX36" s="145" t="s">
        <v>21</v>
      </c>
      <c r="DY36" s="146" t="s">
        <v>988</v>
      </c>
      <c r="DZ36" s="146"/>
      <c r="EA36" s="263">
        <f>IFERROR(AVERAGE(Tabla1[[#This Row],[RESULTADO 45]],Tabla1[[#This Row],[RESULTADO 53]],Tabla1[[#This Row],[RESULTADO 61]]), " 0")</f>
        <v>1</v>
      </c>
      <c r="EB36" s="264">
        <f>Tabla1[[#This Row],[PROMEDIO MENSUAL 1er TRIMESTRE]]</f>
        <v>1</v>
      </c>
      <c r="EC36" s="275" t="str">
        <f>Tabla1[[#This Row],[DESEMPEÑO63]]</f>
        <v>EXCELENTE</v>
      </c>
    </row>
    <row r="37" spans="1:133" s="250" customFormat="1" ht="75.75" thickBot="1" x14ac:dyDescent="0.3">
      <c r="A37" s="481">
        <v>30</v>
      </c>
      <c r="B37" s="357" t="s">
        <v>26</v>
      </c>
      <c r="C37" s="338" t="s">
        <v>295</v>
      </c>
      <c r="D37" s="277" t="s">
        <v>289</v>
      </c>
      <c r="E37" s="340" t="s">
        <v>29</v>
      </c>
      <c r="F37" s="338" t="s">
        <v>539</v>
      </c>
      <c r="G37" s="338" t="s">
        <v>296</v>
      </c>
      <c r="H37" s="310" t="s">
        <v>74</v>
      </c>
      <c r="I37" s="338" t="s">
        <v>33</v>
      </c>
      <c r="J37" s="357">
        <v>13</v>
      </c>
      <c r="K37" s="338" t="s">
        <v>297</v>
      </c>
      <c r="L37" s="340" t="s">
        <v>35</v>
      </c>
      <c r="M37" s="357" t="s">
        <v>540</v>
      </c>
      <c r="N37" s="338" t="s">
        <v>541</v>
      </c>
      <c r="O37" s="338" t="s">
        <v>298</v>
      </c>
      <c r="P37" s="310" t="s">
        <v>74</v>
      </c>
      <c r="Q37" s="310" t="s">
        <v>74</v>
      </c>
      <c r="R37" s="342" t="s">
        <v>542</v>
      </c>
      <c r="S37" s="342" t="s">
        <v>543</v>
      </c>
      <c r="T37" s="342" t="s">
        <v>544</v>
      </c>
      <c r="U37" s="358" t="s">
        <v>545</v>
      </c>
      <c r="V37" s="338" t="s">
        <v>300</v>
      </c>
      <c r="W37" s="285" t="s">
        <v>301</v>
      </c>
      <c r="X37" s="285" t="s">
        <v>302</v>
      </c>
      <c r="Y37" s="285" t="s">
        <v>303</v>
      </c>
      <c r="Z37" s="188"/>
      <c r="AA37" s="188"/>
      <c r="AB37" s="188"/>
      <c r="AC37" s="261" t="str">
        <f>IFERROR(Tabla1[[#This Row],[Valor numerador]]/Tabla1[[#This Row],[Valor denominador]], " ")</f>
        <v xml:space="preserve"> </v>
      </c>
      <c r="AD37" s="260" t="str">
        <f>Tabla1[[#This Row],[EXCELENTE]]</f>
        <v>(=)13</v>
      </c>
      <c r="AE37" s="260"/>
      <c r="AF37" s="359"/>
      <c r="AG37" s="359"/>
      <c r="AH37" s="188"/>
      <c r="AI37" s="188"/>
      <c r="AJ37" s="188"/>
      <c r="AK37" s="260" t="str">
        <f>IFERROR(Tabla1[[#This Row],[Valor numerador3]]/Tabla1[[#This Row],[Valor denominador4]], " ")</f>
        <v xml:space="preserve"> </v>
      </c>
      <c r="AL37" s="260" t="str">
        <f>Tabla1[[#This Row],[EXCELENTE]]</f>
        <v>(=)13</v>
      </c>
      <c r="AM37" s="360"/>
      <c r="AN37" s="260"/>
      <c r="AO37" s="359"/>
      <c r="AP37" s="188">
        <v>0.13</v>
      </c>
      <c r="AQ37" s="189">
        <v>352</v>
      </c>
      <c r="AR37" s="190">
        <v>29.2</v>
      </c>
      <c r="AS37" s="190">
        <f>IFERROR(Tabla1[[#This Row],[Valor numerador11]]/Tabla1[[#This Row],[Valor denominador12]], " ")</f>
        <v>12.054794520547945</v>
      </c>
      <c r="AT37" s="260" t="str">
        <f>Tabla1[[#This Row],[BUENO]]</f>
        <v>(=)11 y &lt;13</v>
      </c>
      <c r="AU37" s="360" t="s">
        <v>20</v>
      </c>
      <c r="AV37" s="153" t="s">
        <v>1085</v>
      </c>
      <c r="AW37" s="361"/>
      <c r="AX37" s="191">
        <f>IFERROR(AVERAGE(Tabla1[[#This Row],[RESULTADO ]],Tabla1[[#This Row],[RESULTADO 5]],Tabla1[[#This Row],[RESULTADO 13]]), "0")</f>
        <v>12.054794520547945</v>
      </c>
      <c r="AY37" s="192">
        <f>Tabla1[[#This Row],[PROMEDIO MENSUAL 4to TRIMESTRE]]</f>
        <v>12.054794520547945</v>
      </c>
      <c r="AZ37" s="265" t="str">
        <f>Tabla1[[#This Row],[DESEMPEÑO15]]</f>
        <v>BUENO</v>
      </c>
      <c r="BA37" s="185"/>
      <c r="BB37" s="185"/>
      <c r="BC37" s="185"/>
      <c r="BD37" s="267" t="str">
        <f>IFERROR(Tabla1[[#This Row],[Valor numerador4]]/Tabla1[[#This Row],[Valor denominador5]], " ")</f>
        <v xml:space="preserve"> </v>
      </c>
      <c r="BE37" s="268" t="str">
        <f t="shared" si="1"/>
        <v>(=)13</v>
      </c>
      <c r="BF37" s="321"/>
      <c r="BG37" s="184"/>
      <c r="BH37" s="289"/>
      <c r="BI37" s="185"/>
      <c r="BJ37" s="183"/>
      <c r="BK37" s="183"/>
      <c r="BL37" s="267" t="str">
        <f>+IFERROR(Tabla1[[#This Row],[Valor numerador312]]/Tabla1[[#This Row],[Valor denominador413]], " ")</f>
        <v xml:space="preserve"> </v>
      </c>
      <c r="BM37" s="266" t="str">
        <f>Tabla1[[#This Row],[EXCELENTE]]</f>
        <v>(=)13</v>
      </c>
      <c r="BN37" s="193"/>
      <c r="BO37" s="184"/>
      <c r="BP37" s="289"/>
      <c r="BQ37" s="183"/>
      <c r="BR37" s="183"/>
      <c r="BS37" s="183"/>
      <c r="BT37" s="267" t="str">
        <f>+IFERROR(Tabla1[[#This Row],[Valor numerador1120]]/Tabla1[[#This Row],[Valor denominador1221]], " ")</f>
        <v xml:space="preserve"> </v>
      </c>
      <c r="BU37" s="266" t="str">
        <f>Tabla1[[#This Row],[EXCELENTE]]</f>
        <v>(=)13</v>
      </c>
      <c r="BV37" s="288"/>
      <c r="BW37" s="289"/>
      <c r="BX37" s="184"/>
      <c r="BY37" s="270" t="str">
        <f>+IFERROR(AVERAGE(Tabla1[[#This Row],[RESULTADO 6]],Tabla1[[#This Row],[RESULTADO 514]],Tabla1[[#This Row],[RESULTADO 1322]]), "0")</f>
        <v>0</v>
      </c>
      <c r="BZ37" s="271" t="str">
        <f>Tabla1[[#This Row],[PROMEDIO MENSUAL 3er TRIMESTRE]]</f>
        <v>0</v>
      </c>
      <c r="CA37" s="265"/>
      <c r="CB37" s="187"/>
      <c r="CC37" s="186"/>
      <c r="CD37" s="186"/>
      <c r="CE37" s="272" t="str">
        <f>IFERROR(Tabla1[[#This Row],[Valor numerador19]]/Tabla1[[#This Row],[Valor denominador20]], " ")</f>
        <v xml:space="preserve"> </v>
      </c>
      <c r="CF37" s="181" t="str">
        <f>Tabla1[[#This Row],[EXCELENTE]]</f>
        <v>(=)13</v>
      </c>
      <c r="CG37" s="181"/>
      <c r="CH37" s="186"/>
      <c r="CI37" s="186"/>
      <c r="CJ37" s="187"/>
      <c r="CK37" s="186"/>
      <c r="CL37" s="186"/>
      <c r="CM37" s="272" t="str">
        <f>+IFERROR(Tabla1[[#This Row],[Valor numerador27]]/Tabla1[[#This Row],[Valor denominador28]], " ")</f>
        <v xml:space="preserve"> </v>
      </c>
      <c r="CN37" s="181" t="str">
        <f>Tabla1[[#This Row],[EXCELENTE]]</f>
        <v>(=)13</v>
      </c>
      <c r="CO37" s="194"/>
      <c r="CP37" s="186"/>
      <c r="CQ37" s="186"/>
      <c r="CR37" s="195">
        <v>13</v>
      </c>
      <c r="CS37" s="186">
        <v>384</v>
      </c>
      <c r="CT37" s="186">
        <v>28.33</v>
      </c>
      <c r="CU37" s="273">
        <f>IFERROR(Tabla1[[#This Row],[Valor numerador35]]/Tabla1[[#This Row],[Valor denominador36]], " ")</f>
        <v>13.554535827744441</v>
      </c>
      <c r="CV37" s="181" t="str">
        <f>Tabla1[[#This Row],[EXCELENTE]]</f>
        <v>(=)13</v>
      </c>
      <c r="CW37" s="362" t="s">
        <v>21</v>
      </c>
      <c r="CX37" s="216" t="s">
        <v>903</v>
      </c>
      <c r="CY37" s="186" t="s">
        <v>559</v>
      </c>
      <c r="CZ37" s="263">
        <f>IFERROR(AVERAGE(Tabla1[[#This Row],[RESULTADO 21]],Tabla1[[#This Row],[RESULTADO 29]],Tabla1[[#This Row],[RESULTADO 37]]), "0")</f>
        <v>13.554535827744441</v>
      </c>
      <c r="DA37" s="264">
        <f>Tabla1[[#This Row],[PROMEDIO MENSUAL 2do TRIMESTRE]]</f>
        <v>13.554535827744441</v>
      </c>
      <c r="DB37" s="274" t="str">
        <f>Tabla1[[#This Row],[DESEMPEÑO39]]</f>
        <v>EXCELENTE</v>
      </c>
      <c r="DC37" s="143">
        <f t="shared" si="0"/>
        <v>13</v>
      </c>
      <c r="DD37" s="143" t="s">
        <v>829</v>
      </c>
      <c r="DE37" s="143" t="s">
        <v>829</v>
      </c>
      <c r="DF37" s="142" t="str">
        <f>IFERROR(Tabla1[[#This Row],[Valor numerador43]]/Tabla1[[#This Row],[Valor denominador44]], " ")</f>
        <v xml:space="preserve"> </v>
      </c>
      <c r="DG37" s="144" t="str">
        <f>Tabla1[[#This Row],[EXCELENTE]]</f>
        <v>(=)13</v>
      </c>
      <c r="DH37" s="145" t="s">
        <v>829</v>
      </c>
      <c r="DI37" s="146" t="s">
        <v>829</v>
      </c>
      <c r="DJ37" s="146" t="s">
        <v>829</v>
      </c>
      <c r="DK37" s="143">
        <f t="shared" si="2"/>
        <v>13</v>
      </c>
      <c r="DL37" s="143" t="s">
        <v>829</v>
      </c>
      <c r="DM37" s="143" t="s">
        <v>829</v>
      </c>
      <c r="DN37" s="142" t="str">
        <f>IFERROR(Tabla1[[#This Row],[Valor numerador51]]/Tabla1[[#This Row],[Valor denominador52]], " ")</f>
        <v xml:space="preserve"> </v>
      </c>
      <c r="DO37" s="144" t="str">
        <f>Tabla1[[#This Row],[EXCELENTE]]</f>
        <v>(=)13</v>
      </c>
      <c r="DP37" s="145" t="s">
        <v>829</v>
      </c>
      <c r="DQ37" s="146" t="s">
        <v>829</v>
      </c>
      <c r="DR37" s="146" t="s">
        <v>829</v>
      </c>
      <c r="DS37" s="143">
        <f t="shared" si="3"/>
        <v>13</v>
      </c>
      <c r="DT37" s="143" t="s">
        <v>829</v>
      </c>
      <c r="DU37" s="143" t="s">
        <v>829</v>
      </c>
      <c r="DV37" s="142" t="e">
        <f>+Tabla1[[#This Row],[Valor denominador60]]/Tabla1[[#This Row],[Valor denominador60]]</f>
        <v>#VALUE!</v>
      </c>
      <c r="DW37" s="144" t="str">
        <f>Tabla1[[#This Row],[EXCELENTE]]</f>
        <v>(=)13</v>
      </c>
      <c r="DX37" s="145" t="s">
        <v>829</v>
      </c>
      <c r="DY37" s="146" t="s">
        <v>829</v>
      </c>
      <c r="DZ37" s="146" t="s">
        <v>829</v>
      </c>
      <c r="EA37" s="263" t="str">
        <f>IFERROR(AVERAGE(Tabla1[[#This Row],[RESULTADO 45]],Tabla1[[#This Row],[RESULTADO 53]],Tabla1[[#This Row],[RESULTADO 61]]), " 0")</f>
        <v xml:space="preserve"> 0</v>
      </c>
      <c r="EB37" s="264" t="str">
        <f>Tabla1[[#This Row],[PROMEDIO MENSUAL 1er TRIMESTRE]]</f>
        <v xml:space="preserve"> 0</v>
      </c>
      <c r="EC37" s="275"/>
    </row>
    <row r="38" spans="1:133" s="250" customFormat="1" ht="75.75" thickBot="1" x14ac:dyDescent="0.3">
      <c r="A38" s="481">
        <v>31</v>
      </c>
      <c r="B38" s="331" t="s">
        <v>26</v>
      </c>
      <c r="C38" s="334" t="s">
        <v>295</v>
      </c>
      <c r="D38" s="277" t="s">
        <v>289</v>
      </c>
      <c r="E38" s="333" t="s">
        <v>29</v>
      </c>
      <c r="F38" s="334" t="s">
        <v>311</v>
      </c>
      <c r="G38" s="334" t="s">
        <v>312</v>
      </c>
      <c r="H38" s="333" t="s">
        <v>39</v>
      </c>
      <c r="I38" s="334" t="s">
        <v>33</v>
      </c>
      <c r="J38" s="334">
        <v>10</v>
      </c>
      <c r="K38" s="334" t="s">
        <v>313</v>
      </c>
      <c r="L38" s="334" t="s">
        <v>66</v>
      </c>
      <c r="M38" s="331" t="s">
        <v>1130</v>
      </c>
      <c r="N38" s="334" t="s">
        <v>541</v>
      </c>
      <c r="O38" s="334" t="s">
        <v>314</v>
      </c>
      <c r="P38" s="334" t="s">
        <v>39</v>
      </c>
      <c r="Q38" s="334" t="s">
        <v>39</v>
      </c>
      <c r="R38" s="336" t="s">
        <v>546</v>
      </c>
      <c r="S38" s="336" t="s">
        <v>547</v>
      </c>
      <c r="T38" s="336" t="s">
        <v>548</v>
      </c>
      <c r="U38" s="363" t="s">
        <v>549</v>
      </c>
      <c r="V38" s="334" t="s">
        <v>300</v>
      </c>
      <c r="W38" s="256" t="s">
        <v>301</v>
      </c>
      <c r="X38" s="256" t="s">
        <v>302</v>
      </c>
      <c r="Y38" s="256" t="s">
        <v>303</v>
      </c>
      <c r="Z38" s="364">
        <v>10</v>
      </c>
      <c r="AA38" s="182">
        <v>11</v>
      </c>
      <c r="AB38" s="182">
        <v>2.58</v>
      </c>
      <c r="AC38" s="365">
        <f>IFERROR(Tabla1[[#This Row],[Valor numerador]]/Tabla1[[#This Row],[Valor denominador]], " ")</f>
        <v>4.2635658914728678</v>
      </c>
      <c r="AD38" s="260" t="str">
        <f>Tabla1[[#This Row],[EXCELENTE]]</f>
        <v>&lt;=10</v>
      </c>
      <c r="AE38" s="260" t="s">
        <v>21</v>
      </c>
      <c r="AF38" s="366" t="s">
        <v>1067</v>
      </c>
      <c r="AG38" s="367"/>
      <c r="AH38" s="364">
        <v>10</v>
      </c>
      <c r="AI38" s="182">
        <v>12</v>
      </c>
      <c r="AJ38" s="182">
        <v>3.83</v>
      </c>
      <c r="AK38" s="368">
        <f>IFERROR(Tabla1[[#This Row],[Valor numerador3]]/Tabla1[[#This Row],[Valor denominador4]], " ")</f>
        <v>3.133159268929504</v>
      </c>
      <c r="AL38" s="260" t="str">
        <f>Tabla1[[#This Row],[EXCELENTE]]</f>
        <v>&lt;=10</v>
      </c>
      <c r="AM38" s="260" t="s">
        <v>21</v>
      </c>
      <c r="AN38" s="366" t="s">
        <v>1067</v>
      </c>
      <c r="AO38" s="367"/>
      <c r="AP38" s="364">
        <v>10</v>
      </c>
      <c r="AQ38" s="182">
        <v>5</v>
      </c>
      <c r="AR38" s="182">
        <v>2</v>
      </c>
      <c r="AS38" s="365">
        <f>IFERROR(Tabla1[[#This Row],[Valor numerador11]]/Tabla1[[#This Row],[Valor denominador12]], " ")</f>
        <v>2.5</v>
      </c>
      <c r="AT38" s="260" t="str">
        <f>Tabla1[[#This Row],[EXCELENTE]]</f>
        <v>&lt;=10</v>
      </c>
      <c r="AU38" s="369" t="s">
        <v>21</v>
      </c>
      <c r="AV38" s="361" t="s">
        <v>1086</v>
      </c>
      <c r="AW38" s="361"/>
      <c r="AX38" s="191">
        <f>IFERROR(AVERAGE(Tabla1[[#This Row],[RESULTADO ]],Tabla1[[#This Row],[RESULTADO 5]],Tabla1[[#This Row],[RESULTADO 13]]), "0")</f>
        <v>3.2989083868007909</v>
      </c>
      <c r="AY38" s="192">
        <f>Tabla1[[#This Row],[PROMEDIO MENSUAL 4to TRIMESTRE]]</f>
        <v>3.2989083868007909</v>
      </c>
      <c r="AZ38" s="265" t="str">
        <f>Tabla1[[#This Row],[DESEMPEÑO15]]</f>
        <v>EXCELENTE</v>
      </c>
      <c r="BA38" s="288">
        <v>10</v>
      </c>
      <c r="BB38" s="288">
        <v>7</v>
      </c>
      <c r="BC38" s="288">
        <v>3.4</v>
      </c>
      <c r="BD38" s="267">
        <f>IFERROR(Tabla1[[#This Row],[Valor numerador4]]/Tabla1[[#This Row],[Valor denominador5]], " ")</f>
        <v>2.0588235294117649</v>
      </c>
      <c r="BE38" s="268" t="str">
        <f t="shared" si="1"/>
        <v>&lt;=10</v>
      </c>
      <c r="BF38" s="321" t="s">
        <v>21</v>
      </c>
      <c r="BG38" s="289" t="s">
        <v>748</v>
      </c>
      <c r="BH38" s="289"/>
      <c r="BI38" s="288">
        <v>10</v>
      </c>
      <c r="BJ38" s="288">
        <v>5</v>
      </c>
      <c r="BK38" s="288">
        <v>2.8</v>
      </c>
      <c r="BL38" s="267">
        <f>+IFERROR(Tabla1[[#This Row],[Valor numerador312]]/Tabla1[[#This Row],[Valor denominador413]], " ")</f>
        <v>1.7857142857142858</v>
      </c>
      <c r="BM38" s="266" t="str">
        <f>Tabla1[[#This Row],[EXCELENTE]]</f>
        <v>&lt;=10</v>
      </c>
      <c r="BN38" s="288" t="s">
        <v>21</v>
      </c>
      <c r="BO38" s="289" t="s">
        <v>748</v>
      </c>
      <c r="BP38" s="289"/>
      <c r="BQ38" s="288">
        <v>10</v>
      </c>
      <c r="BR38" s="288">
        <v>2</v>
      </c>
      <c r="BS38" s="288">
        <v>1.5</v>
      </c>
      <c r="BT38" s="267">
        <f>+IFERROR(Tabla1[[#This Row],[Valor numerador1120]]/Tabla1[[#This Row],[Valor denominador1221]], " ")</f>
        <v>1.3333333333333333</v>
      </c>
      <c r="BU38" s="266" t="str">
        <f>Tabla1[[#This Row],[EXCELENTE]]</f>
        <v>&lt;=10</v>
      </c>
      <c r="BV38" s="288" t="s">
        <v>21</v>
      </c>
      <c r="BW38" s="184" t="s">
        <v>748</v>
      </c>
      <c r="BX38" s="184"/>
      <c r="BY38" s="270">
        <f>+IFERROR(AVERAGE(Tabla1[[#This Row],[RESULTADO 6]],Tabla1[[#This Row],[RESULTADO 514]],Tabla1[[#This Row],[RESULTADO 1322]]), "0")</f>
        <v>1.7259570494864613</v>
      </c>
      <c r="BZ38" s="271">
        <f>Tabla1[[#This Row],[PROMEDIO MENSUAL 3er TRIMESTRE]]</f>
        <v>1.7259570494864613</v>
      </c>
      <c r="CA38" s="265" t="str">
        <f>Tabla1[[#This Row],[DESEMPEÑO1524]]</f>
        <v>EXCELENTE</v>
      </c>
      <c r="CB38" s="370">
        <v>10</v>
      </c>
      <c r="CC38" s="186">
        <v>6</v>
      </c>
      <c r="CD38" s="186">
        <v>1.6</v>
      </c>
      <c r="CE38" s="272">
        <f>IFERROR(Tabla1[[#This Row],[Valor numerador19]]/Tabla1[[#This Row],[Valor denominador20]], " ")</f>
        <v>3.75</v>
      </c>
      <c r="CF38" s="181" t="str">
        <f>Tabla1[[#This Row],[EXCELENTE]]</f>
        <v>&lt;=10</v>
      </c>
      <c r="CG38" s="181" t="s">
        <v>21</v>
      </c>
      <c r="CH38" s="216" t="s">
        <v>845</v>
      </c>
      <c r="CI38" s="186" t="s">
        <v>559</v>
      </c>
      <c r="CJ38" s="370">
        <v>10</v>
      </c>
      <c r="CK38" s="186">
        <v>14</v>
      </c>
      <c r="CL38" s="186">
        <v>3.19</v>
      </c>
      <c r="CM38" s="272">
        <f>+IFERROR(Tabla1[[#This Row],[Valor numerador27]]/Tabla1[[#This Row],[Valor denominador28]], " ")</f>
        <v>4.3887147335423196</v>
      </c>
      <c r="CN38" s="181" t="str">
        <f>Tabla1[[#This Row],[EXCELENTE]]</f>
        <v>&lt;=10</v>
      </c>
      <c r="CO38" s="362" t="s">
        <v>21</v>
      </c>
      <c r="CP38" s="216" t="s">
        <v>845</v>
      </c>
      <c r="CQ38" s="186" t="s">
        <v>559</v>
      </c>
      <c r="CR38" s="370">
        <v>10</v>
      </c>
      <c r="CS38" s="186">
        <v>8</v>
      </c>
      <c r="CT38" s="186">
        <v>3.6</v>
      </c>
      <c r="CU38" s="273">
        <f>IFERROR(Tabla1[[#This Row],[Valor numerador35]]/Tabla1[[#This Row],[Valor denominador36]], " ")</f>
        <v>2.2222222222222223</v>
      </c>
      <c r="CV38" s="181" t="str">
        <f>Tabla1[[#This Row],[EXCELENTE]]</f>
        <v>&lt;=10</v>
      </c>
      <c r="CW38" s="362" t="s">
        <v>21</v>
      </c>
      <c r="CX38" s="216" t="s">
        <v>845</v>
      </c>
      <c r="CY38" s="371" t="s">
        <v>559</v>
      </c>
      <c r="CZ38" s="263">
        <f>IFERROR(AVERAGE(Tabla1[[#This Row],[RESULTADO 21]],Tabla1[[#This Row],[RESULTADO 29]],Tabla1[[#This Row],[RESULTADO 37]]), "0")</f>
        <v>3.4536456519215135</v>
      </c>
      <c r="DA38" s="264">
        <f>Tabla1[[#This Row],[PROMEDIO MENSUAL 2do TRIMESTRE]]</f>
        <v>3.4536456519215135</v>
      </c>
      <c r="DB38" s="274" t="str">
        <f>Tabla1[[#This Row],[DESEMPEÑO39]]</f>
        <v>EXCELENTE</v>
      </c>
      <c r="DC38" s="143">
        <f t="shared" si="0"/>
        <v>10</v>
      </c>
      <c r="DD38" s="143">
        <v>3</v>
      </c>
      <c r="DE38" s="196">
        <v>1.5</v>
      </c>
      <c r="DF38" s="142">
        <f>IFERROR(Tabla1[[#This Row],[Valor numerador43]]/Tabla1[[#This Row],[Valor denominador44]], " ")</f>
        <v>2</v>
      </c>
      <c r="DG38" s="144" t="str">
        <f>Tabla1[[#This Row],[EXCELENTE]]</f>
        <v>&lt;=10</v>
      </c>
      <c r="DH38" s="145" t="s">
        <v>21</v>
      </c>
      <c r="DI38" s="146" t="s">
        <v>939</v>
      </c>
      <c r="DJ38" s="146"/>
      <c r="DK38" s="143">
        <f t="shared" si="2"/>
        <v>10</v>
      </c>
      <c r="DL38" s="143">
        <v>7</v>
      </c>
      <c r="DM38" s="143">
        <v>3</v>
      </c>
      <c r="DN38" s="142">
        <f>IFERROR(Tabla1[[#This Row],[Valor numerador51]]/Tabla1[[#This Row],[Valor denominador52]], " ")</f>
        <v>2.3333333333333335</v>
      </c>
      <c r="DO38" s="144" t="str">
        <f>Tabla1[[#This Row],[EXCELENTE]]</f>
        <v>&lt;=10</v>
      </c>
      <c r="DP38" s="145" t="s">
        <v>21</v>
      </c>
      <c r="DQ38" s="146" t="s">
        <v>939</v>
      </c>
      <c r="DR38" s="146"/>
      <c r="DS38" s="143">
        <f t="shared" si="3"/>
        <v>10</v>
      </c>
      <c r="DT38" s="143">
        <v>4</v>
      </c>
      <c r="DU38" s="143">
        <v>2</v>
      </c>
      <c r="DV38" s="142">
        <f>+Tabla1[[#This Row],[Valor denominador60]]/Tabla1[[#This Row],[Valor denominador60]]</f>
        <v>1</v>
      </c>
      <c r="DW38" s="144" t="str">
        <f>Tabla1[[#This Row],[EXCELENTE]]</f>
        <v>&lt;=10</v>
      </c>
      <c r="DX38" s="145" t="s">
        <v>21</v>
      </c>
      <c r="DY38" s="146" t="s">
        <v>939</v>
      </c>
      <c r="DZ38" s="146"/>
      <c r="EA38" s="263">
        <f>IFERROR(AVERAGE(Tabla1[[#This Row],[RESULTADO 45]],Tabla1[[#This Row],[RESULTADO 53]],Tabla1[[#This Row],[RESULTADO 61]]), " 0")</f>
        <v>1.7777777777777779</v>
      </c>
      <c r="EB38" s="264">
        <f>Tabla1[[#This Row],[PROMEDIO MENSUAL 1er TRIMESTRE]]</f>
        <v>1.7777777777777779</v>
      </c>
      <c r="EC38" s="275" t="str">
        <f>Tabla1[[#This Row],[DESEMPEÑO63]]</f>
        <v>EXCELENTE</v>
      </c>
    </row>
    <row r="39" spans="1:133" s="250" customFormat="1" ht="105" customHeight="1" x14ac:dyDescent="0.25">
      <c r="A39" s="481">
        <v>32</v>
      </c>
      <c r="B39" s="357" t="s">
        <v>26</v>
      </c>
      <c r="C39" s="339" t="s">
        <v>315</v>
      </c>
      <c r="D39" s="277" t="s">
        <v>289</v>
      </c>
      <c r="E39" s="340" t="s">
        <v>29</v>
      </c>
      <c r="F39" s="357" t="s">
        <v>316</v>
      </c>
      <c r="G39" s="338" t="s">
        <v>317</v>
      </c>
      <c r="H39" s="310" t="s">
        <v>32</v>
      </c>
      <c r="I39" s="338" t="s">
        <v>318</v>
      </c>
      <c r="J39" s="372">
        <v>0.9</v>
      </c>
      <c r="K39" s="338" t="s">
        <v>319</v>
      </c>
      <c r="L39" s="340" t="s">
        <v>66</v>
      </c>
      <c r="M39" s="338" t="s">
        <v>320</v>
      </c>
      <c r="N39" s="338" t="s">
        <v>37</v>
      </c>
      <c r="O39" s="338" t="s">
        <v>321</v>
      </c>
      <c r="P39" s="310" t="s">
        <v>86</v>
      </c>
      <c r="Q39" s="310" t="s">
        <v>246</v>
      </c>
      <c r="R39" s="373" t="s">
        <v>322</v>
      </c>
      <c r="S39" s="342" t="s">
        <v>323</v>
      </c>
      <c r="T39" s="342" t="s">
        <v>324</v>
      </c>
      <c r="U39" s="374" t="s">
        <v>325</v>
      </c>
      <c r="V39" s="285" t="s">
        <v>326</v>
      </c>
      <c r="W39" s="285" t="s">
        <v>327</v>
      </c>
      <c r="X39" s="285" t="s">
        <v>327</v>
      </c>
      <c r="Y39" s="285" t="s">
        <v>328</v>
      </c>
      <c r="Z39" s="182"/>
      <c r="AA39" s="182"/>
      <c r="AB39" s="182"/>
      <c r="AC39" s="261" t="str">
        <f>IFERROR(Tabla1[[#This Row],[Valor numerador]]/Tabla1[[#This Row],[Valor denominador]], " ")</f>
        <v xml:space="preserve"> </v>
      </c>
      <c r="AD39" s="260" t="str">
        <f>Tabla1[[#This Row],[EXCELENTE]]</f>
        <v>&gt;=95 %</v>
      </c>
      <c r="AE39" s="260"/>
      <c r="AF39" s="260"/>
      <c r="AG39" s="260"/>
      <c r="AH39" s="182"/>
      <c r="AI39" s="182"/>
      <c r="AJ39" s="182"/>
      <c r="AK39" s="260" t="str">
        <f>IFERROR(Tabla1[[#This Row],[Valor numerador3]]/Tabla1[[#This Row],[Valor denominador4]], " ")</f>
        <v xml:space="preserve"> </v>
      </c>
      <c r="AL39" s="260" t="str">
        <f>Tabla1[[#This Row],[EXCELENTE]]</f>
        <v>&gt;=95 %</v>
      </c>
      <c r="AM39" s="260"/>
      <c r="AN39" s="260"/>
      <c r="AO39" s="260"/>
      <c r="AP39" s="375">
        <v>0.9</v>
      </c>
      <c r="AQ39" s="376"/>
      <c r="AR39" s="377"/>
      <c r="AS39" s="378">
        <v>0.996</v>
      </c>
      <c r="AT39" s="260" t="str">
        <f>Tabla1[[#This Row],[EXCELENTE]]</f>
        <v>&gt;=95 %</v>
      </c>
      <c r="AU39" s="379" t="s">
        <v>21</v>
      </c>
      <c r="AV39" s="380" t="s">
        <v>1087</v>
      </c>
      <c r="AW39" s="380"/>
      <c r="AX39" s="197">
        <f>IFERROR(AVERAGE(Tabla1[[#This Row],[RESULTADO ]],Tabla1[[#This Row],[RESULTADO 5]],Tabla1[[#This Row],[RESULTADO 13]]), "0")</f>
        <v>0.996</v>
      </c>
      <c r="AY39" s="263">
        <f>Tabla1[[#This Row],[PROMEDIO MENSUAL 4to TRIMESTRE]]</f>
        <v>0.996</v>
      </c>
      <c r="AZ39" s="265" t="str">
        <f>Tabla1[[#This Row],[DESEMPEÑO15]]</f>
        <v>EXCELENTE</v>
      </c>
      <c r="BA39" s="288"/>
      <c r="BB39" s="288"/>
      <c r="BC39" s="288"/>
      <c r="BD39" s="267" t="str">
        <f>IFERROR(Tabla1[[#This Row],[Valor numerador4]]/Tabla1[[#This Row],[Valor denominador5]], " ")</f>
        <v xml:space="preserve"> </v>
      </c>
      <c r="BE39" s="268" t="str">
        <f t="shared" si="1"/>
        <v>&gt;=95 %</v>
      </c>
      <c r="BF39" s="321"/>
      <c r="BG39" s="289"/>
      <c r="BH39" s="289"/>
      <c r="BI39" s="288"/>
      <c r="BJ39" s="288"/>
      <c r="BK39" s="288"/>
      <c r="BL39" s="267" t="str">
        <f>+IFERROR(Tabla1[[#This Row],[Valor numerador312]]/Tabla1[[#This Row],[Valor denominador413]], " ")</f>
        <v xml:space="preserve"> </v>
      </c>
      <c r="BM39" s="266" t="str">
        <f>Tabla1[[#This Row],[EXCELENTE]]</f>
        <v>&gt;=95 %</v>
      </c>
      <c r="BN39" s="193"/>
      <c r="BO39" s="289"/>
      <c r="BP39" s="289"/>
      <c r="BQ39" s="185">
        <v>0.9</v>
      </c>
      <c r="BR39" s="381">
        <v>0.95689999999999997</v>
      </c>
      <c r="BS39" s="382"/>
      <c r="BT39" s="267" t="str">
        <f>+IFERROR(Tabla1[[#This Row],[Valor numerador1120]]/Tabla1[[#This Row],[Valor denominador1221]], " ")</f>
        <v xml:space="preserve"> </v>
      </c>
      <c r="BU39" s="266" t="str">
        <f>Tabla1[[#This Row],[EXCELENTE]]</f>
        <v>&gt;=95 %</v>
      </c>
      <c r="BV39" s="288" t="s">
        <v>21</v>
      </c>
      <c r="BW39" s="289" t="s">
        <v>808</v>
      </c>
      <c r="BX39" s="184"/>
      <c r="BY39" s="270" t="str">
        <f>+IFERROR(AVERAGE(Tabla1[[#This Row],[RESULTADO 6]],Tabla1[[#This Row],[RESULTADO 514]],Tabla1[[#This Row],[RESULTADO 1322]]), "0")</f>
        <v>0</v>
      </c>
      <c r="BZ39" s="271" t="str">
        <f>Tabla1[[#This Row],[PROMEDIO MENSUAL 3er TRIMESTRE]]</f>
        <v>0</v>
      </c>
      <c r="CA39" s="265" t="str">
        <f>Tabla1[[#This Row],[DESEMPEÑO1524]]</f>
        <v>EXCELENTE</v>
      </c>
      <c r="CB39" s="186"/>
      <c r="CC39" s="186"/>
      <c r="CD39" s="186"/>
      <c r="CE39" s="272" t="str">
        <f>IFERROR(Tabla1[[#This Row],[Valor numerador19]]/Tabla1[[#This Row],[Valor denominador20]], " ")</f>
        <v xml:space="preserve"> </v>
      </c>
      <c r="CF39" s="181" t="str">
        <f>Tabla1[[#This Row],[EXCELENTE]]</f>
        <v>&gt;=95 %</v>
      </c>
      <c r="CG39" s="181"/>
      <c r="CH39" s="186"/>
      <c r="CI39" s="186"/>
      <c r="CJ39" s="186"/>
      <c r="CK39" s="186"/>
      <c r="CL39" s="186"/>
      <c r="CM39" s="272" t="str">
        <f>+IFERROR(Tabla1[[#This Row],[Valor numerador27]]/Tabla1[[#This Row],[Valor denominador28]], " ")</f>
        <v xml:space="preserve"> </v>
      </c>
      <c r="CN39" s="181" t="str">
        <f>Tabla1[[#This Row],[EXCELENTE]]</f>
        <v>&gt;=95 %</v>
      </c>
      <c r="CO39" s="194"/>
      <c r="CP39" s="186"/>
      <c r="CQ39" s="186"/>
      <c r="CR39" s="383">
        <v>0.9</v>
      </c>
      <c r="CS39" s="384">
        <v>0.96899999999999997</v>
      </c>
      <c r="CT39" s="385"/>
      <c r="CU39" s="273" t="str">
        <f>IFERROR(Tabla1[[#This Row],[Valor numerador35]]/Tabla1[[#This Row],[Valor denominador36]], " ")</f>
        <v xml:space="preserve"> </v>
      </c>
      <c r="CV39" s="181" t="str">
        <f>Tabla1[[#This Row],[EXCELENTE]]</f>
        <v>&gt;=95 %</v>
      </c>
      <c r="CW39" s="362" t="s">
        <v>21</v>
      </c>
      <c r="CX39" s="150" t="s">
        <v>904</v>
      </c>
      <c r="CY39" s="371" t="s">
        <v>559</v>
      </c>
      <c r="CZ39" s="263" t="str">
        <f>IFERROR(AVERAGE(Tabla1[[#This Row],[RESULTADO 21]],Tabla1[[#This Row],[RESULTADO 29]],Tabla1[[#This Row],[RESULTADO 37]]), "0")</f>
        <v>0</v>
      </c>
      <c r="DA39" s="264" t="str">
        <f>Tabla1[[#This Row],[PROMEDIO MENSUAL 2do TRIMESTRE]]</f>
        <v>0</v>
      </c>
      <c r="DB39" s="274" t="str">
        <f>Tabla1[[#This Row],[DESEMPEÑO39]]</f>
        <v>EXCELENTE</v>
      </c>
      <c r="DC39" s="142">
        <f t="shared" si="0"/>
        <v>0.9</v>
      </c>
      <c r="DD39" s="143"/>
      <c r="DE39" s="143"/>
      <c r="DF39" s="142" t="str">
        <f>IFERROR(Tabla1[[#This Row],[Valor numerador43]]/Tabla1[[#This Row],[Valor denominador44]], " ")</f>
        <v xml:space="preserve"> </v>
      </c>
      <c r="DG39" s="144" t="str">
        <f>Tabla1[[#This Row],[EXCELENTE]]</f>
        <v>&gt;=95 %</v>
      </c>
      <c r="DH39" s="145"/>
      <c r="DI39" s="146"/>
      <c r="DJ39" s="146"/>
      <c r="DK39" s="142">
        <f t="shared" si="2"/>
        <v>0.9</v>
      </c>
      <c r="DL39" s="143"/>
      <c r="DM39" s="143"/>
      <c r="DN39" s="142" t="str">
        <f>IFERROR(Tabla1[[#This Row],[Valor numerador51]]/Tabla1[[#This Row],[Valor denominador52]], " ")</f>
        <v xml:space="preserve"> </v>
      </c>
      <c r="DO39" s="144" t="str">
        <f>Tabla1[[#This Row],[EXCELENTE]]</f>
        <v>&gt;=95 %</v>
      </c>
      <c r="DP39" s="145"/>
      <c r="DQ39" s="146"/>
      <c r="DR39" s="146"/>
      <c r="DS39" s="142">
        <f t="shared" si="3"/>
        <v>0.9</v>
      </c>
      <c r="DT39" s="143"/>
      <c r="DU39" s="143"/>
      <c r="DV39" s="142" t="e">
        <f>+Tabla1[[#This Row],[Valor denominador60]]/Tabla1[[#This Row],[Valor denominador60]]</f>
        <v>#DIV/0!</v>
      </c>
      <c r="DW39" s="144" t="str">
        <f>Tabla1[[#This Row],[EXCELENTE]]</f>
        <v>&gt;=95 %</v>
      </c>
      <c r="DX39" s="145" t="s">
        <v>21</v>
      </c>
      <c r="DY39" s="386" t="s">
        <v>989</v>
      </c>
      <c r="DZ39" s="146"/>
      <c r="EA39" s="263" t="str">
        <f>IFERROR(AVERAGE(Tabla1[[#This Row],[RESULTADO 45]],Tabla1[[#This Row],[RESULTADO 53]],Tabla1[[#This Row],[RESULTADO 61]]), " 0")</f>
        <v xml:space="preserve"> 0</v>
      </c>
      <c r="EB39" s="264" t="str">
        <f>Tabla1[[#This Row],[PROMEDIO MENSUAL 1er TRIMESTRE]]</f>
        <v xml:space="preserve"> 0</v>
      </c>
      <c r="EC39" s="275" t="str">
        <f>Tabla1[[#This Row],[DESEMPEÑO63]]</f>
        <v>EXCELENTE</v>
      </c>
    </row>
    <row r="40" spans="1:133" s="250" customFormat="1" ht="63.75" customHeight="1" x14ac:dyDescent="0.25">
      <c r="A40" s="481">
        <v>33</v>
      </c>
      <c r="B40" s="331" t="s">
        <v>26</v>
      </c>
      <c r="C40" s="332" t="s">
        <v>315</v>
      </c>
      <c r="D40" s="277" t="s">
        <v>289</v>
      </c>
      <c r="E40" s="333" t="s">
        <v>71</v>
      </c>
      <c r="F40" s="363" t="s">
        <v>329</v>
      </c>
      <c r="G40" s="334" t="s">
        <v>330</v>
      </c>
      <c r="H40" s="333" t="s">
        <v>32</v>
      </c>
      <c r="I40" s="334" t="s">
        <v>331</v>
      </c>
      <c r="J40" s="335">
        <v>1</v>
      </c>
      <c r="K40" s="334" t="s">
        <v>332</v>
      </c>
      <c r="L40" s="333" t="s">
        <v>66</v>
      </c>
      <c r="M40" s="334" t="s">
        <v>333</v>
      </c>
      <c r="N40" s="334" t="s">
        <v>37</v>
      </c>
      <c r="O40" s="334" t="s">
        <v>334</v>
      </c>
      <c r="P40" s="333" t="s">
        <v>86</v>
      </c>
      <c r="Q40" s="333" t="s">
        <v>335</v>
      </c>
      <c r="R40" s="336" t="s">
        <v>336</v>
      </c>
      <c r="S40" s="336" t="s">
        <v>337</v>
      </c>
      <c r="T40" s="336" t="s">
        <v>338</v>
      </c>
      <c r="U40" s="345" t="s">
        <v>325</v>
      </c>
      <c r="V40" s="256" t="s">
        <v>339</v>
      </c>
      <c r="W40" s="256" t="s">
        <v>327</v>
      </c>
      <c r="X40" s="256" t="s">
        <v>327</v>
      </c>
      <c r="Y40" s="256" t="s">
        <v>328</v>
      </c>
      <c r="Z40" s="182"/>
      <c r="AA40" s="182"/>
      <c r="AB40" s="182"/>
      <c r="AC40" s="261" t="str">
        <f>IFERROR(Tabla1[[#This Row],[Valor numerador]]/Tabla1[[#This Row],[Valor denominador]], " ")</f>
        <v xml:space="preserve"> </v>
      </c>
      <c r="AD40" s="260" t="str">
        <f>Tabla1[[#This Row],[EXCELENTE]]</f>
        <v>&gt;=95 %</v>
      </c>
      <c r="AE40" s="260"/>
      <c r="AF40" s="260"/>
      <c r="AG40" s="260"/>
      <c r="AH40" s="182"/>
      <c r="AI40" s="182"/>
      <c r="AJ40" s="182"/>
      <c r="AK40" s="260" t="str">
        <f>IFERROR(Tabla1[[#This Row],[Valor numerador3]]/Tabla1[[#This Row],[Valor denominador4]], " ")</f>
        <v xml:space="preserve"> </v>
      </c>
      <c r="AL40" s="260" t="str">
        <f>Tabla1[[#This Row],[EXCELENTE]]</f>
        <v>&gt;=95 %</v>
      </c>
      <c r="AM40" s="260"/>
      <c r="AN40" s="260"/>
      <c r="AO40" s="260"/>
      <c r="AP40" s="375">
        <v>1</v>
      </c>
      <c r="AQ40" s="377">
        <v>107</v>
      </c>
      <c r="AR40" s="377">
        <v>115</v>
      </c>
      <c r="AS40" s="262">
        <f>IFERROR(Tabla1[[#This Row],[Valor numerador11]]/Tabla1[[#This Row],[Valor denominador12]], " ")</f>
        <v>0.93043478260869561</v>
      </c>
      <c r="AT40" s="260" t="str">
        <f>Tabla1[[#This Row],[BUENO]]</f>
        <v xml:space="preserve"> =89% Y &lt;95%</v>
      </c>
      <c r="AU40" s="182" t="s">
        <v>20</v>
      </c>
      <c r="AV40" s="153" t="s">
        <v>1125</v>
      </c>
      <c r="AW40" s="153"/>
      <c r="AX40" s="263">
        <f>IFERROR(AVERAGE(Tabla1[[#This Row],[RESULTADO ]],Tabla1[[#This Row],[RESULTADO 5]],Tabla1[[#This Row],[RESULTADO 13]]), "0")</f>
        <v>0.93043478260869561</v>
      </c>
      <c r="AY40" s="263">
        <f>Tabla1[[#This Row],[PROMEDIO MENSUAL 4to TRIMESTRE]]</f>
        <v>0.93043478260869561</v>
      </c>
      <c r="AZ40" s="265" t="str">
        <f>Tabla1[[#This Row],[DESEMPEÑO15]]</f>
        <v>BUENO</v>
      </c>
      <c r="BA40" s="288"/>
      <c r="BB40" s="288"/>
      <c r="BC40" s="288"/>
      <c r="BD40" s="267" t="str">
        <f>IFERROR(Tabla1[[#This Row],[Valor numerador4]]/Tabla1[[#This Row],[Valor denominador5]], " ")</f>
        <v xml:space="preserve"> </v>
      </c>
      <c r="BE40" s="268" t="str">
        <f t="shared" si="1"/>
        <v>&gt;=95 %</v>
      </c>
      <c r="BF40" s="321"/>
      <c r="BG40" s="289"/>
      <c r="BH40" s="289"/>
      <c r="BI40" s="288"/>
      <c r="BJ40" s="288"/>
      <c r="BK40" s="288"/>
      <c r="BL40" s="267" t="str">
        <f>+IFERROR(Tabla1[[#This Row],[Valor numerador312]]/Tabla1[[#This Row],[Valor denominador413]], " ")</f>
        <v xml:space="preserve"> </v>
      </c>
      <c r="BM40" s="266" t="str">
        <f>Tabla1[[#This Row],[EXCELENTE]]</f>
        <v>&gt;=95 %</v>
      </c>
      <c r="BN40" s="193"/>
      <c r="BO40" s="289"/>
      <c r="BP40" s="289"/>
      <c r="BQ40" s="185">
        <v>1</v>
      </c>
      <c r="BR40" s="382">
        <v>19</v>
      </c>
      <c r="BS40" s="382">
        <v>24</v>
      </c>
      <c r="BT40" s="267">
        <f>+IFERROR(Tabla1[[#This Row],[Valor numerador1120]]/Tabla1[[#This Row],[Valor denominador1221]], " ")</f>
        <v>0.79166666666666663</v>
      </c>
      <c r="BU40" s="266" t="str">
        <f>Tabla1[[#This Row],[EXCELENTE]]</f>
        <v>&gt;=95 %</v>
      </c>
      <c r="BV40" s="288" t="s">
        <v>18</v>
      </c>
      <c r="BW40" s="289" t="s">
        <v>809</v>
      </c>
      <c r="BX40" s="184"/>
      <c r="BY40" s="270">
        <f>+IFERROR(AVERAGE(Tabla1[[#This Row],[RESULTADO 6]],Tabla1[[#This Row],[RESULTADO 514]],Tabla1[[#This Row],[RESULTADO 1322]]), "0")</f>
        <v>0.79166666666666663</v>
      </c>
      <c r="BZ40" s="271">
        <f>Tabla1[[#This Row],[PROMEDIO MENSUAL 3er TRIMESTRE]]</f>
        <v>0.79166666666666663</v>
      </c>
      <c r="CA40" s="265" t="str">
        <f>Tabla1[[#This Row],[DESEMPEÑO1524]]</f>
        <v>MALO</v>
      </c>
      <c r="CB40" s="186"/>
      <c r="CC40" s="186"/>
      <c r="CD40" s="186"/>
      <c r="CE40" s="272" t="str">
        <f>IFERROR(Tabla1[[#This Row],[Valor numerador19]]/Tabla1[[#This Row],[Valor denominador20]], " ")</f>
        <v xml:space="preserve"> </v>
      </c>
      <c r="CF40" s="181" t="str">
        <f>Tabla1[[#This Row],[EXCELENTE]]</f>
        <v>&gt;=95 %</v>
      </c>
      <c r="CG40" s="181"/>
      <c r="CH40" s="186"/>
      <c r="CI40" s="186"/>
      <c r="CJ40" s="186"/>
      <c r="CK40" s="186"/>
      <c r="CL40" s="186"/>
      <c r="CM40" s="272" t="str">
        <f>+IFERROR(Tabla1[[#This Row],[Valor numerador27]]/Tabla1[[#This Row],[Valor denominador28]], " ")</f>
        <v xml:space="preserve"> </v>
      </c>
      <c r="CN40" s="181" t="str">
        <f>Tabla1[[#This Row],[EXCELENTE]]</f>
        <v>&gt;=95 %</v>
      </c>
      <c r="CO40" s="194"/>
      <c r="CP40" s="186"/>
      <c r="CQ40" s="186"/>
      <c r="CR40" s="383">
        <v>1</v>
      </c>
      <c r="CS40" s="385">
        <v>69</v>
      </c>
      <c r="CT40" s="385">
        <v>79</v>
      </c>
      <c r="CU40" s="273">
        <f>IFERROR(Tabla1[[#This Row],[Valor numerador35]]/Tabla1[[#This Row],[Valor denominador36]], " ")</f>
        <v>0.87341772151898733</v>
      </c>
      <c r="CV40" s="181" t="str">
        <f>Tabla1[[#This Row],[EXCELENTE]]</f>
        <v>&gt;=95 %</v>
      </c>
      <c r="CW40" s="362" t="s">
        <v>20</v>
      </c>
      <c r="CX40" s="150" t="s">
        <v>905</v>
      </c>
      <c r="CY40" s="371" t="s">
        <v>559</v>
      </c>
      <c r="CZ40" s="263">
        <f>IFERROR(AVERAGE(Tabla1[[#This Row],[RESULTADO 21]],Tabla1[[#This Row],[RESULTADO 29]],Tabla1[[#This Row],[RESULTADO 37]]), "0")</f>
        <v>0.87341772151898733</v>
      </c>
      <c r="DA40" s="264">
        <f>Tabla1[[#This Row],[PROMEDIO MENSUAL 2do TRIMESTRE]]</f>
        <v>0.87341772151898733</v>
      </c>
      <c r="DB40" s="274" t="str">
        <f>Tabla1[[#This Row],[DESEMPEÑO39]]</f>
        <v>BUENO</v>
      </c>
      <c r="DC40" s="142">
        <f t="shared" si="0"/>
        <v>1</v>
      </c>
      <c r="DD40" s="143"/>
      <c r="DE40" s="143"/>
      <c r="DF40" s="142" t="str">
        <f>IFERROR(Tabla1[[#This Row],[Valor numerador43]]/Tabla1[[#This Row],[Valor denominador44]], " ")</f>
        <v xml:space="preserve"> </v>
      </c>
      <c r="DG40" s="144" t="str">
        <f>Tabla1[[#This Row],[EXCELENTE]]</f>
        <v>&gt;=95 %</v>
      </c>
      <c r="DH40" s="145"/>
      <c r="DI40" s="146"/>
      <c r="DJ40" s="146"/>
      <c r="DK40" s="142">
        <f t="shared" si="2"/>
        <v>1</v>
      </c>
      <c r="DL40" s="143"/>
      <c r="DM40" s="143"/>
      <c r="DN40" s="142" t="str">
        <f>IFERROR(Tabla1[[#This Row],[Valor numerador51]]/Tabla1[[#This Row],[Valor denominador52]], " ")</f>
        <v xml:space="preserve"> </v>
      </c>
      <c r="DO40" s="144" t="str">
        <f>Tabla1[[#This Row],[EXCELENTE]]</f>
        <v>&gt;=95 %</v>
      </c>
      <c r="DP40" s="145"/>
      <c r="DQ40" s="146"/>
      <c r="DR40" s="146"/>
      <c r="DS40" s="142">
        <f t="shared" si="3"/>
        <v>1</v>
      </c>
      <c r="DT40" s="143">
        <v>77</v>
      </c>
      <c r="DU40" s="143">
        <v>85</v>
      </c>
      <c r="DV40" s="142">
        <f>+Tabla1[[#This Row],[Valor denominador60]]/Tabla1[[#This Row],[Valor denominador60]]</f>
        <v>1</v>
      </c>
      <c r="DW40" s="144" t="str">
        <f>Tabla1[[#This Row],[EXCELENTE]]</f>
        <v>&gt;=95 %</v>
      </c>
      <c r="DX40" s="145" t="s">
        <v>20</v>
      </c>
      <c r="DY40" s="386" t="s">
        <v>990</v>
      </c>
      <c r="DZ40" s="146"/>
      <c r="EA40" s="263">
        <f>IFERROR(AVERAGE(Tabla1[[#This Row],[RESULTADO 45]],Tabla1[[#This Row],[RESULTADO 53]],Tabla1[[#This Row],[RESULTADO 61]]), " 0")</f>
        <v>1</v>
      </c>
      <c r="EB40" s="264">
        <f>Tabla1[[#This Row],[PROMEDIO MENSUAL 1er TRIMESTRE]]</f>
        <v>1</v>
      </c>
      <c r="EC40" s="275" t="str">
        <f>Tabla1[[#This Row],[DESEMPEÑO63]]</f>
        <v>BUENO</v>
      </c>
    </row>
    <row r="41" spans="1:133" s="250" customFormat="1" ht="63.75" customHeight="1" x14ac:dyDescent="0.25">
      <c r="A41" s="481">
        <v>34</v>
      </c>
      <c r="B41" s="357" t="s">
        <v>26</v>
      </c>
      <c r="C41" s="339" t="s">
        <v>315</v>
      </c>
      <c r="D41" s="277" t="s">
        <v>289</v>
      </c>
      <c r="E41" s="340" t="s">
        <v>71</v>
      </c>
      <c r="F41" s="338" t="s">
        <v>340</v>
      </c>
      <c r="G41" s="338" t="s">
        <v>341</v>
      </c>
      <c r="H41" s="310" t="s">
        <v>32</v>
      </c>
      <c r="I41" s="338" t="s">
        <v>342</v>
      </c>
      <c r="J41" s="387">
        <v>0.9</v>
      </c>
      <c r="K41" s="338" t="s">
        <v>343</v>
      </c>
      <c r="L41" s="340" t="s">
        <v>35</v>
      </c>
      <c r="M41" s="338" t="s">
        <v>320</v>
      </c>
      <c r="N41" s="340" t="s">
        <v>37</v>
      </c>
      <c r="O41" s="338" t="s">
        <v>344</v>
      </c>
      <c r="P41" s="310" t="s">
        <v>39</v>
      </c>
      <c r="Q41" s="310" t="s">
        <v>32</v>
      </c>
      <c r="R41" s="342" t="s">
        <v>322</v>
      </c>
      <c r="S41" s="342" t="s">
        <v>345</v>
      </c>
      <c r="T41" s="342" t="s">
        <v>346</v>
      </c>
      <c r="U41" s="374" t="s">
        <v>347</v>
      </c>
      <c r="V41" s="285" t="s">
        <v>348</v>
      </c>
      <c r="W41" s="285" t="s">
        <v>327</v>
      </c>
      <c r="X41" s="285" t="s">
        <v>327</v>
      </c>
      <c r="Y41" s="285" t="s">
        <v>328</v>
      </c>
      <c r="Z41" s="182"/>
      <c r="AA41" s="182"/>
      <c r="AB41" s="182"/>
      <c r="AC41" s="261" t="str">
        <f>IFERROR(Tabla1[[#This Row],[Valor numerador]]/Tabla1[[#This Row],[Valor denominador]], " ")</f>
        <v xml:space="preserve"> </v>
      </c>
      <c r="AD41" s="260" t="str">
        <f>Tabla1[[#This Row],[EXCELENTE]]</f>
        <v>&gt;=90 %</v>
      </c>
      <c r="AE41" s="260"/>
      <c r="AF41" s="260"/>
      <c r="AG41" s="260"/>
      <c r="AH41" s="182"/>
      <c r="AI41" s="182"/>
      <c r="AJ41" s="182"/>
      <c r="AK41" s="260" t="str">
        <f>IFERROR(Tabla1[[#This Row],[Valor numerador3]]/Tabla1[[#This Row],[Valor denominador4]], " ")</f>
        <v xml:space="preserve"> </v>
      </c>
      <c r="AL41" s="260" t="str">
        <f>Tabla1[[#This Row],[EXCELENTE]]</f>
        <v>&gt;=90 %</v>
      </c>
      <c r="AM41" s="260"/>
      <c r="AN41" s="260"/>
      <c r="AO41" s="260"/>
      <c r="AP41" s="375">
        <v>0.9</v>
      </c>
      <c r="AQ41" s="376"/>
      <c r="AR41" s="377"/>
      <c r="AS41" s="262">
        <v>1</v>
      </c>
      <c r="AT41" s="260" t="str">
        <f>Tabla1[[#This Row],[EXCELENTE]]</f>
        <v>&gt;=90 %</v>
      </c>
      <c r="AU41" s="182" t="s">
        <v>21</v>
      </c>
      <c r="AV41" s="153" t="s">
        <v>1088</v>
      </c>
      <c r="AW41" s="153"/>
      <c r="AX41" s="263">
        <f>IFERROR(AVERAGE(Tabla1[[#This Row],[RESULTADO ]],Tabla1[[#This Row],[RESULTADO 5]],Tabla1[[#This Row],[RESULTADO 13]]), "0")</f>
        <v>1</v>
      </c>
      <c r="AY41" s="263">
        <f>Tabla1[[#This Row],[PROMEDIO MENSUAL 4to TRIMESTRE]]</f>
        <v>1</v>
      </c>
      <c r="AZ41" s="265" t="str">
        <f>Tabla1[[#This Row],[DESEMPEÑO15]]</f>
        <v>EXCELENTE</v>
      </c>
      <c r="BA41" s="288"/>
      <c r="BB41" s="288"/>
      <c r="BC41" s="288"/>
      <c r="BD41" s="267" t="str">
        <f>IFERROR(Tabla1[[#This Row],[Valor numerador4]]/Tabla1[[#This Row],[Valor denominador5]], " ")</f>
        <v xml:space="preserve"> </v>
      </c>
      <c r="BE41" s="268" t="str">
        <f t="shared" si="1"/>
        <v>&gt;=90 %</v>
      </c>
      <c r="BF41" s="321"/>
      <c r="BG41" s="289"/>
      <c r="BH41" s="289"/>
      <c r="BI41" s="288"/>
      <c r="BJ41" s="288"/>
      <c r="BK41" s="288"/>
      <c r="BL41" s="267" t="str">
        <f>+IFERROR(Tabla1[[#This Row],[Valor numerador312]]/Tabla1[[#This Row],[Valor denominador413]], " ")</f>
        <v xml:space="preserve"> </v>
      </c>
      <c r="BM41" s="266" t="str">
        <f>Tabla1[[#This Row],[EXCELENTE]]</f>
        <v>&gt;=90 %</v>
      </c>
      <c r="BN41" s="193"/>
      <c r="BO41" s="289"/>
      <c r="BP41" s="289"/>
      <c r="BQ41" s="185">
        <v>0.9</v>
      </c>
      <c r="BR41" s="388">
        <v>0.9</v>
      </c>
      <c r="BS41" s="389">
        <v>0.9</v>
      </c>
      <c r="BT41" s="267">
        <f>+IFERROR(Tabla1[[#This Row],[Valor numerador1120]]/Tabla1[[#This Row],[Valor denominador1221]], " ")</f>
        <v>1</v>
      </c>
      <c r="BU41" s="266" t="str">
        <f>Tabla1[[#This Row],[EXCELENTE]]</f>
        <v>&gt;=90 %</v>
      </c>
      <c r="BV41" s="288" t="s">
        <v>21</v>
      </c>
      <c r="BW41" s="289" t="s">
        <v>810</v>
      </c>
      <c r="BX41" s="184"/>
      <c r="BY41" s="270">
        <f>+IFERROR(AVERAGE(Tabla1[[#This Row],[RESULTADO 6]],Tabla1[[#This Row],[RESULTADO 514]],Tabla1[[#This Row],[RESULTADO 1322]]), "0")</f>
        <v>1</v>
      </c>
      <c r="BZ41" s="271">
        <f>Tabla1[[#This Row],[PROMEDIO MENSUAL 3er TRIMESTRE]]</f>
        <v>1</v>
      </c>
      <c r="CA41" s="265" t="str">
        <f>Tabla1[[#This Row],[DESEMPEÑO1524]]</f>
        <v>EXCELENTE</v>
      </c>
      <c r="CB41" s="186"/>
      <c r="CC41" s="186"/>
      <c r="CD41" s="186"/>
      <c r="CE41" s="272" t="str">
        <f>IFERROR(Tabla1[[#This Row],[Valor numerador19]]/Tabla1[[#This Row],[Valor denominador20]], " ")</f>
        <v xml:space="preserve"> </v>
      </c>
      <c r="CF41" s="181" t="str">
        <f>Tabla1[[#This Row],[EXCELENTE]]</f>
        <v>&gt;=90 %</v>
      </c>
      <c r="CG41" s="181"/>
      <c r="CH41" s="186"/>
      <c r="CI41" s="186"/>
      <c r="CJ41" s="186"/>
      <c r="CK41" s="186"/>
      <c r="CL41" s="186"/>
      <c r="CM41" s="272" t="str">
        <f>+IFERROR(Tabla1[[#This Row],[Valor numerador27]]/Tabla1[[#This Row],[Valor denominador28]], " ")</f>
        <v xml:space="preserve"> </v>
      </c>
      <c r="CN41" s="181" t="str">
        <f>Tabla1[[#This Row],[EXCELENTE]]</f>
        <v>&gt;=90 %</v>
      </c>
      <c r="CO41" s="194"/>
      <c r="CP41" s="186"/>
      <c r="CQ41" s="186"/>
      <c r="CR41" s="383">
        <v>0.9</v>
      </c>
      <c r="CS41" s="390">
        <v>0.93700000000000006</v>
      </c>
      <c r="CT41" s="385"/>
      <c r="CU41" s="273" t="str">
        <f>IFERROR(Tabla1[[#This Row],[Valor numerador35]]/Tabla1[[#This Row],[Valor denominador36]], " ")</f>
        <v xml:space="preserve"> </v>
      </c>
      <c r="CV41" s="181" t="str">
        <f>Tabla1[[#This Row],[EXCELENTE]]</f>
        <v>&gt;=90 %</v>
      </c>
      <c r="CW41" s="362" t="s">
        <v>21</v>
      </c>
      <c r="CX41" s="150" t="s">
        <v>906</v>
      </c>
      <c r="CY41" s="371" t="s">
        <v>559</v>
      </c>
      <c r="CZ41" s="263" t="str">
        <f>IFERROR(AVERAGE(Tabla1[[#This Row],[RESULTADO 21]],Tabla1[[#This Row],[RESULTADO 29]],Tabla1[[#This Row],[RESULTADO 37]]), "0")</f>
        <v>0</v>
      </c>
      <c r="DA41" s="264" t="str">
        <f>Tabla1[[#This Row],[PROMEDIO MENSUAL 2do TRIMESTRE]]</f>
        <v>0</v>
      </c>
      <c r="DB41" s="274" t="str">
        <f>Tabla1[[#This Row],[DESEMPEÑO39]]</f>
        <v>EXCELENTE</v>
      </c>
      <c r="DC41" s="142">
        <f t="shared" si="0"/>
        <v>0.9</v>
      </c>
      <c r="DD41" s="143"/>
      <c r="DE41" s="143"/>
      <c r="DF41" s="142" t="str">
        <f>IFERROR(Tabla1[[#This Row],[Valor numerador43]]/Tabla1[[#This Row],[Valor denominador44]], " ")</f>
        <v xml:space="preserve"> </v>
      </c>
      <c r="DG41" s="144" t="str">
        <f>Tabla1[[#This Row],[EXCELENTE]]</f>
        <v>&gt;=90 %</v>
      </c>
      <c r="DH41" s="145"/>
      <c r="DI41" s="146"/>
      <c r="DJ41" s="146"/>
      <c r="DK41" s="142">
        <f t="shared" si="2"/>
        <v>0.9</v>
      </c>
      <c r="DL41" s="143"/>
      <c r="DM41" s="143"/>
      <c r="DN41" s="142" t="str">
        <f>IFERROR(Tabla1[[#This Row],[Valor numerador51]]/Tabla1[[#This Row],[Valor denominador52]], " ")</f>
        <v xml:space="preserve"> </v>
      </c>
      <c r="DO41" s="144" t="str">
        <f>Tabla1[[#This Row],[EXCELENTE]]</f>
        <v>&gt;=90 %</v>
      </c>
      <c r="DP41" s="145"/>
      <c r="DQ41" s="146"/>
      <c r="DR41" s="146"/>
      <c r="DS41" s="142">
        <f t="shared" si="3"/>
        <v>0.9</v>
      </c>
      <c r="DT41" s="143"/>
      <c r="DU41" s="143"/>
      <c r="DV41" s="142" t="e">
        <f>+Tabla1[[#This Row],[Valor denominador60]]/Tabla1[[#This Row],[Valor denominador60]]</f>
        <v>#DIV/0!</v>
      </c>
      <c r="DW41" s="144" t="str">
        <f>Tabla1[[#This Row],[EXCELENTE]]</f>
        <v>&gt;=90 %</v>
      </c>
      <c r="DX41" s="145" t="s">
        <v>21</v>
      </c>
      <c r="DY41" s="386" t="s">
        <v>991</v>
      </c>
      <c r="DZ41" s="146"/>
      <c r="EA41" s="263" t="str">
        <f>IFERROR(AVERAGE(Tabla1[[#This Row],[RESULTADO 45]],Tabla1[[#This Row],[RESULTADO 53]],Tabla1[[#This Row],[RESULTADO 61]]), " 0")</f>
        <v xml:space="preserve"> 0</v>
      </c>
      <c r="EB41" s="264" t="str">
        <f>Tabla1[[#This Row],[PROMEDIO MENSUAL 1er TRIMESTRE]]</f>
        <v xml:space="preserve"> 0</v>
      </c>
      <c r="EC41" s="275" t="str">
        <f>Tabla1[[#This Row],[DESEMPEÑO63]]</f>
        <v>EXCELENTE</v>
      </c>
    </row>
    <row r="42" spans="1:133" s="250" customFormat="1" ht="78" customHeight="1" x14ac:dyDescent="0.25">
      <c r="A42" s="481">
        <v>35</v>
      </c>
      <c r="B42" s="331" t="s">
        <v>26</v>
      </c>
      <c r="C42" s="332" t="s">
        <v>719</v>
      </c>
      <c r="D42" s="277" t="s">
        <v>289</v>
      </c>
      <c r="E42" s="333" t="s">
        <v>29</v>
      </c>
      <c r="F42" s="352" t="s">
        <v>720</v>
      </c>
      <c r="G42" s="352" t="s">
        <v>721</v>
      </c>
      <c r="H42" s="334" t="s">
        <v>32</v>
      </c>
      <c r="I42" s="352" t="s">
        <v>33</v>
      </c>
      <c r="J42" s="351">
        <v>1</v>
      </c>
      <c r="K42" s="352" t="s">
        <v>306</v>
      </c>
      <c r="L42" s="333" t="s">
        <v>35</v>
      </c>
      <c r="M42" s="391" t="s">
        <v>722</v>
      </c>
      <c r="N42" s="334" t="s">
        <v>37</v>
      </c>
      <c r="O42" s="352" t="s">
        <v>723</v>
      </c>
      <c r="P42" s="333" t="s">
        <v>32</v>
      </c>
      <c r="Q42" s="333" t="s">
        <v>32</v>
      </c>
      <c r="R42" s="336" t="s">
        <v>299</v>
      </c>
      <c r="S42" s="336" t="s">
        <v>724</v>
      </c>
      <c r="T42" s="336" t="s">
        <v>310</v>
      </c>
      <c r="U42" s="392">
        <v>1</v>
      </c>
      <c r="V42" s="254" t="s">
        <v>352</v>
      </c>
      <c r="W42" s="256" t="s">
        <v>353</v>
      </c>
      <c r="X42" s="256" t="s">
        <v>354</v>
      </c>
      <c r="Y42" s="256" t="s">
        <v>355</v>
      </c>
      <c r="Z42" s="188"/>
      <c r="AA42" s="182"/>
      <c r="AB42" s="182"/>
      <c r="AC42" s="261" t="str">
        <f>IFERROR(Tabla1[[#This Row],[Valor numerador]]/Tabla1[[#This Row],[Valor denominador]], " ")</f>
        <v xml:space="preserve"> </v>
      </c>
      <c r="AD42" s="260">
        <f>Tabla1[[#This Row],[EXCELENTE]]</f>
        <v>1</v>
      </c>
      <c r="AE42" s="260"/>
      <c r="AF42" s="260"/>
      <c r="AG42" s="260"/>
      <c r="AH42" s="182"/>
      <c r="AI42" s="182"/>
      <c r="AJ42" s="182"/>
      <c r="AK42" s="260" t="str">
        <f>IFERROR(Tabla1[[#This Row],[Valor numerador3]]/Tabla1[[#This Row],[Valor denominador4]], " ")</f>
        <v xml:space="preserve"> </v>
      </c>
      <c r="AL42" s="260">
        <f>Tabla1[[#This Row],[EXCELENTE]]</f>
        <v>1</v>
      </c>
      <c r="AM42" s="260"/>
      <c r="AN42" s="260"/>
      <c r="AO42" s="260"/>
      <c r="AP42" s="355">
        <v>1</v>
      </c>
      <c r="AQ42" s="182">
        <v>18</v>
      </c>
      <c r="AR42" s="182">
        <v>18</v>
      </c>
      <c r="AS42" s="262">
        <f>IFERROR(Tabla1[[#This Row],[Valor numerador11]]/Tabla1[[#This Row],[Valor denominador12]], " ")</f>
        <v>1</v>
      </c>
      <c r="AT42" s="261">
        <f>Tabla1[[#This Row],[EXCELENTE]]</f>
        <v>1</v>
      </c>
      <c r="AU42" s="260" t="s">
        <v>21</v>
      </c>
      <c r="AV42" s="286" t="s">
        <v>1089</v>
      </c>
      <c r="AW42" s="286"/>
      <c r="AX42" s="263">
        <f>IFERROR(AVERAGE(Tabla1[[#This Row],[RESULTADO ]],Tabla1[[#This Row],[RESULTADO 5]],Tabla1[[#This Row],[RESULTADO 13]]), "0")</f>
        <v>1</v>
      </c>
      <c r="AY42" s="263">
        <f>Tabla1[[#This Row],[PROMEDIO MENSUAL 4to TRIMESTRE]]</f>
        <v>1</v>
      </c>
      <c r="AZ42" s="265" t="str">
        <f>Tabla1[[#This Row],[DESEMPEÑO15]]</f>
        <v>EXCELENTE</v>
      </c>
      <c r="BA42" s="295"/>
      <c r="BB42" s="288"/>
      <c r="BC42" s="288"/>
      <c r="BD42" s="267" t="str">
        <f>IFERROR(Tabla1[[#This Row],[Valor numerador4]]/Tabla1[[#This Row],[Valor denominador5]], " ")</f>
        <v xml:space="preserve"> </v>
      </c>
      <c r="BE42" s="268">
        <f t="shared" si="1"/>
        <v>1</v>
      </c>
      <c r="BF42" s="321"/>
      <c r="BG42" s="289"/>
      <c r="BH42" s="289"/>
      <c r="BI42" s="288"/>
      <c r="BJ42" s="288"/>
      <c r="BK42" s="288"/>
      <c r="BL42" s="267" t="str">
        <f>+IFERROR(Tabla1[[#This Row],[Valor numerador312]]/Tabla1[[#This Row],[Valor denominador413]], " ")</f>
        <v xml:space="preserve"> </v>
      </c>
      <c r="BM42" s="266">
        <f>Tabla1[[#This Row],[EXCELENTE]]</f>
        <v>1</v>
      </c>
      <c r="BN42" s="193"/>
      <c r="BO42" s="289"/>
      <c r="BP42" s="289"/>
      <c r="BQ42" s="185">
        <v>1</v>
      </c>
      <c r="BR42" s="288">
        <v>18</v>
      </c>
      <c r="BS42" s="288">
        <v>18</v>
      </c>
      <c r="BT42" s="267">
        <f>+IFERROR(Tabla1[[#This Row],[Valor numerador1120]]/Tabla1[[#This Row],[Valor denominador1221]], " ")</f>
        <v>1</v>
      </c>
      <c r="BU42" s="266">
        <f>Tabla1[[#This Row],[EXCELENTE]]</f>
        <v>1</v>
      </c>
      <c r="BV42" s="288" t="s">
        <v>21</v>
      </c>
      <c r="BW42" s="289" t="s">
        <v>811</v>
      </c>
      <c r="BX42" s="184"/>
      <c r="BY42" s="270">
        <f>+IFERROR(AVERAGE(Tabla1[[#This Row],[RESULTADO 6]],Tabla1[[#This Row],[RESULTADO 514]],Tabla1[[#This Row],[RESULTADO 1322]]), "0")</f>
        <v>1</v>
      </c>
      <c r="BZ42" s="271">
        <f>Tabla1[[#This Row],[PROMEDIO MENSUAL 3er TRIMESTRE]]</f>
        <v>1</v>
      </c>
      <c r="CA42" s="265" t="str">
        <f>Tabla1[[#This Row],[DESEMPEÑO1524]]</f>
        <v>EXCELENTE</v>
      </c>
      <c r="CB42" s="187">
        <v>1</v>
      </c>
      <c r="CC42" s="186"/>
      <c r="CD42" s="186"/>
      <c r="CE42" s="272" t="str">
        <f>IFERROR(Tabla1[[#This Row],[Valor numerador19]]/Tabla1[[#This Row],[Valor denominador20]], " ")</f>
        <v xml:space="preserve"> </v>
      </c>
      <c r="CF42" s="181">
        <f>Tabla1[[#This Row],[EXCELENTE]]</f>
        <v>1</v>
      </c>
      <c r="CG42" s="181"/>
      <c r="CH42" s="186"/>
      <c r="CI42" s="186"/>
      <c r="CJ42" s="186"/>
      <c r="CK42" s="186"/>
      <c r="CL42" s="186"/>
      <c r="CM42" s="272" t="str">
        <f>+IFERROR(Tabla1[[#This Row],[Valor numerador27]]/Tabla1[[#This Row],[Valor denominador28]], " ")</f>
        <v xml:space="preserve"> </v>
      </c>
      <c r="CN42" s="181">
        <f>Tabla1[[#This Row],[EXCELENTE]]</f>
        <v>1</v>
      </c>
      <c r="CO42" s="194"/>
      <c r="CP42" s="186"/>
      <c r="CQ42" s="186"/>
      <c r="CR42" s="290">
        <v>1</v>
      </c>
      <c r="CS42" s="186">
        <v>17</v>
      </c>
      <c r="CT42" s="186">
        <v>17</v>
      </c>
      <c r="CU42" s="273">
        <f>IFERROR(Tabla1[[#This Row],[Valor numerador35]]/Tabla1[[#This Row],[Valor denominador36]], " ")</f>
        <v>1</v>
      </c>
      <c r="CV42" s="181">
        <f>Tabla1[[#This Row],[EXCELENTE]]</f>
        <v>1</v>
      </c>
      <c r="CW42" s="362" t="s">
        <v>557</v>
      </c>
      <c r="CX42" s="216" t="s">
        <v>907</v>
      </c>
      <c r="CY42" s="371" t="s">
        <v>559</v>
      </c>
      <c r="CZ42" s="263">
        <f>IFERROR(AVERAGE(Tabla1[[#This Row],[RESULTADO 21]],Tabla1[[#This Row],[RESULTADO 29]],Tabla1[[#This Row],[RESULTADO 37]]), "0")</f>
        <v>1</v>
      </c>
      <c r="DA42" s="264">
        <f>Tabla1[[#This Row],[PROMEDIO MENSUAL 2do TRIMESTRE]]</f>
        <v>1</v>
      </c>
      <c r="DB42" s="274" t="str">
        <f>Tabla1[[#This Row],[DESEMPEÑO39]]</f>
        <v>Excelente</v>
      </c>
      <c r="DC42" s="142">
        <f t="shared" si="0"/>
        <v>1</v>
      </c>
      <c r="DD42" s="143"/>
      <c r="DE42" s="143"/>
      <c r="DF42" s="142" t="str">
        <f>IFERROR(Tabla1[[#This Row],[Valor numerador43]]/Tabla1[[#This Row],[Valor denominador44]], " ")</f>
        <v xml:space="preserve"> </v>
      </c>
      <c r="DG42" s="144">
        <f>Tabla1[[#This Row],[EXCELENTE]]</f>
        <v>1</v>
      </c>
      <c r="DH42" s="145"/>
      <c r="DI42" s="146"/>
      <c r="DJ42" s="146"/>
      <c r="DK42" s="142">
        <f t="shared" si="2"/>
        <v>1</v>
      </c>
      <c r="DL42" s="143"/>
      <c r="DM42" s="143"/>
      <c r="DN42" s="142" t="str">
        <f>IFERROR(Tabla1[[#This Row],[Valor numerador51]]/Tabla1[[#This Row],[Valor denominador52]], " ")</f>
        <v xml:space="preserve"> </v>
      </c>
      <c r="DO42" s="144">
        <f>Tabla1[[#This Row],[EXCELENTE]]</f>
        <v>1</v>
      </c>
      <c r="DP42" s="145"/>
      <c r="DQ42" s="146"/>
      <c r="DR42" s="146"/>
      <c r="DS42" s="142">
        <f t="shared" si="3"/>
        <v>1</v>
      </c>
      <c r="DT42" s="143">
        <v>17</v>
      </c>
      <c r="DU42" s="143">
        <v>17</v>
      </c>
      <c r="DV42" s="142">
        <f>+Tabla1[[#This Row],[Valor denominador60]]/Tabla1[[#This Row],[Valor denominador60]]</f>
        <v>1</v>
      </c>
      <c r="DW42" s="144">
        <f>Tabla1[[#This Row],[EXCELENTE]]</f>
        <v>1</v>
      </c>
      <c r="DX42" s="145" t="s">
        <v>21</v>
      </c>
      <c r="DY42" s="146" t="s">
        <v>907</v>
      </c>
      <c r="DZ42" s="146"/>
      <c r="EA42" s="263">
        <f>IFERROR(AVERAGE(Tabla1[[#This Row],[RESULTADO 45]],Tabla1[[#This Row],[RESULTADO 53]],Tabla1[[#This Row],[RESULTADO 61]]), " 0")</f>
        <v>1</v>
      </c>
      <c r="EB42" s="264">
        <f>Tabla1[[#This Row],[PROMEDIO MENSUAL 1er TRIMESTRE]]</f>
        <v>1</v>
      </c>
      <c r="EC42" s="275" t="str">
        <f>Tabla1[[#This Row],[DESEMPEÑO63]]</f>
        <v>EXCELENTE</v>
      </c>
    </row>
    <row r="43" spans="1:133" s="250" customFormat="1" ht="78" customHeight="1" x14ac:dyDescent="0.25">
      <c r="A43" s="481">
        <v>36</v>
      </c>
      <c r="B43" s="357" t="s">
        <v>26</v>
      </c>
      <c r="C43" s="339" t="s">
        <v>358</v>
      </c>
      <c r="D43" s="277" t="s">
        <v>289</v>
      </c>
      <c r="E43" s="340" t="s">
        <v>29</v>
      </c>
      <c r="F43" s="338" t="s">
        <v>359</v>
      </c>
      <c r="G43" s="338" t="s">
        <v>360</v>
      </c>
      <c r="H43" s="285" t="s">
        <v>39</v>
      </c>
      <c r="I43" s="338" t="s">
        <v>361</v>
      </c>
      <c r="J43" s="372">
        <v>0.01</v>
      </c>
      <c r="K43" s="338" t="s">
        <v>362</v>
      </c>
      <c r="L43" s="340" t="s">
        <v>35</v>
      </c>
      <c r="M43" s="357" t="s">
        <v>363</v>
      </c>
      <c r="N43" s="338" t="s">
        <v>37</v>
      </c>
      <c r="O43" s="338" t="s">
        <v>364</v>
      </c>
      <c r="P43" s="310" t="s">
        <v>39</v>
      </c>
      <c r="Q43" s="310" t="s">
        <v>39</v>
      </c>
      <c r="R43" s="342" t="s">
        <v>365</v>
      </c>
      <c r="S43" s="342" t="s">
        <v>366</v>
      </c>
      <c r="T43" s="393">
        <v>0.01</v>
      </c>
      <c r="U43" s="374" t="s">
        <v>351</v>
      </c>
      <c r="V43" s="338" t="s">
        <v>367</v>
      </c>
      <c r="W43" s="338" t="s">
        <v>368</v>
      </c>
      <c r="X43" s="338" t="s">
        <v>368</v>
      </c>
      <c r="Y43" s="285" t="s">
        <v>369</v>
      </c>
      <c r="Z43" s="337">
        <v>0.01</v>
      </c>
      <c r="AA43" s="182">
        <v>0</v>
      </c>
      <c r="AB43" s="182">
        <v>599</v>
      </c>
      <c r="AC43" s="261">
        <f>IFERROR(Tabla1[[#This Row],[Valor numerador]]/Tabla1[[#This Row],[Valor denominador]], " ")</f>
        <v>0</v>
      </c>
      <c r="AD43" s="260" t="str">
        <f>Tabla1[[#This Row],[EXCELENTE]]</f>
        <v>&lt;1%</v>
      </c>
      <c r="AE43" s="260" t="s">
        <v>21</v>
      </c>
      <c r="AF43" s="286" t="s">
        <v>1068</v>
      </c>
      <c r="AG43" s="260"/>
      <c r="AH43" s="337">
        <v>0.01</v>
      </c>
      <c r="AI43" s="182">
        <v>0</v>
      </c>
      <c r="AJ43" s="182">
        <v>573</v>
      </c>
      <c r="AK43" s="260">
        <f>IFERROR(Tabla1[[#This Row],[Valor numerador3]]/Tabla1[[#This Row],[Valor denominador4]], " ")</f>
        <v>0</v>
      </c>
      <c r="AL43" s="260" t="str">
        <f>Tabla1[[#This Row],[EXCELENTE]]</f>
        <v>&lt;1%</v>
      </c>
      <c r="AM43" s="260" t="s">
        <v>21</v>
      </c>
      <c r="AN43" s="286" t="s">
        <v>1076</v>
      </c>
      <c r="AO43" s="260"/>
      <c r="AP43" s="337">
        <v>0.01</v>
      </c>
      <c r="AQ43" s="182">
        <v>2</v>
      </c>
      <c r="AR43" s="182">
        <v>634</v>
      </c>
      <c r="AS43" s="394">
        <f>IFERROR(Tabla1[[#This Row],[Valor numerador11]]/Tabla1[[#This Row],[Valor denominador12]], " ")</f>
        <v>3.1545741324921135E-3</v>
      </c>
      <c r="AT43" s="260" t="str">
        <f>Tabla1[[#This Row],[EXCELENTE]]</f>
        <v>&lt;1%</v>
      </c>
      <c r="AU43" s="182" t="s">
        <v>21</v>
      </c>
      <c r="AV43" s="153" t="s">
        <v>1090</v>
      </c>
      <c r="AW43" s="153"/>
      <c r="AX43" s="395">
        <f>IFERROR(AVERAGE(Tabla1[[#This Row],[RESULTADO ]],Tabla1[[#This Row],[RESULTADO 5]],Tabla1[[#This Row],[RESULTADO 13]]), "0")</f>
        <v>1.0515247108307045E-3</v>
      </c>
      <c r="AY43" s="395">
        <f>Tabla1[[#This Row],[PROMEDIO MENSUAL 4to TRIMESTRE]]</f>
        <v>1.0515247108307045E-3</v>
      </c>
      <c r="AZ43" s="265" t="str">
        <f>Tabla1[[#This Row],[DESEMPEÑO15]]</f>
        <v>EXCELENTE</v>
      </c>
      <c r="BA43" s="295">
        <v>0.01</v>
      </c>
      <c r="BB43" s="288">
        <v>0</v>
      </c>
      <c r="BC43" s="288">
        <v>393</v>
      </c>
      <c r="BD43" s="267">
        <f>IFERROR(Tabla1[[#This Row],[Valor numerador4]]/Tabla1[[#This Row],[Valor denominador5]], " ")</f>
        <v>0</v>
      </c>
      <c r="BE43" s="268" t="str">
        <f t="shared" si="1"/>
        <v>&lt;1%</v>
      </c>
      <c r="BF43" s="321" t="s">
        <v>21</v>
      </c>
      <c r="BG43" s="289" t="s">
        <v>749</v>
      </c>
      <c r="BH43" s="289"/>
      <c r="BI43" s="295">
        <v>0.01</v>
      </c>
      <c r="BJ43" s="288">
        <v>0</v>
      </c>
      <c r="BK43" s="288">
        <v>386</v>
      </c>
      <c r="BL43" s="267">
        <f>+IFERROR(Tabla1[[#This Row],[Valor numerador312]]/Tabla1[[#This Row],[Valor denominador413]], " ")</f>
        <v>0</v>
      </c>
      <c r="BM43" s="266" t="str">
        <f>Tabla1[[#This Row],[EXCELENTE]]</f>
        <v>&lt;1%</v>
      </c>
      <c r="BN43" s="288" t="s">
        <v>21</v>
      </c>
      <c r="BO43" s="289" t="s">
        <v>774</v>
      </c>
      <c r="BP43" s="289"/>
      <c r="BQ43" s="295">
        <v>0.01</v>
      </c>
      <c r="BR43" s="288">
        <v>0</v>
      </c>
      <c r="BS43" s="288">
        <v>542</v>
      </c>
      <c r="BT43" s="267">
        <f>+IFERROR(Tabla1[[#This Row],[Valor numerador1120]]/Tabla1[[#This Row],[Valor denominador1221]], " ")</f>
        <v>0</v>
      </c>
      <c r="BU43" s="266" t="str">
        <f>Tabla1[[#This Row],[EXCELENTE]]</f>
        <v>&lt;1%</v>
      </c>
      <c r="BV43" s="288" t="s">
        <v>21</v>
      </c>
      <c r="BW43" s="289" t="s">
        <v>812</v>
      </c>
      <c r="BX43" s="184"/>
      <c r="BY43" s="270">
        <f>+IFERROR(AVERAGE(Tabla1[[#This Row],[RESULTADO 6]],Tabla1[[#This Row],[RESULTADO 514]],Tabla1[[#This Row],[RESULTADO 1322]]), "0")</f>
        <v>0</v>
      </c>
      <c r="BZ43" s="271">
        <f>Tabla1[[#This Row],[PROMEDIO MENSUAL 3er TRIMESTRE]]</f>
        <v>0</v>
      </c>
      <c r="CA43" s="265" t="str">
        <f>Tabla1[[#This Row],[DESEMPEÑO1524]]</f>
        <v>EXCELENTE</v>
      </c>
      <c r="CB43" s="187">
        <v>0.01</v>
      </c>
      <c r="CC43" s="186">
        <v>0</v>
      </c>
      <c r="CD43" s="186">
        <v>342</v>
      </c>
      <c r="CE43" s="272">
        <f>IFERROR(Tabla1[[#This Row],[Valor numerador19]]/Tabla1[[#This Row],[Valor denominador20]], " ")</f>
        <v>0</v>
      </c>
      <c r="CF43" s="181" t="str">
        <f>Tabla1[[#This Row],[EXCELENTE]]</f>
        <v>&lt;1%</v>
      </c>
      <c r="CG43" s="181" t="s">
        <v>21</v>
      </c>
      <c r="CH43" s="216" t="s">
        <v>846</v>
      </c>
      <c r="CI43" s="186"/>
      <c r="CJ43" s="187">
        <v>0.01</v>
      </c>
      <c r="CK43" s="186">
        <v>0</v>
      </c>
      <c r="CL43" s="186">
        <v>374</v>
      </c>
      <c r="CM43" s="272">
        <f>+IFERROR(Tabla1[[#This Row],[Valor numerador27]]/Tabla1[[#This Row],[Valor denominador28]], " ")</f>
        <v>0</v>
      </c>
      <c r="CN43" s="181" t="str">
        <f>Tabla1[[#This Row],[EXCELENTE]]</f>
        <v>&lt;1%</v>
      </c>
      <c r="CO43" s="186" t="s">
        <v>21</v>
      </c>
      <c r="CP43" s="216" t="s">
        <v>868</v>
      </c>
      <c r="CQ43" s="186"/>
      <c r="CR43" s="187">
        <v>0.01</v>
      </c>
      <c r="CS43" s="186">
        <v>0</v>
      </c>
      <c r="CT43" s="186">
        <v>375</v>
      </c>
      <c r="CU43" s="273">
        <f>IFERROR(Tabla1[[#This Row],[Valor numerador35]]/Tabla1[[#This Row],[Valor denominador36]], " ")</f>
        <v>0</v>
      </c>
      <c r="CV43" s="181" t="str">
        <f>Tabla1[[#This Row],[EXCELENTE]]</f>
        <v>&lt;1%</v>
      </c>
      <c r="CW43" s="362" t="s">
        <v>21</v>
      </c>
      <c r="CX43" s="216" t="s">
        <v>908</v>
      </c>
      <c r="CY43" s="371" t="s">
        <v>559</v>
      </c>
      <c r="CZ43" s="263">
        <f>IFERROR(AVERAGE(Tabla1[[#This Row],[RESULTADO 21]],Tabla1[[#This Row],[RESULTADO 29]],Tabla1[[#This Row],[RESULTADO 37]]), "0")</f>
        <v>0</v>
      </c>
      <c r="DA43" s="264">
        <f>Tabla1[[#This Row],[PROMEDIO MENSUAL 2do TRIMESTRE]]</f>
        <v>0</v>
      </c>
      <c r="DB43" s="274" t="str">
        <f>Tabla1[[#This Row],[DESEMPEÑO39]]</f>
        <v>EXCELENTE</v>
      </c>
      <c r="DC43" s="142">
        <f t="shared" si="0"/>
        <v>0.01</v>
      </c>
      <c r="DD43" s="143">
        <v>0</v>
      </c>
      <c r="DE43" s="143">
        <v>4</v>
      </c>
      <c r="DF43" s="142">
        <f>IFERROR(Tabla1[[#This Row],[Valor numerador43]]/Tabla1[[#This Row],[Valor denominador44]], " ")</f>
        <v>0</v>
      </c>
      <c r="DG43" s="144" t="str">
        <f>Tabla1[[#This Row],[EXCELENTE]]</f>
        <v>&lt;1%</v>
      </c>
      <c r="DH43" s="145" t="s">
        <v>21</v>
      </c>
      <c r="DI43" s="396" t="s">
        <v>940</v>
      </c>
      <c r="DJ43" s="146"/>
      <c r="DK43" s="142">
        <f t="shared" si="2"/>
        <v>0.01</v>
      </c>
      <c r="DL43" s="143">
        <v>0</v>
      </c>
      <c r="DM43" s="143">
        <v>415</v>
      </c>
      <c r="DN43" s="142">
        <f>IFERROR(Tabla1[[#This Row],[Valor numerador51]]/Tabla1[[#This Row],[Valor denominador52]], " ")</f>
        <v>0</v>
      </c>
      <c r="DO43" s="144" t="str">
        <f>Tabla1[[#This Row],[EXCELENTE]]</f>
        <v>&lt;1%</v>
      </c>
      <c r="DP43" s="145" t="s">
        <v>21</v>
      </c>
      <c r="DQ43" s="146" t="s">
        <v>959</v>
      </c>
      <c r="DR43" s="146"/>
      <c r="DS43" s="142">
        <f t="shared" si="3"/>
        <v>0.01</v>
      </c>
      <c r="DT43" s="143">
        <v>0</v>
      </c>
      <c r="DU43" s="143">
        <v>339</v>
      </c>
      <c r="DV43" s="142">
        <f>+Tabla1[[#This Row],[Valor denominador60]]/Tabla1[[#This Row],[Valor denominador60]]</f>
        <v>1</v>
      </c>
      <c r="DW43" s="144" t="str">
        <f>Tabla1[[#This Row],[EXCELENTE]]</f>
        <v>&lt;1%</v>
      </c>
      <c r="DX43" s="145" t="s">
        <v>21</v>
      </c>
      <c r="DY43" s="146" t="s">
        <v>560</v>
      </c>
      <c r="DZ43" s="146"/>
      <c r="EA43" s="263">
        <f>IFERROR(AVERAGE(Tabla1[[#This Row],[RESULTADO 45]],Tabla1[[#This Row],[RESULTADO 53]],Tabla1[[#This Row],[RESULTADO 61]]), " 0")</f>
        <v>0.33333333333333331</v>
      </c>
      <c r="EB43" s="264">
        <f>Tabla1[[#This Row],[PROMEDIO MENSUAL 1er TRIMESTRE]]</f>
        <v>0.33333333333333331</v>
      </c>
      <c r="EC43" s="275" t="str">
        <f>Tabla1[[#This Row],[DESEMPEÑO63]]</f>
        <v>EXCELENTE</v>
      </c>
    </row>
    <row r="44" spans="1:133" s="250" customFormat="1" ht="78" customHeight="1" x14ac:dyDescent="0.25">
      <c r="A44" s="481">
        <v>37</v>
      </c>
      <c r="B44" s="331" t="s">
        <v>26</v>
      </c>
      <c r="C44" s="332" t="s">
        <v>358</v>
      </c>
      <c r="D44" s="277" t="s">
        <v>289</v>
      </c>
      <c r="E44" s="333" t="s">
        <v>29</v>
      </c>
      <c r="F44" s="331" t="s">
        <v>370</v>
      </c>
      <c r="G44" s="334" t="s">
        <v>371</v>
      </c>
      <c r="H44" s="334" t="s">
        <v>39</v>
      </c>
      <c r="I44" s="334" t="s">
        <v>361</v>
      </c>
      <c r="J44" s="351">
        <v>0.01</v>
      </c>
      <c r="K44" s="334" t="s">
        <v>362</v>
      </c>
      <c r="L44" s="333" t="s">
        <v>35</v>
      </c>
      <c r="M44" s="331" t="s">
        <v>372</v>
      </c>
      <c r="N44" s="334" t="s">
        <v>37</v>
      </c>
      <c r="O44" s="334" t="s">
        <v>373</v>
      </c>
      <c r="P44" s="333" t="s">
        <v>39</v>
      </c>
      <c r="Q44" s="333" t="s">
        <v>39</v>
      </c>
      <c r="R44" s="336" t="s">
        <v>365</v>
      </c>
      <c r="S44" s="336" t="s">
        <v>366</v>
      </c>
      <c r="T44" s="397">
        <v>0.01</v>
      </c>
      <c r="U44" s="345" t="s">
        <v>351</v>
      </c>
      <c r="V44" s="334" t="s">
        <v>367</v>
      </c>
      <c r="W44" s="334" t="s">
        <v>368</v>
      </c>
      <c r="X44" s="334" t="s">
        <v>368</v>
      </c>
      <c r="Y44" s="256" t="s">
        <v>374</v>
      </c>
      <c r="Z44" s="337">
        <v>0.01</v>
      </c>
      <c r="AA44" s="182">
        <v>3</v>
      </c>
      <c r="AB44" s="182">
        <v>599</v>
      </c>
      <c r="AC44" s="261">
        <f>IFERROR(Tabla1[[#This Row],[Valor numerador]]/Tabla1[[#This Row],[Valor denominador]], " ")</f>
        <v>5.008347245409015E-3</v>
      </c>
      <c r="AD44" s="261">
        <f>Tabla1[[#This Row],[BUENO]]</f>
        <v>0.01</v>
      </c>
      <c r="AE44" s="260" t="s">
        <v>20</v>
      </c>
      <c r="AF44" s="286" t="s">
        <v>1069</v>
      </c>
      <c r="AG44" s="260"/>
      <c r="AH44" s="337">
        <v>0.01</v>
      </c>
      <c r="AI44" s="182">
        <v>7</v>
      </c>
      <c r="AJ44" s="182">
        <v>573</v>
      </c>
      <c r="AK44" s="394">
        <f>IFERROR(Tabla1[[#This Row],[Valor numerador3]]/Tabla1[[#This Row],[Valor denominador4]], " ")</f>
        <v>1.2216404886561954E-2</v>
      </c>
      <c r="AL44" s="260" t="str">
        <f>Tabla1[[#This Row],[EXCELENTE]]</f>
        <v>&lt;1%</v>
      </c>
      <c r="AM44" s="260" t="s">
        <v>20</v>
      </c>
      <c r="AN44" s="286" t="s">
        <v>1077</v>
      </c>
      <c r="AO44" s="260"/>
      <c r="AP44" s="337">
        <v>0.01</v>
      </c>
      <c r="AQ44" s="182">
        <v>1</v>
      </c>
      <c r="AR44" s="182">
        <v>632</v>
      </c>
      <c r="AS44" s="394">
        <f>IFERROR(Tabla1[[#This Row],[Valor numerador11]]/Tabla1[[#This Row],[Valor denominador12]], " ")</f>
        <v>1.5822784810126582E-3</v>
      </c>
      <c r="AT44" s="260" t="str">
        <f>Tabla1[[#This Row],[EXCELENTE]]</f>
        <v>&lt;1%</v>
      </c>
      <c r="AU44" s="182" t="s">
        <v>21</v>
      </c>
      <c r="AV44" s="153" t="s">
        <v>1091</v>
      </c>
      <c r="AW44" s="153"/>
      <c r="AX44" s="263">
        <f>IFERROR(AVERAGE(Tabla1[[#This Row],[RESULTADO ]],Tabla1[[#This Row],[RESULTADO 5]],Tabla1[[#This Row],[RESULTADO 13]]), "0")</f>
        <v>6.269010204327876E-3</v>
      </c>
      <c r="AY44" s="263">
        <f>Tabla1[[#This Row],[PROMEDIO MENSUAL 4to TRIMESTRE]]</f>
        <v>6.269010204327876E-3</v>
      </c>
      <c r="AZ44" s="265" t="str">
        <f>Tabla1[[#This Row],[DESEMPEÑO15]]</f>
        <v>EXCELENTE</v>
      </c>
      <c r="BA44" s="295">
        <v>0.01</v>
      </c>
      <c r="BB44" s="288">
        <v>2</v>
      </c>
      <c r="BC44" s="288">
        <v>393</v>
      </c>
      <c r="BD44" s="267">
        <f>IFERROR(Tabla1[[#This Row],[Valor numerador4]]/Tabla1[[#This Row],[Valor denominador5]], " ")</f>
        <v>5.0890585241730284E-3</v>
      </c>
      <c r="BE44" s="268" t="str">
        <f t="shared" si="1"/>
        <v>&lt;1%</v>
      </c>
      <c r="BF44" s="321" t="s">
        <v>20</v>
      </c>
      <c r="BG44" s="289" t="s">
        <v>750</v>
      </c>
      <c r="BH44" s="289"/>
      <c r="BI44" s="295">
        <v>0.01</v>
      </c>
      <c r="BJ44" s="288">
        <v>3</v>
      </c>
      <c r="BK44" s="288">
        <v>386</v>
      </c>
      <c r="BL44" s="267">
        <f>+IFERROR(Tabla1[[#This Row],[Valor numerador312]]/Tabla1[[#This Row],[Valor denominador413]], " ")</f>
        <v>7.7720207253886009E-3</v>
      </c>
      <c r="BM44" s="266" t="str">
        <f>Tabla1[[#This Row],[EXCELENTE]]</f>
        <v>&lt;1%</v>
      </c>
      <c r="BN44" s="288" t="s">
        <v>20</v>
      </c>
      <c r="BO44" s="289" t="s">
        <v>775</v>
      </c>
      <c r="BP44" s="289"/>
      <c r="BQ44" s="295">
        <v>0.01</v>
      </c>
      <c r="BR44" s="288">
        <v>0</v>
      </c>
      <c r="BS44" s="288">
        <v>542</v>
      </c>
      <c r="BT44" s="267">
        <f>+IFERROR(Tabla1[[#This Row],[Valor numerador1120]]/Tabla1[[#This Row],[Valor denominador1221]], " ")</f>
        <v>0</v>
      </c>
      <c r="BU44" s="266" t="str">
        <f>Tabla1[[#This Row],[EXCELENTE]]</f>
        <v>&lt;1%</v>
      </c>
      <c r="BV44" s="288" t="s">
        <v>21</v>
      </c>
      <c r="BW44" s="289" t="s">
        <v>813</v>
      </c>
      <c r="BX44" s="184"/>
      <c r="BY44" s="270">
        <f>+IFERROR(AVERAGE(Tabla1[[#This Row],[RESULTADO 6]],Tabla1[[#This Row],[RESULTADO 514]],Tabla1[[#This Row],[RESULTADO 1322]]), "0")</f>
        <v>4.2870264165205431E-3</v>
      </c>
      <c r="BZ44" s="271">
        <f>Tabla1[[#This Row],[PROMEDIO MENSUAL 3er TRIMESTRE]]</f>
        <v>4.2870264165205431E-3</v>
      </c>
      <c r="CA44" s="265" t="str">
        <f>Tabla1[[#This Row],[DESEMPEÑO1524]]</f>
        <v>EXCELENTE</v>
      </c>
      <c r="CB44" s="187">
        <v>0.01</v>
      </c>
      <c r="CC44" s="186">
        <v>1</v>
      </c>
      <c r="CD44" s="186">
        <v>342</v>
      </c>
      <c r="CE44" s="272">
        <f>IFERROR(Tabla1[[#This Row],[Valor numerador19]]/Tabla1[[#This Row],[Valor denominador20]], " ")</f>
        <v>2.9239766081871343E-3</v>
      </c>
      <c r="CF44" s="181" t="str">
        <f>Tabla1[[#This Row],[EXCELENTE]]</f>
        <v>&lt;1%</v>
      </c>
      <c r="CG44" s="181" t="s">
        <v>21</v>
      </c>
      <c r="CH44" s="216" t="s">
        <v>847</v>
      </c>
      <c r="CI44" s="186"/>
      <c r="CJ44" s="187">
        <v>0.01</v>
      </c>
      <c r="CK44" s="186">
        <v>0</v>
      </c>
      <c r="CL44" s="186">
        <v>374</v>
      </c>
      <c r="CM44" s="272">
        <f>+IFERROR(Tabla1[[#This Row],[Valor numerador27]]/Tabla1[[#This Row],[Valor denominador28]], " ")</f>
        <v>0</v>
      </c>
      <c r="CN44" s="181" t="str">
        <f>Tabla1[[#This Row],[EXCELENTE]]</f>
        <v>&lt;1%</v>
      </c>
      <c r="CO44" s="186" t="s">
        <v>21</v>
      </c>
      <c r="CP44" s="216" t="s">
        <v>869</v>
      </c>
      <c r="CQ44" s="186"/>
      <c r="CR44" s="187">
        <v>0.01</v>
      </c>
      <c r="CS44" s="186">
        <v>2</v>
      </c>
      <c r="CT44" s="186">
        <v>375</v>
      </c>
      <c r="CU44" s="273">
        <f>IFERROR(Tabla1[[#This Row],[Valor numerador35]]/Tabla1[[#This Row],[Valor denominador36]], " ")</f>
        <v>5.3333333333333332E-3</v>
      </c>
      <c r="CV44" s="181" t="str">
        <f>Tabla1[[#This Row],[EXCELENTE]]</f>
        <v>&lt;1%</v>
      </c>
      <c r="CW44" s="362" t="s">
        <v>21</v>
      </c>
      <c r="CX44" s="216" t="s">
        <v>909</v>
      </c>
      <c r="CY44" s="371" t="s">
        <v>559</v>
      </c>
      <c r="CZ44" s="263">
        <f>IFERROR(AVERAGE(Tabla1[[#This Row],[RESULTADO 21]],Tabla1[[#This Row],[RESULTADO 29]],Tabla1[[#This Row],[RESULTADO 37]]), "0")</f>
        <v>2.7524366471734889E-3</v>
      </c>
      <c r="DA44" s="264">
        <f>Tabla1[[#This Row],[PROMEDIO MENSUAL 2do TRIMESTRE]]</f>
        <v>2.7524366471734889E-3</v>
      </c>
      <c r="DB44" s="274" t="str">
        <f>Tabla1[[#This Row],[DESEMPEÑO39]]</f>
        <v>EXCELENTE</v>
      </c>
      <c r="DC44" s="142">
        <f t="shared" si="0"/>
        <v>0.01</v>
      </c>
      <c r="DD44" s="143">
        <v>0</v>
      </c>
      <c r="DE44" s="143">
        <v>4</v>
      </c>
      <c r="DF44" s="142">
        <f>IFERROR(Tabla1[[#This Row],[Valor numerador43]]/Tabla1[[#This Row],[Valor denominador44]], " ")</f>
        <v>0</v>
      </c>
      <c r="DG44" s="144" t="str">
        <f>Tabla1[[#This Row],[EXCELENTE]]</f>
        <v>&lt;1%</v>
      </c>
      <c r="DH44" s="145" t="s">
        <v>21</v>
      </c>
      <c r="DI44" s="396" t="s">
        <v>941</v>
      </c>
      <c r="DJ44" s="146"/>
      <c r="DK44" s="142">
        <f t="shared" si="2"/>
        <v>0.01</v>
      </c>
      <c r="DL44" s="143">
        <v>4</v>
      </c>
      <c r="DM44" s="143">
        <v>415</v>
      </c>
      <c r="DN44" s="142">
        <f>IFERROR(Tabla1[[#This Row],[Valor numerador51]]/Tabla1[[#This Row],[Valor denominador52]], " ")</f>
        <v>9.6385542168674707E-3</v>
      </c>
      <c r="DO44" s="144" t="str">
        <f>Tabla1[[#This Row],[EXCELENTE]]</f>
        <v>&lt;1%</v>
      </c>
      <c r="DP44" s="145" t="s">
        <v>21</v>
      </c>
      <c r="DQ44" s="146" t="s">
        <v>960</v>
      </c>
      <c r="DR44" s="146"/>
      <c r="DS44" s="142">
        <f t="shared" si="3"/>
        <v>0.01</v>
      </c>
      <c r="DT44" s="143">
        <v>3</v>
      </c>
      <c r="DU44" s="143">
        <v>339</v>
      </c>
      <c r="DV44" s="142">
        <f>+Tabla1[[#This Row],[Valor denominador60]]/Tabla1[[#This Row],[Valor denominador60]]</f>
        <v>1</v>
      </c>
      <c r="DW44" s="144" t="str">
        <f>Tabla1[[#This Row],[EXCELENTE]]</f>
        <v>&lt;1%</v>
      </c>
      <c r="DX44" s="145" t="s">
        <v>21</v>
      </c>
      <c r="DY44" s="146" t="s">
        <v>992</v>
      </c>
      <c r="DZ44" s="146"/>
      <c r="EA44" s="263">
        <f>IFERROR(AVERAGE(Tabla1[[#This Row],[RESULTADO 45]],Tabla1[[#This Row],[RESULTADO 53]],Tabla1[[#This Row],[RESULTADO 61]]), " 0")</f>
        <v>0.33654618473895587</v>
      </c>
      <c r="EB44" s="264">
        <f>Tabla1[[#This Row],[PROMEDIO MENSUAL 1er TRIMESTRE]]</f>
        <v>0.33654618473895587</v>
      </c>
      <c r="EC44" s="275" t="str">
        <f>Tabla1[[#This Row],[DESEMPEÑO63]]</f>
        <v>EXCELENTE</v>
      </c>
    </row>
    <row r="45" spans="1:133" s="250" customFormat="1" ht="90" x14ac:dyDescent="0.25">
      <c r="A45" s="481">
        <v>38</v>
      </c>
      <c r="B45" s="357" t="s">
        <v>26</v>
      </c>
      <c r="C45" s="339" t="s">
        <v>358</v>
      </c>
      <c r="D45" s="277" t="s">
        <v>289</v>
      </c>
      <c r="E45" s="340" t="s">
        <v>71</v>
      </c>
      <c r="F45" s="358" t="s">
        <v>375</v>
      </c>
      <c r="G45" s="338" t="s">
        <v>376</v>
      </c>
      <c r="H45" s="285" t="s">
        <v>32</v>
      </c>
      <c r="I45" s="338" t="s">
        <v>377</v>
      </c>
      <c r="J45" s="341">
        <v>0.9</v>
      </c>
      <c r="K45" s="338" t="s">
        <v>378</v>
      </c>
      <c r="L45" s="340" t="s">
        <v>35</v>
      </c>
      <c r="M45" s="357" t="s">
        <v>379</v>
      </c>
      <c r="N45" s="338" t="s">
        <v>37</v>
      </c>
      <c r="O45" s="338" t="s">
        <v>380</v>
      </c>
      <c r="P45" s="310" t="s">
        <v>32</v>
      </c>
      <c r="Q45" s="310" t="s">
        <v>32</v>
      </c>
      <c r="R45" s="342" t="s">
        <v>1131</v>
      </c>
      <c r="S45" s="342" t="s">
        <v>1132</v>
      </c>
      <c r="T45" s="393" t="s">
        <v>1133</v>
      </c>
      <c r="U45" s="374" t="s">
        <v>1134</v>
      </c>
      <c r="V45" s="338" t="s">
        <v>381</v>
      </c>
      <c r="W45" s="338" t="s">
        <v>368</v>
      </c>
      <c r="X45" s="338" t="s">
        <v>368</v>
      </c>
      <c r="Y45" s="338" t="s">
        <v>382</v>
      </c>
      <c r="Z45" s="337">
        <v>0.9</v>
      </c>
      <c r="AA45" s="182"/>
      <c r="AB45" s="182"/>
      <c r="AC45" s="261" t="str">
        <f>IFERROR(Tabla1[[#This Row],[Valor numerador]]/Tabla1[[#This Row],[Valor denominador]], " ")</f>
        <v xml:space="preserve"> </v>
      </c>
      <c r="AD45" s="260" t="str">
        <f>Tabla1[[#This Row],[EXCELENTE]]</f>
        <v>&gt;95%</v>
      </c>
      <c r="AE45" s="398"/>
      <c r="AF45" s="399"/>
      <c r="AG45" s="400"/>
      <c r="AH45" s="337"/>
      <c r="AI45" s="182"/>
      <c r="AJ45" s="182"/>
      <c r="AK45" s="260" t="str">
        <f>IFERROR(Tabla1[[#This Row],[Valor numerador3]]/Tabla1[[#This Row],[Valor denominador4]], " ")</f>
        <v xml:space="preserve"> </v>
      </c>
      <c r="AL45" s="260" t="str">
        <f>Tabla1[[#This Row],[EXCELENTE]]</f>
        <v>&gt;95%</v>
      </c>
      <c r="AM45" s="398"/>
      <c r="AN45" s="399"/>
      <c r="AO45" s="400"/>
      <c r="AP45" s="337">
        <v>0.9</v>
      </c>
      <c r="AQ45" s="182">
        <v>93120254800</v>
      </c>
      <c r="AR45" s="182">
        <v>116392266646</v>
      </c>
      <c r="AS45" s="262">
        <f>IFERROR(Tabla1[[#This Row],[Valor numerador11]]/Tabla1[[#This Row],[Valor denominador12]], " ")</f>
        <v>0.80005534287960545</v>
      </c>
      <c r="AT45" s="260" t="str">
        <f>Tabla1[[#This Row],[BUENO]]</f>
        <v>&gt;80 y &lt; 94%</v>
      </c>
      <c r="AU45" s="360" t="s">
        <v>20</v>
      </c>
      <c r="AV45" s="401" t="s">
        <v>1092</v>
      </c>
      <c r="AW45" s="402"/>
      <c r="AX45" s="263">
        <f>IFERROR(AVERAGE(Tabla1[[#This Row],[RESULTADO ]],Tabla1[[#This Row],[RESULTADO 5]],Tabla1[[#This Row],[RESULTADO 13]]), "0")</f>
        <v>0.80005534287960545</v>
      </c>
      <c r="AY45" s="263">
        <f>Tabla1[[#This Row],[PROMEDIO MENSUAL 4to TRIMESTRE]]</f>
        <v>0.80005534287960545</v>
      </c>
      <c r="AZ45" s="265" t="str">
        <f>Tabla1[[#This Row],[DESEMPEÑO15]]</f>
        <v>BUENO</v>
      </c>
      <c r="BA45" s="295">
        <v>0.9</v>
      </c>
      <c r="BB45" s="288"/>
      <c r="BC45" s="288"/>
      <c r="BD45" s="267" t="str">
        <f>IFERROR(Tabla1[[#This Row],[Valor numerador4]]/Tabla1[[#This Row],[Valor denominador5]], " ")</f>
        <v xml:space="preserve"> </v>
      </c>
      <c r="BE45" s="268" t="str">
        <f t="shared" si="1"/>
        <v>&gt;95%</v>
      </c>
      <c r="BF45" s="321"/>
      <c r="BG45" s="289"/>
      <c r="BH45" s="289"/>
      <c r="BI45" s="295">
        <v>0.9</v>
      </c>
      <c r="BJ45" s="288"/>
      <c r="BK45" s="288"/>
      <c r="BL45" s="267" t="str">
        <f>+IFERROR(Tabla1[[#This Row],[Valor numerador312]]/Tabla1[[#This Row],[Valor denominador413]], " ")</f>
        <v xml:space="preserve"> </v>
      </c>
      <c r="BM45" s="266" t="str">
        <f>Tabla1[[#This Row],[EXCELENTE]]</f>
        <v>&gt;95%</v>
      </c>
      <c r="BN45" s="288"/>
      <c r="BO45" s="289"/>
      <c r="BP45" s="289"/>
      <c r="BQ45" s="295">
        <v>0.9</v>
      </c>
      <c r="BR45" s="288">
        <v>54811119748</v>
      </c>
      <c r="BS45" s="288">
        <v>68828360678</v>
      </c>
      <c r="BT45" s="267">
        <f>+IFERROR(Tabla1[[#This Row],[Valor numerador1120]]/Tabla1[[#This Row],[Valor denominador1221]], " ")</f>
        <v>0.79634498349340443</v>
      </c>
      <c r="BU45" s="266" t="str">
        <f>Tabla1[[#This Row],[EXCELENTE]]</f>
        <v>&gt;95%</v>
      </c>
      <c r="BV45" s="288" t="s">
        <v>20</v>
      </c>
      <c r="BW45" s="289" t="s">
        <v>814</v>
      </c>
      <c r="BX45" s="184"/>
      <c r="BY45" s="270">
        <f>+IFERROR(AVERAGE(Tabla1[[#This Row],[RESULTADO 6]],Tabla1[[#This Row],[RESULTADO 514]],Tabla1[[#This Row],[RESULTADO 1322]]), "0")</f>
        <v>0.79634498349340443</v>
      </c>
      <c r="BZ45" s="271">
        <f>Tabla1[[#This Row],[PROMEDIO MENSUAL 3er TRIMESTRE]]</f>
        <v>0.79634498349340443</v>
      </c>
      <c r="CA45" s="265" t="str">
        <f>Tabla1[[#This Row],[DESEMPEÑO1524]]</f>
        <v>BUENO</v>
      </c>
      <c r="CB45" s="187">
        <v>0.9</v>
      </c>
      <c r="CC45" s="186"/>
      <c r="CD45" s="186"/>
      <c r="CE45" s="272" t="str">
        <f>IFERROR(Tabla1[[#This Row],[Valor numerador19]]/Tabla1[[#This Row],[Valor denominador20]], " ")</f>
        <v xml:space="preserve"> </v>
      </c>
      <c r="CF45" s="181" t="str">
        <f>Tabla1[[#This Row],[EXCELENTE]]</f>
        <v>&gt;95%</v>
      </c>
      <c r="CG45" s="181"/>
      <c r="CH45" s="186"/>
      <c r="CI45" s="186"/>
      <c r="CJ45" s="187">
        <v>0.9</v>
      </c>
      <c r="CK45" s="186"/>
      <c r="CL45" s="186"/>
      <c r="CM45" s="272" t="str">
        <f>+IFERROR(Tabla1[[#This Row],[Valor numerador27]]/Tabla1[[#This Row],[Valor denominador28]], " ")</f>
        <v xml:space="preserve"> </v>
      </c>
      <c r="CN45" s="181" t="str">
        <f>Tabla1[[#This Row],[EXCELENTE]]</f>
        <v>&gt;95%</v>
      </c>
      <c r="CO45" s="186"/>
      <c r="CP45" s="186"/>
      <c r="CQ45" s="186"/>
      <c r="CR45" s="187">
        <v>0.9</v>
      </c>
      <c r="CS45" s="186">
        <v>36016123865</v>
      </c>
      <c r="CT45" s="186">
        <v>49731675613</v>
      </c>
      <c r="CU45" s="273">
        <f>IFERROR(Tabla1[[#This Row],[Valor numerador35]]/Tabla1[[#This Row],[Valor denominador36]], " ")</f>
        <v>0.72420893567449562</v>
      </c>
      <c r="CV45" s="181" t="str">
        <f>Tabla1[[#This Row],[EXCELENTE]]</f>
        <v>&gt;95%</v>
      </c>
      <c r="CW45" s="362" t="s">
        <v>19</v>
      </c>
      <c r="CX45" s="216" t="s">
        <v>910</v>
      </c>
      <c r="CY45" s="371" t="s">
        <v>559</v>
      </c>
      <c r="CZ45" s="263">
        <f>IFERROR(AVERAGE(Tabla1[[#This Row],[RESULTADO 21]],Tabla1[[#This Row],[RESULTADO 29]],Tabla1[[#This Row],[RESULTADO 37]]), "0")</f>
        <v>0.72420893567449562</v>
      </c>
      <c r="DA45" s="264">
        <f>Tabla1[[#This Row],[PROMEDIO MENSUAL 2do TRIMESTRE]]</f>
        <v>0.72420893567449562</v>
      </c>
      <c r="DB45" s="274" t="str">
        <f>Tabla1[[#This Row],[DESEMPEÑO39]]</f>
        <v>REGULAR</v>
      </c>
      <c r="DC45" s="142">
        <f t="shared" si="0"/>
        <v>0.9</v>
      </c>
      <c r="DD45" s="143"/>
      <c r="DE45" s="143"/>
      <c r="DF45" s="142" t="str">
        <f>IFERROR(Tabla1[[#This Row],[Valor numerador43]]/Tabla1[[#This Row],[Valor denominador44]], " ")</f>
        <v xml:space="preserve"> </v>
      </c>
      <c r="DG45" s="144" t="str">
        <f>Tabla1[[#This Row],[EXCELENTE]]</f>
        <v>&gt;95%</v>
      </c>
      <c r="DH45" s="145"/>
      <c r="DI45" s="146"/>
      <c r="DJ45" s="146"/>
      <c r="DK45" s="142">
        <f t="shared" si="2"/>
        <v>0.9</v>
      </c>
      <c r="DL45" s="143"/>
      <c r="DM45" s="143"/>
      <c r="DN45" s="142" t="str">
        <f>IFERROR(Tabla1[[#This Row],[Valor numerador51]]/Tabla1[[#This Row],[Valor denominador52]], " ")</f>
        <v xml:space="preserve"> </v>
      </c>
      <c r="DO45" s="144" t="str">
        <f>Tabla1[[#This Row],[EXCELENTE]]</f>
        <v>&gt;95%</v>
      </c>
      <c r="DP45" s="145"/>
      <c r="DQ45" s="146"/>
      <c r="DR45" s="146"/>
      <c r="DS45" s="142">
        <f t="shared" si="3"/>
        <v>0.9</v>
      </c>
      <c r="DT45" s="403">
        <v>12733892542</v>
      </c>
      <c r="DU45" s="403">
        <v>26990746630</v>
      </c>
      <c r="DV45" s="142">
        <f>+Tabla1[[#This Row],[Valor denominador60]]/Tabla1[[#This Row],[Valor denominador60]]</f>
        <v>1</v>
      </c>
      <c r="DW45" s="144" t="str">
        <f>Tabla1[[#This Row],[EXCELENTE]]</f>
        <v>&gt;95%</v>
      </c>
      <c r="DX45" s="145" t="s">
        <v>18</v>
      </c>
      <c r="DY45" s="146" t="s">
        <v>993</v>
      </c>
      <c r="DZ45" s="146"/>
      <c r="EA45" s="263">
        <f>IFERROR(AVERAGE(Tabla1[[#This Row],[RESULTADO 45]],Tabla1[[#This Row],[RESULTADO 53]],Tabla1[[#This Row],[RESULTADO 61]]), " 0")</f>
        <v>1</v>
      </c>
      <c r="EB45" s="264">
        <f>Tabla1[[#This Row],[PROMEDIO MENSUAL 1er TRIMESTRE]]</f>
        <v>1</v>
      </c>
      <c r="EC45" s="275" t="str">
        <f>Tabla1[[#This Row],[DESEMPEÑO63]]</f>
        <v>MALO</v>
      </c>
    </row>
    <row r="46" spans="1:133" s="250" customFormat="1" ht="90" x14ac:dyDescent="0.25">
      <c r="A46" s="481">
        <v>39</v>
      </c>
      <c r="B46" s="331" t="s">
        <v>26</v>
      </c>
      <c r="C46" s="332" t="s">
        <v>358</v>
      </c>
      <c r="D46" s="277" t="s">
        <v>289</v>
      </c>
      <c r="E46" s="333" t="s">
        <v>71</v>
      </c>
      <c r="F46" s="363" t="s">
        <v>383</v>
      </c>
      <c r="G46" s="334" t="s">
        <v>384</v>
      </c>
      <c r="H46" s="334" t="s">
        <v>32</v>
      </c>
      <c r="I46" s="334" t="s">
        <v>377</v>
      </c>
      <c r="J46" s="351">
        <v>1</v>
      </c>
      <c r="K46" s="334" t="s">
        <v>385</v>
      </c>
      <c r="L46" s="333" t="s">
        <v>35</v>
      </c>
      <c r="M46" s="363" t="s">
        <v>386</v>
      </c>
      <c r="N46" s="334" t="s">
        <v>37</v>
      </c>
      <c r="O46" s="334" t="s">
        <v>380</v>
      </c>
      <c r="P46" s="333" t="s">
        <v>32</v>
      </c>
      <c r="Q46" s="333" t="s">
        <v>32</v>
      </c>
      <c r="R46" s="336" t="s">
        <v>1131</v>
      </c>
      <c r="S46" s="336" t="s">
        <v>1132</v>
      </c>
      <c r="T46" s="397" t="s">
        <v>1133</v>
      </c>
      <c r="U46" s="345" t="s">
        <v>1134</v>
      </c>
      <c r="V46" s="334" t="s">
        <v>381</v>
      </c>
      <c r="W46" s="334" t="s">
        <v>368</v>
      </c>
      <c r="X46" s="334" t="s">
        <v>368</v>
      </c>
      <c r="Y46" s="334" t="s">
        <v>382</v>
      </c>
      <c r="Z46" s="337">
        <v>1</v>
      </c>
      <c r="AA46" s="182"/>
      <c r="AB46" s="182"/>
      <c r="AC46" s="261" t="str">
        <f>IFERROR(Tabla1[[#This Row],[Valor numerador]]/Tabla1[[#This Row],[Valor denominador]], " ")</f>
        <v xml:space="preserve"> </v>
      </c>
      <c r="AD46" s="260" t="str">
        <f>Tabla1[[#This Row],[EXCELENTE]]</f>
        <v>&gt;95%</v>
      </c>
      <c r="AE46" s="398"/>
      <c r="AF46" s="379"/>
      <c r="AG46" s="404"/>
      <c r="AH46" s="337"/>
      <c r="AI46" s="182"/>
      <c r="AJ46" s="182"/>
      <c r="AK46" s="260" t="str">
        <f>IFERROR(Tabla1[[#This Row],[Valor numerador3]]/Tabla1[[#This Row],[Valor denominador4]], " ")</f>
        <v xml:space="preserve"> </v>
      </c>
      <c r="AL46" s="260" t="str">
        <f>Tabla1[[#This Row],[EXCELENTE]]</f>
        <v>&gt;95%</v>
      </c>
      <c r="AM46" s="398"/>
      <c r="AN46" s="399"/>
      <c r="AO46" s="404"/>
      <c r="AP46" s="337">
        <v>1</v>
      </c>
      <c r="AQ46" s="182">
        <v>16363483386</v>
      </c>
      <c r="AR46" s="182">
        <v>24381733204</v>
      </c>
      <c r="AS46" s="262">
        <f>IFERROR(Tabla1[[#This Row],[Valor numerador11]]/Tabla1[[#This Row],[Valor denominador12]], " ")</f>
        <v>0.67113700445690427</v>
      </c>
      <c r="AT46" s="260" t="str">
        <f>Tabla1[[#This Row],[REGULAR]]</f>
        <v xml:space="preserve"> &gt; 51% y &lt; 79%</v>
      </c>
      <c r="AU46" s="360" t="s">
        <v>19</v>
      </c>
      <c r="AV46" s="401" t="s">
        <v>1093</v>
      </c>
      <c r="AW46" s="405"/>
      <c r="AX46" s="263">
        <f>IFERROR(AVERAGE(Tabla1[[#This Row],[RESULTADO ]],Tabla1[[#This Row],[RESULTADO 5]],Tabla1[[#This Row],[RESULTADO 13]]), "0")</f>
        <v>0.67113700445690427</v>
      </c>
      <c r="AY46" s="263">
        <f>Tabla1[[#This Row],[PROMEDIO MENSUAL 4to TRIMESTRE]]</f>
        <v>0.67113700445690427</v>
      </c>
      <c r="AZ46" s="265" t="str">
        <f>Tabla1[[#This Row],[DESEMPEÑO15]]</f>
        <v>REGULAR</v>
      </c>
      <c r="BA46" s="295">
        <v>1</v>
      </c>
      <c r="BB46" s="288"/>
      <c r="BC46" s="288"/>
      <c r="BD46" s="267" t="str">
        <f>IFERROR(Tabla1[[#This Row],[Valor numerador4]]/Tabla1[[#This Row],[Valor denominador5]], " ")</f>
        <v xml:space="preserve"> </v>
      </c>
      <c r="BE46" s="268" t="str">
        <f t="shared" si="1"/>
        <v>&gt;95%</v>
      </c>
      <c r="BF46" s="321"/>
      <c r="BG46" s="289"/>
      <c r="BH46" s="289"/>
      <c r="BI46" s="295">
        <v>1</v>
      </c>
      <c r="BJ46" s="288"/>
      <c r="BK46" s="288"/>
      <c r="BL46" s="267" t="str">
        <f>+IFERROR(Tabla1[[#This Row],[Valor numerador312]]/Tabla1[[#This Row],[Valor denominador413]], " ")</f>
        <v xml:space="preserve"> </v>
      </c>
      <c r="BM46" s="266" t="str">
        <f>Tabla1[[#This Row],[EXCELENTE]]</f>
        <v>&gt;95%</v>
      </c>
      <c r="BN46" s="288"/>
      <c r="BO46" s="289"/>
      <c r="BP46" s="289"/>
      <c r="BQ46" s="295">
        <v>1</v>
      </c>
      <c r="BR46" s="288">
        <v>15528067837</v>
      </c>
      <c r="BS46" s="288">
        <v>24381733204</v>
      </c>
      <c r="BT46" s="267">
        <f>+IFERROR(Tabla1[[#This Row],[Valor numerador1120]]/Tabla1[[#This Row],[Valor denominador1221]], " ")</f>
        <v>0.63687301091673454</v>
      </c>
      <c r="BU46" s="266" t="str">
        <f>Tabla1[[#This Row],[EXCELENTE]]</f>
        <v>&gt;95%</v>
      </c>
      <c r="BV46" s="288" t="s">
        <v>19</v>
      </c>
      <c r="BW46" s="289" t="s">
        <v>815</v>
      </c>
      <c r="BX46" s="184"/>
      <c r="BY46" s="270">
        <f>+IFERROR(AVERAGE(Tabla1[[#This Row],[RESULTADO 6]],Tabla1[[#This Row],[RESULTADO 514]],Tabla1[[#This Row],[RESULTADO 1322]]), "0")</f>
        <v>0.63687301091673454</v>
      </c>
      <c r="BZ46" s="271">
        <f>Tabla1[[#This Row],[PROMEDIO MENSUAL 3er TRIMESTRE]]</f>
        <v>0.63687301091673454</v>
      </c>
      <c r="CA46" s="265" t="str">
        <f>Tabla1[[#This Row],[DESEMPEÑO1524]]</f>
        <v>REGULAR</v>
      </c>
      <c r="CB46" s="187">
        <v>1</v>
      </c>
      <c r="CC46" s="186"/>
      <c r="CD46" s="186"/>
      <c r="CE46" s="272" t="str">
        <f>IFERROR(Tabla1[[#This Row],[Valor numerador19]]/Tabla1[[#This Row],[Valor denominador20]], " ")</f>
        <v xml:space="preserve"> </v>
      </c>
      <c r="CF46" s="181" t="str">
        <f>Tabla1[[#This Row],[EXCELENTE]]</f>
        <v>&gt;95%</v>
      </c>
      <c r="CG46" s="181"/>
      <c r="CH46" s="186"/>
      <c r="CI46" s="186"/>
      <c r="CJ46" s="187">
        <v>1</v>
      </c>
      <c r="CK46" s="186"/>
      <c r="CL46" s="186"/>
      <c r="CM46" s="272" t="str">
        <f>+IFERROR(Tabla1[[#This Row],[Valor numerador27]]/Tabla1[[#This Row],[Valor denominador28]], " ")</f>
        <v xml:space="preserve"> </v>
      </c>
      <c r="CN46" s="181" t="str">
        <f>Tabla1[[#This Row],[EXCELENTE]]</f>
        <v>&gt;95%</v>
      </c>
      <c r="CO46" s="186"/>
      <c r="CP46" s="186"/>
      <c r="CQ46" s="186"/>
      <c r="CR46" s="187">
        <v>1</v>
      </c>
      <c r="CS46" s="186">
        <v>11686211763</v>
      </c>
      <c r="CT46" s="186">
        <v>24381733204</v>
      </c>
      <c r="CU46" s="273">
        <f>IFERROR(Tabla1[[#This Row],[Valor numerador35]]/Tabla1[[#This Row],[Valor denominador36]], " ")</f>
        <v>0.47930192924442272</v>
      </c>
      <c r="CV46" s="181" t="str">
        <f>Tabla1[[#This Row],[EXCELENTE]]</f>
        <v>&gt;95%</v>
      </c>
      <c r="CW46" s="362" t="s">
        <v>19</v>
      </c>
      <c r="CX46" s="216" t="s">
        <v>911</v>
      </c>
      <c r="CY46" s="371" t="s">
        <v>559</v>
      </c>
      <c r="CZ46" s="263">
        <f>IFERROR(AVERAGE(Tabla1[[#This Row],[RESULTADO 21]],Tabla1[[#This Row],[RESULTADO 29]],Tabla1[[#This Row],[RESULTADO 37]]), "0")</f>
        <v>0.47930192924442272</v>
      </c>
      <c r="DA46" s="264">
        <f>Tabla1[[#This Row],[PROMEDIO MENSUAL 2do TRIMESTRE]]</f>
        <v>0.47930192924442272</v>
      </c>
      <c r="DB46" s="274" t="s">
        <v>18</v>
      </c>
      <c r="DC46" s="142">
        <f t="shared" si="0"/>
        <v>1</v>
      </c>
      <c r="DD46" s="143"/>
      <c r="DE46" s="143"/>
      <c r="DF46" s="142" t="str">
        <f>IFERROR(Tabla1[[#This Row],[Valor numerador43]]/Tabla1[[#This Row],[Valor denominador44]], " ")</f>
        <v xml:space="preserve"> </v>
      </c>
      <c r="DG46" s="144" t="str">
        <f>Tabla1[[#This Row],[EXCELENTE]]</f>
        <v>&gt;95%</v>
      </c>
      <c r="DH46" s="145"/>
      <c r="DI46" s="146"/>
      <c r="DJ46" s="146"/>
      <c r="DK46" s="142">
        <f t="shared" si="2"/>
        <v>1</v>
      </c>
      <c r="DL46" s="143"/>
      <c r="DM46" s="143"/>
      <c r="DN46" s="142" t="str">
        <f>IFERROR(Tabla1[[#This Row],[Valor numerador51]]/Tabla1[[#This Row],[Valor denominador52]], " ")</f>
        <v xml:space="preserve"> </v>
      </c>
      <c r="DO46" s="144" t="str">
        <f>Tabla1[[#This Row],[EXCELENTE]]</f>
        <v>&gt;95%</v>
      </c>
      <c r="DP46" s="145"/>
      <c r="DQ46" s="146"/>
      <c r="DR46" s="146"/>
      <c r="DS46" s="142">
        <f t="shared" si="3"/>
        <v>1</v>
      </c>
      <c r="DT46" s="403">
        <v>6589371512</v>
      </c>
      <c r="DU46" s="403">
        <v>24381733204</v>
      </c>
      <c r="DV46" s="142">
        <f>+Tabla1[[#This Row],[Valor denominador60]]/Tabla1[[#This Row],[Valor denominador60]]</f>
        <v>1</v>
      </c>
      <c r="DW46" s="144" t="str">
        <f>Tabla1[[#This Row],[EXCELENTE]]</f>
        <v>&gt;95%</v>
      </c>
      <c r="DX46" s="145" t="s">
        <v>18</v>
      </c>
      <c r="DY46" s="146" t="s">
        <v>994</v>
      </c>
      <c r="DZ46" s="146"/>
      <c r="EA46" s="263">
        <f>IFERROR(AVERAGE(Tabla1[[#This Row],[RESULTADO 45]],Tabla1[[#This Row],[RESULTADO 53]],Tabla1[[#This Row],[RESULTADO 61]]), " 0")</f>
        <v>1</v>
      </c>
      <c r="EB46" s="264">
        <f>Tabla1[[#This Row],[PROMEDIO MENSUAL 1er TRIMESTRE]]</f>
        <v>1</v>
      </c>
      <c r="EC46" s="275" t="str">
        <f>Tabla1[[#This Row],[DESEMPEÑO63]]</f>
        <v>MALO</v>
      </c>
    </row>
    <row r="47" spans="1:133" s="250" customFormat="1" ht="225" x14ac:dyDescent="0.2">
      <c r="A47" s="481">
        <v>40</v>
      </c>
      <c r="B47" s="357" t="s">
        <v>26</v>
      </c>
      <c r="C47" s="339" t="s">
        <v>358</v>
      </c>
      <c r="D47" s="277" t="s">
        <v>289</v>
      </c>
      <c r="E47" s="340" t="s">
        <v>71</v>
      </c>
      <c r="F47" s="358" t="s">
        <v>387</v>
      </c>
      <c r="G47" s="338" t="s">
        <v>388</v>
      </c>
      <c r="H47" s="285" t="s">
        <v>39</v>
      </c>
      <c r="I47" s="338" t="s">
        <v>377</v>
      </c>
      <c r="J47" s="341">
        <v>0.15</v>
      </c>
      <c r="K47" s="338" t="s">
        <v>385</v>
      </c>
      <c r="L47" s="340" t="s">
        <v>35</v>
      </c>
      <c r="M47" s="338" t="s">
        <v>389</v>
      </c>
      <c r="N47" s="338" t="s">
        <v>37</v>
      </c>
      <c r="O47" s="338" t="s">
        <v>380</v>
      </c>
      <c r="P47" s="310" t="s">
        <v>39</v>
      </c>
      <c r="Q47" s="310" t="s">
        <v>32</v>
      </c>
      <c r="R47" s="342" t="s">
        <v>1135</v>
      </c>
      <c r="S47" s="342" t="s">
        <v>390</v>
      </c>
      <c r="T47" s="393" t="s">
        <v>1136</v>
      </c>
      <c r="U47" s="374" t="s">
        <v>1137</v>
      </c>
      <c r="V47" s="338" t="s">
        <v>381</v>
      </c>
      <c r="W47" s="338" t="s">
        <v>368</v>
      </c>
      <c r="X47" s="338" t="s">
        <v>368</v>
      </c>
      <c r="Y47" s="338" t="s">
        <v>391</v>
      </c>
      <c r="Z47" s="337">
        <v>0.15</v>
      </c>
      <c r="AA47" s="406">
        <v>18175317036</v>
      </c>
      <c r="AB47" s="407">
        <v>94893106464</v>
      </c>
      <c r="AC47" s="261">
        <f>IFERROR(Tabla1[[#This Row],[Valor numerador]]/Tabla1[[#This Row],[Valor denominador]], " ")</f>
        <v>0.1915346405367733</v>
      </c>
      <c r="AD47" s="260" t="str">
        <f>Tabla1[[#This Row],[EXCELENTE]]</f>
        <v>&lt;15%</v>
      </c>
      <c r="AE47" s="408" t="s">
        <v>21</v>
      </c>
      <c r="AF47" s="409" t="s">
        <v>1070</v>
      </c>
      <c r="AG47" s="408"/>
      <c r="AH47" s="337">
        <v>0.15</v>
      </c>
      <c r="AI47" s="182">
        <v>15532840772</v>
      </c>
      <c r="AJ47" s="182">
        <v>101167144743</v>
      </c>
      <c r="AK47" s="261">
        <f>IFERROR(Tabla1[[#This Row],[Valor numerador3]]/Tabla1[[#This Row],[Valor denominador4]], " ")</f>
        <v>0.15353641551769459</v>
      </c>
      <c r="AL47" s="260" t="str">
        <f>Tabla1[[#This Row],[EXCELENTE]]</f>
        <v>&lt;15%</v>
      </c>
      <c r="AM47" s="408" t="s">
        <v>21</v>
      </c>
      <c r="AN47" s="409" t="s">
        <v>1078</v>
      </c>
      <c r="AO47" s="408"/>
      <c r="AP47" s="337">
        <v>0.15</v>
      </c>
      <c r="AQ47" s="410">
        <v>0</v>
      </c>
      <c r="AR47" s="182">
        <v>116392266646</v>
      </c>
      <c r="AS47" s="262">
        <f>IFERROR(Tabla1[[#This Row],[Valor numerador11]]/Tabla1[[#This Row],[Valor denominador12]], " ")</f>
        <v>0</v>
      </c>
      <c r="AT47" s="260" t="str">
        <f>Tabla1[[#This Row],[EXCELENTE]]</f>
        <v>&lt;15%</v>
      </c>
      <c r="AU47" s="360" t="s">
        <v>21</v>
      </c>
      <c r="AV47" s="153" t="s">
        <v>1094</v>
      </c>
      <c r="AW47" s="409"/>
      <c r="AX47" s="263">
        <f>IFERROR(AVERAGE(Tabla1[[#This Row],[RESULTADO ]],Tabla1[[#This Row],[RESULTADO 5]],Tabla1[[#This Row],[RESULTADO 13]]), "0")</f>
        <v>0.11502368535148928</v>
      </c>
      <c r="AY47" s="263">
        <f>Tabla1[[#This Row],[PROMEDIO MENSUAL 4to TRIMESTRE]]</f>
        <v>0.11502368535148928</v>
      </c>
      <c r="AZ47" s="265" t="str">
        <f>Tabla1[[#This Row],[DESEMPEÑO15]]</f>
        <v>EXCELENTE</v>
      </c>
      <c r="BA47" s="295">
        <v>0.15</v>
      </c>
      <c r="BB47" s="288">
        <v>16478002780</v>
      </c>
      <c r="BC47" s="288">
        <v>73777916576</v>
      </c>
      <c r="BD47" s="267">
        <f>IFERROR(Tabla1[[#This Row],[Valor numerador4]]/Tabla1[[#This Row],[Valor denominador5]], " ")</f>
        <v>0.22334600304178695</v>
      </c>
      <c r="BE47" s="268" t="str">
        <f t="shared" si="1"/>
        <v>&lt;15%</v>
      </c>
      <c r="BF47" s="321" t="s">
        <v>20</v>
      </c>
      <c r="BG47" s="289" t="s">
        <v>751</v>
      </c>
      <c r="BH47" s="289"/>
      <c r="BI47" s="295">
        <v>0.15</v>
      </c>
      <c r="BJ47" s="288">
        <v>16170606398</v>
      </c>
      <c r="BK47" s="288">
        <v>78564099811</v>
      </c>
      <c r="BL47" s="267">
        <f>+IFERROR(Tabla1[[#This Row],[Valor numerador312]]/Tabla1[[#This Row],[Valor denominador413]], " ")</f>
        <v>0.20582691632566638</v>
      </c>
      <c r="BM47" s="266" t="str">
        <f>Tabla1[[#This Row],[EXCELENTE]]</f>
        <v>&lt;15%</v>
      </c>
      <c r="BN47" s="288" t="s">
        <v>20</v>
      </c>
      <c r="BO47" s="289" t="s">
        <v>776</v>
      </c>
      <c r="BP47" s="289"/>
      <c r="BQ47" s="295">
        <v>0.15</v>
      </c>
      <c r="BR47" s="288">
        <v>15749366647</v>
      </c>
      <c r="BS47" s="288">
        <v>84577727325</v>
      </c>
      <c r="BT47" s="267">
        <f>+IFERROR(Tabla1[[#This Row],[Valor numerador1120]]/Tabla1[[#This Row],[Valor denominador1221]], " ")</f>
        <v>0.1862117503640312</v>
      </c>
      <c r="BU47" s="266" t="str">
        <f>Tabla1[[#This Row],[EXCELENTE]]</f>
        <v>&lt;15%</v>
      </c>
      <c r="BV47" s="288" t="s">
        <v>20</v>
      </c>
      <c r="BW47" s="289" t="s">
        <v>816</v>
      </c>
      <c r="BX47" s="184"/>
      <c r="BY47" s="270">
        <f>+IFERROR(AVERAGE(Tabla1[[#This Row],[RESULTADO 6]],Tabla1[[#This Row],[RESULTADO 514]],Tabla1[[#This Row],[RESULTADO 1322]]), "0")</f>
        <v>0.20512822324382818</v>
      </c>
      <c r="BZ47" s="271">
        <f>Tabla1[[#This Row],[PROMEDIO MENSUAL 3er TRIMESTRE]]</f>
        <v>0.20512822324382818</v>
      </c>
      <c r="CA47" s="265" t="str">
        <f>Tabla1[[#This Row],[DESEMPEÑO1524]]</f>
        <v>BUENO</v>
      </c>
      <c r="CB47" s="187">
        <v>0.15</v>
      </c>
      <c r="CC47" s="186">
        <v>7358321032</v>
      </c>
      <c r="CD47" s="186">
        <v>39646122929</v>
      </c>
      <c r="CE47" s="272">
        <f>IFERROR(Tabla1[[#This Row],[Valor numerador19]]/Tabla1[[#This Row],[Valor denominador20]], " ")</f>
        <v>0.18560001554698302</v>
      </c>
      <c r="CF47" s="181" t="str">
        <f>Tabla1[[#This Row],[EXCELENTE]]</f>
        <v>&lt;15%</v>
      </c>
      <c r="CG47" s="181" t="s">
        <v>20</v>
      </c>
      <c r="CH47" s="216" t="s">
        <v>848</v>
      </c>
      <c r="CI47" s="186"/>
      <c r="CJ47" s="187">
        <v>0.15</v>
      </c>
      <c r="CK47" s="186">
        <v>9846567892</v>
      </c>
      <c r="CL47" s="186">
        <v>49647300068</v>
      </c>
      <c r="CM47" s="272">
        <f>+IFERROR(Tabla1[[#This Row],[Valor numerador27]]/Tabla1[[#This Row],[Valor denominador28]], " ")</f>
        <v>0.19833038007129358</v>
      </c>
      <c r="CN47" s="181" t="str">
        <f>Tabla1[[#This Row],[EXCELENTE]]</f>
        <v>&lt;15%</v>
      </c>
      <c r="CO47" s="186" t="s">
        <v>20</v>
      </c>
      <c r="CP47" s="216" t="s">
        <v>870</v>
      </c>
      <c r="CQ47" s="186"/>
      <c r="CR47" s="187">
        <v>0.15</v>
      </c>
      <c r="CS47" s="186">
        <v>10178875414</v>
      </c>
      <c r="CT47" s="186">
        <v>59910551027</v>
      </c>
      <c r="CU47" s="273">
        <f>IFERROR(Tabla1[[#This Row],[Valor numerador35]]/Tabla1[[#This Row],[Valor denominador36]], " ")</f>
        <v>0.1699012150532995</v>
      </c>
      <c r="CV47" s="181" t="str">
        <f>Tabla1[[#This Row],[EXCELENTE]]</f>
        <v>&lt;15%</v>
      </c>
      <c r="CW47" s="362" t="s">
        <v>20</v>
      </c>
      <c r="CX47" s="216" t="s">
        <v>912</v>
      </c>
      <c r="CY47" s="371" t="s">
        <v>559</v>
      </c>
      <c r="CZ47" s="263">
        <f>IFERROR(AVERAGE(Tabla1[[#This Row],[RESULTADO 21]],Tabla1[[#This Row],[RESULTADO 29]],Tabla1[[#This Row],[RESULTADO 37]]), "0")</f>
        <v>0.18461053689052534</v>
      </c>
      <c r="DA47" s="264">
        <f>Tabla1[[#This Row],[PROMEDIO MENSUAL 2do TRIMESTRE]]</f>
        <v>0.18461053689052534</v>
      </c>
      <c r="DB47" s="274" t="str">
        <f>Tabla1[[#This Row],[DESEMPEÑO39]]</f>
        <v>BUENO</v>
      </c>
      <c r="DC47" s="142">
        <f t="shared" si="0"/>
        <v>0.15</v>
      </c>
      <c r="DD47" s="411">
        <v>10693082650</v>
      </c>
      <c r="DE47" s="411">
        <v>16269540643</v>
      </c>
      <c r="DF47" s="142">
        <f>IFERROR(Tabla1[[#This Row],[Valor numerador43]]/Tabla1[[#This Row],[Valor denominador44]], " ")</f>
        <v>0.65724551692249034</v>
      </c>
      <c r="DG47" s="144" t="str">
        <f>Tabla1[[#This Row],[EXCELENTE]]</f>
        <v>&lt;15%</v>
      </c>
      <c r="DH47" s="145" t="s">
        <v>18</v>
      </c>
      <c r="DI47" s="412" t="s">
        <v>942</v>
      </c>
      <c r="DJ47" s="146"/>
      <c r="DK47" s="142">
        <f t="shared" si="2"/>
        <v>0.15</v>
      </c>
      <c r="DL47" s="411">
        <v>10478961129</v>
      </c>
      <c r="DM47" s="411">
        <v>27273897133</v>
      </c>
      <c r="DN47" s="142">
        <f>IFERROR(Tabla1[[#This Row],[Valor numerador51]]/Tabla1[[#This Row],[Valor denominador52]], " ")</f>
        <v>0.38421209399961403</v>
      </c>
      <c r="DO47" s="144" t="str">
        <f>Tabla1[[#This Row],[EXCELENTE]]</f>
        <v>&lt;15%</v>
      </c>
      <c r="DP47" s="145" t="s">
        <v>19</v>
      </c>
      <c r="DQ47" s="146" t="s">
        <v>961</v>
      </c>
      <c r="DR47" s="146"/>
      <c r="DS47" s="142">
        <f t="shared" si="3"/>
        <v>0.15</v>
      </c>
      <c r="DT47" s="403">
        <v>6897840182</v>
      </c>
      <c r="DU47" s="413">
        <v>33888586812</v>
      </c>
      <c r="DV47" s="142">
        <f>+Tabla1[[#This Row],[Valor denominador60]]/Tabla1[[#This Row],[Valor denominador60]]</f>
        <v>1</v>
      </c>
      <c r="DW47" s="144" t="str">
        <f>Tabla1[[#This Row],[EXCELENTE]]</f>
        <v>&lt;15%</v>
      </c>
      <c r="DX47" s="145" t="s">
        <v>20</v>
      </c>
      <c r="DY47" s="146" t="s">
        <v>995</v>
      </c>
      <c r="DZ47" s="146"/>
      <c r="EA47" s="263">
        <f>IFERROR(AVERAGE(Tabla1[[#This Row],[RESULTADO 45]],Tabla1[[#This Row],[RESULTADO 53]],Tabla1[[#This Row],[RESULTADO 61]]), " 0")</f>
        <v>0.68048587030736807</v>
      </c>
      <c r="EB47" s="264">
        <f>Tabla1[[#This Row],[PROMEDIO MENSUAL 1er TRIMESTRE]]</f>
        <v>0.68048587030736807</v>
      </c>
      <c r="EC47" s="275" t="str">
        <f>Tabla1[[#This Row],[DESEMPEÑO63]]</f>
        <v>BUENO</v>
      </c>
    </row>
    <row r="48" spans="1:133" s="250" customFormat="1" ht="240" x14ac:dyDescent="0.25">
      <c r="A48" s="481">
        <v>41</v>
      </c>
      <c r="B48" s="331" t="s">
        <v>26</v>
      </c>
      <c r="C48" s="332" t="s">
        <v>358</v>
      </c>
      <c r="D48" s="277" t="s">
        <v>289</v>
      </c>
      <c r="E48" s="333" t="s">
        <v>71</v>
      </c>
      <c r="F48" s="363" t="s">
        <v>392</v>
      </c>
      <c r="G48" s="334" t="s">
        <v>393</v>
      </c>
      <c r="H48" s="334" t="s">
        <v>39</v>
      </c>
      <c r="I48" s="334" t="s">
        <v>377</v>
      </c>
      <c r="J48" s="335">
        <v>1</v>
      </c>
      <c r="K48" s="334" t="s">
        <v>385</v>
      </c>
      <c r="L48" s="334" t="s">
        <v>35</v>
      </c>
      <c r="M48" s="363" t="s">
        <v>394</v>
      </c>
      <c r="N48" s="334" t="s">
        <v>37</v>
      </c>
      <c r="O48" s="334" t="s">
        <v>380</v>
      </c>
      <c r="P48" s="334" t="s">
        <v>39</v>
      </c>
      <c r="Q48" s="333" t="s">
        <v>32</v>
      </c>
      <c r="R48" s="336" t="s">
        <v>1131</v>
      </c>
      <c r="S48" s="336" t="s">
        <v>1132</v>
      </c>
      <c r="T48" s="397" t="s">
        <v>1138</v>
      </c>
      <c r="U48" s="397">
        <v>1</v>
      </c>
      <c r="V48" s="334" t="s">
        <v>381</v>
      </c>
      <c r="W48" s="334" t="s">
        <v>368</v>
      </c>
      <c r="X48" s="334" t="s">
        <v>368</v>
      </c>
      <c r="Y48" s="334" t="s">
        <v>382</v>
      </c>
      <c r="Z48" s="337">
        <v>1</v>
      </c>
      <c r="AA48" s="406">
        <v>76717789428</v>
      </c>
      <c r="AB48" s="407">
        <v>130045990000</v>
      </c>
      <c r="AC48" s="261">
        <f>IFERROR(Tabla1[[#This Row],[Valor numerador]]/Tabla1[[#This Row],[Valor denominador]], " ")</f>
        <v>0.58992814332837173</v>
      </c>
      <c r="AD48" s="260" t="str">
        <f>Tabla1[[#This Row],[REGULAR]]</f>
        <v xml:space="preserve"> &gt; 51% y &lt; 79%</v>
      </c>
      <c r="AE48" s="182" t="s">
        <v>19</v>
      </c>
      <c r="AF48" s="153" t="s">
        <v>1071</v>
      </c>
      <c r="AG48" s="182"/>
      <c r="AH48" s="337">
        <v>1</v>
      </c>
      <c r="AI48" s="182">
        <v>85634303971</v>
      </c>
      <c r="AJ48" s="182">
        <v>130045990000</v>
      </c>
      <c r="AK48" s="261">
        <f>IFERROR(Tabla1[[#This Row],[Valor numerador3]]/Tabla1[[#This Row],[Valor denominador4]], " ")</f>
        <v>0.65849246079021739</v>
      </c>
      <c r="AL48" s="260">
        <f>Tabla1[[#This Row],[EXCELENTE]]</f>
        <v>1</v>
      </c>
      <c r="AM48" s="182" t="s">
        <v>19</v>
      </c>
      <c r="AN48" s="153" t="s">
        <v>1079</v>
      </c>
      <c r="AO48" s="182"/>
      <c r="AP48" s="337">
        <v>1</v>
      </c>
      <c r="AQ48" s="414">
        <v>116392266646</v>
      </c>
      <c r="AR48" s="414">
        <v>130045990000</v>
      </c>
      <c r="AS48" s="262">
        <f>IFERROR(Tabla1[[#This Row],[Valor numerador11]]/Tabla1[[#This Row],[Valor denominador12]], " ")</f>
        <v>0.89500850157701906</v>
      </c>
      <c r="AT48" s="260" t="str">
        <f>Tabla1[[#This Row],[BUENO]]</f>
        <v>&gt;80 y &lt; 99%</v>
      </c>
      <c r="AU48" s="360" t="s">
        <v>20</v>
      </c>
      <c r="AV48" s="153" t="s">
        <v>1095</v>
      </c>
      <c r="AW48" s="153"/>
      <c r="AX48" s="263">
        <f>IFERROR(AVERAGE(Tabla1[[#This Row],[RESULTADO ]],Tabla1[[#This Row],[RESULTADO 5]],Tabla1[[#This Row],[RESULTADO 13]]), "0")</f>
        <v>0.71447636856520269</v>
      </c>
      <c r="AY48" s="263">
        <f>Tabla1[[#This Row],[PROMEDIO MENSUAL 4to TRIMESTRE]]</f>
        <v>0.71447636856520269</v>
      </c>
      <c r="AZ48" s="265" t="str">
        <f>Tabla1[[#This Row],[DESEMPEÑO15]]</f>
        <v>BUENO</v>
      </c>
      <c r="BA48" s="295">
        <v>1</v>
      </c>
      <c r="BB48" s="288">
        <v>57299913796</v>
      </c>
      <c r="BC48" s="288">
        <v>130045990000</v>
      </c>
      <c r="BD48" s="267">
        <f>IFERROR(Tabla1[[#This Row],[Valor numerador4]]/Tabla1[[#This Row],[Valor denominador5]], " ")</f>
        <v>0.4406126924482639</v>
      </c>
      <c r="BE48" s="268">
        <f t="shared" si="1"/>
        <v>1</v>
      </c>
      <c r="BF48" s="266"/>
      <c r="BG48" s="289" t="s">
        <v>752</v>
      </c>
      <c r="BH48" s="289"/>
      <c r="BI48" s="295">
        <v>1</v>
      </c>
      <c r="BJ48" s="288">
        <v>62393493413</v>
      </c>
      <c r="BK48" s="288">
        <v>130045990000</v>
      </c>
      <c r="BL48" s="267">
        <f>+IFERROR(Tabla1[[#This Row],[Valor numerador312]]/Tabla1[[#This Row],[Valor denominador413]], " ")</f>
        <v>0.47978021785216135</v>
      </c>
      <c r="BM48" s="266">
        <f>Tabla1[[#This Row],[EXCELENTE]]</f>
        <v>1</v>
      </c>
      <c r="BN48" s="288" t="s">
        <v>18</v>
      </c>
      <c r="BO48" s="289" t="s">
        <v>777</v>
      </c>
      <c r="BP48" s="289"/>
      <c r="BQ48" s="295">
        <v>1</v>
      </c>
      <c r="BR48" s="288">
        <v>68828360678</v>
      </c>
      <c r="BS48" s="288">
        <v>130045990000</v>
      </c>
      <c r="BT48" s="267">
        <f>+IFERROR(Tabla1[[#This Row],[Valor numerador1120]]/Tabla1[[#This Row],[Valor denominador1221]], " ")</f>
        <v>0.52926169179072724</v>
      </c>
      <c r="BU48" s="266">
        <f>Tabla1[[#This Row],[EXCELENTE]]</f>
        <v>1</v>
      </c>
      <c r="BV48" s="288" t="s">
        <v>18</v>
      </c>
      <c r="BW48" s="289" t="s">
        <v>817</v>
      </c>
      <c r="BX48" s="184"/>
      <c r="BY48" s="270">
        <f>+IFERROR(AVERAGE(Tabla1[[#This Row],[RESULTADO 6]],Tabla1[[#This Row],[RESULTADO 514]],Tabla1[[#This Row],[RESULTADO 1322]]), "0")</f>
        <v>0.48321820069705085</v>
      </c>
      <c r="BZ48" s="271">
        <f>Tabla1[[#This Row],[PROMEDIO MENSUAL 3er TRIMESTRE]]</f>
        <v>0.48321820069705085</v>
      </c>
      <c r="CA48" s="265" t="str">
        <f>Tabla1[[#This Row],[DESEMPEÑO1524]]</f>
        <v>MALO</v>
      </c>
      <c r="CB48" s="187">
        <v>1</v>
      </c>
      <c r="CC48" s="186">
        <v>32287801897</v>
      </c>
      <c r="CD48" s="186">
        <v>130045990000</v>
      </c>
      <c r="CE48" s="272">
        <f>IFERROR(Tabla1[[#This Row],[Valor numerador19]]/Tabla1[[#This Row],[Valor denominador20]], " ")</f>
        <v>0.24827987312027075</v>
      </c>
      <c r="CF48" s="181">
        <f>Tabla1[[#This Row],[EXCELENTE]]</f>
        <v>1</v>
      </c>
      <c r="CG48" s="181" t="s">
        <v>18</v>
      </c>
      <c r="CH48" s="216" t="s">
        <v>849</v>
      </c>
      <c r="CI48" s="186"/>
      <c r="CJ48" s="187">
        <v>1</v>
      </c>
      <c r="CK48" s="186">
        <v>39800732176</v>
      </c>
      <c r="CL48" s="186">
        <v>130045990000</v>
      </c>
      <c r="CM48" s="272">
        <f>+IFERROR(Tabla1[[#This Row],[Valor numerador27]]/Tabla1[[#This Row],[Valor denominador28]], " ")</f>
        <v>0.3060512067769256</v>
      </c>
      <c r="CN48" s="181">
        <f>Tabla1[[#This Row],[EXCELENTE]]</f>
        <v>1</v>
      </c>
      <c r="CO48" s="186" t="s">
        <v>18</v>
      </c>
      <c r="CP48" s="216" t="s">
        <v>871</v>
      </c>
      <c r="CQ48" s="186"/>
      <c r="CR48" s="187">
        <v>1</v>
      </c>
      <c r="CS48" s="186">
        <v>49731675613</v>
      </c>
      <c r="CT48" s="186">
        <v>130045990000</v>
      </c>
      <c r="CU48" s="273">
        <f>IFERROR(Tabla1[[#This Row],[Valor numerador35]]/Tabla1[[#This Row],[Valor denominador36]], " ")</f>
        <v>0.38241606383249493</v>
      </c>
      <c r="CV48" s="181">
        <f>Tabla1[[#This Row],[EXCELENTE]]</f>
        <v>1</v>
      </c>
      <c r="CW48" s="362" t="s">
        <v>18</v>
      </c>
      <c r="CX48" s="216" t="s">
        <v>913</v>
      </c>
      <c r="CY48" s="371" t="s">
        <v>559</v>
      </c>
      <c r="CZ48" s="263">
        <f>IFERROR(AVERAGE(Tabla1[[#This Row],[RESULTADO 21]],Tabla1[[#This Row],[RESULTADO 29]],Tabla1[[#This Row],[RESULTADO 37]]), "0")</f>
        <v>0.3122490479098971</v>
      </c>
      <c r="DA48" s="264">
        <f>Tabla1[[#This Row],[PROMEDIO MENSUAL 2do TRIMESTRE]]</f>
        <v>0.3122490479098971</v>
      </c>
      <c r="DB48" s="274" t="str">
        <f>Tabla1[[#This Row],[DESEMPEÑO39]]</f>
        <v>MALO</v>
      </c>
      <c r="DC48" s="142">
        <f t="shared" si="0"/>
        <v>1</v>
      </c>
      <c r="DD48" s="411">
        <v>5576457993</v>
      </c>
      <c r="DE48" s="411">
        <v>131653990000</v>
      </c>
      <c r="DF48" s="142">
        <f>IFERROR(Tabla1[[#This Row],[Valor numerador43]]/Tabla1[[#This Row],[Valor denominador44]], " ")</f>
        <v>4.2356923576718032E-2</v>
      </c>
      <c r="DG48" s="144">
        <f>Tabla1[[#This Row],[EXCELENTE]]</f>
        <v>1</v>
      </c>
      <c r="DH48" s="145" t="s">
        <v>18</v>
      </c>
      <c r="DI48" s="412" t="s">
        <v>943</v>
      </c>
      <c r="DJ48" s="146"/>
      <c r="DK48" s="142">
        <f t="shared" si="2"/>
        <v>1</v>
      </c>
      <c r="DL48" s="411">
        <v>16794936004</v>
      </c>
      <c r="DM48" s="411">
        <v>131653990000</v>
      </c>
      <c r="DN48" s="142">
        <f>IFERROR(Tabla1[[#This Row],[Valor numerador51]]/Tabla1[[#This Row],[Valor denominador52]], " ")</f>
        <v>0.12756875810600196</v>
      </c>
      <c r="DO48" s="144">
        <f>Tabla1[[#This Row],[EXCELENTE]]</f>
        <v>1</v>
      </c>
      <c r="DP48" s="145" t="s">
        <v>18</v>
      </c>
      <c r="DQ48" s="146" t="s">
        <v>962</v>
      </c>
      <c r="DR48" s="146"/>
      <c r="DS48" s="142">
        <f t="shared" si="3"/>
        <v>1</v>
      </c>
      <c r="DT48" s="403">
        <v>26990746630</v>
      </c>
      <c r="DU48" s="413">
        <v>131653990000</v>
      </c>
      <c r="DV48" s="142">
        <f>+Tabla1[[#This Row],[Valor denominador60]]/Tabla1[[#This Row],[Valor denominador60]]</f>
        <v>1</v>
      </c>
      <c r="DW48" s="144">
        <f>Tabla1[[#This Row],[EXCELENTE]]</f>
        <v>1</v>
      </c>
      <c r="DX48" s="145" t="s">
        <v>18</v>
      </c>
      <c r="DY48" s="146" t="s">
        <v>996</v>
      </c>
      <c r="DZ48" s="146"/>
      <c r="EA48" s="263">
        <f>IFERROR(AVERAGE(Tabla1[[#This Row],[RESULTADO 45]],Tabla1[[#This Row],[RESULTADO 53]],Tabla1[[#This Row],[RESULTADO 61]]), " 0")</f>
        <v>0.38997522722757333</v>
      </c>
      <c r="EB48" s="264">
        <f>Tabla1[[#This Row],[PROMEDIO MENSUAL 1er TRIMESTRE]]</f>
        <v>0.38997522722757333</v>
      </c>
      <c r="EC48" s="275" t="str">
        <f>Tabla1[[#This Row],[DESEMPEÑO63]]</f>
        <v>MALO</v>
      </c>
    </row>
    <row r="49" spans="1:133" s="250" customFormat="1" ht="210" x14ac:dyDescent="0.25">
      <c r="A49" s="481">
        <v>42</v>
      </c>
      <c r="B49" s="357" t="s">
        <v>26</v>
      </c>
      <c r="C49" s="338" t="s">
        <v>719</v>
      </c>
      <c r="D49" s="277" t="s">
        <v>289</v>
      </c>
      <c r="E49" s="340" t="s">
        <v>29</v>
      </c>
      <c r="F49" s="338" t="s">
        <v>395</v>
      </c>
      <c r="G49" s="338" t="s">
        <v>396</v>
      </c>
      <c r="H49" s="285" t="s">
        <v>397</v>
      </c>
      <c r="I49" s="338" t="s">
        <v>398</v>
      </c>
      <c r="J49" s="338" t="s">
        <v>399</v>
      </c>
      <c r="K49" s="338" t="s">
        <v>400</v>
      </c>
      <c r="L49" s="340" t="s">
        <v>35</v>
      </c>
      <c r="M49" s="338" t="s">
        <v>401</v>
      </c>
      <c r="N49" s="338" t="s">
        <v>37</v>
      </c>
      <c r="O49" s="338" t="s">
        <v>402</v>
      </c>
      <c r="P49" s="310" t="s">
        <v>397</v>
      </c>
      <c r="Q49" s="285" t="s">
        <v>403</v>
      </c>
      <c r="R49" s="342" t="s">
        <v>404</v>
      </c>
      <c r="S49" s="342" t="s">
        <v>405</v>
      </c>
      <c r="T49" s="415" t="s">
        <v>406</v>
      </c>
      <c r="U49" s="416">
        <v>1</v>
      </c>
      <c r="V49" s="417" t="s">
        <v>407</v>
      </c>
      <c r="W49" s="285" t="s">
        <v>408</v>
      </c>
      <c r="X49" s="418" t="s">
        <v>409</v>
      </c>
      <c r="Y49" s="418" t="s">
        <v>410</v>
      </c>
      <c r="Z49" s="419"/>
      <c r="AA49" s="420"/>
      <c r="AB49" s="420"/>
      <c r="AC49" s="261" t="str">
        <f>IFERROR(Tabla1[[#This Row],[Valor numerador]]/Tabla1[[#This Row],[Valor denominador]], " ")</f>
        <v xml:space="preserve"> </v>
      </c>
      <c r="AD49" s="260">
        <f>Tabla1[[#This Row],[EXCELENTE]]</f>
        <v>1</v>
      </c>
      <c r="AE49" s="398"/>
      <c r="AF49" s="421"/>
      <c r="AG49" s="400"/>
      <c r="AH49" s="419"/>
      <c r="AI49" s="420"/>
      <c r="AJ49" s="420"/>
      <c r="AK49" s="260" t="str">
        <f>IFERROR(Tabla1[[#This Row],[Valor numerador3]]/Tabla1[[#This Row],[Valor denominador4]], " ")</f>
        <v xml:space="preserve"> </v>
      </c>
      <c r="AL49" s="260">
        <f>Tabla1[[#This Row],[EXCELENTE]]</f>
        <v>1</v>
      </c>
      <c r="AM49" s="398"/>
      <c r="AN49" s="421"/>
      <c r="AO49" s="400"/>
      <c r="AP49" s="422" t="s">
        <v>399</v>
      </c>
      <c r="AQ49" s="423">
        <v>0.09</v>
      </c>
      <c r="AR49" s="423">
        <v>0.11</v>
      </c>
      <c r="AS49" s="262">
        <f>IFERROR(Tabla1[[#This Row],[Valor numerador11]]/Tabla1[[#This Row],[Valor denominador12]], " ")</f>
        <v>0.81818181818181812</v>
      </c>
      <c r="AT49" s="260" t="str">
        <f>Tabla1[[#This Row],[BUENO]]</f>
        <v>&gt;81% y &lt; 100%</v>
      </c>
      <c r="AU49" s="360" t="s">
        <v>20</v>
      </c>
      <c r="AV49" s="153" t="s">
        <v>1096</v>
      </c>
      <c r="AW49" s="402"/>
      <c r="AX49" s="263">
        <f>IFERROR(AVERAGE(Tabla1[[#This Row],[RESULTADO ]],Tabla1[[#This Row],[RESULTADO 5]],Tabla1[[#This Row],[RESULTADO 13]]), "0")</f>
        <v>0.81818181818181812</v>
      </c>
      <c r="AY49" s="263">
        <f>Tabla1[[#This Row],[PROMEDIO MENSUAL 4to TRIMESTRE]]</f>
        <v>0.81818181818181812</v>
      </c>
      <c r="AZ49" s="265" t="str">
        <f>Tabla1[[#This Row],[DESEMPEÑO15]]</f>
        <v>BUENO</v>
      </c>
      <c r="BA49" s="217"/>
      <c r="BB49" s="217"/>
      <c r="BC49" s="217"/>
      <c r="BD49" s="267" t="str">
        <f>IFERROR(Tabla1[[#This Row],[Valor numerador4]]/Tabla1[[#This Row],[Valor denominador5]], " ")</f>
        <v xml:space="preserve"> </v>
      </c>
      <c r="BE49" s="268">
        <f t="shared" si="1"/>
        <v>1</v>
      </c>
      <c r="BF49" s="321"/>
      <c r="BG49" s="178"/>
      <c r="BH49" s="178"/>
      <c r="BI49" s="172"/>
      <c r="BJ49" s="172"/>
      <c r="BK49" s="172"/>
      <c r="BL49" s="267" t="str">
        <f>+IFERROR(Tabla1[[#This Row],[Valor numerador312]]/Tabla1[[#This Row],[Valor denominador413]], " ")</f>
        <v xml:space="preserve"> </v>
      </c>
      <c r="BM49" s="266">
        <f>Tabla1[[#This Row],[EXCELENTE]]</f>
        <v>1</v>
      </c>
      <c r="BN49" s="172"/>
      <c r="BO49" s="178"/>
      <c r="BP49" s="178"/>
      <c r="BQ49" s="172"/>
      <c r="BR49" s="172"/>
      <c r="BS49" s="172"/>
      <c r="BT49" s="267" t="str">
        <f>+IFERROR(Tabla1[[#This Row],[Valor numerador1120]]/Tabla1[[#This Row],[Valor denominador1221]], " ")</f>
        <v xml:space="preserve"> </v>
      </c>
      <c r="BU49" s="266">
        <f>Tabla1[[#This Row],[EXCELENTE]]</f>
        <v>1</v>
      </c>
      <c r="BV49" s="424"/>
      <c r="BW49" s="178"/>
      <c r="BX49" s="184"/>
      <c r="BY49" s="270" t="str">
        <f>+IFERROR(AVERAGE(Tabla1[[#This Row],[RESULTADO 6]],Tabla1[[#This Row],[RESULTADO 514]],Tabla1[[#This Row],[RESULTADO 1322]]), "0")</f>
        <v>0</v>
      </c>
      <c r="BZ49" s="271" t="str">
        <f>Tabla1[[#This Row],[PROMEDIO MENSUAL 3er TRIMESTRE]]</f>
        <v>0</v>
      </c>
      <c r="CA49" s="265"/>
      <c r="CB49" s="163" t="s">
        <v>829</v>
      </c>
      <c r="CC49" s="163" t="s">
        <v>829</v>
      </c>
      <c r="CD49" s="163" t="s">
        <v>829</v>
      </c>
      <c r="CE49" s="272" t="str">
        <f>IFERROR(Tabla1[[#This Row],[Valor numerador19]]/Tabla1[[#This Row],[Valor denominador20]], " ")</f>
        <v xml:space="preserve"> </v>
      </c>
      <c r="CF49" s="181">
        <f>Tabla1[[#This Row],[EXCELENTE]]</f>
        <v>1</v>
      </c>
      <c r="CG49" s="181"/>
      <c r="CH49" s="425" t="s">
        <v>829</v>
      </c>
      <c r="CI49" s="425" t="s">
        <v>829</v>
      </c>
      <c r="CJ49" s="163" t="s">
        <v>829</v>
      </c>
      <c r="CK49" s="163" t="s">
        <v>829</v>
      </c>
      <c r="CL49" s="163" t="s">
        <v>829</v>
      </c>
      <c r="CM49" s="272" t="str">
        <f>+IFERROR(Tabla1[[#This Row],[Valor numerador27]]/Tabla1[[#This Row],[Valor denominador28]], " ")</f>
        <v xml:space="preserve"> </v>
      </c>
      <c r="CN49" s="181">
        <f>Tabla1[[#This Row],[EXCELENTE]]</f>
        <v>1</v>
      </c>
      <c r="CO49" s="163"/>
      <c r="CP49" s="163" t="s">
        <v>829</v>
      </c>
      <c r="CQ49" s="163" t="s">
        <v>829</v>
      </c>
      <c r="CR49" s="163" t="s">
        <v>829</v>
      </c>
      <c r="CS49" s="163" t="s">
        <v>829</v>
      </c>
      <c r="CT49" s="163" t="s">
        <v>829</v>
      </c>
      <c r="CU49" s="273" t="str">
        <f>IFERROR(Tabla1[[#This Row],[Valor numerador35]]/Tabla1[[#This Row],[Valor denominador36]], " ")</f>
        <v xml:space="preserve"> </v>
      </c>
      <c r="CV49" s="181">
        <f>Tabla1[[#This Row],[EXCELENTE]]</f>
        <v>1</v>
      </c>
      <c r="CW49" s="426"/>
      <c r="CX49" s="163" t="s">
        <v>829</v>
      </c>
      <c r="CY49" s="371" t="s">
        <v>559</v>
      </c>
      <c r="CZ49" s="263" t="str">
        <f>IFERROR(AVERAGE(Tabla1[[#This Row],[RESULTADO 21]],Tabla1[[#This Row],[RESULTADO 29]],Tabla1[[#This Row],[RESULTADO 37]]), "0")</f>
        <v>0</v>
      </c>
      <c r="DA49" s="264" t="str">
        <f>Tabla1[[#This Row],[PROMEDIO MENSUAL 2do TRIMESTRE]]</f>
        <v>0</v>
      </c>
      <c r="DB49" s="274"/>
      <c r="DC49" s="142" t="str">
        <f t="shared" si="0"/>
        <v>Por Demanda</v>
      </c>
      <c r="DD49" s="143" t="s">
        <v>829</v>
      </c>
      <c r="DE49" s="143" t="s">
        <v>829</v>
      </c>
      <c r="DF49" s="142" t="str">
        <f>IFERROR(Tabla1[[#This Row],[Valor numerador43]]/Tabla1[[#This Row],[Valor denominador44]], " ")</f>
        <v xml:space="preserve"> </v>
      </c>
      <c r="DG49" s="144">
        <f>Tabla1[[#This Row],[EXCELENTE]]</f>
        <v>1</v>
      </c>
      <c r="DH49" s="145" t="s">
        <v>829</v>
      </c>
      <c r="DI49" s="146" t="s">
        <v>829</v>
      </c>
      <c r="DJ49" s="146" t="s">
        <v>829</v>
      </c>
      <c r="DK49" s="142" t="str">
        <f t="shared" si="2"/>
        <v>Por Demanda</v>
      </c>
      <c r="DL49" s="143" t="s">
        <v>829</v>
      </c>
      <c r="DM49" s="143" t="s">
        <v>829</v>
      </c>
      <c r="DN49" s="142" t="str">
        <f>IFERROR(Tabla1[[#This Row],[Valor numerador51]]/Tabla1[[#This Row],[Valor denominador52]], " ")</f>
        <v xml:space="preserve"> </v>
      </c>
      <c r="DO49" s="144">
        <f>Tabla1[[#This Row],[EXCELENTE]]</f>
        <v>1</v>
      </c>
      <c r="DP49" s="145" t="s">
        <v>829</v>
      </c>
      <c r="DQ49" s="146" t="s">
        <v>829</v>
      </c>
      <c r="DR49" s="146" t="s">
        <v>829</v>
      </c>
      <c r="DS49" s="198" t="str">
        <f t="shared" si="3"/>
        <v>Por Demanda</v>
      </c>
      <c r="DT49" s="199" t="s">
        <v>829</v>
      </c>
      <c r="DU49" s="199" t="s">
        <v>829</v>
      </c>
      <c r="DV49" s="142" t="e">
        <f>+Tabla1[[#This Row],[Valor denominador60]]/Tabla1[[#This Row],[Valor denominador60]]</f>
        <v>#VALUE!</v>
      </c>
      <c r="DW49" s="144">
        <f>Tabla1[[#This Row],[EXCELENTE]]</f>
        <v>1</v>
      </c>
      <c r="DX49" s="145" t="s">
        <v>829</v>
      </c>
      <c r="DY49" s="146" t="s">
        <v>829</v>
      </c>
      <c r="DZ49" s="146" t="s">
        <v>829</v>
      </c>
      <c r="EA49" s="263" t="str">
        <f>IFERROR(AVERAGE(Tabla1[[#This Row],[RESULTADO 45]],Tabla1[[#This Row],[RESULTADO 53]],Tabla1[[#This Row],[RESULTADO 61]]), " 0")</f>
        <v xml:space="preserve"> 0</v>
      </c>
      <c r="EB49" s="264" t="str">
        <f>Tabla1[[#This Row],[PROMEDIO MENSUAL 1er TRIMESTRE]]</f>
        <v xml:space="preserve"> 0</v>
      </c>
      <c r="EC49" s="275"/>
    </row>
    <row r="50" spans="1:133" s="250" customFormat="1" ht="180" x14ac:dyDescent="0.25">
      <c r="A50" s="481">
        <v>43</v>
      </c>
      <c r="B50" s="331" t="s">
        <v>26</v>
      </c>
      <c r="C50" s="332" t="s">
        <v>411</v>
      </c>
      <c r="D50" s="277" t="s">
        <v>289</v>
      </c>
      <c r="E50" s="333" t="s">
        <v>29</v>
      </c>
      <c r="F50" s="331" t="s">
        <v>412</v>
      </c>
      <c r="G50" s="258" t="s">
        <v>413</v>
      </c>
      <c r="H50" s="256" t="s">
        <v>39</v>
      </c>
      <c r="I50" s="256" t="s">
        <v>414</v>
      </c>
      <c r="J50" s="335">
        <v>0.8</v>
      </c>
      <c r="K50" s="256" t="s">
        <v>415</v>
      </c>
      <c r="L50" s="254" t="s">
        <v>35</v>
      </c>
      <c r="M50" s="258" t="s">
        <v>416</v>
      </c>
      <c r="N50" s="256" t="s">
        <v>37</v>
      </c>
      <c r="O50" s="258" t="s">
        <v>417</v>
      </c>
      <c r="P50" s="254" t="s">
        <v>39</v>
      </c>
      <c r="Q50" s="254" t="s">
        <v>39</v>
      </c>
      <c r="R50" s="336" t="s">
        <v>299</v>
      </c>
      <c r="S50" s="336" t="s">
        <v>1139</v>
      </c>
      <c r="T50" s="336" t="s">
        <v>1140</v>
      </c>
      <c r="U50" s="301" t="s">
        <v>418</v>
      </c>
      <c r="V50" s="256" t="s">
        <v>419</v>
      </c>
      <c r="W50" s="256" t="s">
        <v>420</v>
      </c>
      <c r="X50" s="256" t="s">
        <v>421</v>
      </c>
      <c r="Y50" s="256" t="s">
        <v>422</v>
      </c>
      <c r="Z50" s="337">
        <v>0.8</v>
      </c>
      <c r="AA50" s="427">
        <v>7</v>
      </c>
      <c r="AB50" s="427">
        <v>11</v>
      </c>
      <c r="AC50" s="261">
        <f>IFERROR(Tabla1[[#This Row],[Valor numerador]]/Tabla1[[#This Row],[Valor denominador]], " ")</f>
        <v>0.63636363636363635</v>
      </c>
      <c r="AD50" s="260" t="str">
        <f>Tabla1[[#This Row],[REGULAR]]</f>
        <v>&gt;50% Y &lt;70%</v>
      </c>
      <c r="AE50" s="398" t="s">
        <v>19</v>
      </c>
      <c r="AF50" s="428" t="s">
        <v>1072</v>
      </c>
      <c r="AG50" s="405" t="s">
        <v>1074</v>
      </c>
      <c r="AH50" s="337">
        <v>0.8</v>
      </c>
      <c r="AI50" s="420">
        <v>5</v>
      </c>
      <c r="AJ50" s="420">
        <v>7</v>
      </c>
      <c r="AK50" s="261">
        <f>IFERROR(Tabla1[[#This Row],[Valor numerador3]]/Tabla1[[#This Row],[Valor denominador4]], " ")</f>
        <v>0.7142857142857143</v>
      </c>
      <c r="AL50" s="260" t="str">
        <f>Tabla1[[#This Row],[EXCELENTE]]</f>
        <v>&gt; 80</v>
      </c>
      <c r="AM50" s="398" t="s">
        <v>20</v>
      </c>
      <c r="AN50" s="428" t="s">
        <v>1080</v>
      </c>
      <c r="AO50" s="405" t="s">
        <v>1074</v>
      </c>
      <c r="AP50" s="427">
        <v>80</v>
      </c>
      <c r="AQ50" s="420">
        <v>11</v>
      </c>
      <c r="AR50" s="420">
        <v>15</v>
      </c>
      <c r="AS50" s="262">
        <f>IFERROR(Tabla1[[#This Row],[Valor numerador11]]/Tabla1[[#This Row],[Valor denominador12]], " ")</f>
        <v>0.73333333333333328</v>
      </c>
      <c r="AT50" s="260" t="str">
        <f>Tabla1[[#This Row],[BUENO]]</f>
        <v>&gt;70% Y &lt;=80%</v>
      </c>
      <c r="AU50" s="360" t="s">
        <v>20</v>
      </c>
      <c r="AV50" s="429" t="s">
        <v>1080</v>
      </c>
      <c r="AW50" s="405" t="s">
        <v>1074</v>
      </c>
      <c r="AX50" s="263">
        <f>IFERROR(AVERAGE(Tabla1[[#This Row],[RESULTADO ]],Tabla1[[#This Row],[RESULTADO 5]],Tabla1[[#This Row],[RESULTADO 13]]), "0")</f>
        <v>0.69466089466089465</v>
      </c>
      <c r="AY50" s="263">
        <f>Tabla1[[#This Row],[PROMEDIO MENSUAL 4to TRIMESTRE]]</f>
        <v>0.69466089466089465</v>
      </c>
      <c r="AZ50" s="265" t="str">
        <f>Tabla1[[#This Row],[DESEMPEÑO15]]</f>
        <v>BUENO</v>
      </c>
      <c r="BA50" s="185"/>
      <c r="BB50" s="430"/>
      <c r="BC50" s="430"/>
      <c r="BD50" s="267" t="str">
        <f>IFERROR(Tabla1[[#This Row],[Valor numerador4]]/Tabla1[[#This Row],[Valor denominador5]], " ")</f>
        <v xml:space="preserve"> </v>
      </c>
      <c r="BE50" s="268" t="str">
        <f t="shared" si="1"/>
        <v>&gt; 80</v>
      </c>
      <c r="BF50" s="321" t="s">
        <v>18</v>
      </c>
      <c r="BG50" s="289" t="s">
        <v>753</v>
      </c>
      <c r="BH50" s="289" t="s">
        <v>754</v>
      </c>
      <c r="BI50" s="185"/>
      <c r="BJ50" s="430"/>
      <c r="BK50" s="430"/>
      <c r="BL50" s="267" t="str">
        <f>+IFERROR(Tabla1[[#This Row],[Valor numerador312]]/Tabla1[[#This Row],[Valor denominador413]], " ")</f>
        <v xml:space="preserve"> </v>
      </c>
      <c r="BM50" s="266" t="str">
        <f>Tabla1[[#This Row],[EXCELENTE]]</f>
        <v>&gt; 80</v>
      </c>
      <c r="BN50" s="288" t="s">
        <v>18</v>
      </c>
      <c r="BO50" s="289" t="s">
        <v>778</v>
      </c>
      <c r="BP50" s="289" t="s">
        <v>754</v>
      </c>
      <c r="BQ50" s="430"/>
      <c r="BR50" s="430"/>
      <c r="BS50" s="430"/>
      <c r="BT50" s="267" t="str">
        <f>+IFERROR(Tabla1[[#This Row],[Valor numerador1120]]/Tabla1[[#This Row],[Valor denominador1221]], " ")</f>
        <v xml:space="preserve"> </v>
      </c>
      <c r="BU50" s="266" t="str">
        <f>Tabla1[[#This Row],[EXCELENTE]]</f>
        <v>&gt; 80</v>
      </c>
      <c r="BV50" s="288" t="s">
        <v>18</v>
      </c>
      <c r="BW50" s="289" t="s">
        <v>778</v>
      </c>
      <c r="BX50" s="289" t="s">
        <v>754</v>
      </c>
      <c r="BY50" s="270" t="str">
        <f>+IFERROR(AVERAGE(Tabla1[[#This Row],[RESULTADO 6]],Tabla1[[#This Row],[RESULTADO 514]],Tabla1[[#This Row],[RESULTADO 1322]]), "0")</f>
        <v>0</v>
      </c>
      <c r="BZ50" s="271" t="str">
        <f>Tabla1[[#This Row],[PROMEDIO MENSUAL 3er TRIMESTRE]]</f>
        <v>0</v>
      </c>
      <c r="CA50" s="265" t="str">
        <f>Tabla1[[#This Row],[DESEMPEÑO1524]]</f>
        <v>MALO</v>
      </c>
      <c r="CB50" s="290">
        <v>0.8</v>
      </c>
      <c r="CC50" s="431">
        <v>22</v>
      </c>
      <c r="CD50" s="431">
        <v>27</v>
      </c>
      <c r="CE50" s="272">
        <f>IFERROR(Tabla1[[#This Row],[Valor numerador19]]/Tabla1[[#This Row],[Valor denominador20]], " ")</f>
        <v>0.81481481481481477</v>
      </c>
      <c r="CF50" s="181" t="str">
        <f>Tabla1[[#This Row],[EXCELENTE]]</f>
        <v>&gt; 80</v>
      </c>
      <c r="CG50" s="181" t="s">
        <v>21</v>
      </c>
      <c r="CH50" s="150" t="s">
        <v>753</v>
      </c>
      <c r="CI50" s="216" t="s">
        <v>754</v>
      </c>
      <c r="CJ50" s="290">
        <v>0.8</v>
      </c>
      <c r="CK50" s="431">
        <v>23</v>
      </c>
      <c r="CL50" s="431">
        <v>37</v>
      </c>
      <c r="CM50" s="272">
        <f>+IFERROR(Tabla1[[#This Row],[Valor numerador27]]/Tabla1[[#This Row],[Valor denominador28]], " ")</f>
        <v>0.6216216216216216</v>
      </c>
      <c r="CN50" s="181" t="str">
        <f>Tabla1[[#This Row],[EXCELENTE]]</f>
        <v>&gt; 80</v>
      </c>
      <c r="CO50" s="371" t="s">
        <v>19</v>
      </c>
      <c r="CP50" s="150" t="s">
        <v>778</v>
      </c>
      <c r="CQ50" s="216" t="s">
        <v>754</v>
      </c>
      <c r="CR50" s="431">
        <v>80</v>
      </c>
      <c r="CS50" s="431">
        <v>6</v>
      </c>
      <c r="CT50" s="431">
        <v>20</v>
      </c>
      <c r="CU50" s="273">
        <f>IFERROR(Tabla1[[#This Row],[Valor numerador35]]/Tabla1[[#This Row],[Valor denominador36]], " ")</f>
        <v>0.3</v>
      </c>
      <c r="CV50" s="181" t="str">
        <f>Tabla1[[#This Row],[EXCELENTE]]</f>
        <v>&gt; 80</v>
      </c>
      <c r="CW50" s="371" t="s">
        <v>18</v>
      </c>
      <c r="CX50" s="150" t="s">
        <v>778</v>
      </c>
      <c r="CY50" s="216" t="s">
        <v>754</v>
      </c>
      <c r="CZ50" s="263">
        <f>IFERROR(AVERAGE(Tabla1[[#This Row],[RESULTADO 21]],Tabla1[[#This Row],[RESULTADO 29]],Tabla1[[#This Row],[RESULTADO 37]]), "0")</f>
        <v>0.5788121454788121</v>
      </c>
      <c r="DA50" s="264">
        <f>Tabla1[[#This Row],[PROMEDIO MENSUAL 2do TRIMESTRE]]</f>
        <v>0.5788121454788121</v>
      </c>
      <c r="DB50" s="274" t="s">
        <v>19</v>
      </c>
      <c r="DC50" s="142">
        <f t="shared" si="0"/>
        <v>0.8</v>
      </c>
      <c r="DD50" s="143">
        <v>24</v>
      </c>
      <c r="DE50" s="143">
        <v>37</v>
      </c>
      <c r="DF50" s="142">
        <f>IFERROR(Tabla1[[#This Row],[Valor numerador43]]/Tabla1[[#This Row],[Valor denominador44]], " ")</f>
        <v>0.64864864864864868</v>
      </c>
      <c r="DG50" s="144" t="str">
        <f>Tabla1[[#This Row],[EXCELENTE]]</f>
        <v>&gt; 80</v>
      </c>
      <c r="DH50" s="145" t="s">
        <v>19</v>
      </c>
      <c r="DI50" s="200" t="s">
        <v>944</v>
      </c>
      <c r="DJ50" s="200" t="s">
        <v>591</v>
      </c>
      <c r="DK50" s="142">
        <f t="shared" si="2"/>
        <v>0.8</v>
      </c>
      <c r="DL50" s="143">
        <v>26</v>
      </c>
      <c r="DM50" s="143">
        <v>32</v>
      </c>
      <c r="DN50" s="142">
        <f>IFERROR(Tabla1[[#This Row],[Valor numerador51]]/Tabla1[[#This Row],[Valor denominador52]], " ")</f>
        <v>0.8125</v>
      </c>
      <c r="DO50" s="144" t="str">
        <f>Tabla1[[#This Row],[EXCELENTE]]</f>
        <v>&gt; 80</v>
      </c>
      <c r="DP50" s="145" t="s">
        <v>21</v>
      </c>
      <c r="DQ50" s="200" t="s">
        <v>963</v>
      </c>
      <c r="DR50" s="200" t="s">
        <v>592</v>
      </c>
      <c r="DS50" s="142">
        <f t="shared" si="3"/>
        <v>0.8</v>
      </c>
      <c r="DT50" s="143">
        <v>21</v>
      </c>
      <c r="DU50" s="143">
        <v>40</v>
      </c>
      <c r="DV50" s="142">
        <f>+Tabla1[[#This Row],[Valor denominador60]]/Tabla1[[#This Row],[Valor denominador60]]</f>
        <v>1</v>
      </c>
      <c r="DW50" s="144" t="str">
        <f>Tabla1[[#This Row],[EXCELENTE]]</f>
        <v>&gt; 80</v>
      </c>
      <c r="DX50" s="145" t="s">
        <v>19</v>
      </c>
      <c r="DY50" s="200" t="s">
        <v>593</v>
      </c>
      <c r="DZ50" s="200" t="s">
        <v>592</v>
      </c>
      <c r="EA50" s="263">
        <f>IFERROR(AVERAGE(Tabla1[[#This Row],[RESULTADO 45]],Tabla1[[#This Row],[RESULTADO 53]],Tabla1[[#This Row],[RESULTADO 61]]), " 0")</f>
        <v>0.82038288288288286</v>
      </c>
      <c r="EB50" s="264">
        <f>Tabla1[[#This Row],[PROMEDIO MENSUAL 1er TRIMESTRE]]</f>
        <v>0.82038288288288286</v>
      </c>
      <c r="EC50" s="275" t="str">
        <f>Tabla1[[#This Row],[DESEMPEÑO63]]</f>
        <v>REGULAR</v>
      </c>
    </row>
    <row r="51" spans="1:133" s="250" customFormat="1" ht="345" x14ac:dyDescent="0.25">
      <c r="A51" s="481">
        <v>44</v>
      </c>
      <c r="B51" s="357" t="s">
        <v>26</v>
      </c>
      <c r="C51" s="338" t="s">
        <v>719</v>
      </c>
      <c r="D51" s="277" t="s">
        <v>289</v>
      </c>
      <c r="E51" s="340" t="s">
        <v>29</v>
      </c>
      <c r="F51" s="338" t="s">
        <v>423</v>
      </c>
      <c r="G51" s="338" t="s">
        <v>424</v>
      </c>
      <c r="H51" s="285" t="s">
        <v>335</v>
      </c>
      <c r="I51" s="338" t="s">
        <v>425</v>
      </c>
      <c r="J51" s="341">
        <v>1</v>
      </c>
      <c r="K51" s="338" t="s">
        <v>426</v>
      </c>
      <c r="L51" s="340" t="s">
        <v>35</v>
      </c>
      <c r="M51" s="338" t="s">
        <v>427</v>
      </c>
      <c r="N51" s="338" t="s">
        <v>37</v>
      </c>
      <c r="O51" s="338" t="s">
        <v>428</v>
      </c>
      <c r="P51" s="310" t="s">
        <v>39</v>
      </c>
      <c r="Q51" s="310" t="s">
        <v>39</v>
      </c>
      <c r="R51" s="342" t="s">
        <v>299</v>
      </c>
      <c r="S51" s="342" t="s">
        <v>429</v>
      </c>
      <c r="T51" s="342" t="s">
        <v>291</v>
      </c>
      <c r="U51" s="432" t="s">
        <v>163</v>
      </c>
      <c r="V51" s="285" t="s">
        <v>430</v>
      </c>
      <c r="W51" s="285" t="s">
        <v>431</v>
      </c>
      <c r="X51" s="285" t="s">
        <v>432</v>
      </c>
      <c r="Y51" s="285" t="s">
        <v>433</v>
      </c>
      <c r="Z51" s="419">
        <v>0.95</v>
      </c>
      <c r="AA51" s="420">
        <v>597</v>
      </c>
      <c r="AB51" s="420">
        <v>682</v>
      </c>
      <c r="AC51" s="261">
        <f>IFERROR(Tabla1[[#This Row],[Valor numerador]]/Tabla1[[#This Row],[Valor denominador]], " ")</f>
        <v>0.87536656891495601</v>
      </c>
      <c r="AD51" s="260" t="str">
        <f>Tabla1[[#This Row],[BUENO]]</f>
        <v xml:space="preserve"> =80 Y &lt;95</v>
      </c>
      <c r="AE51" s="433" t="s">
        <v>20</v>
      </c>
      <c r="AF51" s="434" t="s">
        <v>1073</v>
      </c>
      <c r="AG51" s="434" t="s">
        <v>1075</v>
      </c>
      <c r="AH51" s="419">
        <v>0.95</v>
      </c>
      <c r="AI51" s="420">
        <v>825</v>
      </c>
      <c r="AJ51" s="420">
        <v>869</v>
      </c>
      <c r="AK51" s="261">
        <f>IFERROR(Tabla1[[#This Row],[Valor numerador3]]/Tabla1[[#This Row],[Valor denominador4]], " ")</f>
        <v>0.94936708860759489</v>
      </c>
      <c r="AL51" s="260" t="str">
        <f>Tabla1[[#This Row],[EXCELENTE]]</f>
        <v>&gt;95%</v>
      </c>
      <c r="AM51" s="433" t="s">
        <v>20</v>
      </c>
      <c r="AN51" s="434" t="s">
        <v>1081</v>
      </c>
      <c r="AO51" s="434" t="s">
        <v>1082</v>
      </c>
      <c r="AP51" s="419">
        <v>0.95</v>
      </c>
      <c r="AQ51" s="420">
        <v>419</v>
      </c>
      <c r="AR51" s="202">
        <v>458</v>
      </c>
      <c r="AS51" s="262">
        <f>IFERROR(Tabla1[[#This Row],[Valor numerador11]]/Tabla1[[#This Row],[Valor denominador12]], " ")</f>
        <v>0.91484716157205237</v>
      </c>
      <c r="AT51" s="260" t="str">
        <f>Tabla1[[#This Row],[BUENO]]</f>
        <v xml:space="preserve"> =80 Y &lt;95</v>
      </c>
      <c r="AU51" s="360" t="s">
        <v>20</v>
      </c>
      <c r="AV51" s="435" t="s">
        <v>1097</v>
      </c>
      <c r="AW51" s="434" t="s">
        <v>1098</v>
      </c>
      <c r="AX51" s="263">
        <f>IFERROR(AVERAGE(Tabla1[[#This Row],[RESULTADO ]],Tabla1[[#This Row],[RESULTADO 5]],Tabla1[[#This Row],[RESULTADO 13]]), "0")</f>
        <v>0.91319360636486768</v>
      </c>
      <c r="AY51" s="263">
        <f>Tabla1[[#This Row],[PROMEDIO MENSUAL 4to TRIMESTRE]]</f>
        <v>0.91319360636486768</v>
      </c>
      <c r="AZ51" s="265" t="str">
        <f>Tabla1[[#This Row],[DESEMPEÑO15]]</f>
        <v>BUENO</v>
      </c>
      <c r="BA51" s="185">
        <v>0.95</v>
      </c>
      <c r="BB51" s="382">
        <v>834</v>
      </c>
      <c r="BC51" s="382">
        <v>820</v>
      </c>
      <c r="BD51" s="267">
        <f>IFERROR(Tabla1[[#This Row],[Valor numerador4]]/Tabla1[[#This Row],[Valor denominador5]], " ")</f>
        <v>1.0170731707317073</v>
      </c>
      <c r="BE51" s="268" t="str">
        <f t="shared" si="1"/>
        <v>&gt;95%</v>
      </c>
      <c r="BF51" s="321" t="s">
        <v>20</v>
      </c>
      <c r="BG51" s="311" t="s">
        <v>755</v>
      </c>
      <c r="BH51" s="289" t="s">
        <v>756</v>
      </c>
      <c r="BI51" s="172">
        <v>0.95</v>
      </c>
      <c r="BJ51" s="173">
        <v>737</v>
      </c>
      <c r="BK51" s="173">
        <v>766</v>
      </c>
      <c r="BL51" s="267">
        <f>+IFERROR(Tabla1[[#This Row],[Valor numerador312]]/Tabla1[[#This Row],[Valor denominador413]], " ")</f>
        <v>0.96214099216710181</v>
      </c>
      <c r="BM51" s="266" t="str">
        <f>Tabla1[[#This Row],[EXCELENTE]]</f>
        <v>&gt;95%</v>
      </c>
      <c r="BN51" s="183" t="s">
        <v>20</v>
      </c>
      <c r="BO51" s="289" t="s">
        <v>779</v>
      </c>
      <c r="BP51" s="436" t="s">
        <v>756</v>
      </c>
      <c r="BQ51" s="172">
        <v>0.95</v>
      </c>
      <c r="BR51" s="173">
        <v>1246</v>
      </c>
      <c r="BS51" s="173">
        <v>1255</v>
      </c>
      <c r="BT51" s="267">
        <f>+IFERROR(Tabla1[[#This Row],[Valor numerador1120]]/Tabla1[[#This Row],[Valor denominador1221]], " ")</f>
        <v>0.99282868525896417</v>
      </c>
      <c r="BU51" s="266" t="str">
        <f>Tabla1[[#This Row],[EXCELENTE]]</f>
        <v>&gt;95%</v>
      </c>
      <c r="BV51" s="162" t="s">
        <v>20</v>
      </c>
      <c r="BW51" s="289" t="s">
        <v>818</v>
      </c>
      <c r="BX51" s="436" t="s">
        <v>819</v>
      </c>
      <c r="BY51" s="270">
        <f>+IFERROR(AVERAGE(Tabla1[[#This Row],[RESULTADO 6]],Tabla1[[#This Row],[RESULTADO 514]],Tabla1[[#This Row],[RESULTADO 1322]]), "0")</f>
        <v>0.99068094938592444</v>
      </c>
      <c r="BZ51" s="271">
        <f>Tabla1[[#This Row],[PROMEDIO MENSUAL 3er TRIMESTRE]]</f>
        <v>0.99068094938592444</v>
      </c>
      <c r="CA51" s="265" t="str">
        <f>Tabla1[[#This Row],[DESEMPEÑO1524]]</f>
        <v>BUENO</v>
      </c>
      <c r="CB51" s="163">
        <v>0.95</v>
      </c>
      <c r="CC51" s="174">
        <v>578</v>
      </c>
      <c r="CD51" s="174">
        <v>632</v>
      </c>
      <c r="CE51" s="272">
        <f>IFERROR(Tabla1[[#This Row],[Valor numerador19]]/Tabla1[[#This Row],[Valor denominador20]], " ")</f>
        <v>0.91455696202531644</v>
      </c>
      <c r="CF51" s="181" t="str">
        <f>Tabla1[[#This Row],[EXCELENTE]]</f>
        <v>&gt;95%</v>
      </c>
      <c r="CG51" s="181" t="s">
        <v>20</v>
      </c>
      <c r="CH51" s="437" t="s">
        <v>850</v>
      </c>
      <c r="CI51" s="438" t="s">
        <v>851</v>
      </c>
      <c r="CJ51" s="163">
        <v>0.95</v>
      </c>
      <c r="CK51" s="174">
        <v>827</v>
      </c>
      <c r="CL51" s="174">
        <v>933</v>
      </c>
      <c r="CM51" s="272">
        <f>+IFERROR(Tabla1[[#This Row],[Valor numerador27]]/Tabla1[[#This Row],[Valor denominador28]], " ")</f>
        <v>0.88638799571275451</v>
      </c>
      <c r="CN51" s="181" t="str">
        <f>Tabla1[[#This Row],[EXCELENTE]]</f>
        <v>&gt;95%</v>
      </c>
      <c r="CO51" s="371" t="s">
        <v>20</v>
      </c>
      <c r="CP51" s="439" t="s">
        <v>872</v>
      </c>
      <c r="CQ51" s="440" t="s">
        <v>851</v>
      </c>
      <c r="CR51" s="163">
        <v>0.95</v>
      </c>
      <c r="CS51" s="174">
        <v>556</v>
      </c>
      <c r="CT51" s="174">
        <v>646</v>
      </c>
      <c r="CU51" s="273">
        <f>IFERROR(Tabla1[[#This Row],[Valor numerador35]]/Tabla1[[#This Row],[Valor denominador36]], " ")</f>
        <v>0.86068111455108354</v>
      </c>
      <c r="CV51" s="181" t="str">
        <f>Tabla1[[#This Row],[EXCELENTE]]</f>
        <v>&gt;95%</v>
      </c>
      <c r="CW51" s="164" t="s">
        <v>20</v>
      </c>
      <c r="CX51" s="439" t="s">
        <v>914</v>
      </c>
      <c r="CY51" s="440" t="s">
        <v>851</v>
      </c>
      <c r="CZ51" s="263">
        <f>IFERROR(AVERAGE(Tabla1[[#This Row],[RESULTADO 21]],Tabla1[[#This Row],[RESULTADO 29]],Tabla1[[#This Row],[RESULTADO 37]]), "0")</f>
        <v>0.88720869076305142</v>
      </c>
      <c r="DA51" s="264">
        <f>Tabla1[[#This Row],[PROMEDIO MENSUAL 2do TRIMESTRE]]</f>
        <v>0.88720869076305142</v>
      </c>
      <c r="DB51" s="274" t="str">
        <f>Tabla1[[#This Row],[DESEMPEÑO39]]</f>
        <v>BUENO</v>
      </c>
      <c r="DC51" s="142">
        <f t="shared" si="0"/>
        <v>1</v>
      </c>
      <c r="DD51" s="143">
        <v>56.8</v>
      </c>
      <c r="DE51" s="143">
        <v>66.3</v>
      </c>
      <c r="DF51" s="142">
        <f>IFERROR(Tabla1[[#This Row],[Valor numerador43]]/Tabla1[[#This Row],[Valor denominador44]], " ")</f>
        <v>0.8567119155354449</v>
      </c>
      <c r="DG51" s="144" t="str">
        <f>Tabla1[[#This Row],[EXCELENTE]]</f>
        <v>&gt;95%</v>
      </c>
      <c r="DH51" s="145" t="s">
        <v>20</v>
      </c>
      <c r="DI51" s="177" t="s">
        <v>945</v>
      </c>
      <c r="DJ51" s="177" t="s">
        <v>946</v>
      </c>
      <c r="DK51" s="142">
        <f t="shared" si="2"/>
        <v>1</v>
      </c>
      <c r="DL51" s="143">
        <v>54</v>
      </c>
      <c r="DM51" s="143">
        <v>59.2</v>
      </c>
      <c r="DN51" s="142">
        <f>IFERROR(Tabla1[[#This Row],[Valor numerador51]]/Tabla1[[#This Row],[Valor denominador52]], " ")</f>
        <v>0.91216216216216217</v>
      </c>
      <c r="DO51" s="144" t="str">
        <f>Tabla1[[#This Row],[EXCELENTE]]</f>
        <v>&gt;95%</v>
      </c>
      <c r="DP51" s="145" t="s">
        <v>20</v>
      </c>
      <c r="DQ51" s="177" t="s">
        <v>964</v>
      </c>
      <c r="DR51" s="177" t="s">
        <v>946</v>
      </c>
      <c r="DS51" s="142">
        <f t="shared" si="3"/>
        <v>1</v>
      </c>
      <c r="DT51" s="201">
        <v>11.13</v>
      </c>
      <c r="DU51" s="201">
        <v>11.44</v>
      </c>
      <c r="DV51" s="142">
        <f>+Tabla1[[#This Row],[Valor denominador60]]/Tabla1[[#This Row],[Valor denominador60]]</f>
        <v>1</v>
      </c>
      <c r="DW51" s="144" t="str">
        <f>Tabla1[[#This Row],[EXCELENTE]]</f>
        <v>&gt;95%</v>
      </c>
      <c r="DX51" s="145" t="s">
        <v>21</v>
      </c>
      <c r="DY51" s="177" t="s">
        <v>997</v>
      </c>
      <c r="DZ51" s="177" t="s">
        <v>946</v>
      </c>
      <c r="EA51" s="263">
        <f>IFERROR(AVERAGE(Tabla1[[#This Row],[RESULTADO 45]],Tabla1[[#This Row],[RESULTADO 53]],Tabla1[[#This Row],[RESULTADO 61]]), " 0")</f>
        <v>0.92295802589920228</v>
      </c>
      <c r="EB51" s="264">
        <f>Tabla1[[#This Row],[PROMEDIO MENSUAL 1er TRIMESTRE]]</f>
        <v>0.92295802589920228</v>
      </c>
      <c r="EC51" s="275" t="str">
        <f>Tabla1[[#This Row],[DESEMPEÑO63]]</f>
        <v>EXCELENTE</v>
      </c>
    </row>
    <row r="52" spans="1:133" s="250" customFormat="1" ht="360" x14ac:dyDescent="0.25">
      <c r="A52" s="481">
        <v>45</v>
      </c>
      <c r="B52" s="331" t="s">
        <v>26</v>
      </c>
      <c r="C52" s="334" t="s">
        <v>349</v>
      </c>
      <c r="D52" s="277" t="s">
        <v>289</v>
      </c>
      <c r="E52" s="333" t="s">
        <v>29</v>
      </c>
      <c r="F52" s="258" t="s">
        <v>725</v>
      </c>
      <c r="G52" s="258" t="s">
        <v>726</v>
      </c>
      <c r="H52" s="256" t="s">
        <v>74</v>
      </c>
      <c r="I52" s="256" t="s">
        <v>435</v>
      </c>
      <c r="J52" s="257" t="s">
        <v>727</v>
      </c>
      <c r="K52" s="256" t="s">
        <v>728</v>
      </c>
      <c r="L52" s="254" t="s">
        <v>35</v>
      </c>
      <c r="M52" s="258" t="s">
        <v>729</v>
      </c>
      <c r="N52" s="256" t="s">
        <v>37</v>
      </c>
      <c r="O52" s="258" t="s">
        <v>436</v>
      </c>
      <c r="P52" s="258" t="s">
        <v>74</v>
      </c>
      <c r="Q52" s="258" t="s">
        <v>74</v>
      </c>
      <c r="R52" s="293" t="s">
        <v>730</v>
      </c>
      <c r="S52" s="293" t="s">
        <v>731</v>
      </c>
      <c r="T52" s="441" t="s">
        <v>1141</v>
      </c>
      <c r="U52" s="301" t="s">
        <v>1142</v>
      </c>
      <c r="V52" s="334" t="s">
        <v>732</v>
      </c>
      <c r="W52" s="334" t="s">
        <v>733</v>
      </c>
      <c r="X52" s="334" t="s">
        <v>733</v>
      </c>
      <c r="Y52" s="334" t="s">
        <v>733</v>
      </c>
      <c r="Z52" s="423"/>
      <c r="AA52" s="423"/>
      <c r="AB52" s="423"/>
      <c r="AC52" s="261" t="str">
        <f>IFERROR(Tabla1[[#This Row],[Valor numerador]]/Tabla1[[#This Row],[Valor denominador]], " ")</f>
        <v xml:space="preserve"> </v>
      </c>
      <c r="AD52" s="260" t="str">
        <f>Tabla1[[#This Row],[EXCELENTE]]</f>
        <v>&gt;20%</v>
      </c>
      <c r="AE52" s="400"/>
      <c r="AF52" s="442"/>
      <c r="AG52" s="400"/>
      <c r="AH52" s="423"/>
      <c r="AI52" s="423"/>
      <c r="AJ52" s="423"/>
      <c r="AK52" s="260" t="str">
        <f>IFERROR(Tabla1[[#This Row],[Valor numerador3]]/Tabla1[[#This Row],[Valor denominador4]], " ")</f>
        <v xml:space="preserve"> </v>
      </c>
      <c r="AL52" s="260" t="str">
        <f>Tabla1[[#This Row],[EXCELENTE]]</f>
        <v>&gt;20%</v>
      </c>
      <c r="AM52" s="400"/>
      <c r="AN52" s="400"/>
      <c r="AO52" s="400"/>
      <c r="AP52" s="423">
        <v>0.1</v>
      </c>
      <c r="AQ52" s="414">
        <v>234493006</v>
      </c>
      <c r="AR52" s="414">
        <v>2505654865</v>
      </c>
      <c r="AS52" s="262">
        <f>IFERROR(Tabla1[[#This Row],[Valor numerador11]]/Tabla1[[#This Row],[Valor denominador12]], " ")</f>
        <v>9.3585517014131953E-2</v>
      </c>
      <c r="AT52" s="260" t="str">
        <f>Tabla1[[#This Row],[REGULAR]]</f>
        <v>&lt; 8% y &gt; 9.9%</v>
      </c>
      <c r="AU52" s="182" t="s">
        <v>19</v>
      </c>
      <c r="AV52" s="153" t="s">
        <v>1099</v>
      </c>
      <c r="AW52" s="153" t="s">
        <v>1100</v>
      </c>
      <c r="AX52" s="263">
        <f>IFERROR(AVERAGE(Tabla1[[#This Row],[RESULTADO ]],Tabla1[[#This Row],[RESULTADO 5]],Tabla1[[#This Row],[RESULTADO 13]]), "0")</f>
        <v>9.3585517014131953E-2</v>
      </c>
      <c r="AY52" s="263">
        <f>Tabla1[[#This Row],[PROMEDIO MENSUAL 4to TRIMESTRE]]</f>
        <v>9.3585517014131953E-2</v>
      </c>
      <c r="AZ52" s="265" t="str">
        <f>Tabla1[[#This Row],[DESEMPEÑO15]]</f>
        <v>REGULAR</v>
      </c>
      <c r="BA52" s="217"/>
      <c r="BB52" s="217"/>
      <c r="BC52" s="217"/>
      <c r="BD52" s="267" t="str">
        <f>IFERROR(Tabla1[[#This Row],[Valor numerador4]]/Tabla1[[#This Row],[Valor denominador5]], " ")</f>
        <v xml:space="preserve"> </v>
      </c>
      <c r="BE52" s="268" t="str">
        <f t="shared" si="1"/>
        <v>&gt;20%</v>
      </c>
      <c r="BF52" s="321"/>
      <c r="BG52" s="184"/>
      <c r="BH52" s="184"/>
      <c r="BI52" s="217"/>
      <c r="BJ52" s="218"/>
      <c r="BK52" s="218"/>
      <c r="BL52" s="267" t="str">
        <f>+IFERROR(Tabla1[[#This Row],[Valor numerador312]]/Tabla1[[#This Row],[Valor denominador413]], " ")</f>
        <v xml:space="preserve"> </v>
      </c>
      <c r="BM52" s="266" t="str">
        <f>Tabla1[[#This Row],[EXCELENTE]]</f>
        <v>&gt;20%</v>
      </c>
      <c r="BN52" s="193"/>
      <c r="BO52" s="184"/>
      <c r="BP52" s="184"/>
      <c r="BQ52" s="217"/>
      <c r="BR52" s="443"/>
      <c r="BS52" s="443"/>
      <c r="BT52" s="267" t="str">
        <f>+IFERROR(Tabla1[[#This Row],[Valor numerador1120]]/Tabla1[[#This Row],[Valor denominador1221]], " ")</f>
        <v xml:space="preserve"> </v>
      </c>
      <c r="BU52" s="266" t="str">
        <f>Tabla1[[#This Row],[EXCELENTE]]</f>
        <v>&gt;20%</v>
      </c>
      <c r="BV52" s="444"/>
      <c r="BW52" s="289"/>
      <c r="BX52" s="184"/>
      <c r="BY52" s="270" t="str">
        <f>+IFERROR(AVERAGE(Tabla1[[#This Row],[RESULTADO 6]],Tabla1[[#This Row],[RESULTADO 514]],Tabla1[[#This Row],[RESULTADO 1322]]), "0")</f>
        <v>0</v>
      </c>
      <c r="BZ52" s="271" t="str">
        <f>Tabla1[[#This Row],[PROMEDIO MENSUAL 3er TRIMESTRE]]</f>
        <v>0</v>
      </c>
      <c r="CA52" s="265"/>
      <c r="CB52" s="152"/>
      <c r="CC52" s="149"/>
      <c r="CD52" s="149"/>
      <c r="CE52" s="272" t="str">
        <f>IFERROR(Tabla1[[#This Row],[Valor numerador19]]/Tabla1[[#This Row],[Valor denominador20]], " ")</f>
        <v xml:space="preserve"> </v>
      </c>
      <c r="CF52" s="181" t="str">
        <f>Tabla1[[#This Row],[EXCELENTE]]</f>
        <v>&gt;20%</v>
      </c>
      <c r="CG52" s="181"/>
      <c r="CH52" s="445"/>
      <c r="CI52" s="445"/>
      <c r="CJ52" s="152"/>
      <c r="CK52" s="149"/>
      <c r="CL52" s="149"/>
      <c r="CM52" s="272" t="str">
        <f>+IFERROR(Tabla1[[#This Row],[Valor numerador27]]/Tabla1[[#This Row],[Valor denominador28]], " ")</f>
        <v xml:space="preserve"> </v>
      </c>
      <c r="CN52" s="181" t="str">
        <f>Tabla1[[#This Row],[EXCELENTE]]</f>
        <v>&gt;20%</v>
      </c>
      <c r="CO52" s="446"/>
      <c r="CP52" s="445"/>
      <c r="CQ52" s="445"/>
      <c r="CR52" s="152">
        <v>0.01</v>
      </c>
      <c r="CS52" s="447">
        <v>234492806</v>
      </c>
      <c r="CT52" s="447">
        <v>3844603307.7199998</v>
      </c>
      <c r="CU52" s="273">
        <f>IFERROR(Tabla1[[#This Row],[Valor numerador35]]/Tabla1[[#This Row],[Valor denominador36]], " ")</f>
        <v>6.0992718163961478E-2</v>
      </c>
      <c r="CV52" s="181" t="str">
        <f>Tabla1[[#This Row],[EXCELENTE]]</f>
        <v>&gt;20%</v>
      </c>
      <c r="CW52" s="448" t="s">
        <v>18</v>
      </c>
      <c r="CX52" s="449" t="s">
        <v>915</v>
      </c>
      <c r="CY52" s="371" t="s">
        <v>559</v>
      </c>
      <c r="CZ52" s="263">
        <f>IFERROR(AVERAGE(Tabla1[[#This Row],[RESULTADO 21]],Tabla1[[#This Row],[RESULTADO 29]],Tabla1[[#This Row],[RESULTADO 37]]), "0")</f>
        <v>6.0992718163961478E-2</v>
      </c>
      <c r="DA52" s="264">
        <f>Tabla1[[#This Row],[PROMEDIO MENSUAL 2do TRIMESTRE]]</f>
        <v>6.0992718163961478E-2</v>
      </c>
      <c r="DB52" s="274" t="str">
        <f>Tabla1[[#This Row],[DESEMPEÑO39]]</f>
        <v>MALO</v>
      </c>
      <c r="DC52" s="142" t="str">
        <f t="shared" si="0"/>
        <v>Disminuir el 10% de la desviación respecto al semestre anterior</v>
      </c>
      <c r="DD52" s="143" t="s">
        <v>829</v>
      </c>
      <c r="DE52" s="143" t="s">
        <v>829</v>
      </c>
      <c r="DF52" s="142" t="str">
        <f>IFERROR(Tabla1[[#This Row],[Valor numerador43]]/Tabla1[[#This Row],[Valor denominador44]], " ")</f>
        <v xml:space="preserve"> </v>
      </c>
      <c r="DG52" s="144" t="str">
        <f>Tabla1[[#This Row],[EXCELENTE]]</f>
        <v>&gt;20%</v>
      </c>
      <c r="DH52" s="145" t="s">
        <v>829</v>
      </c>
      <c r="DI52" s="146" t="s">
        <v>829</v>
      </c>
      <c r="DJ52" s="146" t="s">
        <v>829</v>
      </c>
      <c r="DK52" s="142" t="str">
        <f t="shared" si="2"/>
        <v>Disminuir el 10% de la desviación respecto al semestre anterior</v>
      </c>
      <c r="DL52" s="143" t="s">
        <v>829</v>
      </c>
      <c r="DM52" s="143" t="s">
        <v>829</v>
      </c>
      <c r="DN52" s="142" t="str">
        <f>IFERROR(Tabla1[[#This Row],[Valor numerador51]]/Tabla1[[#This Row],[Valor denominador52]], " ")</f>
        <v xml:space="preserve"> </v>
      </c>
      <c r="DO52" s="144" t="str">
        <f>Tabla1[[#This Row],[EXCELENTE]]</f>
        <v>&gt;20%</v>
      </c>
      <c r="DP52" s="145" t="s">
        <v>829</v>
      </c>
      <c r="DQ52" s="146" t="s">
        <v>829</v>
      </c>
      <c r="DR52" s="146" t="s">
        <v>829</v>
      </c>
      <c r="DS52" s="142" t="str">
        <f t="shared" si="3"/>
        <v>Disminuir el 10% de la desviación respecto al semestre anterior</v>
      </c>
      <c r="DT52" s="143" t="s">
        <v>829</v>
      </c>
      <c r="DU52" s="143" t="s">
        <v>829</v>
      </c>
      <c r="DV52" s="142" t="e">
        <f>+Tabla1[[#This Row],[Valor denominador60]]/Tabla1[[#This Row],[Valor denominador60]]</f>
        <v>#VALUE!</v>
      </c>
      <c r="DW52" s="144" t="str">
        <f>Tabla1[[#This Row],[EXCELENTE]]</f>
        <v>&gt;20%</v>
      </c>
      <c r="DX52" s="145" t="s">
        <v>829</v>
      </c>
      <c r="DY52" s="146" t="s">
        <v>829</v>
      </c>
      <c r="DZ52" s="146" t="s">
        <v>829</v>
      </c>
      <c r="EA52" s="263" t="str">
        <f>IFERROR(AVERAGE(Tabla1[[#This Row],[RESULTADO 45]],Tabla1[[#This Row],[RESULTADO 53]],Tabla1[[#This Row],[RESULTADO 61]]), " 0")</f>
        <v xml:space="preserve"> 0</v>
      </c>
      <c r="EB52" s="264" t="str">
        <f>Tabla1[[#This Row],[PROMEDIO MENSUAL 1er TRIMESTRE]]</f>
        <v xml:space="preserve"> 0</v>
      </c>
      <c r="EC52" s="275"/>
    </row>
    <row r="53" spans="1:133" s="250" customFormat="1" ht="186" customHeight="1" x14ac:dyDescent="0.25">
      <c r="A53" s="481">
        <v>46</v>
      </c>
      <c r="B53" s="357" t="s">
        <v>255</v>
      </c>
      <c r="C53" s="339" t="s">
        <v>437</v>
      </c>
      <c r="D53" s="277" t="s">
        <v>438</v>
      </c>
      <c r="E53" s="338" t="s">
        <v>29</v>
      </c>
      <c r="F53" s="357" t="s">
        <v>439</v>
      </c>
      <c r="G53" s="338" t="s">
        <v>440</v>
      </c>
      <c r="H53" s="338" t="s">
        <v>39</v>
      </c>
      <c r="I53" s="338" t="s">
        <v>106</v>
      </c>
      <c r="J53" s="341">
        <v>0.75</v>
      </c>
      <c r="K53" s="338" t="s">
        <v>441</v>
      </c>
      <c r="L53" s="340" t="s">
        <v>66</v>
      </c>
      <c r="M53" s="338" t="s">
        <v>1143</v>
      </c>
      <c r="N53" s="338" t="s">
        <v>37</v>
      </c>
      <c r="O53" s="338" t="s">
        <v>442</v>
      </c>
      <c r="P53" s="338" t="s">
        <v>443</v>
      </c>
      <c r="Q53" s="340" t="s">
        <v>39</v>
      </c>
      <c r="R53" s="342" t="s">
        <v>1144</v>
      </c>
      <c r="S53" s="342" t="s">
        <v>1145</v>
      </c>
      <c r="T53" s="342" t="s">
        <v>1146</v>
      </c>
      <c r="U53" s="374" t="s">
        <v>1147</v>
      </c>
      <c r="V53" s="285" t="s">
        <v>444</v>
      </c>
      <c r="W53" s="285" t="s">
        <v>445</v>
      </c>
      <c r="X53" s="285" t="s">
        <v>446</v>
      </c>
      <c r="Y53" s="285" t="s">
        <v>447</v>
      </c>
      <c r="Z53" s="262">
        <v>0.75</v>
      </c>
      <c r="AA53" s="202">
        <v>108</v>
      </c>
      <c r="AB53" s="202">
        <v>134</v>
      </c>
      <c r="AC53" s="261">
        <f>IFERROR(Tabla1[[#This Row],[Valor numerador]]/Tabla1[[#This Row],[Valor denominador]], " ")</f>
        <v>0.80597014925373134</v>
      </c>
      <c r="AD53" s="260" t="str">
        <f>Tabla1[[#This Row],[EXCELENTE]]</f>
        <v>&gt;90%</v>
      </c>
      <c r="AE53" s="203" t="s">
        <v>20</v>
      </c>
      <c r="AF53" s="204" t="s">
        <v>1009</v>
      </c>
      <c r="AG53" s="260"/>
      <c r="AH53" s="262">
        <v>0.75</v>
      </c>
      <c r="AI53" s="202">
        <v>109.6</v>
      </c>
      <c r="AJ53" s="202">
        <v>134</v>
      </c>
      <c r="AK53" s="261">
        <f>IFERROR(Tabla1[[#This Row],[Valor numerador3]]/Tabla1[[#This Row],[Valor denominador4]], " ")</f>
        <v>0.81791044776119404</v>
      </c>
      <c r="AL53" s="260" t="str">
        <f>Tabla1[[#This Row],[EXCELENTE]]</f>
        <v>&gt;90%</v>
      </c>
      <c r="AM53" s="203" t="s">
        <v>20</v>
      </c>
      <c r="AN53" s="204" t="s">
        <v>1013</v>
      </c>
      <c r="AO53" s="260"/>
      <c r="AP53" s="262">
        <v>0.75</v>
      </c>
      <c r="AQ53" s="202">
        <v>108.6</v>
      </c>
      <c r="AR53" s="202">
        <v>134</v>
      </c>
      <c r="AS53" s="262">
        <f>IFERROR(Tabla1[[#This Row],[Valor numerador11]]/Tabla1[[#This Row],[Valor denominador12]], " ")</f>
        <v>0.81044776119402984</v>
      </c>
      <c r="AT53" s="260" t="str">
        <f>Tabla1[[#This Row],[EXCELENTE]]</f>
        <v>&gt;90%</v>
      </c>
      <c r="AU53" s="205" t="s">
        <v>20</v>
      </c>
      <c r="AV53" s="206" t="s">
        <v>1017</v>
      </c>
      <c r="AW53" s="260"/>
      <c r="AX53" s="263">
        <f>IFERROR(AVERAGE(Tabla1[[#This Row],[RESULTADO ]],Tabla1[[#This Row],[RESULTADO 5]],Tabla1[[#This Row],[RESULTADO 13]]), "0")</f>
        <v>0.8114427860696517</v>
      </c>
      <c r="AY53" s="264">
        <f>Tabla1[[#This Row],[PROMEDIO MENSUAL 4to TRIMESTRE]]</f>
        <v>0.8114427860696517</v>
      </c>
      <c r="AZ53" s="265" t="str">
        <f>Tabla1[[#This Row],[DESEMPEÑO15]]</f>
        <v>BUENO</v>
      </c>
      <c r="BA53" s="172">
        <v>0.75</v>
      </c>
      <c r="BB53" s="173">
        <v>103</v>
      </c>
      <c r="BC53" s="173">
        <v>135</v>
      </c>
      <c r="BD53" s="267">
        <f>IFERROR(Tabla1[[#This Row],[Valor numerador4]]/Tabla1[[#This Row],[Valor denominador5]], " ")</f>
        <v>0.76296296296296295</v>
      </c>
      <c r="BE53" s="268" t="str">
        <f t="shared" si="1"/>
        <v>&gt;90%</v>
      </c>
      <c r="BF53" s="162" t="s">
        <v>20</v>
      </c>
      <c r="BG53" s="289" t="s">
        <v>757</v>
      </c>
      <c r="BH53" s="289"/>
      <c r="BI53" s="172">
        <v>0.75</v>
      </c>
      <c r="BJ53" s="173">
        <v>103</v>
      </c>
      <c r="BK53" s="173">
        <v>135</v>
      </c>
      <c r="BL53" s="267">
        <f>+IFERROR(Tabla1[[#This Row],[Valor numerador312]]/Tabla1[[#This Row],[Valor denominador413]], " ")</f>
        <v>0.76296296296296295</v>
      </c>
      <c r="BM53" s="266" t="str">
        <f>Tabla1[[#This Row],[EXCELENTE]]</f>
        <v>&gt;90%</v>
      </c>
      <c r="BN53" s="162" t="s">
        <v>20</v>
      </c>
      <c r="BO53" s="289" t="s">
        <v>780</v>
      </c>
      <c r="BP53" s="289"/>
      <c r="BQ53" s="172">
        <v>0.75</v>
      </c>
      <c r="BR53" s="173">
        <v>105</v>
      </c>
      <c r="BS53" s="173">
        <v>135</v>
      </c>
      <c r="BT53" s="267">
        <f>+IFERROR(Tabla1[[#This Row],[Valor numerador1120]]/Tabla1[[#This Row],[Valor denominador1221]], " ")</f>
        <v>0.77777777777777779</v>
      </c>
      <c r="BU53" s="266" t="str">
        <f>Tabla1[[#This Row],[EXCELENTE]]</f>
        <v>&gt;90%</v>
      </c>
      <c r="BV53" s="162" t="s">
        <v>20</v>
      </c>
      <c r="BW53" s="289" t="s">
        <v>820</v>
      </c>
      <c r="BX53" s="289"/>
      <c r="BY53" s="270">
        <f>+IFERROR(AVERAGE(Tabla1[[#This Row],[RESULTADO 6]],Tabla1[[#This Row],[RESULTADO 514]],Tabla1[[#This Row],[RESULTADO 1322]]), "0")</f>
        <v>0.76790123456790127</v>
      </c>
      <c r="BZ53" s="271">
        <f>Tabla1[[#This Row],[PROMEDIO MENSUAL 3er TRIMESTRE]]</f>
        <v>0.76790123456790127</v>
      </c>
      <c r="CA53" s="265" t="str">
        <f>Tabla1[[#This Row],[DESEMPEÑO1524]]</f>
        <v>BUENO</v>
      </c>
      <c r="CB53" s="163">
        <v>0.75</v>
      </c>
      <c r="CC53" s="174">
        <v>33</v>
      </c>
      <c r="CD53" s="174">
        <v>46</v>
      </c>
      <c r="CE53" s="272">
        <f>IFERROR(Tabla1[[#This Row],[Valor numerador19]]/Tabla1[[#This Row],[Valor denominador20]], " ")</f>
        <v>0.71739130434782605</v>
      </c>
      <c r="CF53" s="181" t="str">
        <f>Tabla1[[#This Row],[EXCELENTE]]</f>
        <v>&gt;90%</v>
      </c>
      <c r="CG53" s="207" t="s">
        <v>20</v>
      </c>
      <c r="CH53" s="450" t="s">
        <v>852</v>
      </c>
      <c r="CI53" s="450" t="s">
        <v>853</v>
      </c>
      <c r="CJ53" s="163">
        <v>0.75</v>
      </c>
      <c r="CK53" s="174">
        <v>36</v>
      </c>
      <c r="CL53" s="174">
        <v>49</v>
      </c>
      <c r="CM53" s="272">
        <f>+IFERROR(Tabla1[[#This Row],[Valor numerador27]]/Tabla1[[#This Row],[Valor denominador28]], " ")</f>
        <v>0.73469387755102045</v>
      </c>
      <c r="CN53" s="181" t="str">
        <f>Tabla1[[#This Row],[EXCELENTE]]</f>
        <v>&gt;90%</v>
      </c>
      <c r="CO53" s="164" t="s">
        <v>20</v>
      </c>
      <c r="CP53" s="150" t="s">
        <v>873</v>
      </c>
      <c r="CQ53" s="150" t="s">
        <v>853</v>
      </c>
      <c r="CR53" s="163">
        <v>0.75</v>
      </c>
      <c r="CS53" s="174">
        <v>31.67</v>
      </c>
      <c r="CT53" s="174">
        <v>46</v>
      </c>
      <c r="CU53" s="273">
        <f>IFERROR(Tabla1[[#This Row],[Valor numerador35]]/Tabla1[[#This Row],[Valor denominador36]], " ")</f>
        <v>0.68847826086956521</v>
      </c>
      <c r="CV53" s="181" t="str">
        <f>Tabla1[[#This Row],[EXCELENTE]]</f>
        <v>&gt;90%</v>
      </c>
      <c r="CW53" s="164" t="s">
        <v>20</v>
      </c>
      <c r="CX53" s="150" t="s">
        <v>916</v>
      </c>
      <c r="CY53" s="150" t="s">
        <v>853</v>
      </c>
      <c r="CZ53" s="263">
        <f>IFERROR(AVERAGE(Tabla1[[#This Row],[RESULTADO 21]],Tabla1[[#This Row],[RESULTADO 29]],Tabla1[[#This Row],[RESULTADO 37]]), "0")</f>
        <v>0.71352114758947049</v>
      </c>
      <c r="DA53" s="264">
        <f>Tabla1[[#This Row],[PROMEDIO MENSUAL 2do TRIMESTRE]]</f>
        <v>0.71352114758947049</v>
      </c>
      <c r="DB53" s="274" t="str">
        <f>Tabla1[[#This Row],[DESEMPEÑO39]]</f>
        <v>BUENO</v>
      </c>
      <c r="DC53" s="142">
        <f t="shared" si="0"/>
        <v>0.75</v>
      </c>
      <c r="DD53" s="143">
        <v>31</v>
      </c>
      <c r="DE53" s="143">
        <v>46</v>
      </c>
      <c r="DF53" s="142">
        <f>IFERROR(Tabla1[[#This Row],[Valor numerador43]]/Tabla1[[#This Row],[Valor denominador44]], " ")</f>
        <v>0.67391304347826086</v>
      </c>
      <c r="DG53" s="144" t="str">
        <f>Tabla1[[#This Row],[EXCELENTE]]</f>
        <v>&gt;90%</v>
      </c>
      <c r="DH53" s="145" t="s">
        <v>20</v>
      </c>
      <c r="DI53" s="208" t="s">
        <v>947</v>
      </c>
      <c r="DJ53" s="179" t="s">
        <v>562</v>
      </c>
      <c r="DK53" s="142">
        <f t="shared" si="2"/>
        <v>0.75</v>
      </c>
      <c r="DL53" s="143">
        <v>32</v>
      </c>
      <c r="DM53" s="143">
        <v>44</v>
      </c>
      <c r="DN53" s="142">
        <f>IFERROR(Tabla1[[#This Row],[Valor numerador51]]/Tabla1[[#This Row],[Valor denominador52]], " ")</f>
        <v>0.72727272727272729</v>
      </c>
      <c r="DO53" s="144" t="str">
        <f>Tabla1[[#This Row],[EXCELENTE]]</f>
        <v>&gt;90%</v>
      </c>
      <c r="DP53" s="145" t="s">
        <v>20</v>
      </c>
      <c r="DQ53" s="209" t="s">
        <v>965</v>
      </c>
      <c r="DR53" s="179" t="s">
        <v>562</v>
      </c>
      <c r="DS53" s="142">
        <f t="shared" si="3"/>
        <v>0.75</v>
      </c>
      <c r="DT53" s="143">
        <v>30</v>
      </c>
      <c r="DU53" s="143">
        <v>45</v>
      </c>
      <c r="DV53" s="142">
        <f>+Tabla1[[#This Row],[Valor denominador60]]/Tabla1[[#This Row],[Valor denominador60]]</f>
        <v>1</v>
      </c>
      <c r="DW53" s="144" t="str">
        <f>Tabla1[[#This Row],[EXCELENTE]]</f>
        <v>&gt;90%</v>
      </c>
      <c r="DX53" s="145" t="s">
        <v>20</v>
      </c>
      <c r="DY53" s="210" t="s">
        <v>998</v>
      </c>
      <c r="DZ53" s="179" t="s">
        <v>562</v>
      </c>
      <c r="EA53" s="263">
        <f>IFERROR(AVERAGE(Tabla1[[#This Row],[RESULTADO 45]],Tabla1[[#This Row],[RESULTADO 53]],Tabla1[[#This Row],[RESULTADO 61]]), " 0")</f>
        <v>0.80039525691699609</v>
      </c>
      <c r="EB53" s="264">
        <f>Tabla1[[#This Row],[PROMEDIO MENSUAL 1er TRIMESTRE]]</f>
        <v>0.80039525691699609</v>
      </c>
      <c r="EC53" s="275" t="str">
        <f>Tabla1[[#This Row],[DESEMPEÑO63]]</f>
        <v>BUENO</v>
      </c>
    </row>
    <row r="54" spans="1:133" s="250" customFormat="1" ht="409.5" x14ac:dyDescent="0.25">
      <c r="A54" s="481">
        <v>47</v>
      </c>
      <c r="B54" s="258" t="s">
        <v>255</v>
      </c>
      <c r="C54" s="451" t="s">
        <v>437</v>
      </c>
      <c r="D54" s="277" t="s">
        <v>438</v>
      </c>
      <c r="E54" s="256" t="s">
        <v>29</v>
      </c>
      <c r="F54" s="256" t="s">
        <v>448</v>
      </c>
      <c r="G54" s="256" t="s">
        <v>449</v>
      </c>
      <c r="H54" s="256" t="s">
        <v>39</v>
      </c>
      <c r="I54" s="256" t="s">
        <v>450</v>
      </c>
      <c r="J54" s="256">
        <v>15</v>
      </c>
      <c r="K54" s="256" t="s">
        <v>451</v>
      </c>
      <c r="L54" s="256" t="s">
        <v>66</v>
      </c>
      <c r="M54" s="256" t="s">
        <v>1148</v>
      </c>
      <c r="N54" s="256" t="s">
        <v>452</v>
      </c>
      <c r="O54" s="256" t="s">
        <v>453</v>
      </c>
      <c r="P54" s="256" t="s">
        <v>443</v>
      </c>
      <c r="Q54" s="254" t="s">
        <v>39</v>
      </c>
      <c r="R54" s="254" t="s">
        <v>1149</v>
      </c>
      <c r="S54" s="254" t="s">
        <v>1150</v>
      </c>
      <c r="T54" s="254" t="s">
        <v>1151</v>
      </c>
      <c r="U54" s="254" t="s">
        <v>1152</v>
      </c>
      <c r="V54" s="256" t="s">
        <v>444</v>
      </c>
      <c r="W54" s="256" t="s">
        <v>445</v>
      </c>
      <c r="X54" s="256" t="s">
        <v>446</v>
      </c>
      <c r="Y54" s="256" t="s">
        <v>447</v>
      </c>
      <c r="Z54" s="262" t="s">
        <v>563</v>
      </c>
      <c r="AA54" s="202">
        <v>182</v>
      </c>
      <c r="AB54" s="202">
        <v>47</v>
      </c>
      <c r="AC54" s="202">
        <f>IFERROR(Tabla1[[#This Row],[Valor numerador]]/Tabla1[[#This Row],[Valor denominador]], " ")</f>
        <v>3.8723404255319149</v>
      </c>
      <c r="AD54" s="260" t="str">
        <f>Tabla1[[#This Row],[EXCELENTE]]</f>
        <v xml:space="preserve">&lt; 5 DIAS </v>
      </c>
      <c r="AE54" s="203" t="s">
        <v>21</v>
      </c>
      <c r="AF54" s="211" t="s">
        <v>1010</v>
      </c>
      <c r="AG54" s="260"/>
      <c r="AH54" s="262" t="s">
        <v>563</v>
      </c>
      <c r="AI54" s="260">
        <v>86</v>
      </c>
      <c r="AJ54" s="260">
        <v>28</v>
      </c>
      <c r="AK54" s="452">
        <f>IFERROR(Tabla1[[#This Row],[Valor numerador3]]/Tabla1[[#This Row],[Valor denominador4]], " ")</f>
        <v>3.0714285714285716</v>
      </c>
      <c r="AL54" s="260" t="str">
        <f>Tabla1[[#This Row],[EXCELENTE]]</f>
        <v xml:space="preserve">&lt; 5 DIAS </v>
      </c>
      <c r="AM54" s="203" t="s">
        <v>21</v>
      </c>
      <c r="AN54" s="211" t="s">
        <v>1014</v>
      </c>
      <c r="AO54" s="260"/>
      <c r="AP54" s="262" t="s">
        <v>563</v>
      </c>
      <c r="AQ54" s="260">
        <v>136</v>
      </c>
      <c r="AR54" s="260">
        <v>28</v>
      </c>
      <c r="AS54" s="452">
        <f>IFERROR(Tabla1[[#This Row],[Valor numerador11]]/Tabla1[[#This Row],[Valor denominador12]], " ")</f>
        <v>4.8571428571428568</v>
      </c>
      <c r="AT54" s="260" t="str">
        <f>Tabla1[[#This Row],[EXCELENTE]]</f>
        <v xml:space="preserve">&lt; 5 DIAS </v>
      </c>
      <c r="AU54" s="205" t="s">
        <v>21</v>
      </c>
      <c r="AV54" s="211" t="s">
        <v>1018</v>
      </c>
      <c r="AW54" s="260"/>
      <c r="AX54" s="453">
        <f>IFERROR(AVERAGE(Tabla1[[#This Row],[RESULTADO ]],Tabla1[[#This Row],[RESULTADO 5]],Tabla1[[#This Row],[RESULTADO 13]]), "0")</f>
        <v>3.9336372847011147</v>
      </c>
      <c r="AY54" s="453">
        <f>Tabla1[[#This Row],[PROMEDIO MENSUAL 4to TRIMESTRE]]</f>
        <v>3.9336372847011147</v>
      </c>
      <c r="AZ54" s="265" t="str">
        <f>Tabla1[[#This Row],[DESEMPEÑO15]]</f>
        <v>EXCELENTE</v>
      </c>
      <c r="BA54" s="172" t="s">
        <v>563</v>
      </c>
      <c r="BB54" s="173">
        <v>116</v>
      </c>
      <c r="BC54" s="173">
        <v>16</v>
      </c>
      <c r="BD54" s="267">
        <f>IFERROR(Tabla1[[#This Row],[Valor numerador4]]/Tabla1[[#This Row],[Valor denominador5]], " ")</f>
        <v>7.25</v>
      </c>
      <c r="BE54" s="268" t="str">
        <f t="shared" si="1"/>
        <v xml:space="preserve">&lt; 5 DIAS </v>
      </c>
      <c r="BF54" s="162" t="s">
        <v>20</v>
      </c>
      <c r="BG54" s="289" t="s">
        <v>758</v>
      </c>
      <c r="BH54" s="289"/>
      <c r="BI54" s="172" t="s">
        <v>563</v>
      </c>
      <c r="BJ54" s="173">
        <v>227</v>
      </c>
      <c r="BK54" s="173">
        <v>32</v>
      </c>
      <c r="BL54" s="267">
        <f>+IFERROR(Tabla1[[#This Row],[Valor numerador312]]/Tabla1[[#This Row],[Valor denominador413]], " ")</f>
        <v>7.09375</v>
      </c>
      <c r="BM54" s="266" t="str">
        <f>Tabla1[[#This Row],[EXCELENTE]]</f>
        <v xml:space="preserve">&lt; 5 DIAS </v>
      </c>
      <c r="BN54" s="162" t="s">
        <v>20</v>
      </c>
      <c r="BO54" s="289" t="s">
        <v>781</v>
      </c>
      <c r="BP54" s="212"/>
      <c r="BQ54" s="172" t="s">
        <v>563</v>
      </c>
      <c r="BR54" s="173">
        <v>76</v>
      </c>
      <c r="BS54" s="173">
        <v>16</v>
      </c>
      <c r="BT54" s="267">
        <f>+IFERROR(Tabla1[[#This Row],[Valor numerador1120]]/Tabla1[[#This Row],[Valor denominador1221]], " ")</f>
        <v>4.75</v>
      </c>
      <c r="BU54" s="266" t="str">
        <f>Tabla1[[#This Row],[EXCELENTE]]</f>
        <v xml:space="preserve">&lt; 5 DIAS </v>
      </c>
      <c r="BV54" s="162" t="s">
        <v>21</v>
      </c>
      <c r="BW54" s="289" t="s">
        <v>821</v>
      </c>
      <c r="BX54" s="289"/>
      <c r="BY54" s="270">
        <f>+IFERROR(AVERAGE(Tabla1[[#This Row],[RESULTADO 6]],Tabla1[[#This Row],[RESULTADO 514]],Tabla1[[#This Row],[RESULTADO 1322]]), "0")</f>
        <v>6.364583333333333</v>
      </c>
      <c r="BZ54" s="271">
        <f>Tabla1[[#This Row],[PROMEDIO MENSUAL 3er TRIMESTRE]]</f>
        <v>6.364583333333333</v>
      </c>
      <c r="CA54" s="265" t="str">
        <f>Tabla1[[#This Row],[DESEMPEÑO1524]]</f>
        <v>EXCELENTE</v>
      </c>
      <c r="CB54" s="163" t="s">
        <v>563</v>
      </c>
      <c r="CC54" s="174">
        <v>86</v>
      </c>
      <c r="CD54" s="174">
        <v>34</v>
      </c>
      <c r="CE54" s="272">
        <f>IFERROR(Tabla1[[#This Row],[Valor numerador19]]/Tabla1[[#This Row],[Valor denominador20]], " ")</f>
        <v>2.5294117647058822</v>
      </c>
      <c r="CF54" s="181" t="str">
        <f>Tabla1[[#This Row],[EXCELENTE]]</f>
        <v xml:space="preserve">&lt; 5 DIAS </v>
      </c>
      <c r="CG54" s="207" t="s">
        <v>21</v>
      </c>
      <c r="CH54" s="216" t="s">
        <v>854</v>
      </c>
      <c r="CI54" s="186"/>
      <c r="CJ54" s="163" t="s">
        <v>563</v>
      </c>
      <c r="CK54" s="174">
        <v>126</v>
      </c>
      <c r="CL54" s="174">
        <v>13</v>
      </c>
      <c r="CM54" s="272">
        <f>+IFERROR(Tabla1[[#This Row],[Valor numerador27]]/Tabla1[[#This Row],[Valor denominador28]], " ")</f>
        <v>9.6923076923076916</v>
      </c>
      <c r="CN54" s="181" t="str">
        <f>Tabla1[[#This Row],[EXCELENTE]]</f>
        <v xml:space="preserve">&lt; 5 DIAS </v>
      </c>
      <c r="CO54" s="164" t="s">
        <v>20</v>
      </c>
      <c r="CP54" s="150" t="s">
        <v>874</v>
      </c>
      <c r="CQ54" s="213"/>
      <c r="CR54" s="163" t="s">
        <v>563</v>
      </c>
      <c r="CS54" s="174">
        <v>64.5</v>
      </c>
      <c r="CT54" s="174">
        <v>8</v>
      </c>
      <c r="CU54" s="273">
        <f>IFERROR(Tabla1[[#This Row],[Valor numerador35]]/Tabla1[[#This Row],[Valor denominador36]], " ")</f>
        <v>8.0625</v>
      </c>
      <c r="CV54" s="181" t="str">
        <f>Tabla1[[#This Row],[EXCELENTE]]</f>
        <v xml:space="preserve">&lt; 5 DIAS </v>
      </c>
      <c r="CW54" s="164" t="s">
        <v>20</v>
      </c>
      <c r="CX54" s="216" t="s">
        <v>917</v>
      </c>
      <c r="CY54" s="186"/>
      <c r="CZ54" s="263">
        <f>IFERROR(AVERAGE(Tabla1[[#This Row],[RESULTADO 21]],Tabla1[[#This Row],[RESULTADO 29]],Tabla1[[#This Row],[RESULTADO 37]]), "0")</f>
        <v>6.7614064856711913</v>
      </c>
      <c r="DA54" s="264">
        <f>Tabla1[[#This Row],[PROMEDIO MENSUAL 2do TRIMESTRE]]</f>
        <v>6.7614064856711913</v>
      </c>
      <c r="DB54" s="274" t="str">
        <f>Tabla1[[#This Row],[DESEMPEÑO39]]</f>
        <v>BUENO</v>
      </c>
      <c r="DC54" s="142">
        <f t="shared" si="0"/>
        <v>15</v>
      </c>
      <c r="DD54" s="143">
        <v>87</v>
      </c>
      <c r="DE54" s="143">
        <v>24</v>
      </c>
      <c r="DF54" s="142">
        <f>IFERROR(Tabla1[[#This Row],[Valor numerador43]]/Tabla1[[#This Row],[Valor denominador44]], " ")</f>
        <v>3.625</v>
      </c>
      <c r="DG54" s="144" t="str">
        <f>Tabla1[[#This Row],[EXCELENTE]]</f>
        <v xml:space="preserve">&lt; 5 DIAS </v>
      </c>
      <c r="DH54" s="145" t="s">
        <v>21</v>
      </c>
      <c r="DI54" s="210" t="s">
        <v>948</v>
      </c>
      <c r="DJ54" s="146"/>
      <c r="DK54" s="142">
        <f t="shared" si="2"/>
        <v>15</v>
      </c>
      <c r="DL54" s="143">
        <v>288</v>
      </c>
      <c r="DM54" s="143">
        <v>48</v>
      </c>
      <c r="DN54" s="142">
        <f>IFERROR(Tabla1[[#This Row],[Valor numerador51]]/Tabla1[[#This Row],[Valor denominador52]], " ")</f>
        <v>6</v>
      </c>
      <c r="DO54" s="144" t="str">
        <f>Tabla1[[#This Row],[EXCELENTE]]</f>
        <v xml:space="preserve">&lt; 5 DIAS </v>
      </c>
      <c r="DP54" s="145" t="s">
        <v>21</v>
      </c>
      <c r="DQ54" s="210" t="s">
        <v>966</v>
      </c>
      <c r="DR54" s="146"/>
      <c r="DS54" s="142">
        <f t="shared" si="3"/>
        <v>15</v>
      </c>
      <c r="DT54" s="143">
        <v>199</v>
      </c>
      <c r="DU54" s="143">
        <v>67</v>
      </c>
      <c r="DV54" s="142">
        <f>+Tabla1[[#This Row],[Valor denominador60]]/Tabla1[[#This Row],[Valor denominador60]]</f>
        <v>1</v>
      </c>
      <c r="DW54" s="144" t="str">
        <f>Tabla1[[#This Row],[EXCELENTE]]</f>
        <v xml:space="preserve">&lt; 5 DIAS </v>
      </c>
      <c r="DX54" s="145" t="s">
        <v>21</v>
      </c>
      <c r="DY54" s="210" t="s">
        <v>999</v>
      </c>
      <c r="DZ54" s="146"/>
      <c r="EA54" s="263">
        <f>IFERROR(AVERAGE(Tabla1[[#This Row],[RESULTADO 45]],Tabla1[[#This Row],[RESULTADO 53]],Tabla1[[#This Row],[RESULTADO 61]]), " 0")</f>
        <v>3.5416666666666665</v>
      </c>
      <c r="EB54" s="264">
        <f>Tabla1[[#This Row],[PROMEDIO MENSUAL 1er TRIMESTRE]]</f>
        <v>3.5416666666666665</v>
      </c>
      <c r="EC54" s="275" t="str">
        <f>Tabla1[[#This Row],[DESEMPEÑO63]]</f>
        <v>EXCELENTE</v>
      </c>
    </row>
    <row r="55" spans="1:133" s="250" customFormat="1" ht="180" customHeight="1" x14ac:dyDescent="0.25">
      <c r="A55" s="481">
        <v>48</v>
      </c>
      <c r="B55" s="454" t="s">
        <v>255</v>
      </c>
      <c r="C55" s="455" t="s">
        <v>437</v>
      </c>
      <c r="D55" s="277" t="s">
        <v>438</v>
      </c>
      <c r="E55" s="310" t="s">
        <v>29</v>
      </c>
      <c r="F55" s="454" t="s">
        <v>454</v>
      </c>
      <c r="G55" s="285" t="s">
        <v>455</v>
      </c>
      <c r="H55" s="285" t="s">
        <v>39</v>
      </c>
      <c r="I55" s="285" t="s">
        <v>456</v>
      </c>
      <c r="J55" s="417">
        <v>0.8</v>
      </c>
      <c r="K55" s="285" t="s">
        <v>457</v>
      </c>
      <c r="L55" s="285" t="s">
        <v>66</v>
      </c>
      <c r="M55" s="285" t="s">
        <v>1153</v>
      </c>
      <c r="N55" s="285" t="s">
        <v>37</v>
      </c>
      <c r="O55" s="285" t="s">
        <v>458</v>
      </c>
      <c r="P55" s="285" t="s">
        <v>459</v>
      </c>
      <c r="Q55" s="285" t="s">
        <v>39</v>
      </c>
      <c r="R55" s="415" t="s">
        <v>1154</v>
      </c>
      <c r="S55" s="415" t="s">
        <v>1155</v>
      </c>
      <c r="T55" s="415" t="s">
        <v>1156</v>
      </c>
      <c r="U55" s="432" t="s">
        <v>1157</v>
      </c>
      <c r="V55" s="285" t="s">
        <v>460</v>
      </c>
      <c r="W55" s="285" t="s">
        <v>461</v>
      </c>
      <c r="X55" s="285" t="s">
        <v>462</v>
      </c>
      <c r="Y55" s="285" t="s">
        <v>463</v>
      </c>
      <c r="Z55" s="262">
        <v>0.8</v>
      </c>
      <c r="AA55" s="260">
        <v>295</v>
      </c>
      <c r="AB55" s="260">
        <v>331</v>
      </c>
      <c r="AC55" s="261">
        <f>IFERROR(Tabla1[[#This Row],[Valor numerador]]/Tabla1[[#This Row],[Valor denominador]], " ")</f>
        <v>0.89123867069486407</v>
      </c>
      <c r="AD55" s="260" t="str">
        <f>Tabla1[[#This Row],[EXCELENTE]]</f>
        <v>&gt;85%</v>
      </c>
      <c r="AE55" s="203" t="s">
        <v>21</v>
      </c>
      <c r="AF55" s="214" t="s">
        <v>1011</v>
      </c>
      <c r="AG55" s="260"/>
      <c r="AH55" s="262">
        <v>0.8</v>
      </c>
      <c r="AI55" s="260">
        <v>292</v>
      </c>
      <c r="AJ55" s="260">
        <v>331</v>
      </c>
      <c r="AK55" s="261">
        <f>IFERROR(Tabla1[[#This Row],[Valor numerador3]]/Tabla1[[#This Row],[Valor denominador4]], " ")</f>
        <v>0.8821752265861027</v>
      </c>
      <c r="AL55" s="260" t="str">
        <f>Tabla1[[#This Row],[EXCELENTE]]</f>
        <v>&gt;85%</v>
      </c>
      <c r="AM55" s="203" t="s">
        <v>21</v>
      </c>
      <c r="AN55" s="214" t="s">
        <v>1015</v>
      </c>
      <c r="AO55" s="260"/>
      <c r="AP55" s="262">
        <v>0.8</v>
      </c>
      <c r="AQ55" s="260">
        <v>293</v>
      </c>
      <c r="AR55" s="260">
        <v>331</v>
      </c>
      <c r="AS55" s="262">
        <f>IFERROR(Tabla1[[#This Row],[Valor numerador11]]/Tabla1[[#This Row],[Valor denominador12]], " ")</f>
        <v>0.88519637462235645</v>
      </c>
      <c r="AT55" s="260" t="str">
        <f>Tabla1[[#This Row],[EXCELENTE]]</f>
        <v>&gt;85%</v>
      </c>
      <c r="AU55" s="205" t="s">
        <v>21</v>
      </c>
      <c r="AV55" s="215" t="s">
        <v>1019</v>
      </c>
      <c r="AW55" s="260"/>
      <c r="AX55" s="263">
        <f>IFERROR(AVERAGE(Tabla1[[#This Row],[RESULTADO ]],Tabla1[[#This Row],[RESULTADO 5]],Tabla1[[#This Row],[RESULTADO 13]]), "0")</f>
        <v>0.88620342396777441</v>
      </c>
      <c r="AY55" s="264">
        <f>Tabla1[[#This Row],[PROMEDIO MENSUAL 4to TRIMESTRE]]</f>
        <v>0.88620342396777441</v>
      </c>
      <c r="AZ55" s="265" t="str">
        <f>Tabla1[[#This Row],[DESEMPEÑO15]]</f>
        <v>EXCELENTE</v>
      </c>
      <c r="BA55" s="172">
        <v>0.8</v>
      </c>
      <c r="BB55" s="173">
        <v>291</v>
      </c>
      <c r="BC55" s="173">
        <v>331</v>
      </c>
      <c r="BD55" s="267">
        <f>IFERROR(Tabla1[[#This Row],[Valor numerador4]]/Tabla1[[#This Row],[Valor denominador5]], " ")</f>
        <v>0.87915407854984895</v>
      </c>
      <c r="BE55" s="268" t="str">
        <f t="shared" si="1"/>
        <v>&gt;85%</v>
      </c>
      <c r="BF55" s="162" t="s">
        <v>21</v>
      </c>
      <c r="BG55" s="184" t="s">
        <v>759</v>
      </c>
      <c r="BH55" s="184"/>
      <c r="BI55" s="172">
        <v>0.8</v>
      </c>
      <c r="BJ55" s="173">
        <v>287</v>
      </c>
      <c r="BK55" s="173">
        <v>331</v>
      </c>
      <c r="BL55" s="267">
        <f>+IFERROR(Tabla1[[#This Row],[Valor numerador312]]/Tabla1[[#This Row],[Valor denominador413]], " ")</f>
        <v>0.86706948640483383</v>
      </c>
      <c r="BM55" s="266" t="str">
        <f>Tabla1[[#This Row],[EXCELENTE]]</f>
        <v>&gt;85%</v>
      </c>
      <c r="BN55" s="162" t="s">
        <v>21</v>
      </c>
      <c r="BO55" s="289" t="s">
        <v>782</v>
      </c>
      <c r="BP55" s="184"/>
      <c r="BQ55" s="172">
        <v>0.8</v>
      </c>
      <c r="BR55" s="173">
        <v>290</v>
      </c>
      <c r="BS55" s="173">
        <v>331</v>
      </c>
      <c r="BT55" s="267">
        <f>+IFERROR(Tabla1[[#This Row],[Valor numerador1120]]/Tabla1[[#This Row],[Valor denominador1221]], " ")</f>
        <v>0.8761329305135952</v>
      </c>
      <c r="BU55" s="266" t="str">
        <f>Tabla1[[#This Row],[EXCELENTE]]</f>
        <v>&gt;85%</v>
      </c>
      <c r="BV55" s="162" t="s">
        <v>21</v>
      </c>
      <c r="BW55" s="289" t="s">
        <v>822</v>
      </c>
      <c r="BX55" s="289"/>
      <c r="BY55" s="270">
        <f>+IFERROR(AVERAGE(Tabla1[[#This Row],[RESULTADO 6]],Tabla1[[#This Row],[RESULTADO 514]],Tabla1[[#This Row],[RESULTADO 1322]]), "0")</f>
        <v>0.87411883182275929</v>
      </c>
      <c r="BZ55" s="271">
        <f>Tabla1[[#This Row],[PROMEDIO MENSUAL 3er TRIMESTRE]]</f>
        <v>0.87411883182275929</v>
      </c>
      <c r="CA55" s="265" t="str">
        <f>Tabla1[[#This Row],[DESEMPEÑO1524]]</f>
        <v>EXCELENTE</v>
      </c>
      <c r="CB55" s="163">
        <v>0.8</v>
      </c>
      <c r="CC55" s="174">
        <v>292</v>
      </c>
      <c r="CD55" s="174">
        <v>331</v>
      </c>
      <c r="CE55" s="272">
        <f>IFERROR(Tabla1[[#This Row],[Valor numerador19]]/Tabla1[[#This Row],[Valor denominador20]], " ")</f>
        <v>0.8821752265861027</v>
      </c>
      <c r="CF55" s="181" t="str">
        <f>Tabla1[[#This Row],[EXCELENTE]]</f>
        <v>&gt;85%</v>
      </c>
      <c r="CG55" s="207" t="s">
        <v>21</v>
      </c>
      <c r="CH55" s="216" t="s">
        <v>855</v>
      </c>
      <c r="CI55" s="151"/>
      <c r="CJ55" s="163">
        <v>0.8</v>
      </c>
      <c r="CK55" s="174">
        <v>304</v>
      </c>
      <c r="CL55" s="174">
        <v>331</v>
      </c>
      <c r="CM55" s="272">
        <f>+IFERROR(Tabla1[[#This Row],[Valor numerador27]]/Tabla1[[#This Row],[Valor denominador28]], " ")</f>
        <v>0.91842900302114805</v>
      </c>
      <c r="CN55" s="181" t="str">
        <f>Tabla1[[#This Row],[EXCELENTE]]</f>
        <v>&gt;85%</v>
      </c>
      <c r="CO55" s="164" t="s">
        <v>21</v>
      </c>
      <c r="CP55" s="216" t="s">
        <v>875</v>
      </c>
      <c r="CQ55" s="151"/>
      <c r="CR55" s="163">
        <v>0.8</v>
      </c>
      <c r="CS55" s="174">
        <v>294</v>
      </c>
      <c r="CT55" s="174">
        <v>331</v>
      </c>
      <c r="CU55" s="273">
        <f>IFERROR(Tabla1[[#This Row],[Valor numerador35]]/Tabla1[[#This Row],[Valor denominador36]], " ")</f>
        <v>0.88821752265861031</v>
      </c>
      <c r="CV55" s="181" t="str">
        <f>Tabla1[[#This Row],[EXCELENTE]]</f>
        <v>&gt;85%</v>
      </c>
      <c r="CW55" s="164" t="s">
        <v>21</v>
      </c>
      <c r="CX55" s="216" t="s">
        <v>918</v>
      </c>
      <c r="CY55" s="186"/>
      <c r="CZ55" s="263">
        <f>IFERROR(AVERAGE(Tabla1[[#This Row],[RESULTADO 21]],Tabla1[[#This Row],[RESULTADO 29]],Tabla1[[#This Row],[RESULTADO 37]]), "0")</f>
        <v>0.89627391742195373</v>
      </c>
      <c r="DA55" s="264">
        <f>Tabla1[[#This Row],[PROMEDIO MENSUAL 2do TRIMESTRE]]</f>
        <v>0.89627391742195373</v>
      </c>
      <c r="DB55" s="274" t="str">
        <f>Tabla1[[#This Row],[DESEMPEÑO39]]</f>
        <v>EXCELENTE</v>
      </c>
      <c r="DC55" s="143">
        <f t="shared" si="0"/>
        <v>0.8</v>
      </c>
      <c r="DD55" s="143">
        <v>307</v>
      </c>
      <c r="DE55" s="143">
        <v>331</v>
      </c>
      <c r="DF55" s="142">
        <f>IFERROR(Tabla1[[#This Row],[Valor numerador43]]/Tabla1[[#This Row],[Valor denominador44]], " ")</f>
        <v>0.92749244712990941</v>
      </c>
      <c r="DG55" s="144" t="str">
        <f>Tabla1[[#This Row],[EXCELENTE]]</f>
        <v>&gt;85%</v>
      </c>
      <c r="DH55" s="145" t="s">
        <v>21</v>
      </c>
      <c r="DI55" s="210" t="s">
        <v>949</v>
      </c>
      <c r="DJ55" s="146"/>
      <c r="DK55" s="143">
        <f t="shared" si="2"/>
        <v>0.8</v>
      </c>
      <c r="DL55" s="143">
        <v>306</v>
      </c>
      <c r="DM55" s="143">
        <v>331</v>
      </c>
      <c r="DN55" s="142">
        <f>IFERROR(Tabla1[[#This Row],[Valor numerador51]]/Tabla1[[#This Row],[Valor denominador52]], " ")</f>
        <v>0.92447129909365555</v>
      </c>
      <c r="DO55" s="144" t="str">
        <f>Tabla1[[#This Row],[EXCELENTE]]</f>
        <v>&gt;85%</v>
      </c>
      <c r="DP55" s="145" t="s">
        <v>21</v>
      </c>
      <c r="DQ55" s="146" t="s">
        <v>967</v>
      </c>
      <c r="DR55" s="146"/>
      <c r="DS55" s="143">
        <f t="shared" si="3"/>
        <v>0.8</v>
      </c>
      <c r="DT55" s="143">
        <v>319</v>
      </c>
      <c r="DU55" s="143">
        <v>331</v>
      </c>
      <c r="DV55" s="142">
        <f>+Tabla1[[#This Row],[Valor denominador60]]/Tabla1[[#This Row],[Valor denominador60]]</f>
        <v>1</v>
      </c>
      <c r="DW55" s="144" t="str">
        <f>Tabla1[[#This Row],[EXCELENTE]]</f>
        <v>&gt;85%</v>
      </c>
      <c r="DX55" s="145" t="s">
        <v>21</v>
      </c>
      <c r="DY55" s="210" t="s">
        <v>1000</v>
      </c>
      <c r="DZ55" s="146"/>
      <c r="EA55" s="263">
        <f>IFERROR(AVERAGE(Tabla1[[#This Row],[RESULTADO 45]],Tabla1[[#This Row],[RESULTADO 53]],Tabla1[[#This Row],[RESULTADO 61]]), " 0")</f>
        <v>0.95065458207452169</v>
      </c>
      <c r="EB55" s="264">
        <f>Tabla1[[#This Row],[PROMEDIO MENSUAL 1er TRIMESTRE]]</f>
        <v>0.95065458207452169</v>
      </c>
      <c r="EC55" s="275" t="str">
        <f>Tabla1[[#This Row],[DESEMPEÑO63]]</f>
        <v>EXCELENTE</v>
      </c>
    </row>
    <row r="56" spans="1:133" s="250" customFormat="1" ht="405" x14ac:dyDescent="0.25">
      <c r="A56" s="481">
        <v>49</v>
      </c>
      <c r="B56" s="331" t="s">
        <v>255</v>
      </c>
      <c r="C56" s="334" t="s">
        <v>466</v>
      </c>
      <c r="D56" s="277" t="s">
        <v>438</v>
      </c>
      <c r="E56" s="333" t="s">
        <v>29</v>
      </c>
      <c r="F56" s="331" t="s">
        <v>470</v>
      </c>
      <c r="G56" s="258" t="s">
        <v>469</v>
      </c>
      <c r="H56" s="334" t="s">
        <v>39</v>
      </c>
      <c r="I56" s="334" t="s">
        <v>456</v>
      </c>
      <c r="J56" s="335">
        <v>0.9</v>
      </c>
      <c r="K56" s="334" t="s">
        <v>471</v>
      </c>
      <c r="L56" s="334" t="s">
        <v>66</v>
      </c>
      <c r="M56" s="258" t="s">
        <v>472</v>
      </c>
      <c r="N56" s="334" t="s">
        <v>37</v>
      </c>
      <c r="O56" s="258" t="s">
        <v>473</v>
      </c>
      <c r="P56" s="256" t="s">
        <v>465</v>
      </c>
      <c r="Q56" s="256" t="s">
        <v>39</v>
      </c>
      <c r="R56" s="336" t="s">
        <v>1158</v>
      </c>
      <c r="S56" s="293" t="s">
        <v>1159</v>
      </c>
      <c r="T56" s="293" t="s">
        <v>1160</v>
      </c>
      <c r="U56" s="301" t="s">
        <v>1161</v>
      </c>
      <c r="V56" s="256" t="s">
        <v>474</v>
      </c>
      <c r="W56" s="256" t="s">
        <v>475</v>
      </c>
      <c r="X56" s="256" t="s">
        <v>468</v>
      </c>
      <c r="Y56" s="256" t="s">
        <v>463</v>
      </c>
      <c r="Z56" s="262">
        <v>0.9</v>
      </c>
      <c r="AA56" s="260">
        <v>1</v>
      </c>
      <c r="AB56" s="260">
        <v>1</v>
      </c>
      <c r="AC56" s="261">
        <f>IFERROR(Tabla1[[#This Row],[Valor numerador]]/Tabla1[[#This Row],[Valor denominador]], " ")</f>
        <v>1</v>
      </c>
      <c r="AD56" s="260" t="str">
        <f>Tabla1[[#This Row],[EXCELENTE]]</f>
        <v>&gt;90%</v>
      </c>
      <c r="AE56" s="203" t="s">
        <v>21</v>
      </c>
      <c r="AF56" s="214" t="s">
        <v>1012</v>
      </c>
      <c r="AG56" s="260"/>
      <c r="AH56" s="262">
        <v>0.9</v>
      </c>
      <c r="AI56" s="260">
        <v>1</v>
      </c>
      <c r="AJ56" s="260">
        <v>1</v>
      </c>
      <c r="AK56" s="261">
        <f>IFERROR(Tabla1[[#This Row],[Valor numerador3]]/Tabla1[[#This Row],[Valor denominador4]], " ")</f>
        <v>1</v>
      </c>
      <c r="AL56" s="260" t="str">
        <f>Tabla1[[#This Row],[EXCELENTE]]</f>
        <v>&gt;90%</v>
      </c>
      <c r="AM56" s="203" t="s">
        <v>21</v>
      </c>
      <c r="AN56" s="214" t="s">
        <v>1016</v>
      </c>
      <c r="AO56" s="260"/>
      <c r="AP56" s="262">
        <v>0.9</v>
      </c>
      <c r="AQ56" s="260">
        <v>3</v>
      </c>
      <c r="AR56" s="260">
        <v>3</v>
      </c>
      <c r="AS56" s="262">
        <f>IFERROR(Tabla1[[#This Row],[Valor numerador11]]/Tabla1[[#This Row],[Valor denominador12]], " ")</f>
        <v>1</v>
      </c>
      <c r="AT56" s="260" t="str">
        <f>Tabla1[[#This Row],[EXCELENTE]]</f>
        <v>&gt;90%</v>
      </c>
      <c r="AU56" s="205" t="s">
        <v>21</v>
      </c>
      <c r="AV56" s="214" t="s">
        <v>1020</v>
      </c>
      <c r="AW56" s="260"/>
      <c r="AX56" s="263">
        <f>IFERROR(AVERAGE(Tabla1[[#This Row],[RESULTADO ]],Tabla1[[#This Row],[RESULTADO 5]],Tabla1[[#This Row],[RESULTADO 13]]), "0")</f>
        <v>1</v>
      </c>
      <c r="AY56" s="264">
        <f>Tabla1[[#This Row],[PROMEDIO MENSUAL 4to TRIMESTRE]]</f>
        <v>1</v>
      </c>
      <c r="AZ56" s="265" t="str">
        <f>Tabla1[[#This Row],[DESEMPEÑO15]]</f>
        <v>EXCELENTE</v>
      </c>
      <c r="BA56" s="217">
        <v>0.9</v>
      </c>
      <c r="BB56" s="218">
        <v>1</v>
      </c>
      <c r="BC56" s="218">
        <v>1</v>
      </c>
      <c r="BD56" s="267">
        <f>IFERROR(Tabla1[[#This Row],[Valor numerador4]]/Tabla1[[#This Row],[Valor denominador5]], " ")</f>
        <v>1</v>
      </c>
      <c r="BE56" s="268" t="str">
        <f t="shared" si="1"/>
        <v>&gt;90%</v>
      </c>
      <c r="BF56" s="219" t="s">
        <v>21</v>
      </c>
      <c r="BG56" s="184" t="s">
        <v>760</v>
      </c>
      <c r="BH56" s="289"/>
      <c r="BI56" s="217">
        <v>0.9</v>
      </c>
      <c r="BJ56" s="218">
        <v>3</v>
      </c>
      <c r="BK56" s="218">
        <v>3</v>
      </c>
      <c r="BL56" s="267">
        <f>+IFERROR(Tabla1[[#This Row],[Valor numerador312]]/Tabla1[[#This Row],[Valor denominador413]], " ")</f>
        <v>1</v>
      </c>
      <c r="BM56" s="266" t="str">
        <f>Tabla1[[#This Row],[EXCELENTE]]</f>
        <v>&gt;90%</v>
      </c>
      <c r="BN56" s="219" t="s">
        <v>21</v>
      </c>
      <c r="BO56" s="289" t="s">
        <v>783</v>
      </c>
      <c r="BP56" s="289"/>
      <c r="BQ56" s="217">
        <v>0.9</v>
      </c>
      <c r="BR56" s="218">
        <v>1</v>
      </c>
      <c r="BS56" s="218">
        <v>1</v>
      </c>
      <c r="BT56" s="267">
        <f>+IFERROR(Tabla1[[#This Row],[Valor numerador1120]]/Tabla1[[#This Row],[Valor denominador1221]], " ")</f>
        <v>1</v>
      </c>
      <c r="BU56" s="266" t="str">
        <f>Tabla1[[#This Row],[EXCELENTE]]</f>
        <v>&gt;90%</v>
      </c>
      <c r="BV56" s="162" t="s">
        <v>21</v>
      </c>
      <c r="BW56" s="289" t="s">
        <v>823</v>
      </c>
      <c r="BX56" s="289"/>
      <c r="BY56" s="270">
        <f>+IFERROR(AVERAGE(Tabla1[[#This Row],[RESULTADO 6]],Tabla1[[#This Row],[RESULTADO 514]],Tabla1[[#This Row],[RESULTADO 1322]]), "0")</f>
        <v>1</v>
      </c>
      <c r="BZ56" s="271">
        <f>Tabla1[[#This Row],[PROMEDIO MENSUAL 3er TRIMESTRE]]</f>
        <v>1</v>
      </c>
      <c r="CA56" s="265" t="str">
        <f>Tabla1[[#This Row],[DESEMPEÑO1524]]</f>
        <v>EXCELENTE</v>
      </c>
      <c r="CB56" s="152">
        <v>0.9</v>
      </c>
      <c r="CC56" s="149">
        <v>3</v>
      </c>
      <c r="CD56" s="149">
        <v>3</v>
      </c>
      <c r="CE56" s="272">
        <f>IFERROR(Tabla1[[#This Row],[Valor numerador19]]/Tabla1[[#This Row],[Valor denominador20]], " ")</f>
        <v>1</v>
      </c>
      <c r="CF56" s="181" t="str">
        <f>Tabla1[[#This Row],[EXCELENTE]]</f>
        <v>&gt;90%</v>
      </c>
      <c r="CG56" s="220" t="s">
        <v>21</v>
      </c>
      <c r="CH56" s="221" t="s">
        <v>856</v>
      </c>
      <c r="CI56" s="186"/>
      <c r="CJ56" s="152">
        <v>0.9</v>
      </c>
      <c r="CK56" s="149">
        <v>2</v>
      </c>
      <c r="CL56" s="149">
        <v>2</v>
      </c>
      <c r="CM56" s="272">
        <f>+IFERROR(Tabla1[[#This Row],[Valor numerador27]]/Tabla1[[#This Row],[Valor denominador28]], " ")</f>
        <v>1</v>
      </c>
      <c r="CN56" s="181" t="str">
        <f>Tabla1[[#This Row],[EXCELENTE]]</f>
        <v>&gt;90%</v>
      </c>
      <c r="CO56" s="222" t="s">
        <v>21</v>
      </c>
      <c r="CP56" s="150" t="s">
        <v>876</v>
      </c>
      <c r="CQ56" s="186"/>
      <c r="CR56" s="152">
        <v>0.9</v>
      </c>
      <c r="CS56" s="149">
        <v>3</v>
      </c>
      <c r="CT56" s="149">
        <v>3</v>
      </c>
      <c r="CU56" s="273">
        <f>IFERROR(Tabla1[[#This Row],[Valor numerador35]]/Tabla1[[#This Row],[Valor denominador36]], " ")</f>
        <v>1</v>
      </c>
      <c r="CV56" s="181" t="str">
        <f>Tabla1[[#This Row],[EXCELENTE]]</f>
        <v>&gt;90%</v>
      </c>
      <c r="CW56" s="164" t="s">
        <v>21</v>
      </c>
      <c r="CX56" s="221" t="s">
        <v>919</v>
      </c>
      <c r="CY56" s="186"/>
      <c r="CZ56" s="263">
        <f>IFERROR(AVERAGE(Tabla1[[#This Row],[RESULTADO 21]],Tabla1[[#This Row],[RESULTADO 29]],Tabla1[[#This Row],[RESULTADO 37]]), "0")</f>
        <v>1</v>
      </c>
      <c r="DA56" s="264">
        <f>Tabla1[[#This Row],[PROMEDIO MENSUAL 2do TRIMESTRE]]</f>
        <v>1</v>
      </c>
      <c r="DB56" s="274" t="str">
        <f>Tabla1[[#This Row],[DESEMPEÑO39]]</f>
        <v>EXCELENTE</v>
      </c>
      <c r="DC56" s="142">
        <f t="shared" si="0"/>
        <v>0.9</v>
      </c>
      <c r="DD56" s="143">
        <v>3</v>
      </c>
      <c r="DE56" s="143">
        <v>3</v>
      </c>
      <c r="DF56" s="142">
        <f>IFERROR(Tabla1[[#This Row],[Valor numerador43]]/Tabla1[[#This Row],[Valor denominador44]], " ")</f>
        <v>1</v>
      </c>
      <c r="DG56" s="144" t="str">
        <f>Tabla1[[#This Row],[EXCELENTE]]</f>
        <v>&gt;90%</v>
      </c>
      <c r="DH56" s="145" t="s">
        <v>21</v>
      </c>
      <c r="DI56" s="210" t="s">
        <v>950</v>
      </c>
      <c r="DJ56" s="146"/>
      <c r="DK56" s="142">
        <f t="shared" si="2"/>
        <v>0.9</v>
      </c>
      <c r="DL56" s="143">
        <v>5</v>
      </c>
      <c r="DM56" s="143">
        <v>5</v>
      </c>
      <c r="DN56" s="142">
        <f>IFERROR(Tabla1[[#This Row],[Valor numerador51]]/Tabla1[[#This Row],[Valor denominador52]], " ")</f>
        <v>1</v>
      </c>
      <c r="DO56" s="144" t="str">
        <f>Tabla1[[#This Row],[EXCELENTE]]</f>
        <v>&gt;90%</v>
      </c>
      <c r="DP56" s="145" t="s">
        <v>21</v>
      </c>
      <c r="DQ56" s="223" t="s">
        <v>968</v>
      </c>
      <c r="DR56" s="146"/>
      <c r="DS56" s="142">
        <f t="shared" si="3"/>
        <v>0.9</v>
      </c>
      <c r="DT56" s="143">
        <v>5</v>
      </c>
      <c r="DU56" s="143">
        <v>5</v>
      </c>
      <c r="DV56" s="142">
        <f>+Tabla1[[#This Row],[Valor denominador60]]/Tabla1[[#This Row],[Valor denominador60]]</f>
        <v>1</v>
      </c>
      <c r="DW56" s="144" t="str">
        <f>Tabla1[[#This Row],[EXCELENTE]]</f>
        <v>&gt;90%</v>
      </c>
      <c r="DX56" s="145" t="s">
        <v>21</v>
      </c>
      <c r="DY56" s="210" t="s">
        <v>1001</v>
      </c>
      <c r="DZ56" s="146"/>
      <c r="EA56" s="263">
        <f>IFERROR(AVERAGE(Tabla1[[#This Row],[RESULTADO 45]],Tabla1[[#This Row],[RESULTADO 53]],Tabla1[[#This Row],[RESULTADO 61]]), " 0")</f>
        <v>1</v>
      </c>
      <c r="EB56" s="264">
        <f>Tabla1[[#This Row],[PROMEDIO MENSUAL 1er TRIMESTRE]]</f>
        <v>1</v>
      </c>
      <c r="EC56" s="275" t="str">
        <f>Tabla1[[#This Row],[DESEMPEÑO63]]</f>
        <v>EXCELENTE</v>
      </c>
    </row>
    <row r="57" spans="1:133" s="250" customFormat="1" ht="120" customHeight="1" x14ac:dyDescent="0.25">
      <c r="A57" s="481">
        <v>50</v>
      </c>
      <c r="B57" s="357" t="s">
        <v>26</v>
      </c>
      <c r="C57" s="338" t="s">
        <v>476</v>
      </c>
      <c r="D57" s="277" t="s">
        <v>477</v>
      </c>
      <c r="E57" s="340" t="s">
        <v>29</v>
      </c>
      <c r="F57" s="456" t="s">
        <v>510</v>
      </c>
      <c r="G57" s="457" t="s">
        <v>511</v>
      </c>
      <c r="H57" s="457" t="s">
        <v>32</v>
      </c>
      <c r="I57" s="457" t="s">
        <v>33</v>
      </c>
      <c r="J57" s="458">
        <v>0.04</v>
      </c>
      <c r="K57" s="456" t="s">
        <v>512</v>
      </c>
      <c r="L57" s="457" t="s">
        <v>496</v>
      </c>
      <c r="M57" s="457" t="s">
        <v>513</v>
      </c>
      <c r="N57" s="456" t="s">
        <v>37</v>
      </c>
      <c r="O57" s="457" t="s">
        <v>514</v>
      </c>
      <c r="P57" s="457" t="s">
        <v>32</v>
      </c>
      <c r="Q57" s="457" t="s">
        <v>32</v>
      </c>
      <c r="R57" s="456" t="s">
        <v>515</v>
      </c>
      <c r="S57" s="457" t="s">
        <v>516</v>
      </c>
      <c r="T57" s="457" t="s">
        <v>517</v>
      </c>
      <c r="U57" s="456" t="s">
        <v>518</v>
      </c>
      <c r="V57" s="459" t="s">
        <v>519</v>
      </c>
      <c r="W57" s="459" t="s">
        <v>520</v>
      </c>
      <c r="X57" s="459" t="s">
        <v>520</v>
      </c>
      <c r="Y57" s="460" t="s">
        <v>504</v>
      </c>
      <c r="Z57" s="262">
        <v>0.04</v>
      </c>
      <c r="AA57" s="182">
        <v>3</v>
      </c>
      <c r="AB57" s="182">
        <v>680</v>
      </c>
      <c r="AC57" s="394">
        <f>IFERROR(Tabla1[[#This Row],[Valor numerador]]/Tabla1[[#This Row],[Valor denominador]], " ")</f>
        <v>4.4117647058823529E-3</v>
      </c>
      <c r="AD57" s="260" t="str">
        <f>Tabla1[[#This Row],[EXCELENTE]]</f>
        <v>&lt; 3,5%</v>
      </c>
      <c r="AE57" s="260" t="s">
        <v>21</v>
      </c>
      <c r="AF57" s="260"/>
      <c r="AG57" s="260"/>
      <c r="AH57" s="337">
        <v>0.04</v>
      </c>
      <c r="AI57" s="182">
        <v>5</v>
      </c>
      <c r="AJ57" s="182">
        <v>680</v>
      </c>
      <c r="AK57" s="394">
        <f>IFERROR(Tabla1[[#This Row],[Valor numerador3]]/Tabla1[[#This Row],[Valor denominador4]], " ")</f>
        <v>7.3529411764705881E-3</v>
      </c>
      <c r="AL57" s="260" t="str">
        <f>Tabla1[[#This Row],[EXCELENTE]]</f>
        <v>&lt; 3,5%</v>
      </c>
      <c r="AM57" s="260" t="s">
        <v>21</v>
      </c>
      <c r="AN57" s="260"/>
      <c r="AO57" s="260"/>
      <c r="AP57" s="337">
        <v>0.04</v>
      </c>
      <c r="AQ57" s="182">
        <v>3</v>
      </c>
      <c r="AR57" s="182">
        <v>680</v>
      </c>
      <c r="AS57" s="378">
        <f>IFERROR(Tabla1[[#This Row],[Valor numerador11]]/Tabla1[[#This Row],[Valor denominador12]], " ")</f>
        <v>4.4117647058823529E-3</v>
      </c>
      <c r="AT57" s="260" t="str">
        <f>Tabla1[[#This Row],[EXCELENTE]]</f>
        <v>&lt; 3,5%</v>
      </c>
      <c r="AU57" s="260" t="s">
        <v>21</v>
      </c>
      <c r="AV57" s="286" t="s">
        <v>1107</v>
      </c>
      <c r="AW57" s="260"/>
      <c r="AX57" s="263">
        <f>IFERROR(AVERAGE(Tabla1[[#This Row],[RESULTADO ]],Tabla1[[#This Row],[RESULTADO 5]],Tabla1[[#This Row],[RESULTADO 13]]), "0")</f>
        <v>5.3921568627450971E-3</v>
      </c>
      <c r="AY57" s="264">
        <f>Tabla1[[#This Row],[PROMEDIO MENSUAL 4to TRIMESTRE]]</f>
        <v>5.3921568627450971E-3</v>
      </c>
      <c r="AZ57" s="265" t="str">
        <f>Tabla1[[#This Row],[DESEMPEÑO15]]</f>
        <v>EXCELENTE</v>
      </c>
      <c r="BA57" s="461"/>
      <c r="BB57" s="462"/>
      <c r="BC57" s="462"/>
      <c r="BD57" s="267" t="str">
        <f>IFERROR(Tabla1[[#This Row],[Valor numerador4]]/Tabla1[[#This Row],[Valor denominador5]], " ")</f>
        <v xml:space="preserve"> </v>
      </c>
      <c r="BE57" s="268" t="str">
        <f t="shared" si="1"/>
        <v>&lt; 3,5%</v>
      </c>
      <c r="BF57" s="462"/>
      <c r="BG57" s="463"/>
      <c r="BH57" s="463"/>
      <c r="BI57" s="461"/>
      <c r="BJ57" s="462"/>
      <c r="BK57" s="462"/>
      <c r="BL57" s="267" t="str">
        <f>+IFERROR(Tabla1[[#This Row],[Valor numerador312]]/Tabla1[[#This Row],[Valor denominador413]], " ")</f>
        <v xml:space="preserve"> </v>
      </c>
      <c r="BM57" s="266" t="str">
        <f>Tabla1[[#This Row],[EXCELENTE]]</f>
        <v>&lt; 3,5%</v>
      </c>
      <c r="BN57" s="462"/>
      <c r="BO57" s="463"/>
      <c r="BP57" s="289"/>
      <c r="BQ57" s="295">
        <v>0.04</v>
      </c>
      <c r="BR57" s="288">
        <v>12</v>
      </c>
      <c r="BS57" s="288">
        <v>680</v>
      </c>
      <c r="BT57" s="267">
        <f>+IFERROR(Tabla1[[#This Row],[Valor numerador1120]]/Tabla1[[#This Row],[Valor denominador1221]], " ")</f>
        <v>1.7647058823529412E-2</v>
      </c>
      <c r="BU57" s="266" t="str">
        <f>Tabla1[[#This Row],[EXCELENTE]]</f>
        <v>&lt; 3,5%</v>
      </c>
      <c r="BV57" s="288" t="s">
        <v>21</v>
      </c>
      <c r="BW57" s="289" t="s">
        <v>824</v>
      </c>
      <c r="BX57" s="289"/>
      <c r="BY57" s="270">
        <f>+IFERROR(AVERAGE(Tabla1[[#This Row],[RESULTADO 6]],Tabla1[[#This Row],[RESULTADO 514]],Tabla1[[#This Row],[RESULTADO 1322]]), "0")</f>
        <v>1.7647058823529412E-2</v>
      </c>
      <c r="BZ57" s="271">
        <f>Tabla1[[#This Row],[PROMEDIO MENSUAL 3er TRIMESTRE]]</f>
        <v>1.7647058823529412E-2</v>
      </c>
      <c r="CA57" s="265" t="str">
        <f>Tabla1[[#This Row],[DESEMPEÑO1524]]</f>
        <v>EXCELENTE</v>
      </c>
      <c r="CB57" s="464">
        <v>0.04</v>
      </c>
      <c r="CC57" s="465"/>
      <c r="CD57" s="465"/>
      <c r="CE57" s="272" t="str">
        <f>IFERROR(Tabla1[[#This Row],[Valor numerador19]]/Tabla1[[#This Row],[Valor denominador20]], " ")</f>
        <v xml:space="preserve"> </v>
      </c>
      <c r="CF57" s="181" t="str">
        <f>Tabla1[[#This Row],[EXCELENTE]]</f>
        <v>&lt; 3,5%</v>
      </c>
      <c r="CG57" s="465"/>
      <c r="CH57" s="465"/>
      <c r="CI57" s="465"/>
      <c r="CJ57" s="464">
        <v>0.04</v>
      </c>
      <c r="CK57" s="465"/>
      <c r="CL57" s="465"/>
      <c r="CM57" s="272" t="str">
        <f>+IFERROR(Tabla1[[#This Row],[Valor numerador27]]/Tabla1[[#This Row],[Valor denominador28]], " ")</f>
        <v xml:space="preserve"> </v>
      </c>
      <c r="CN57" s="181" t="str">
        <f>Tabla1[[#This Row],[EXCELENTE]]</f>
        <v>&lt; 3,5%</v>
      </c>
      <c r="CO57" s="465"/>
      <c r="CP57" s="465"/>
      <c r="CQ57" s="186"/>
      <c r="CR57" s="290">
        <v>0.04</v>
      </c>
      <c r="CS57" s="186">
        <v>19</v>
      </c>
      <c r="CT57" s="186">
        <v>688</v>
      </c>
      <c r="CU57" s="273">
        <f>IFERROR(Tabla1[[#This Row],[Valor numerador35]]/Tabla1[[#This Row],[Valor denominador36]], " ")</f>
        <v>2.7616279069767442E-2</v>
      </c>
      <c r="CV57" s="181" t="str">
        <f>Tabla1[[#This Row],[EXCELENTE]]</f>
        <v>&lt; 3,5%</v>
      </c>
      <c r="CW57" s="186" t="s">
        <v>21</v>
      </c>
      <c r="CX57" s="216" t="s">
        <v>920</v>
      </c>
      <c r="CY57" s="186"/>
      <c r="CZ57" s="263">
        <f>IFERROR(AVERAGE(Tabla1[[#This Row],[RESULTADO 21]],Tabla1[[#This Row],[RESULTADO 29]],Tabla1[[#This Row],[RESULTADO 37]]), "0")</f>
        <v>2.7616279069767442E-2</v>
      </c>
      <c r="DA57" s="264">
        <f>Tabla1[[#This Row],[PROMEDIO MENSUAL 2do TRIMESTRE]]</f>
        <v>2.7616279069767442E-2</v>
      </c>
      <c r="DB57" s="274" t="str">
        <f>Tabla1[[#This Row],[DESEMPEÑO39]]</f>
        <v>EXCELENTE</v>
      </c>
      <c r="DC57" s="142">
        <f t="shared" si="0"/>
        <v>0.04</v>
      </c>
      <c r="DD57" s="143"/>
      <c r="DE57" s="143"/>
      <c r="DF57" s="142" t="str">
        <f>IFERROR(Tabla1[[#This Row],[Valor numerador43]]/Tabla1[[#This Row],[Valor denominador44]], " ")</f>
        <v xml:space="preserve"> </v>
      </c>
      <c r="DG57" s="144" t="str">
        <f>Tabla1[[#This Row],[EXCELENTE]]</f>
        <v>&lt; 3,5%</v>
      </c>
      <c r="DH57" s="145"/>
      <c r="DI57" s="146"/>
      <c r="DJ57" s="146"/>
      <c r="DK57" s="142">
        <f t="shared" si="2"/>
        <v>0.04</v>
      </c>
      <c r="DL57" s="143"/>
      <c r="DM57" s="143"/>
      <c r="DN57" s="142" t="str">
        <f>IFERROR(Tabla1[[#This Row],[Valor numerador51]]/Tabla1[[#This Row],[Valor denominador52]], " ")</f>
        <v xml:space="preserve"> </v>
      </c>
      <c r="DO57" s="144" t="str">
        <f>Tabla1[[#This Row],[EXCELENTE]]</f>
        <v>&lt; 3,5%</v>
      </c>
      <c r="DP57" s="145"/>
      <c r="DQ57" s="146"/>
      <c r="DR57" s="146"/>
      <c r="DS57" s="142">
        <f t="shared" si="3"/>
        <v>0.04</v>
      </c>
      <c r="DT57" s="143">
        <v>1</v>
      </c>
      <c r="DU57" s="143">
        <v>1</v>
      </c>
      <c r="DV57" s="142">
        <f>+Tabla1[[#This Row],[Valor denominador60]]/Tabla1[[#This Row],[Valor denominador60]]</f>
        <v>1</v>
      </c>
      <c r="DW57" s="144" t="str">
        <f>Tabla1[[#This Row],[EXCELENTE]]</f>
        <v>&lt; 3,5%</v>
      </c>
      <c r="DX57" s="145" t="s">
        <v>21</v>
      </c>
      <c r="DY57" s="224" t="s">
        <v>1002</v>
      </c>
      <c r="DZ57" s="146"/>
      <c r="EA57" s="263">
        <v>0.01</v>
      </c>
      <c r="EB57" s="264">
        <f>Tabla1[[#This Row],[PROMEDIO MENSUAL 1er TRIMESTRE]]</f>
        <v>0.01</v>
      </c>
      <c r="EC57" s="275" t="str">
        <f>Tabla1[[#This Row],[DESEMPEÑO63]]</f>
        <v>EXCELENTE</v>
      </c>
    </row>
    <row r="58" spans="1:133" s="250" customFormat="1" ht="135" customHeight="1" x14ac:dyDescent="0.25">
      <c r="A58" s="481">
        <v>51</v>
      </c>
      <c r="B58" s="331" t="s">
        <v>26</v>
      </c>
      <c r="C58" s="334" t="s">
        <v>476</v>
      </c>
      <c r="D58" s="277" t="s">
        <v>477</v>
      </c>
      <c r="E58" s="333" t="s">
        <v>29</v>
      </c>
      <c r="F58" s="457" t="s">
        <v>521</v>
      </c>
      <c r="G58" s="457" t="s">
        <v>522</v>
      </c>
      <c r="H58" s="457" t="s">
        <v>32</v>
      </c>
      <c r="I58" s="457" t="s">
        <v>33</v>
      </c>
      <c r="J58" s="466">
        <v>0.04</v>
      </c>
      <c r="K58" s="457" t="s">
        <v>512</v>
      </c>
      <c r="L58" s="457" t="s">
        <v>496</v>
      </c>
      <c r="M58" s="457" t="s">
        <v>523</v>
      </c>
      <c r="N58" s="457" t="s">
        <v>37</v>
      </c>
      <c r="O58" s="457" t="s">
        <v>524</v>
      </c>
      <c r="P58" s="457" t="s">
        <v>32</v>
      </c>
      <c r="Q58" s="457" t="s">
        <v>32</v>
      </c>
      <c r="R58" s="457" t="s">
        <v>515</v>
      </c>
      <c r="S58" s="457" t="s">
        <v>516</v>
      </c>
      <c r="T58" s="457" t="s">
        <v>525</v>
      </c>
      <c r="U58" s="457" t="s">
        <v>526</v>
      </c>
      <c r="V58" s="459" t="s">
        <v>519</v>
      </c>
      <c r="W58" s="459" t="s">
        <v>520</v>
      </c>
      <c r="X58" s="459" t="s">
        <v>520</v>
      </c>
      <c r="Y58" s="460" t="s">
        <v>504</v>
      </c>
      <c r="Z58" s="262">
        <v>0.04</v>
      </c>
      <c r="AA58" s="182">
        <f>170*24</f>
        <v>4080</v>
      </c>
      <c r="AB58" s="182">
        <v>489600</v>
      </c>
      <c r="AC58" s="394">
        <f>IFERROR(Tabla1[[#This Row],[Valor numerador]]/Tabla1[[#This Row],[Valor denominador]], " ")</f>
        <v>8.3333333333333332E-3</v>
      </c>
      <c r="AD58" s="260" t="str">
        <f>Tabla1[[#This Row],[EXCELENTE]]</f>
        <v>&lt; 4%</v>
      </c>
      <c r="AE58" s="260" t="s">
        <v>21</v>
      </c>
      <c r="AF58" s="260"/>
      <c r="AG58" s="260"/>
      <c r="AH58" s="337">
        <v>0.04</v>
      </c>
      <c r="AI58" s="182">
        <f>163*24</f>
        <v>3912</v>
      </c>
      <c r="AJ58" s="182">
        <v>489600</v>
      </c>
      <c r="AK58" s="394">
        <f>IFERROR(Tabla1[[#This Row],[Valor numerador3]]/Tabla1[[#This Row],[Valor denominador4]], " ")</f>
        <v>7.9901960784313723E-3</v>
      </c>
      <c r="AL58" s="260" t="str">
        <f>Tabla1[[#This Row],[EXCELENTE]]</f>
        <v>&lt; 4%</v>
      </c>
      <c r="AM58" s="260" t="s">
        <v>21</v>
      </c>
      <c r="AN58" s="260"/>
      <c r="AO58" s="260"/>
      <c r="AP58" s="337">
        <v>0.04</v>
      </c>
      <c r="AQ58" s="467">
        <f>202*24</f>
        <v>4848</v>
      </c>
      <c r="AR58" s="182">
        <v>489600</v>
      </c>
      <c r="AS58" s="262">
        <f>IFERROR(Tabla1[[#This Row],[Valor numerador11]]/Tabla1[[#This Row],[Valor denominador12]], " ")</f>
        <v>9.9019607843137247E-3</v>
      </c>
      <c r="AT58" s="260" t="str">
        <f>Tabla1[[#This Row],[EXCELENTE]]</f>
        <v>&lt; 4%</v>
      </c>
      <c r="AU58" s="260" t="s">
        <v>21</v>
      </c>
      <c r="AV58" s="153" t="s">
        <v>1108</v>
      </c>
      <c r="AW58" s="260"/>
      <c r="AX58" s="263">
        <f>IFERROR(AVERAGE(Tabla1[[#This Row],[RESULTADO ]],Tabla1[[#This Row],[RESULTADO 5]],Tabla1[[#This Row],[RESULTADO 13]]), "0")</f>
        <v>8.7418300653594756E-3</v>
      </c>
      <c r="AY58" s="264">
        <f>Tabla1[[#This Row],[PROMEDIO MENSUAL 4to TRIMESTRE]]</f>
        <v>8.7418300653594756E-3</v>
      </c>
      <c r="AZ58" s="265" t="str">
        <f>Tabla1[[#This Row],[DESEMPEÑO15]]</f>
        <v>EXCELENTE</v>
      </c>
      <c r="BA58" s="461"/>
      <c r="BB58" s="462"/>
      <c r="BC58" s="462"/>
      <c r="BD58" s="267" t="str">
        <f>IFERROR(Tabla1[[#This Row],[Valor numerador4]]/Tabla1[[#This Row],[Valor denominador5]], " ")</f>
        <v xml:space="preserve"> </v>
      </c>
      <c r="BE58" s="268" t="str">
        <f t="shared" si="1"/>
        <v>&lt; 4%</v>
      </c>
      <c r="BF58" s="462"/>
      <c r="BG58" s="463"/>
      <c r="BH58" s="463"/>
      <c r="BI58" s="461"/>
      <c r="BJ58" s="462"/>
      <c r="BK58" s="462"/>
      <c r="BL58" s="267" t="str">
        <f>+IFERROR(Tabla1[[#This Row],[Valor numerador312]]/Tabla1[[#This Row],[Valor denominador413]], " ")</f>
        <v xml:space="preserve"> </v>
      </c>
      <c r="BM58" s="266" t="str">
        <f>Tabla1[[#This Row],[EXCELENTE]]</f>
        <v>&lt; 4%</v>
      </c>
      <c r="BN58" s="462"/>
      <c r="BO58" s="463"/>
      <c r="BP58" s="289"/>
      <c r="BQ58" s="295">
        <v>0.04</v>
      </c>
      <c r="BR58" s="288">
        <v>5648</v>
      </c>
      <c r="BS58" s="288">
        <v>489600</v>
      </c>
      <c r="BT58" s="267">
        <f>+IFERROR(Tabla1[[#This Row],[Valor numerador1120]]/Tabla1[[#This Row],[Valor denominador1221]], " ")</f>
        <v>1.1535947712418301E-2</v>
      </c>
      <c r="BU58" s="266" t="str">
        <f>Tabla1[[#This Row],[EXCELENTE]]</f>
        <v>&lt; 4%</v>
      </c>
      <c r="BV58" s="288" t="s">
        <v>21</v>
      </c>
      <c r="BW58" s="289" t="s">
        <v>825</v>
      </c>
      <c r="BX58" s="289"/>
      <c r="BY58" s="270">
        <f>+IFERROR(AVERAGE(Tabla1[[#This Row],[RESULTADO 6]],Tabla1[[#This Row],[RESULTADO 514]],Tabla1[[#This Row],[RESULTADO 1322]]), "0")</f>
        <v>1.1535947712418301E-2</v>
      </c>
      <c r="BZ58" s="271">
        <f>Tabla1[[#This Row],[PROMEDIO MENSUAL 3er TRIMESTRE]]</f>
        <v>1.1535947712418301E-2</v>
      </c>
      <c r="CA58" s="265" t="str">
        <f>Tabla1[[#This Row],[DESEMPEÑO1524]]</f>
        <v>EXCELENTE</v>
      </c>
      <c r="CB58" s="464">
        <v>0.04</v>
      </c>
      <c r="CC58" s="465"/>
      <c r="CD58" s="465"/>
      <c r="CE58" s="272" t="str">
        <f>IFERROR(Tabla1[[#This Row],[Valor numerador19]]/Tabla1[[#This Row],[Valor denominador20]], " ")</f>
        <v xml:space="preserve"> </v>
      </c>
      <c r="CF58" s="181" t="str">
        <f>Tabla1[[#This Row],[EXCELENTE]]</f>
        <v>&lt; 4%</v>
      </c>
      <c r="CG58" s="465"/>
      <c r="CH58" s="465"/>
      <c r="CI58" s="465"/>
      <c r="CJ58" s="464">
        <v>0.04</v>
      </c>
      <c r="CK58" s="465"/>
      <c r="CL58" s="465"/>
      <c r="CM58" s="272" t="str">
        <f>+IFERROR(Tabla1[[#This Row],[Valor numerador27]]/Tabla1[[#This Row],[Valor denominador28]], " ")</f>
        <v xml:space="preserve"> </v>
      </c>
      <c r="CN58" s="181" t="str">
        <f>Tabla1[[#This Row],[EXCELENTE]]</f>
        <v>&lt; 4%</v>
      </c>
      <c r="CO58" s="465"/>
      <c r="CP58" s="465"/>
      <c r="CQ58" s="186"/>
      <c r="CR58" s="290">
        <v>0.04</v>
      </c>
      <c r="CS58" s="362">
        <v>7152</v>
      </c>
      <c r="CT58" s="186">
        <v>495360</v>
      </c>
      <c r="CU58" s="273">
        <f>IFERROR(Tabla1[[#This Row],[Valor numerador35]]/Tabla1[[#This Row],[Valor denominador36]], " ")</f>
        <v>1.4437984496124032E-2</v>
      </c>
      <c r="CV58" s="181" t="str">
        <f>Tabla1[[#This Row],[EXCELENTE]]</f>
        <v>&lt; 4%</v>
      </c>
      <c r="CW58" s="186" t="s">
        <v>21</v>
      </c>
      <c r="CX58" s="216" t="s">
        <v>921</v>
      </c>
      <c r="CY58" s="186"/>
      <c r="CZ58" s="263">
        <f>IFERROR(AVERAGE(Tabla1[[#This Row],[RESULTADO 21]],Tabla1[[#This Row],[RESULTADO 29]],Tabla1[[#This Row],[RESULTADO 37]]), "0")</f>
        <v>1.4437984496124032E-2</v>
      </c>
      <c r="DA58" s="264">
        <f>Tabla1[[#This Row],[PROMEDIO MENSUAL 2do TRIMESTRE]]</f>
        <v>1.4437984496124032E-2</v>
      </c>
      <c r="DB58" s="274" t="str">
        <f>Tabla1[[#This Row],[DESEMPEÑO39]]</f>
        <v>EXCELENTE</v>
      </c>
      <c r="DC58" s="142">
        <f t="shared" si="0"/>
        <v>0.04</v>
      </c>
      <c r="DD58" s="143"/>
      <c r="DE58" s="143"/>
      <c r="DF58" s="142" t="str">
        <f>IFERROR(Tabla1[[#This Row],[Valor numerador43]]/Tabla1[[#This Row],[Valor denominador44]], " ")</f>
        <v xml:space="preserve"> </v>
      </c>
      <c r="DG58" s="144" t="str">
        <f>Tabla1[[#This Row],[EXCELENTE]]</f>
        <v>&lt; 4%</v>
      </c>
      <c r="DH58" s="145"/>
      <c r="DI58" s="146" t="s">
        <v>951</v>
      </c>
      <c r="DJ58" s="146"/>
      <c r="DK58" s="142">
        <f t="shared" si="2"/>
        <v>0.04</v>
      </c>
      <c r="DL58" s="143"/>
      <c r="DM58" s="143"/>
      <c r="DN58" s="142" t="str">
        <f>IFERROR(Tabla1[[#This Row],[Valor numerador51]]/Tabla1[[#This Row],[Valor denominador52]], " ")</f>
        <v xml:space="preserve"> </v>
      </c>
      <c r="DO58" s="144" t="str">
        <f>Tabla1[[#This Row],[EXCELENTE]]</f>
        <v>&lt; 4%</v>
      </c>
      <c r="DP58" s="145"/>
      <c r="DQ58" s="146"/>
      <c r="DR58" s="146"/>
      <c r="DS58" s="142">
        <f t="shared" si="3"/>
        <v>0.04</v>
      </c>
      <c r="DT58" s="143">
        <v>165</v>
      </c>
      <c r="DU58" s="143">
        <v>176</v>
      </c>
      <c r="DV58" s="142">
        <v>1.0666666666666666E-2</v>
      </c>
      <c r="DW58" s="144" t="str">
        <f>Tabla1[[#This Row],[EXCELENTE]]</f>
        <v>&lt; 4%</v>
      </c>
      <c r="DX58" s="145" t="s">
        <v>20</v>
      </c>
      <c r="DY58" s="224" t="s">
        <v>1003</v>
      </c>
      <c r="DZ58" s="146"/>
      <c r="EA58" s="263">
        <f>IFERROR(AVERAGE(Tabla1[[#This Row],[RESULTADO 45]],Tabla1[[#This Row],[RESULTADO 53]],Tabla1[[#This Row],[RESULTADO 61]]), " 0")</f>
        <v>1.0666666666666666E-2</v>
      </c>
      <c r="EB58" s="264">
        <f>Tabla1[[#This Row],[PROMEDIO MENSUAL 1er TRIMESTRE]]</f>
        <v>1.0666666666666666E-2</v>
      </c>
      <c r="EC58" s="275" t="str">
        <f>Tabla1[[#This Row],[DESEMPEÑO63]]</f>
        <v>BUENO</v>
      </c>
    </row>
    <row r="59" spans="1:133" s="250" customFormat="1" ht="114.75" customHeight="1" x14ac:dyDescent="0.25">
      <c r="A59" s="481">
        <v>52</v>
      </c>
      <c r="B59" s="357" t="s">
        <v>26</v>
      </c>
      <c r="C59" s="338" t="s">
        <v>476</v>
      </c>
      <c r="D59" s="277" t="s">
        <v>477</v>
      </c>
      <c r="E59" s="340" t="s">
        <v>29</v>
      </c>
      <c r="F59" s="334" t="s">
        <v>478</v>
      </c>
      <c r="G59" s="334" t="s">
        <v>479</v>
      </c>
      <c r="H59" s="334" t="s">
        <v>32</v>
      </c>
      <c r="I59" s="334" t="s">
        <v>33</v>
      </c>
      <c r="J59" s="335">
        <v>1</v>
      </c>
      <c r="K59" s="334" t="s">
        <v>480</v>
      </c>
      <c r="L59" s="334" t="s">
        <v>35</v>
      </c>
      <c r="M59" s="334" t="s">
        <v>481</v>
      </c>
      <c r="N59" s="334" t="s">
        <v>37</v>
      </c>
      <c r="O59" s="334" t="s">
        <v>482</v>
      </c>
      <c r="P59" s="334" t="s">
        <v>32</v>
      </c>
      <c r="Q59" s="334" t="s">
        <v>32</v>
      </c>
      <c r="R59" s="334" t="s">
        <v>87</v>
      </c>
      <c r="S59" s="334" t="s">
        <v>483</v>
      </c>
      <c r="T59" s="334" t="s">
        <v>484</v>
      </c>
      <c r="U59" s="334" t="s">
        <v>163</v>
      </c>
      <c r="V59" s="338" t="s">
        <v>485</v>
      </c>
      <c r="W59" s="338" t="s">
        <v>486</v>
      </c>
      <c r="X59" s="338" t="s">
        <v>486</v>
      </c>
      <c r="Y59" s="468" t="s">
        <v>487</v>
      </c>
      <c r="Z59" s="262">
        <v>1</v>
      </c>
      <c r="AA59" s="182">
        <v>1</v>
      </c>
      <c r="AB59" s="182">
        <v>1</v>
      </c>
      <c r="AC59" s="261">
        <f>IFERROR(Tabla1[[#This Row],[Valor numerador]]/Tabla1[[#This Row],[Valor denominador]], " ")</f>
        <v>1</v>
      </c>
      <c r="AD59" s="260" t="str">
        <f>Tabla1[[#This Row],[EXCELENTE]]</f>
        <v>&gt;95%</v>
      </c>
      <c r="AE59" s="260" t="s">
        <v>21</v>
      </c>
      <c r="AF59" s="286" t="s">
        <v>1101</v>
      </c>
      <c r="AG59" s="260"/>
      <c r="AH59" s="337"/>
      <c r="AI59" s="182">
        <v>4</v>
      </c>
      <c r="AJ59" s="182">
        <v>4</v>
      </c>
      <c r="AK59" s="261">
        <f>IFERROR(Tabla1[[#This Row],[Valor numerador3]]/Tabla1[[#This Row],[Valor denominador4]], " ")</f>
        <v>1</v>
      </c>
      <c r="AL59" s="260" t="str">
        <f>Tabla1[[#This Row],[EXCELENTE]]</f>
        <v>&gt;95%</v>
      </c>
      <c r="AM59" s="260" t="s">
        <v>21</v>
      </c>
      <c r="AN59" s="286" t="s">
        <v>1105</v>
      </c>
      <c r="AO59" s="260"/>
      <c r="AP59" s="337"/>
      <c r="AQ59" s="182">
        <v>2</v>
      </c>
      <c r="AR59" s="182">
        <v>2</v>
      </c>
      <c r="AS59" s="262">
        <f>IFERROR(Tabla1[[#This Row],[Valor numerador11]]/Tabla1[[#This Row],[Valor denominador12]], " ")</f>
        <v>1</v>
      </c>
      <c r="AT59" s="260" t="str">
        <f>Tabla1[[#This Row],[EXCELENTE]]</f>
        <v>&gt;95%</v>
      </c>
      <c r="AU59" s="260" t="s">
        <v>21</v>
      </c>
      <c r="AV59" s="286" t="s">
        <v>1109</v>
      </c>
      <c r="AW59" s="260"/>
      <c r="AX59" s="263">
        <f>IFERROR(AVERAGE(Tabla1[[#This Row],[RESULTADO ]],Tabla1[[#This Row],[RESULTADO 5]],Tabla1[[#This Row],[RESULTADO 13]]), "0")</f>
        <v>1</v>
      </c>
      <c r="AY59" s="264">
        <f>Tabla1[[#This Row],[PROMEDIO MENSUAL 4to TRIMESTRE]]</f>
        <v>1</v>
      </c>
      <c r="AZ59" s="265" t="str">
        <f>Tabla1[[#This Row],[DESEMPEÑO15]]</f>
        <v>EXCELENTE</v>
      </c>
      <c r="BA59" s="469">
        <f>AK59</f>
        <v>1</v>
      </c>
      <c r="BB59" s="277">
        <v>0</v>
      </c>
      <c r="BC59" s="277">
        <v>0</v>
      </c>
      <c r="BD59" s="267" t="str">
        <f>IFERROR(Tabla1[[#This Row],[Valor numerador4]]/Tabla1[[#This Row],[Valor denominador5]], " ")</f>
        <v xml:space="preserve"> </v>
      </c>
      <c r="BE59" s="268" t="str">
        <f t="shared" si="1"/>
        <v>&gt;95%</v>
      </c>
      <c r="BF59" s="253" t="s">
        <v>18</v>
      </c>
      <c r="BG59" s="470" t="s">
        <v>761</v>
      </c>
      <c r="BH59" s="289"/>
      <c r="BI59" s="469">
        <f>BA59</f>
        <v>1</v>
      </c>
      <c r="BJ59" s="277">
        <v>0</v>
      </c>
      <c r="BK59" s="277">
        <v>0</v>
      </c>
      <c r="BL59" s="267" t="str">
        <f>+IFERROR(Tabla1[[#This Row],[Valor numerador312]]/Tabla1[[#This Row],[Valor denominador413]], " ")</f>
        <v xml:space="preserve"> </v>
      </c>
      <c r="BM59" s="266" t="str">
        <f>Tabla1[[#This Row],[EXCELENTE]]</f>
        <v>&gt;95%</v>
      </c>
      <c r="BN59" s="277" t="s">
        <v>18</v>
      </c>
      <c r="BO59" s="470" t="s">
        <v>784</v>
      </c>
      <c r="BP59" s="470"/>
      <c r="BQ59" s="469">
        <f>BI59</f>
        <v>1</v>
      </c>
      <c r="BR59" s="277">
        <v>0</v>
      </c>
      <c r="BS59" s="277">
        <v>0</v>
      </c>
      <c r="BT59" s="267" t="str">
        <f>+IFERROR(Tabla1[[#This Row],[Valor numerador1120]]/Tabla1[[#This Row],[Valor denominador1221]], " ")</f>
        <v xml:space="preserve"> </v>
      </c>
      <c r="BU59" s="266" t="str">
        <f>Tabla1[[#This Row],[EXCELENTE]]</f>
        <v>&gt;95%</v>
      </c>
      <c r="BV59" s="225" t="s">
        <v>18</v>
      </c>
      <c r="BW59" s="470"/>
      <c r="BX59" s="471" t="s">
        <v>826</v>
      </c>
      <c r="BY59" s="270" t="str">
        <f>+IFERROR(AVERAGE(Tabla1[[#This Row],[RESULTADO 6]],Tabla1[[#This Row],[RESULTADO 514]],Tabla1[[#This Row],[RESULTADO 1322]]), "0")</f>
        <v>0</v>
      </c>
      <c r="BZ59" s="271" t="str">
        <f>Tabla1[[#This Row],[PROMEDIO MENSUAL 3er TRIMESTRE]]</f>
        <v>0</v>
      </c>
      <c r="CA59" s="265" t="str">
        <f>Tabla1[[#This Row],[DESEMPEÑO1524]]</f>
        <v>MALO</v>
      </c>
      <c r="CB59" s="290">
        <v>1</v>
      </c>
      <c r="CC59" s="186"/>
      <c r="CD59" s="186"/>
      <c r="CE59" s="272" t="str">
        <f>IFERROR(Tabla1[[#This Row],[Valor numerador19]]/Tabla1[[#This Row],[Valor denominador20]], " ")</f>
        <v xml:space="preserve"> </v>
      </c>
      <c r="CF59" s="181" t="str">
        <f>Tabla1[[#This Row],[EXCELENTE]]</f>
        <v>&gt;95%</v>
      </c>
      <c r="CG59" s="226"/>
      <c r="CH59" s="151"/>
      <c r="CI59" s="186"/>
      <c r="CJ59" s="290"/>
      <c r="CK59" s="186"/>
      <c r="CL59" s="186"/>
      <c r="CM59" s="272" t="str">
        <f>+IFERROR(Tabla1[[#This Row],[Valor numerador27]]/Tabla1[[#This Row],[Valor denominador28]], " ")</f>
        <v xml:space="preserve"> </v>
      </c>
      <c r="CN59" s="181" t="str">
        <f>Tabla1[[#This Row],[EXCELENTE]]</f>
        <v>&gt;95%</v>
      </c>
      <c r="CO59" s="226"/>
      <c r="CP59" s="151"/>
      <c r="CQ59" s="186"/>
      <c r="CR59" s="290">
        <v>1</v>
      </c>
      <c r="CS59" s="174">
        <v>1</v>
      </c>
      <c r="CT59" s="174">
        <v>1</v>
      </c>
      <c r="CU59" s="273">
        <f>IFERROR(Tabla1[[#This Row],[Valor numerador35]]/Tabla1[[#This Row],[Valor denominador36]], " ")</f>
        <v>1</v>
      </c>
      <c r="CV59" s="181" t="str">
        <f>Tabla1[[#This Row],[EXCELENTE]]</f>
        <v>&gt;95%</v>
      </c>
      <c r="CW59" s="164" t="s">
        <v>21</v>
      </c>
      <c r="CX59" s="312" t="s">
        <v>922</v>
      </c>
      <c r="CY59" s="186"/>
      <c r="CZ59" s="263">
        <f>IFERROR(AVERAGE(Tabla1[[#This Row],[RESULTADO 21]],Tabla1[[#This Row],[RESULTADO 29]],Tabla1[[#This Row],[RESULTADO 37]]), "0")</f>
        <v>1</v>
      </c>
      <c r="DA59" s="264">
        <f>Tabla1[[#This Row],[PROMEDIO MENSUAL 2do TRIMESTRE]]</f>
        <v>1</v>
      </c>
      <c r="DB59" s="274" t="str">
        <f>Tabla1[[#This Row],[DESEMPEÑO39]]</f>
        <v>EXCELENTE</v>
      </c>
      <c r="DC59" s="142">
        <f t="shared" si="0"/>
        <v>1</v>
      </c>
      <c r="DD59" s="143"/>
      <c r="DE59" s="143"/>
      <c r="DF59" s="142" t="str">
        <f>IFERROR(Tabla1[[#This Row],[Valor numerador43]]/Tabla1[[#This Row],[Valor denominador44]], " ")</f>
        <v xml:space="preserve"> </v>
      </c>
      <c r="DG59" s="144" t="str">
        <f>Tabla1[[#This Row],[EXCELENTE]]</f>
        <v>&gt;95%</v>
      </c>
      <c r="DH59" s="145"/>
      <c r="DI59" s="146"/>
      <c r="DJ59" s="146"/>
      <c r="DK59" s="142">
        <f t="shared" si="2"/>
        <v>1</v>
      </c>
      <c r="DL59" s="143"/>
      <c r="DM59" s="143"/>
      <c r="DN59" s="142" t="str">
        <f>IFERROR(Tabla1[[#This Row],[Valor numerador51]]/Tabla1[[#This Row],[Valor denominador52]], " ")</f>
        <v xml:space="preserve"> </v>
      </c>
      <c r="DO59" s="144" t="str">
        <f>Tabla1[[#This Row],[EXCELENTE]]</f>
        <v>&gt;95%</v>
      </c>
      <c r="DP59" s="145"/>
      <c r="DQ59" s="146"/>
      <c r="DR59" s="146"/>
      <c r="DS59" s="142">
        <f t="shared" si="3"/>
        <v>1</v>
      </c>
      <c r="DT59" s="143">
        <v>362</v>
      </c>
      <c r="DU59" s="143">
        <v>388</v>
      </c>
      <c r="DV59" s="142">
        <f>+Tabla1[[#This Row],[Valor denominador60]]/Tabla1[[#This Row],[Valor denominador60]]</f>
        <v>1</v>
      </c>
      <c r="DW59" s="144" t="str">
        <f>Tabla1[[#This Row],[EXCELENTE]]</f>
        <v>&gt;95%</v>
      </c>
      <c r="DX59" s="145" t="s">
        <v>20</v>
      </c>
      <c r="DY59" s="224" t="s">
        <v>1004</v>
      </c>
      <c r="DZ59" s="146"/>
      <c r="EA59" s="263">
        <f>IFERROR(AVERAGE(Tabla1[[#This Row],[RESULTADO 45]],Tabla1[[#This Row],[RESULTADO 53]],Tabla1[[#This Row],[RESULTADO 61]]), " 0")</f>
        <v>1</v>
      </c>
      <c r="EB59" s="264">
        <f>Tabla1[[#This Row],[PROMEDIO MENSUAL 1er TRIMESTRE]]</f>
        <v>1</v>
      </c>
      <c r="EC59" s="275" t="str">
        <f>Tabla1[[#This Row],[DESEMPEÑO63]]</f>
        <v>BUENO</v>
      </c>
    </row>
    <row r="60" spans="1:133" s="250" customFormat="1" ht="267.75" customHeight="1" x14ac:dyDescent="0.25">
      <c r="A60" s="481">
        <v>53</v>
      </c>
      <c r="B60" s="472" t="s">
        <v>179</v>
      </c>
      <c r="C60" s="334" t="s">
        <v>476</v>
      </c>
      <c r="D60" s="277" t="s">
        <v>477</v>
      </c>
      <c r="E60" s="333" t="s">
        <v>29</v>
      </c>
      <c r="F60" s="334" t="s">
        <v>488</v>
      </c>
      <c r="G60" s="334" t="s">
        <v>479</v>
      </c>
      <c r="H60" s="334" t="s">
        <v>32</v>
      </c>
      <c r="I60" s="334" t="s">
        <v>33</v>
      </c>
      <c r="J60" s="335">
        <v>1</v>
      </c>
      <c r="K60" s="334" t="s">
        <v>480</v>
      </c>
      <c r="L60" s="334" t="s">
        <v>35</v>
      </c>
      <c r="M60" s="334" t="s">
        <v>489</v>
      </c>
      <c r="N60" s="334" t="s">
        <v>37</v>
      </c>
      <c r="O60" s="334" t="s">
        <v>482</v>
      </c>
      <c r="P60" s="334" t="s">
        <v>32</v>
      </c>
      <c r="Q60" s="334" t="s">
        <v>32</v>
      </c>
      <c r="R60" s="334" t="s">
        <v>490</v>
      </c>
      <c r="S60" s="334" t="s">
        <v>491</v>
      </c>
      <c r="T60" s="334" t="s">
        <v>492</v>
      </c>
      <c r="U60" s="334" t="s">
        <v>163</v>
      </c>
      <c r="V60" s="338" t="s">
        <v>485</v>
      </c>
      <c r="W60" s="338" t="s">
        <v>486</v>
      </c>
      <c r="X60" s="338" t="s">
        <v>486</v>
      </c>
      <c r="Y60" s="468" t="s">
        <v>487</v>
      </c>
      <c r="Z60" s="262">
        <v>1</v>
      </c>
      <c r="AA60" s="182">
        <v>170</v>
      </c>
      <c r="AB60" s="182">
        <v>170</v>
      </c>
      <c r="AC60" s="261">
        <f>IFERROR(Tabla1[[#This Row],[Valor numerador]]/Tabla1[[#This Row],[Valor denominador]], " ")</f>
        <v>1</v>
      </c>
      <c r="AD60" s="260" t="str">
        <f>Tabla1[[#This Row],[EXCELENTE]]</f>
        <v>&gt;95%</v>
      </c>
      <c r="AE60" s="260" t="s">
        <v>21</v>
      </c>
      <c r="AF60" s="286" t="s">
        <v>1102</v>
      </c>
      <c r="AG60" s="260"/>
      <c r="AH60" s="182"/>
      <c r="AI60" s="182">
        <v>615</v>
      </c>
      <c r="AJ60" s="182">
        <v>752</v>
      </c>
      <c r="AK60" s="261">
        <f>IFERROR(Tabla1[[#This Row],[Valor numerador3]]/Tabla1[[#This Row],[Valor denominador4]], " ")</f>
        <v>0.81781914893617025</v>
      </c>
      <c r="AL60" s="260" t="str">
        <f>Tabla1[[#This Row],[BUENO]]</f>
        <v>&gt;= 80% &lt;= 95%</v>
      </c>
      <c r="AM60" s="260" t="s">
        <v>20</v>
      </c>
      <c r="AN60" s="286" t="s">
        <v>1106</v>
      </c>
      <c r="AO60" s="260"/>
      <c r="AP60" s="337"/>
      <c r="AQ60" s="182">
        <v>811</v>
      </c>
      <c r="AR60" s="182">
        <v>846</v>
      </c>
      <c r="AS60" s="262">
        <f>IFERROR(Tabla1[[#This Row],[Valor numerador11]]/Tabla1[[#This Row],[Valor denominador12]], " ")</f>
        <v>0.95862884160756501</v>
      </c>
      <c r="AT60" s="260" t="str">
        <f>Tabla1[[#This Row],[EXCELENTE]]</f>
        <v>&gt;95%</v>
      </c>
      <c r="AU60" s="260" t="s">
        <v>21</v>
      </c>
      <c r="AV60" s="286" t="s">
        <v>1110</v>
      </c>
      <c r="AW60" s="260"/>
      <c r="AX60" s="263">
        <f>IFERROR(AVERAGE(Tabla1[[#This Row],[RESULTADO ]],Tabla1[[#This Row],[RESULTADO 5]],Tabla1[[#This Row],[RESULTADO 13]]), "0")</f>
        <v>0.92548266351457842</v>
      </c>
      <c r="AY60" s="264">
        <f>Tabla1[[#This Row],[PROMEDIO MENSUAL 4to TRIMESTRE]]</f>
        <v>0.92548266351457842</v>
      </c>
      <c r="AZ60" s="265" t="s">
        <v>20</v>
      </c>
      <c r="BA60" s="469">
        <f>AK60</f>
        <v>0.81781914893617025</v>
      </c>
      <c r="BB60" s="277">
        <v>3</v>
      </c>
      <c r="BC60" s="277">
        <v>3</v>
      </c>
      <c r="BD60" s="267">
        <f>IFERROR(Tabla1[[#This Row],[Valor numerador4]]/Tabla1[[#This Row],[Valor denominador5]], " ")</f>
        <v>1</v>
      </c>
      <c r="BE60" s="268" t="str">
        <f t="shared" si="1"/>
        <v>&gt;95%</v>
      </c>
      <c r="BF60" s="253" t="s">
        <v>21</v>
      </c>
      <c r="BG60" s="473" t="s">
        <v>762</v>
      </c>
      <c r="BH60" s="289"/>
      <c r="BI60" s="469">
        <f>BA60</f>
        <v>0.81781914893617025</v>
      </c>
      <c r="BJ60" s="277">
        <v>2</v>
      </c>
      <c r="BK60" s="277">
        <v>2</v>
      </c>
      <c r="BL60" s="267">
        <f>+IFERROR(Tabla1[[#This Row],[Valor numerador312]]/Tabla1[[#This Row],[Valor denominador413]], " ")</f>
        <v>1</v>
      </c>
      <c r="BM60" s="266" t="str">
        <f>Tabla1[[#This Row],[EXCELENTE]]</f>
        <v>&gt;95%</v>
      </c>
      <c r="BN60" s="253" t="s">
        <v>21</v>
      </c>
      <c r="BO60" s="473" t="s">
        <v>785</v>
      </c>
      <c r="BP60" s="470"/>
      <c r="BQ60" s="469">
        <f>BI60</f>
        <v>0.81781914893617025</v>
      </c>
      <c r="BR60" s="277">
        <v>0</v>
      </c>
      <c r="BS60" s="277">
        <v>0</v>
      </c>
      <c r="BT60" s="267" t="str">
        <f>+IFERROR(Tabla1[[#This Row],[Valor numerador1120]]/Tabla1[[#This Row],[Valor denominador1221]], " ")</f>
        <v xml:space="preserve"> </v>
      </c>
      <c r="BU60" s="266" t="str">
        <f>Tabla1[[#This Row],[EXCELENTE]]</f>
        <v>&gt;95%</v>
      </c>
      <c r="BV60" s="253"/>
      <c r="BW60" s="473"/>
      <c r="BX60" s="470" t="s">
        <v>827</v>
      </c>
      <c r="BY60" s="270">
        <f>+IFERROR(AVERAGE(Tabla1[[#This Row],[RESULTADO 6]],Tabla1[[#This Row],[RESULTADO 514]],Tabla1[[#This Row],[RESULTADO 1322]]), "0")</f>
        <v>1</v>
      </c>
      <c r="BZ60" s="271">
        <f>Tabla1[[#This Row],[PROMEDIO MENSUAL 3er TRIMESTRE]]</f>
        <v>1</v>
      </c>
      <c r="CA60" s="265" t="s">
        <v>21</v>
      </c>
      <c r="CB60" s="186">
        <v>100</v>
      </c>
      <c r="CC60" s="186"/>
      <c r="CD60" s="186"/>
      <c r="CE60" s="272" t="str">
        <f>IFERROR(Tabla1[[#This Row],[Valor numerador19]]/Tabla1[[#This Row],[Valor denominador20]], " ")</f>
        <v xml:space="preserve"> </v>
      </c>
      <c r="CF60" s="181" t="str">
        <f>Tabla1[[#This Row],[EXCELENTE]]</f>
        <v>&gt;95%</v>
      </c>
      <c r="CG60" s="226"/>
      <c r="CH60" s="151"/>
      <c r="CI60" s="186"/>
      <c r="CJ60" s="186"/>
      <c r="CK60" s="186"/>
      <c r="CL60" s="186"/>
      <c r="CM60" s="272" t="str">
        <f>+IFERROR(Tabla1[[#This Row],[Valor numerador27]]/Tabla1[[#This Row],[Valor denominador28]], " ")</f>
        <v xml:space="preserve"> </v>
      </c>
      <c r="CN60" s="181" t="str">
        <f>Tabla1[[#This Row],[EXCELENTE]]</f>
        <v>&gt;95%</v>
      </c>
      <c r="CO60" s="226"/>
      <c r="CP60" s="151"/>
      <c r="CQ60" s="186"/>
      <c r="CR60" s="290">
        <v>1</v>
      </c>
      <c r="CS60" s="186">
        <v>548</v>
      </c>
      <c r="CT60" s="186">
        <v>570</v>
      </c>
      <c r="CU60" s="273">
        <f>IFERROR(Tabla1[[#This Row],[Valor numerador35]]/Tabla1[[#This Row],[Valor denominador36]], " ")</f>
        <v>0.96140350877192982</v>
      </c>
      <c r="CV60" s="181" t="str">
        <f>Tabla1[[#This Row],[EXCELENTE]]</f>
        <v>&gt;95%</v>
      </c>
      <c r="CW60" s="159" t="s">
        <v>21</v>
      </c>
      <c r="CX60" s="312" t="s">
        <v>923</v>
      </c>
      <c r="CY60" s="186"/>
      <c r="CZ60" s="263">
        <f>IFERROR(AVERAGE(Tabla1[[#This Row],[RESULTADO 21]],Tabla1[[#This Row],[RESULTADO 29]],Tabla1[[#This Row],[RESULTADO 37]]), "0")</f>
        <v>0.96140350877192982</v>
      </c>
      <c r="DA60" s="264">
        <f>Tabla1[[#This Row],[PROMEDIO MENSUAL 2do TRIMESTRE]]</f>
        <v>0.96140350877192982</v>
      </c>
      <c r="DB60" s="274" t="str">
        <f>Tabla1[[#This Row],[DESEMPEÑO39]]</f>
        <v>EXCELENTE</v>
      </c>
      <c r="DC60" s="142">
        <f t="shared" si="0"/>
        <v>1</v>
      </c>
      <c r="DD60" s="143"/>
      <c r="DE60" s="143"/>
      <c r="DF60" s="142" t="str">
        <f>IFERROR(Tabla1[[#This Row],[Valor numerador43]]/Tabla1[[#This Row],[Valor denominador44]], " ")</f>
        <v xml:space="preserve"> </v>
      </c>
      <c r="DG60" s="144" t="str">
        <f>Tabla1[[#This Row],[EXCELENTE]]</f>
        <v>&gt;95%</v>
      </c>
      <c r="DH60" s="145"/>
      <c r="DI60" s="146"/>
      <c r="DJ60" s="146"/>
      <c r="DK60" s="142">
        <f t="shared" si="2"/>
        <v>1</v>
      </c>
      <c r="DL60" s="143"/>
      <c r="DM60" s="143"/>
      <c r="DN60" s="142" t="str">
        <f>IFERROR(Tabla1[[#This Row],[Valor numerador51]]/Tabla1[[#This Row],[Valor denominador52]], " ")</f>
        <v xml:space="preserve"> </v>
      </c>
      <c r="DO60" s="144" t="str">
        <f>Tabla1[[#This Row],[EXCELENTE]]</f>
        <v>&gt;95%</v>
      </c>
      <c r="DP60" s="145"/>
      <c r="DQ60" s="146"/>
      <c r="DR60" s="146"/>
      <c r="DS60" s="142">
        <f t="shared" si="3"/>
        <v>1</v>
      </c>
      <c r="DT60" s="143">
        <v>30</v>
      </c>
      <c r="DU60" s="143">
        <v>30</v>
      </c>
      <c r="DV60" s="142">
        <f>+Tabla1[[#This Row],[Valor denominador60]]/Tabla1[[#This Row],[Valor denominador60]]</f>
        <v>1</v>
      </c>
      <c r="DW60" s="144" t="str">
        <f>Tabla1[[#This Row],[EXCELENTE]]</f>
        <v>&gt;95%</v>
      </c>
      <c r="DX60" s="145" t="s">
        <v>21</v>
      </c>
      <c r="DY60" s="146" t="s">
        <v>1005</v>
      </c>
      <c r="DZ60" s="146"/>
      <c r="EA60" s="263">
        <f>IFERROR(AVERAGE(Tabla1[[#This Row],[RESULTADO 45]],Tabla1[[#This Row],[RESULTADO 53]],Tabla1[[#This Row],[RESULTADO 61]]), " 0")</f>
        <v>1</v>
      </c>
      <c r="EB60" s="264">
        <f>Tabla1[[#This Row],[PROMEDIO MENSUAL 1er TRIMESTRE]]</f>
        <v>1</v>
      </c>
      <c r="EC60" s="275" t="str">
        <f>Tabla1[[#This Row],[DESEMPEÑO63]]</f>
        <v>EXCELENTE</v>
      </c>
    </row>
    <row r="61" spans="1:133" s="250" customFormat="1" ht="75" customHeight="1" x14ac:dyDescent="0.25">
      <c r="A61" s="481">
        <v>54</v>
      </c>
      <c r="B61" s="474" t="s">
        <v>26</v>
      </c>
      <c r="C61" s="459" t="s">
        <v>476</v>
      </c>
      <c r="D61" s="475" t="s">
        <v>477</v>
      </c>
      <c r="E61" s="476" t="s">
        <v>29</v>
      </c>
      <c r="F61" s="334" t="s">
        <v>493</v>
      </c>
      <c r="G61" s="334" t="s">
        <v>494</v>
      </c>
      <c r="H61" s="334" t="s">
        <v>32</v>
      </c>
      <c r="I61" s="334" t="s">
        <v>33</v>
      </c>
      <c r="J61" s="335">
        <v>0.8</v>
      </c>
      <c r="K61" s="334" t="s">
        <v>495</v>
      </c>
      <c r="L61" s="334" t="s">
        <v>496</v>
      </c>
      <c r="M61" s="334" t="s">
        <v>497</v>
      </c>
      <c r="N61" s="334" t="s">
        <v>37</v>
      </c>
      <c r="O61" s="334" t="s">
        <v>498</v>
      </c>
      <c r="P61" s="334" t="s">
        <v>32</v>
      </c>
      <c r="Q61" s="334" t="s">
        <v>32</v>
      </c>
      <c r="R61" s="334" t="s">
        <v>499</v>
      </c>
      <c r="S61" s="334" t="s">
        <v>500</v>
      </c>
      <c r="T61" s="334" t="s">
        <v>501</v>
      </c>
      <c r="U61" s="334" t="s">
        <v>163</v>
      </c>
      <c r="V61" s="338" t="s">
        <v>502</v>
      </c>
      <c r="W61" s="338" t="s">
        <v>503</v>
      </c>
      <c r="X61" s="338" t="s">
        <v>503</v>
      </c>
      <c r="Y61" s="468" t="s">
        <v>504</v>
      </c>
      <c r="Z61" s="262">
        <v>0.8</v>
      </c>
      <c r="AA61" s="182"/>
      <c r="AB61" s="182"/>
      <c r="AC61" s="260"/>
      <c r="AD61" s="260" t="str">
        <f>Tabla1[[#This Row],[EXCELENTE]]</f>
        <v>&gt;95%</v>
      </c>
      <c r="AE61" s="260"/>
      <c r="AF61" s="286" t="s">
        <v>1103</v>
      </c>
      <c r="AG61" s="260"/>
      <c r="AH61" s="337" t="str">
        <f>R61</f>
        <v>&lt; 80%</v>
      </c>
      <c r="AI61" s="182">
        <v>1</v>
      </c>
      <c r="AJ61" s="182">
        <v>1</v>
      </c>
      <c r="AK61" s="261">
        <f>IFERROR(Tabla1[[#This Row],[Valor numerador3]]/Tabla1[[#This Row],[Valor denominador4]], " ")</f>
        <v>1</v>
      </c>
      <c r="AL61" s="260" t="str">
        <f>Tabla1[[#This Row],[EXCELENTE]]</f>
        <v>&gt;95%</v>
      </c>
      <c r="AM61" s="260" t="s">
        <v>21</v>
      </c>
      <c r="AN61" s="286" t="s">
        <v>1123</v>
      </c>
      <c r="AO61" s="260"/>
      <c r="AP61" s="337">
        <f>Z61</f>
        <v>0.8</v>
      </c>
      <c r="AQ61" s="182"/>
      <c r="AR61" s="182"/>
      <c r="AS61" s="262"/>
      <c r="AT61" s="260" t="str">
        <f>Tabla1[[#This Row],[EXCELENTE]]</f>
        <v>&gt;95%</v>
      </c>
      <c r="AU61" s="260"/>
      <c r="AV61" s="286" t="s">
        <v>1111</v>
      </c>
      <c r="AW61" s="260"/>
      <c r="AX61" s="263">
        <f>IFERROR(AVERAGE(Tabla1[[#This Row],[RESULTADO ]],Tabla1[[#This Row],[RESULTADO 5]],Tabla1[[#This Row],[RESULTADO 13]]), "0")</f>
        <v>1</v>
      </c>
      <c r="AY61" s="264">
        <f>Tabla1[[#This Row],[PROMEDIO MENSUAL 4to TRIMESTRE]]</f>
        <v>1</v>
      </c>
      <c r="AZ61" s="265" t="s">
        <v>21</v>
      </c>
      <c r="BA61" s="268">
        <f>AK61</f>
        <v>1</v>
      </c>
      <c r="BB61" s="266"/>
      <c r="BC61" s="266"/>
      <c r="BD61" s="267" t="str">
        <f>IFERROR(Tabla1[[#This Row],[Valor numerador4]]/Tabla1[[#This Row],[Valor denominador5]], " ")</f>
        <v xml:space="preserve"> </v>
      </c>
      <c r="BE61" s="268" t="str">
        <f t="shared" si="1"/>
        <v>&gt;95%</v>
      </c>
      <c r="BF61" s="266"/>
      <c r="BG61" s="269"/>
      <c r="BH61" s="269"/>
      <c r="BI61" s="268">
        <f>AK61</f>
        <v>1</v>
      </c>
      <c r="BJ61" s="266"/>
      <c r="BK61" s="266"/>
      <c r="BL61" s="267" t="str">
        <f>+IFERROR(Tabla1[[#This Row],[Valor numerador312]]/Tabla1[[#This Row],[Valor denominador413]], " ")</f>
        <v xml:space="preserve"> </v>
      </c>
      <c r="BM61" s="266" t="str">
        <f>Tabla1[[#This Row],[EXCELENTE]]</f>
        <v>&gt;95%</v>
      </c>
      <c r="BN61" s="266"/>
      <c r="BO61" s="269"/>
      <c r="BP61" s="269"/>
      <c r="BQ61" s="268">
        <f>AK61</f>
        <v>1</v>
      </c>
      <c r="BR61" s="266">
        <v>23</v>
      </c>
      <c r="BS61" s="266">
        <v>23</v>
      </c>
      <c r="BT61" s="267">
        <f>+IFERROR(Tabla1[[#This Row],[Valor numerador1120]]/Tabla1[[#This Row],[Valor denominador1221]], " ")</f>
        <v>1</v>
      </c>
      <c r="BU61" s="266" t="str">
        <f>Tabla1[[#This Row],[EXCELENTE]]</f>
        <v>&gt;95%</v>
      </c>
      <c r="BV61" s="266" t="s">
        <v>21</v>
      </c>
      <c r="BW61" s="269" t="s">
        <v>597</v>
      </c>
      <c r="BX61" s="269"/>
      <c r="BY61" s="270">
        <f>+IFERROR(AVERAGE(Tabla1[[#This Row],[RESULTADO 6]],Tabla1[[#This Row],[RESULTADO 514]],Tabla1[[#This Row],[RESULTADO 1322]]), "0")</f>
        <v>1</v>
      </c>
      <c r="BZ61" s="271">
        <f>Tabla1[[#This Row],[PROMEDIO MENSUAL 3er TRIMESTRE]]</f>
        <v>1</v>
      </c>
      <c r="CA61" s="265" t="str">
        <f>Tabla1[[#This Row],[DESEMPEÑO1524]]</f>
        <v>EXCELENTE</v>
      </c>
      <c r="CB61" s="290">
        <v>0.8</v>
      </c>
      <c r="CC61" s="186">
        <v>187</v>
      </c>
      <c r="CD61" s="186">
        <v>192</v>
      </c>
      <c r="CE61" s="272">
        <f>IFERROR(Tabla1[[#This Row],[Valor numerador19]]/Tabla1[[#This Row],[Valor denominador20]], " ")</f>
        <v>0.97395833333333337</v>
      </c>
      <c r="CF61" s="181" t="str">
        <f>Tabla1[[#This Row],[EXCELENTE]]</f>
        <v>&gt;95%</v>
      </c>
      <c r="CG61" s="362" t="s">
        <v>21</v>
      </c>
      <c r="CH61" s="477" t="s">
        <v>857</v>
      </c>
      <c r="CI61" s="186"/>
      <c r="CJ61" s="290">
        <v>0.8</v>
      </c>
      <c r="CK61" s="186">
        <v>285</v>
      </c>
      <c r="CL61" s="186">
        <v>291</v>
      </c>
      <c r="CM61" s="272">
        <f>+IFERROR(Tabla1[[#This Row],[Valor numerador27]]/Tabla1[[#This Row],[Valor denominador28]], " ")</f>
        <v>0.97938144329896903</v>
      </c>
      <c r="CN61" s="181" t="str">
        <f>Tabla1[[#This Row],[EXCELENTE]]</f>
        <v>&gt;95%</v>
      </c>
      <c r="CO61" s="362" t="s">
        <v>21</v>
      </c>
      <c r="CP61" s="477" t="s">
        <v>877</v>
      </c>
      <c r="CQ61" s="186"/>
      <c r="CR61" s="290">
        <v>0.8</v>
      </c>
      <c r="CS61" s="186">
        <v>0</v>
      </c>
      <c r="CT61" s="186">
        <v>0</v>
      </c>
      <c r="CU61" s="273" t="str">
        <f>IFERROR(Tabla1[[#This Row],[Valor numerador35]]/Tabla1[[#This Row],[Valor denominador36]], " ")</f>
        <v xml:space="preserve"> </v>
      </c>
      <c r="CV61" s="181" t="str">
        <f>Tabla1[[#This Row],[EXCELENTE]]</f>
        <v>&gt;95%</v>
      </c>
      <c r="CW61" s="159" t="s">
        <v>21</v>
      </c>
      <c r="CX61" s="216" t="s">
        <v>924</v>
      </c>
      <c r="CY61" s="186"/>
      <c r="CZ61" s="263">
        <f>IFERROR(AVERAGE(Tabla1[[#This Row],[RESULTADO 21]],Tabla1[[#This Row],[RESULTADO 29]],Tabla1[[#This Row],[RESULTADO 37]]), "0")</f>
        <v>0.9766698883161512</v>
      </c>
      <c r="DA61" s="264">
        <f>Tabla1[[#This Row],[PROMEDIO MENSUAL 2do TRIMESTRE]]</f>
        <v>0.9766698883161512</v>
      </c>
      <c r="DB61" s="274" t="str">
        <f>Tabla1[[#This Row],[DESEMPEÑO39]]</f>
        <v>EXCELENTE</v>
      </c>
      <c r="DC61" s="142">
        <f t="shared" si="0"/>
        <v>0.8</v>
      </c>
      <c r="DD61" s="143"/>
      <c r="DE61" s="143"/>
      <c r="DF61" s="142" t="str">
        <f>IFERROR(Tabla1[[#This Row],[Valor numerador43]]/Tabla1[[#This Row],[Valor denominador44]], " ")</f>
        <v xml:space="preserve"> </v>
      </c>
      <c r="DG61" s="144" t="str">
        <f>Tabla1[[#This Row],[EXCELENTE]]</f>
        <v>&gt;95%</v>
      </c>
      <c r="DH61" s="145"/>
      <c r="DI61" s="146"/>
      <c r="DJ61" s="146"/>
      <c r="DK61" s="142">
        <f t="shared" si="2"/>
        <v>0.8</v>
      </c>
      <c r="DL61" s="143"/>
      <c r="DM61" s="143"/>
      <c r="DN61" s="142" t="str">
        <f>IFERROR(Tabla1[[#This Row],[Valor numerador51]]/Tabla1[[#This Row],[Valor denominador52]], " ")</f>
        <v xml:space="preserve"> </v>
      </c>
      <c r="DO61" s="144" t="str">
        <f>Tabla1[[#This Row],[EXCELENTE]]</f>
        <v>&gt;95%</v>
      </c>
      <c r="DP61" s="145"/>
      <c r="DQ61" s="146"/>
      <c r="DR61" s="146"/>
      <c r="DS61" s="142">
        <f t="shared" si="3"/>
        <v>0.8</v>
      </c>
      <c r="DT61" s="143">
        <v>9</v>
      </c>
      <c r="DU61" s="143">
        <v>680</v>
      </c>
      <c r="DV61" s="142">
        <f>+Tabla1[[#This Row],[Valor denominador60]]/Tabla1[[#This Row],[Valor denominador60]]</f>
        <v>1</v>
      </c>
      <c r="DW61" s="144" t="str">
        <f>Tabla1[[#This Row],[EXCELENTE]]</f>
        <v>&gt;95%</v>
      </c>
      <c r="DX61" s="145" t="s">
        <v>21</v>
      </c>
      <c r="DY61" s="224" t="s">
        <v>1006</v>
      </c>
      <c r="DZ61" s="146"/>
      <c r="EA61" s="263">
        <f>IFERROR(AVERAGE(Tabla1[[#This Row],[RESULTADO 45]],Tabla1[[#This Row],[RESULTADO 53]],Tabla1[[#This Row],[RESULTADO 61]]), " 0")</f>
        <v>1</v>
      </c>
      <c r="EB61" s="264">
        <f>Tabla1[[#This Row],[PROMEDIO MENSUAL 1er TRIMESTRE]]</f>
        <v>1</v>
      </c>
      <c r="EC61" s="275" t="str">
        <f>Tabla1[[#This Row],[DESEMPEÑO63]]</f>
        <v>EXCELENTE</v>
      </c>
    </row>
    <row r="62" spans="1:133" s="250" customFormat="1" ht="399" customHeight="1" x14ac:dyDescent="0.25">
      <c r="A62" s="481">
        <v>55</v>
      </c>
      <c r="B62" s="478" t="s">
        <v>26</v>
      </c>
      <c r="C62" s="457" t="s">
        <v>476</v>
      </c>
      <c r="D62" s="475" t="s">
        <v>477</v>
      </c>
      <c r="E62" s="479" t="s">
        <v>29</v>
      </c>
      <c r="F62" s="334" t="s">
        <v>505</v>
      </c>
      <c r="G62" s="334" t="s">
        <v>506</v>
      </c>
      <c r="H62" s="334" t="s">
        <v>32</v>
      </c>
      <c r="I62" s="334" t="s">
        <v>33</v>
      </c>
      <c r="J62" s="335">
        <v>0.8</v>
      </c>
      <c r="K62" s="334" t="s">
        <v>495</v>
      </c>
      <c r="L62" s="334" t="s">
        <v>35</v>
      </c>
      <c r="M62" s="334" t="s">
        <v>507</v>
      </c>
      <c r="N62" s="334" t="s">
        <v>37</v>
      </c>
      <c r="O62" s="334" t="s">
        <v>508</v>
      </c>
      <c r="P62" s="334" t="s">
        <v>32</v>
      </c>
      <c r="Q62" s="334" t="s">
        <v>32</v>
      </c>
      <c r="R62" s="334" t="s">
        <v>499</v>
      </c>
      <c r="S62" s="334" t="s">
        <v>500</v>
      </c>
      <c r="T62" s="334" t="s">
        <v>509</v>
      </c>
      <c r="U62" s="334" t="s">
        <v>163</v>
      </c>
      <c r="V62" s="338" t="s">
        <v>502</v>
      </c>
      <c r="W62" s="338" t="s">
        <v>503</v>
      </c>
      <c r="X62" s="338" t="s">
        <v>503</v>
      </c>
      <c r="Y62" s="468" t="s">
        <v>504</v>
      </c>
      <c r="Z62" s="262">
        <v>0.8</v>
      </c>
      <c r="AA62" s="182"/>
      <c r="AB62" s="182"/>
      <c r="AC62" s="260" t="str">
        <f>IFERROR(Tabla1[[#This Row],[Valor numerador]]/Tabla1[[#This Row],[Valor denominador]], " ")</f>
        <v xml:space="preserve"> </v>
      </c>
      <c r="AD62" s="260" t="str">
        <f>Tabla1[[#This Row],[EXCELENTE]]</f>
        <v>&gt;95%</v>
      </c>
      <c r="AE62" s="260"/>
      <c r="AF62" s="286" t="s">
        <v>1104</v>
      </c>
      <c r="AG62" s="260"/>
      <c r="AH62" s="337" t="str">
        <f>R62</f>
        <v>&lt; 80%</v>
      </c>
      <c r="AI62" s="182">
        <v>1</v>
      </c>
      <c r="AJ62" s="182">
        <v>1</v>
      </c>
      <c r="AK62" s="261">
        <f>IFERROR(Tabla1[[#This Row],[Valor numerador3]]/Tabla1[[#This Row],[Valor denominador4]], " ")</f>
        <v>1</v>
      </c>
      <c r="AL62" s="260" t="str">
        <f>Tabla1[[#This Row],[EXCELENTE]]</f>
        <v>&gt;95%</v>
      </c>
      <c r="AM62" s="260" t="s">
        <v>21</v>
      </c>
      <c r="AN62" s="286" t="s">
        <v>1124</v>
      </c>
      <c r="AO62" s="260"/>
      <c r="AP62" s="337">
        <f>Z62</f>
        <v>0.8</v>
      </c>
      <c r="AQ62" s="182"/>
      <c r="AR62" s="182"/>
      <c r="AS62" s="262"/>
      <c r="AT62" s="260" t="str">
        <f>Tabla1[[#This Row],[EXCELENTE]]</f>
        <v>&gt;95%</v>
      </c>
      <c r="AU62" s="260"/>
      <c r="AV62" s="286" t="s">
        <v>1112</v>
      </c>
      <c r="AW62" s="260"/>
      <c r="AX62" s="263">
        <f>IFERROR(AVERAGE(Tabla1[[#This Row],[RESULTADO ]],Tabla1[[#This Row],[RESULTADO 5]],Tabla1[[#This Row],[RESULTADO 13]]), "0")</f>
        <v>1</v>
      </c>
      <c r="AY62" s="264">
        <f>Tabla1[[#This Row],[PROMEDIO MENSUAL 4to TRIMESTRE]]</f>
        <v>1</v>
      </c>
      <c r="AZ62" s="265" t="s">
        <v>21</v>
      </c>
      <c r="BA62" s="268">
        <f>AK62</f>
        <v>1</v>
      </c>
      <c r="BB62" s="266"/>
      <c r="BC62" s="266"/>
      <c r="BD62" s="267" t="str">
        <f>IFERROR(Tabla1[[#This Row],[Valor numerador4]]/Tabla1[[#This Row],[Valor denominador5]], " ")</f>
        <v xml:space="preserve"> </v>
      </c>
      <c r="BE62" s="268" t="str">
        <f t="shared" si="1"/>
        <v>&gt;95%</v>
      </c>
      <c r="BF62" s="266"/>
      <c r="BG62" s="269"/>
      <c r="BH62" s="269"/>
      <c r="BI62" s="268">
        <f>AK62</f>
        <v>1</v>
      </c>
      <c r="BJ62" s="266"/>
      <c r="BK62" s="266"/>
      <c r="BL62" s="267" t="str">
        <f>+IFERROR(Tabla1[[#This Row],[Valor numerador312]]/Tabla1[[#This Row],[Valor denominador413]], " ")</f>
        <v xml:space="preserve"> </v>
      </c>
      <c r="BM62" s="266" t="str">
        <f>Tabla1[[#This Row],[EXCELENTE]]</f>
        <v>&gt;95%</v>
      </c>
      <c r="BN62" s="266"/>
      <c r="BO62" s="269"/>
      <c r="BP62" s="269"/>
      <c r="BQ62" s="268">
        <f>AK62</f>
        <v>1</v>
      </c>
      <c r="BR62" s="266">
        <v>7952</v>
      </c>
      <c r="BS62" s="266">
        <v>231120</v>
      </c>
      <c r="BT62" s="267">
        <f>+IFERROR(Tabla1[[#This Row],[Valor numerador1120]]/Tabla1[[#This Row],[Valor denominador1221]], " ")</f>
        <v>3.440636898580824E-2</v>
      </c>
      <c r="BU62" s="266" t="str">
        <f>Tabla1[[#This Row],[EXCELENTE]]</f>
        <v>&gt;95%</v>
      </c>
      <c r="BV62" s="266" t="s">
        <v>21</v>
      </c>
      <c r="BW62" s="269" t="s">
        <v>828</v>
      </c>
      <c r="BX62" s="269"/>
      <c r="BY62" s="270">
        <f>+IFERROR(AVERAGE(Tabla1[[#This Row],[RESULTADO 6]],Tabla1[[#This Row],[RESULTADO 514]],Tabla1[[#This Row],[RESULTADO 1322]]), "0")</f>
        <v>3.440636898580824E-2</v>
      </c>
      <c r="BZ62" s="271">
        <f>Tabla1[[#This Row],[PROMEDIO MENSUAL 3er TRIMESTRE]]</f>
        <v>3.440636898580824E-2</v>
      </c>
      <c r="CA62" s="265" t="str">
        <f>Tabla1[[#This Row],[DESEMPEÑO1524]]</f>
        <v>EXCELENTE</v>
      </c>
      <c r="CB62" s="152">
        <v>0.8</v>
      </c>
      <c r="CC62" s="186">
        <v>21</v>
      </c>
      <c r="CD62" s="186">
        <v>21</v>
      </c>
      <c r="CE62" s="272">
        <f>IFERROR(Tabla1[[#This Row],[Valor numerador19]]/Tabla1[[#This Row],[Valor denominador20]], " ")</f>
        <v>1</v>
      </c>
      <c r="CF62" s="181" t="str">
        <f>Tabla1[[#This Row],[EXCELENTE]]</f>
        <v>&gt;95%</v>
      </c>
      <c r="CG62" s="362" t="s">
        <v>21</v>
      </c>
      <c r="CH62" s="150" t="s">
        <v>858</v>
      </c>
      <c r="CI62" s="186"/>
      <c r="CJ62" s="290">
        <v>0.8</v>
      </c>
      <c r="CK62" s="186">
        <v>18</v>
      </c>
      <c r="CL62" s="186">
        <v>18</v>
      </c>
      <c r="CM62" s="272">
        <f>+IFERROR(Tabla1[[#This Row],[Valor numerador27]]/Tabla1[[#This Row],[Valor denominador28]], " ")</f>
        <v>1</v>
      </c>
      <c r="CN62" s="181" t="str">
        <f>Tabla1[[#This Row],[EXCELENTE]]</f>
        <v>&gt;95%</v>
      </c>
      <c r="CO62" s="362" t="s">
        <v>21</v>
      </c>
      <c r="CP62" s="150" t="s">
        <v>878</v>
      </c>
      <c r="CQ62" s="186"/>
      <c r="CR62" s="290">
        <v>0.8</v>
      </c>
      <c r="CS62" s="186">
        <v>2</v>
      </c>
      <c r="CT62" s="186">
        <v>2</v>
      </c>
      <c r="CU62" s="273">
        <f>IFERROR(Tabla1[[#This Row],[Valor numerador35]]/Tabla1[[#This Row],[Valor denominador36]], " ")</f>
        <v>1</v>
      </c>
      <c r="CV62" s="181" t="str">
        <f>Tabla1[[#This Row],[EXCELENTE]]</f>
        <v>&gt;95%</v>
      </c>
      <c r="CW62" s="362" t="s">
        <v>21</v>
      </c>
      <c r="CX62" s="150" t="s">
        <v>925</v>
      </c>
      <c r="CY62" s="186"/>
      <c r="CZ62" s="263">
        <f>IFERROR(AVERAGE(Tabla1[[#This Row],[RESULTADO 21]],Tabla1[[#This Row],[RESULTADO 29]],Tabla1[[#This Row],[RESULTADO 37]]), "0")</f>
        <v>1</v>
      </c>
      <c r="DA62" s="264">
        <f>Tabla1[[#This Row],[PROMEDIO MENSUAL 2do TRIMESTRE]]</f>
        <v>1</v>
      </c>
      <c r="DB62" s="274" t="str">
        <f>Tabla1[[#This Row],[DESEMPEÑO39]]</f>
        <v>EXCELENTE</v>
      </c>
      <c r="DC62" s="142">
        <f t="shared" si="0"/>
        <v>0.8</v>
      </c>
      <c r="DD62" s="143"/>
      <c r="DE62" s="143"/>
      <c r="DF62" s="142" t="str">
        <f>IFERROR(Tabla1[[#This Row],[Valor numerador43]]/Tabla1[[#This Row],[Valor denominador44]], " ")</f>
        <v xml:space="preserve"> </v>
      </c>
      <c r="DG62" s="144" t="str">
        <f>Tabla1[[#This Row],[EXCELENTE]]</f>
        <v>&gt;95%</v>
      </c>
      <c r="DH62" s="145"/>
      <c r="DI62" s="146"/>
      <c r="DJ62" s="146"/>
      <c r="DK62" s="142">
        <f t="shared" si="2"/>
        <v>0.8</v>
      </c>
      <c r="DL62" s="143"/>
      <c r="DM62" s="143"/>
      <c r="DN62" s="142" t="str">
        <f>IFERROR(Tabla1[[#This Row],[Valor numerador51]]/Tabla1[[#This Row],[Valor denominador52]], " ")</f>
        <v xml:space="preserve"> </v>
      </c>
      <c r="DO62" s="144" t="str">
        <f>Tabla1[[#This Row],[EXCELENTE]]</f>
        <v>&gt;95%</v>
      </c>
      <c r="DP62" s="145"/>
      <c r="DQ62" s="146"/>
      <c r="DR62" s="146"/>
      <c r="DS62" s="142">
        <f t="shared" si="3"/>
        <v>0.8</v>
      </c>
      <c r="DT62" s="143">
        <v>143</v>
      </c>
      <c r="DU62" s="143">
        <v>720</v>
      </c>
      <c r="DV62" s="142">
        <f>+Tabla1[[#This Row],[Valor denominador60]]/Tabla1[[#This Row],[Valor denominador60]]</f>
        <v>1</v>
      </c>
      <c r="DW62" s="144" t="str">
        <f>Tabla1[[#This Row],[EXCELENTE]]</f>
        <v>&gt;95%</v>
      </c>
      <c r="DX62" s="145" t="s">
        <v>18</v>
      </c>
      <c r="DY62" s="224" t="s">
        <v>1007</v>
      </c>
      <c r="DZ62" s="146"/>
      <c r="EA62" s="263">
        <f>IFERROR(AVERAGE(Tabla1[[#This Row],[RESULTADO 45]],Tabla1[[#This Row],[RESULTADO 53]],Tabla1[[#This Row],[RESULTADO 61]]), " 0")</f>
        <v>1</v>
      </c>
      <c r="EB62" s="264">
        <f>Tabla1[[#This Row],[PROMEDIO MENSUAL 1er TRIMESTRE]]</f>
        <v>1</v>
      </c>
      <c r="EC62" s="275" t="str">
        <f>Tabla1[[#This Row],[DESEMPEÑO63]]</f>
        <v>MALO</v>
      </c>
    </row>
    <row r="64" spans="1:133" x14ac:dyDescent="0.25">
      <c r="AS64" s="113"/>
    </row>
  </sheetData>
  <protectedRanges>
    <protectedRange password="DE36" sqref="AF49" name="Rango7_1_10"/>
    <protectedRange sqref="AF49" name="CUARTO TRIMESTRE_6_5"/>
    <protectedRange password="DE36" sqref="AF50" name="Rango7_1_12_2"/>
    <protectedRange sqref="AF50" name="CUARTO TRIMESTRE_6_7_2"/>
    <protectedRange password="DE36" sqref="AN49:AN50" name="Rango7_1_16_1"/>
    <protectedRange sqref="AN49:AN50" name="CUARTO TRIMESTRE_6_11_2"/>
    <protectedRange password="DE36" sqref="AV49:AV50" name="Rango7_1_18_2"/>
    <protectedRange sqref="AV49:AV50" name="CUARTO TRIMESTRE_6_13_2"/>
    <protectedRange password="DE36" sqref="BB49" name="Rango7_1_6_3"/>
    <protectedRange sqref="BB49" name="CUARTO TRIMESTRE_6_9"/>
    <protectedRange password="DE36" sqref="BC49" name="Rango7_1_11_3"/>
    <protectedRange sqref="BC49" name="CUARTO TRIMESTRE_6_6_3"/>
    <protectedRange password="DE36" sqref="BB50:BC50" name="Rango7_1_15_1"/>
    <protectedRange sqref="BB50" name="CUARTO TRIMESTRE_6_10_1"/>
    <protectedRange password="DE36" sqref="BG49" name="Rango7_1_13_2"/>
    <protectedRange sqref="BG49" name="CUARTO TRIMESTRE_6_8_2"/>
    <protectedRange password="DE36" sqref="BJ49:BK49" name="Rango7_1_18_3"/>
    <protectedRange sqref="BJ49:BK49" name="CUARTO TRIMESTRE_6_13_3"/>
    <protectedRange password="DE36" sqref="BG50" name="Rango7_1_16_2"/>
    <protectedRange sqref="BG50" name="CUARTO TRIMESTRE_6_11_3"/>
    <protectedRange password="DE36" sqref="BJ50:BK50" name="Rango7_1_18_1_1"/>
    <protectedRange sqref="BJ50" name="CUARTO TRIMESTRE_6_13_1_1"/>
    <protectedRange sqref="BR47:BS48" name="CUARTO TRIMESTRE_6_1_8"/>
    <protectedRange password="DE36" sqref="BO49" name="Rango7_1_20_2"/>
    <protectedRange sqref="BO49" name="CUARTO TRIMESTRE_6_15_2"/>
    <protectedRange password="DE36" sqref="BR49:BS49" name="Rango7_1_7_5_1"/>
    <protectedRange sqref="BR49:BS49" name="CUARTO TRIMESTRE_6_1_5_1"/>
    <protectedRange password="DE36" sqref="BO50" name="Rango7_1_20_1_1"/>
    <protectedRange sqref="BO50" name="CUARTO TRIMESTRE_6_15_1_1"/>
    <protectedRange password="DE36" sqref="BR50:BS50" name="Rango7_1_7_6_1"/>
    <protectedRange sqref="BR50" name="CUARTO TRIMESTRE_6_1_6_1"/>
    <protectedRange sqref="BW47:BW48" name="CUARTO TRIMESTRE_6_1_9"/>
    <protectedRange password="DE36" sqref="BW49" name="Rango7_1_7_5_2"/>
    <protectedRange sqref="BW49" name="CUARTO TRIMESTRE_6_1_5_2"/>
    <protectedRange password="DE36" sqref="BW50" name="Rango7_1_7_6_2"/>
    <protectedRange sqref="BW50" name="CUARTO TRIMESTRE_6_1_6_2"/>
    <protectedRange password="DE36" sqref="CC50:CD50" name="Rango7_1_6_1_1"/>
    <protectedRange sqref="CC50" name="CUARTO TRIMESTRE_6_3_1"/>
    <protectedRange password="DE36" sqref="CH50" name="Rango7_1_11_1_1"/>
    <protectedRange sqref="CH50" name="CUARTO TRIMESTRE_6_5_1_1"/>
    <protectedRange password="DE36" sqref="CK50:CL50" name="Rango7_1_12_1_1"/>
    <protectedRange sqref="CK50" name="CUARTO TRIMESTRE_6_6_1_1"/>
    <protectedRange password="DE36" sqref="CS45:CT45" name="Rango7_1_7_1_1"/>
    <protectedRange sqref="CS45:CT45" name="CUARTO TRIMESTRE_6_1_1_1"/>
    <protectedRange password="DE36" sqref="CS46:CT46" name="Rango7_1_7_2_1"/>
    <protectedRange sqref="CS46:CT46" name="CUARTO TRIMESTRE_6_1_2_1"/>
    <protectedRange password="DE36" sqref="CS47:CT47" name="Rango7_1_7_3_1"/>
    <protectedRange sqref="CS47:CT47" name="CUARTO TRIMESTRE_6_1_3_1"/>
    <protectedRange password="DE36" sqref="CS48:CT48" name="Rango7_1_7_4_1"/>
    <protectedRange sqref="CS48:CT48" name="CUARTO TRIMESTRE_6_1_4_1"/>
    <protectedRange password="DE36" sqref="CP50" name="Rango7_1_13_1_1"/>
    <protectedRange sqref="CP50" name="CUARTO TRIMESTRE_6_7_1_1"/>
    <protectedRange password="DE36" sqref="CS50:CT50" name="Rango7_1_14_1_1"/>
    <protectedRange sqref="CS50" name="CUARTO TRIMESTRE_6_8_1_1"/>
    <protectedRange password="DE36" sqref="CX45" name="Rango7_1_8_1_1"/>
    <protectedRange sqref="CX45" name="CUARTO TRIMESTRE_6_2_1_1"/>
    <protectedRange password="DE36" sqref="CX46" name="Rango7_1_8_2_1"/>
    <protectedRange sqref="CX46" name="CUARTO TRIMESTRE_6_2_2_1"/>
    <protectedRange password="DE36" sqref="CX47" name="Rango7_1_8_3_1"/>
    <protectedRange sqref="CX47" name="CUARTO TRIMESTRE_6_2_3_1"/>
    <protectedRange password="DE36" sqref="CX48" name="Rango7_1_8_4_1"/>
    <protectedRange sqref="CX48" name="CUARTO TRIMESTRE_6_2_4_1"/>
    <protectedRange password="DE36" sqref="CX50" name="Rango7_1_13_1_1_1"/>
    <protectedRange sqref="CX50" name="CUARTO TRIMESTRE_6_7_1_1_1"/>
    <protectedRange password="DE36" sqref="DD47:DE47" name="Rango7_1_1_2"/>
    <protectedRange password="DE36" sqref="DD48:DE48" name="Rango7_1_3_1"/>
    <protectedRange password="DE36" sqref="DI47" name="Rango7_1_1_1"/>
    <protectedRange password="DE36" sqref="DL47:DM47" name="Rango7_1_2_1"/>
    <protectedRange sqref="DI48" name="CUARTO TRIMESTRE"/>
    <protectedRange password="DE36" sqref="DL48:DM48" name="Rango7_1_4_1"/>
    <protectedRange sqref="DQ48" name="CUARTO TRIMESTRE_1_1"/>
    <protectedRange password="DE36" sqref="AA47:AA48" name="Rango7_1_1"/>
    <protectedRange sqref="AA47:AA48" name="CUARTO TRIMESTRE_6_1"/>
    <protectedRange password="DE36" sqref="AB47:AB48" name="Rango7_1_2"/>
    <protectedRange sqref="AB47" name="CUARTO TRIMESTRE_6_2_1"/>
    <protectedRange password="DE36" sqref="AA50:AB50" name="Rango7_1_6_1"/>
    <protectedRange sqref="AA50" name="CUARTO TRIMESTRE_6_3_2"/>
    <protectedRange password="DE36" sqref="AI47:AI48" name="Rango7_1_3"/>
    <protectedRange sqref="AI47:AI48" name="CUARTO TRIMESTRE_6_3"/>
    <protectedRange password="DE36" sqref="AJ47:AJ48" name="Rango7_1_4"/>
    <protectedRange sqref="AJ47" name="CUARTO TRIMESTRE_6_4_1"/>
    <protectedRange password="DE36" sqref="AI50:AJ50" name="Rango7_1_12_1"/>
    <protectedRange sqref="AI50" name="CUARTO TRIMESTRE_6_6_1"/>
    <protectedRange password="DE36" sqref="AR45" name="Rango7_1_7_1_1_2_1"/>
    <protectedRange sqref="AR45" name="CUARTO TRIMESTRE_6_1_1_1_2_1"/>
    <protectedRange password="DE36" sqref="AQ46:AR46" name="Rango7_1_7_2_1_2_1"/>
    <protectedRange sqref="AQ46:AR46" name="CUARTO TRIMESTRE_6_1_2_1_2_1"/>
    <protectedRange password="DE36" sqref="AQ45" name="Rango7_1"/>
    <protectedRange sqref="AQ45" name="CUARTO TRIMESTRE_6"/>
    <protectedRange password="DE36" sqref="AQ47:AR48" name="Rango7_1_6"/>
    <protectedRange sqref="AQ48 AQ47:AR47" name="CUARTO TRIMESTRE_6_6"/>
    <protectedRange password="DE36" sqref="AQ50:AR50" name="Rango7_1_14_1"/>
    <protectedRange sqref="AQ50" name="CUARTO TRIMESTRE_6_8_1"/>
  </protectedRanges>
  <mergeCells count="15">
    <mergeCell ref="DS6:DZ6"/>
    <mergeCell ref="R6:U6"/>
    <mergeCell ref="V6:Y6"/>
    <mergeCell ref="B6:Q6"/>
    <mergeCell ref="DC6:DJ6"/>
    <mergeCell ref="DK6:DR6"/>
    <mergeCell ref="CB6:CI6"/>
    <mergeCell ref="CJ6:CQ6"/>
    <mergeCell ref="CR6:CY6"/>
    <mergeCell ref="BA6:BH6"/>
    <mergeCell ref="BI6:BP6"/>
    <mergeCell ref="BQ6:BX6"/>
    <mergeCell ref="Z6:AG6"/>
    <mergeCell ref="AH6:AO6"/>
    <mergeCell ref="AP6:AW6"/>
  </mergeCells>
  <pageMargins left="0.70866141732283472" right="0.70866141732283472" top="0.74803149606299213" bottom="0.74803149606299213" header="0.31496062992125984" footer="0.31496062992125984"/>
  <pageSetup scale="60" orientation="landscape"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E160"/>
  <sheetViews>
    <sheetView zoomScale="115" zoomScaleNormal="115" workbookViewId="0">
      <selection activeCell="E89" sqref="E89"/>
    </sheetView>
  </sheetViews>
  <sheetFormatPr baseColWidth="10" defaultRowHeight="15" x14ac:dyDescent="0.25"/>
  <cols>
    <col min="1" max="1" width="41.85546875" customWidth="1"/>
    <col min="2" max="2" width="24.7109375" customWidth="1"/>
    <col min="3" max="3" width="12.5703125" customWidth="1"/>
    <col min="4" max="4" width="10.7109375" customWidth="1"/>
    <col min="5" max="5" width="5.5703125" customWidth="1"/>
    <col min="6" max="7" width="10.7109375" customWidth="1"/>
    <col min="9" max="9" width="10.5703125" customWidth="1"/>
    <col min="10" max="10" width="9.42578125" customWidth="1"/>
  </cols>
  <sheetData>
    <row r="3" spans="1:7" x14ac:dyDescent="0.25">
      <c r="A3" s="91" t="s">
        <v>694</v>
      </c>
      <c r="B3" s="91" t="s">
        <v>570</v>
      </c>
      <c r="C3" s="92"/>
      <c r="D3" s="92"/>
      <c r="E3" s="92"/>
      <c r="F3" s="92"/>
    </row>
    <row r="4" spans="1:7" x14ac:dyDescent="0.25">
      <c r="A4" s="105" t="s">
        <v>571</v>
      </c>
      <c r="B4" s="92" t="s">
        <v>21</v>
      </c>
      <c r="C4" s="92" t="s">
        <v>20</v>
      </c>
      <c r="D4" s="92" t="s">
        <v>19</v>
      </c>
      <c r="E4" s="92" t="s">
        <v>18</v>
      </c>
      <c r="F4" s="107" t="s">
        <v>568</v>
      </c>
    </row>
    <row r="5" spans="1:7" x14ac:dyDescent="0.25">
      <c r="A5" s="106" t="s">
        <v>29</v>
      </c>
      <c r="B5" s="103">
        <v>32</v>
      </c>
      <c r="C5" s="32">
        <v>7</v>
      </c>
      <c r="D5" s="32">
        <v>2</v>
      </c>
      <c r="E5" s="32">
        <v>1</v>
      </c>
      <c r="F5" s="100">
        <v>42</v>
      </c>
    </row>
    <row r="6" spans="1:7" x14ac:dyDescent="0.25">
      <c r="A6" s="107" t="s">
        <v>71</v>
      </c>
      <c r="B6" s="103">
        <v>4</v>
      </c>
      <c r="C6" s="32">
        <v>6</v>
      </c>
      <c r="D6" s="32">
        <v>1</v>
      </c>
      <c r="E6" s="32">
        <v>2</v>
      </c>
      <c r="F6" s="100">
        <v>13</v>
      </c>
    </row>
    <row r="7" spans="1:7" x14ac:dyDescent="0.25">
      <c r="A7" s="108" t="s">
        <v>568</v>
      </c>
      <c r="B7" s="104">
        <v>36</v>
      </c>
      <c r="C7" s="101">
        <v>13</v>
      </c>
      <c r="D7" s="101">
        <v>3</v>
      </c>
      <c r="E7" s="101">
        <v>3</v>
      </c>
      <c r="F7" s="102">
        <v>55</v>
      </c>
    </row>
    <row r="11" spans="1:7" x14ac:dyDescent="0.25">
      <c r="A11" s="40" t="s">
        <v>694</v>
      </c>
      <c r="B11" s="40" t="s">
        <v>570</v>
      </c>
    </row>
    <row r="12" spans="1:7" x14ac:dyDescent="0.25">
      <c r="A12" s="79" t="s">
        <v>571</v>
      </c>
      <c r="B12" s="39" t="s">
        <v>21</v>
      </c>
      <c r="C12" s="78" t="s">
        <v>568</v>
      </c>
    </row>
    <row r="13" spans="1:7" x14ac:dyDescent="0.25">
      <c r="A13" s="78" t="s">
        <v>29</v>
      </c>
      <c r="B13" s="78">
        <v>1</v>
      </c>
      <c r="C13" s="78">
        <v>1</v>
      </c>
    </row>
    <row r="14" spans="1:7" x14ac:dyDescent="0.25">
      <c r="A14" s="78" t="s">
        <v>568</v>
      </c>
      <c r="B14" s="78">
        <v>1</v>
      </c>
      <c r="C14" s="78">
        <v>1</v>
      </c>
    </row>
    <row r="16" spans="1:7" s="39" customFormat="1" x14ac:dyDescent="0.25">
      <c r="A16" s="74"/>
      <c r="B16" s="75"/>
      <c r="C16" s="75"/>
      <c r="D16" s="75"/>
      <c r="E16" s="75"/>
      <c r="F16" s="75"/>
      <c r="G16" s="75"/>
    </row>
    <row r="17" spans="1:7" s="39" customFormat="1" x14ac:dyDescent="0.25">
      <c r="A17" s="74"/>
      <c r="B17" s="75"/>
      <c r="C17" s="75"/>
      <c r="D17" s="75"/>
      <c r="E17" s="75"/>
      <c r="F17" s="75"/>
      <c r="G17" s="75"/>
    </row>
    <row r="18" spans="1:7" s="39" customFormat="1" x14ac:dyDescent="0.25">
      <c r="A18" s="74"/>
      <c r="B18" s="75"/>
      <c r="C18" s="75"/>
      <c r="D18" s="75"/>
      <c r="E18" s="75"/>
      <c r="F18" s="75"/>
      <c r="G18" s="75"/>
    </row>
    <row r="19" spans="1:7" s="39" customFormat="1" x14ac:dyDescent="0.25">
      <c r="A19" s="74"/>
      <c r="B19" s="75"/>
      <c r="C19" s="75"/>
      <c r="D19" s="75"/>
      <c r="E19" s="75"/>
      <c r="F19" s="75"/>
      <c r="G19" s="75"/>
    </row>
    <row r="20" spans="1:7" s="39" customFormat="1" x14ac:dyDescent="0.25">
      <c r="A20" s="74"/>
      <c r="B20" s="75"/>
      <c r="C20" s="75"/>
      <c r="D20" s="75"/>
      <c r="E20" s="75"/>
      <c r="F20" s="75"/>
      <c r="G20" s="75"/>
    </row>
    <row r="21" spans="1:7" s="39" customFormat="1" x14ac:dyDescent="0.25">
      <c r="A21" s="74"/>
      <c r="B21" s="75"/>
      <c r="C21" s="75"/>
      <c r="D21" s="75"/>
      <c r="E21" s="75"/>
      <c r="F21" s="75"/>
      <c r="G21" s="75"/>
    </row>
    <row r="22" spans="1:7" s="39" customFormat="1" x14ac:dyDescent="0.25">
      <c r="A22" s="40" t="s">
        <v>694</v>
      </c>
      <c r="B22" s="79" t="s">
        <v>570</v>
      </c>
      <c r="C22"/>
      <c r="D22"/>
      <c r="E22"/>
      <c r="F22"/>
      <c r="G22"/>
    </row>
    <row r="23" spans="1:7" s="39" customFormat="1" x14ac:dyDescent="0.25">
      <c r="A23" s="40" t="s">
        <v>571</v>
      </c>
      <c r="B23" s="78" t="s">
        <v>29</v>
      </c>
      <c r="C23" s="78" t="s">
        <v>568</v>
      </c>
      <c r="D23"/>
      <c r="E23"/>
      <c r="F23"/>
      <c r="G23"/>
    </row>
    <row r="24" spans="1:7" s="39" customFormat="1" x14ac:dyDescent="0.25">
      <c r="A24" s="74" t="s">
        <v>21</v>
      </c>
      <c r="B24" s="78">
        <v>1</v>
      </c>
      <c r="C24" s="78">
        <v>1</v>
      </c>
      <c r="D24"/>
      <c r="E24"/>
      <c r="F24"/>
      <c r="G24"/>
    </row>
    <row r="25" spans="1:7" s="39" customFormat="1" x14ac:dyDescent="0.25">
      <c r="A25" s="78" t="s">
        <v>568</v>
      </c>
      <c r="B25" s="78">
        <v>1</v>
      </c>
      <c r="C25" s="78">
        <v>1</v>
      </c>
      <c r="D25"/>
      <c r="E25"/>
      <c r="F25"/>
      <c r="G25"/>
    </row>
    <row r="26" spans="1:7" s="39" customFormat="1" x14ac:dyDescent="0.25">
      <c r="A26"/>
      <c r="B26"/>
      <c r="C26"/>
      <c r="D26"/>
      <c r="E26"/>
      <c r="F26"/>
      <c r="G26"/>
    </row>
    <row r="27" spans="1:7" s="39" customFormat="1" x14ac:dyDescent="0.25">
      <c r="A27"/>
      <c r="B27"/>
      <c r="C27"/>
      <c r="D27"/>
      <c r="E27" s="75"/>
      <c r="F27" s="75"/>
      <c r="G27" s="75"/>
    </row>
    <row r="28" spans="1:7" s="39" customFormat="1" x14ac:dyDescent="0.25">
      <c r="A28"/>
      <c r="B28"/>
      <c r="C28"/>
      <c r="D28"/>
      <c r="E28" s="75"/>
      <c r="F28" s="75"/>
      <c r="G28" s="75"/>
    </row>
    <row r="29" spans="1:7" s="39" customFormat="1" x14ac:dyDescent="0.25">
      <c r="A29"/>
      <c r="B29"/>
      <c r="C29"/>
      <c r="D29"/>
      <c r="E29" s="75"/>
      <c r="F29" s="75"/>
      <c r="G29" s="75"/>
    </row>
    <row r="30" spans="1:7" s="39" customFormat="1" x14ac:dyDescent="0.25">
      <c r="A30"/>
      <c r="B30"/>
      <c r="C30" s="75"/>
      <c r="D30" s="75"/>
      <c r="E30" s="75"/>
      <c r="F30" s="75"/>
      <c r="G30" s="75"/>
    </row>
    <row r="31" spans="1:7" s="39" customFormat="1" x14ac:dyDescent="0.25">
      <c r="A31"/>
      <c r="B31"/>
      <c r="C31" s="75"/>
      <c r="D31" s="75"/>
      <c r="E31" s="75"/>
      <c r="F31" s="75"/>
      <c r="G31" s="75"/>
    </row>
    <row r="32" spans="1:7" s="39" customFormat="1" x14ac:dyDescent="0.25">
      <c r="A32"/>
      <c r="B32"/>
      <c r="C32" s="75"/>
      <c r="D32" s="75"/>
      <c r="E32" s="75"/>
      <c r="F32" s="75"/>
      <c r="G32" s="75"/>
    </row>
    <row r="33" spans="1:7" s="39" customFormat="1" x14ac:dyDescent="0.25">
      <c r="A33"/>
      <c r="B33"/>
      <c r="C33" s="75"/>
      <c r="D33" s="75"/>
      <c r="E33" s="75"/>
      <c r="F33" s="75"/>
      <c r="G33" s="75"/>
    </row>
    <row r="34" spans="1:7" s="39" customFormat="1" x14ac:dyDescent="0.25">
      <c r="A34" s="83" t="s">
        <v>571</v>
      </c>
      <c r="B34" s="82" t="s">
        <v>29</v>
      </c>
      <c r="C34" s="89"/>
      <c r="D34" s="75"/>
      <c r="E34" s="75"/>
      <c r="F34" s="75"/>
      <c r="G34" s="75"/>
    </row>
    <row r="35" spans="1:7" s="39" customFormat="1" x14ac:dyDescent="0.25">
      <c r="A35" s="80" t="s">
        <v>21</v>
      </c>
      <c r="B35" s="80">
        <v>0.79166666666666663</v>
      </c>
      <c r="C35" s="90"/>
      <c r="D35" s="75"/>
      <c r="E35" s="75"/>
      <c r="F35" s="75"/>
      <c r="G35" s="75"/>
    </row>
    <row r="36" spans="1:7" s="39" customFormat="1" x14ac:dyDescent="0.25">
      <c r="A36" s="80" t="s">
        <v>20</v>
      </c>
      <c r="B36" s="80">
        <v>0.14583333333333334</v>
      </c>
      <c r="C36" s="90"/>
      <c r="D36" s="75"/>
      <c r="E36" s="75"/>
      <c r="F36" s="75"/>
      <c r="G36" s="75"/>
    </row>
    <row r="37" spans="1:7" s="39" customFormat="1" x14ac:dyDescent="0.25">
      <c r="A37" s="80" t="s">
        <v>19</v>
      </c>
      <c r="B37" s="80">
        <v>0</v>
      </c>
      <c r="C37" s="90"/>
      <c r="D37" s="75"/>
      <c r="E37" s="75"/>
      <c r="F37" s="75"/>
      <c r="G37" s="75"/>
    </row>
    <row r="38" spans="1:7" s="39" customFormat="1" x14ac:dyDescent="0.25">
      <c r="A38" s="80" t="s">
        <v>18</v>
      </c>
      <c r="B38" s="80">
        <v>2.0833333333333332E-2</v>
      </c>
      <c r="C38" s="90"/>
      <c r="D38" s="75"/>
      <c r="E38" s="75"/>
      <c r="F38" s="75"/>
      <c r="G38" s="75"/>
    </row>
    <row r="39" spans="1:7" s="39" customFormat="1" ht="15.75" thickBot="1" x14ac:dyDescent="0.3">
      <c r="A39" s="80" t="s">
        <v>551</v>
      </c>
      <c r="B39" s="80">
        <v>4.1666666666666664E-2</v>
      </c>
      <c r="C39" s="90"/>
      <c r="D39" s="75"/>
      <c r="E39" s="75"/>
      <c r="F39" s="75"/>
      <c r="G39" s="75"/>
    </row>
    <row r="40" spans="1:7" s="39" customFormat="1" ht="15.75" thickTop="1" x14ac:dyDescent="0.25">
      <c r="A40" s="81" t="s">
        <v>568</v>
      </c>
      <c r="B40" s="81">
        <v>1</v>
      </c>
      <c r="C40" s="88"/>
      <c r="D40" s="75"/>
      <c r="E40" s="75"/>
      <c r="F40" s="75"/>
      <c r="G40" s="75"/>
    </row>
    <row r="41" spans="1:7" s="39" customFormat="1" x14ac:dyDescent="0.25">
      <c r="A41" s="74"/>
      <c r="B41" s="75"/>
      <c r="C41" s="75"/>
      <c r="D41" s="75"/>
      <c r="E41" s="75"/>
      <c r="F41" s="75"/>
      <c r="G41" s="75"/>
    </row>
    <row r="42" spans="1:7" s="39" customFormat="1" x14ac:dyDescent="0.25">
      <c r="A42" s="74"/>
      <c r="B42" s="75"/>
      <c r="C42" s="75"/>
      <c r="D42" s="75"/>
      <c r="E42" s="75"/>
      <c r="F42" s="75"/>
      <c r="G42" s="75"/>
    </row>
    <row r="43" spans="1:7" s="39" customFormat="1" x14ac:dyDescent="0.25">
      <c r="A43" s="83" t="s">
        <v>571</v>
      </c>
      <c r="B43" s="82" t="s">
        <v>71</v>
      </c>
      <c r="C43" s="75"/>
      <c r="D43" s="75"/>
      <c r="E43" s="75"/>
      <c r="F43" s="75"/>
      <c r="G43" s="75"/>
    </row>
    <row r="44" spans="1:7" s="39" customFormat="1" x14ac:dyDescent="0.25">
      <c r="A44" s="80" t="s">
        <v>21</v>
      </c>
      <c r="B44" s="80">
        <v>0.38461538461538464</v>
      </c>
      <c r="C44" s="75"/>
      <c r="D44" s="75"/>
      <c r="E44" s="75"/>
      <c r="F44" s="75"/>
      <c r="G44" s="75"/>
    </row>
    <row r="45" spans="1:7" s="39" customFormat="1" x14ac:dyDescent="0.25">
      <c r="A45" s="80" t="s">
        <v>20</v>
      </c>
      <c r="B45" s="80">
        <v>0.30769230769230771</v>
      </c>
      <c r="C45" s="75"/>
      <c r="D45" s="75"/>
      <c r="E45" s="75"/>
      <c r="F45" s="75"/>
      <c r="G45" s="75"/>
    </row>
    <row r="46" spans="1:7" s="39" customFormat="1" x14ac:dyDescent="0.25">
      <c r="A46" s="80" t="s">
        <v>19</v>
      </c>
      <c r="B46" s="80">
        <v>0.15384615384615385</v>
      </c>
      <c r="C46" s="75"/>
      <c r="D46" s="75"/>
      <c r="E46" s="75"/>
      <c r="F46" s="75"/>
      <c r="G46" s="75"/>
    </row>
    <row r="47" spans="1:7" s="39" customFormat="1" x14ac:dyDescent="0.25">
      <c r="A47" s="80" t="s">
        <v>18</v>
      </c>
      <c r="B47" s="80">
        <v>0.15384615384615385</v>
      </c>
      <c r="C47" s="75"/>
      <c r="D47" s="75"/>
      <c r="E47" s="75"/>
      <c r="F47" s="75"/>
      <c r="G47" s="75"/>
    </row>
    <row r="48" spans="1:7" s="39" customFormat="1" ht="15.75" thickBot="1" x14ac:dyDescent="0.3">
      <c r="A48" s="80" t="s">
        <v>551</v>
      </c>
      <c r="B48" s="80">
        <v>0</v>
      </c>
      <c r="C48" s="75"/>
      <c r="D48" s="75"/>
      <c r="E48" s="75"/>
      <c r="F48" s="75"/>
      <c r="G48" s="75"/>
    </row>
    <row r="49" spans="1:135" s="39" customFormat="1" ht="15.75" thickTop="1" x14ac:dyDescent="0.25">
      <c r="A49" s="74"/>
      <c r="B49" s="81">
        <v>1</v>
      </c>
      <c r="C49" s="75"/>
      <c r="D49" s="75"/>
      <c r="E49" s="75"/>
      <c r="F49" s="75"/>
      <c r="G49" s="75"/>
    </row>
    <row r="50" spans="1:135" s="39" customFormat="1" x14ac:dyDescent="0.25">
      <c r="A50" s="74"/>
      <c r="B50" s="75"/>
      <c r="C50" s="75"/>
      <c r="D50" s="75"/>
      <c r="E50" s="75"/>
      <c r="F50" s="75"/>
      <c r="G50" s="75"/>
    </row>
    <row r="51" spans="1:135" s="39" customFormat="1" x14ac:dyDescent="0.25">
      <c r="A51" s="74"/>
      <c r="B51" s="75"/>
      <c r="C51" s="75"/>
      <c r="D51" s="75"/>
      <c r="E51" s="75"/>
      <c r="F51" s="75"/>
      <c r="G51" s="75"/>
    </row>
    <row r="52" spans="1:135" s="39" customFormat="1" x14ac:dyDescent="0.25">
      <c r="A52" s="74"/>
      <c r="B52" s="75"/>
      <c r="C52" s="75"/>
      <c r="D52" s="75"/>
      <c r="E52" s="75"/>
      <c r="F52" s="75"/>
      <c r="G52" s="75"/>
    </row>
    <row r="53" spans="1:135" s="39" customFormat="1" x14ac:dyDescent="0.25">
      <c r="A53" s="74"/>
      <c r="B53" s="75"/>
      <c r="C53" s="75"/>
      <c r="D53" s="75"/>
      <c r="E53" s="75"/>
      <c r="F53" s="75"/>
      <c r="G53" s="75"/>
    </row>
    <row r="54" spans="1:135" s="39" customFormat="1" ht="14.25" customHeight="1" x14ac:dyDescent="0.25">
      <c r="A54" s="74"/>
      <c r="B54" s="75"/>
      <c r="C54" s="75"/>
      <c r="D54" s="75"/>
      <c r="E54" s="75"/>
      <c r="F54" s="75"/>
      <c r="G54" s="75"/>
    </row>
    <row r="55" spans="1:135" s="39" customFormat="1" x14ac:dyDescent="0.25">
      <c r="A55" s="74"/>
      <c r="B55" s="75"/>
      <c r="C55" s="75"/>
      <c r="D55" s="75"/>
      <c r="E55" s="75"/>
      <c r="F55" s="75"/>
      <c r="G55" s="75"/>
    </row>
    <row r="59" spans="1:135" s="28" customFormat="1" x14ac:dyDescent="0.25">
      <c r="A59" s="93" t="s">
        <v>694</v>
      </c>
      <c r="B59" s="93" t="s">
        <v>570</v>
      </c>
      <c r="C59" s="98"/>
      <c r="D59"/>
      <c r="E59"/>
      <c r="F59"/>
      <c r="G59"/>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row>
    <row r="60" spans="1:135" s="28" customFormat="1" x14ac:dyDescent="0.25">
      <c r="A60" s="95" t="s">
        <v>662</v>
      </c>
      <c r="B60" s="94" t="s">
        <v>21</v>
      </c>
      <c r="C60" s="98" t="s">
        <v>568</v>
      </c>
      <c r="D60"/>
      <c r="E60"/>
      <c r="F60"/>
      <c r="G60"/>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row>
    <row r="61" spans="1:135" s="28" customFormat="1" ht="60" x14ac:dyDescent="0.25">
      <c r="A61" s="96" t="s">
        <v>26</v>
      </c>
      <c r="B61" s="97">
        <v>1</v>
      </c>
      <c r="C61" s="99">
        <v>1</v>
      </c>
      <c r="D61"/>
      <c r="E61"/>
      <c r="F61"/>
      <c r="G61"/>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row>
    <row r="62" spans="1:135" s="28" customFormat="1" x14ac:dyDescent="0.25">
      <c r="A62" s="94" t="s">
        <v>568</v>
      </c>
      <c r="B62" s="97">
        <v>1</v>
      </c>
      <c r="C62" s="99">
        <v>1</v>
      </c>
      <c r="D62"/>
      <c r="E62"/>
      <c r="F62"/>
      <c r="G62"/>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row>
    <row r="63" spans="1:135" s="28" customFormat="1" x14ac:dyDescent="0.25">
      <c r="A63"/>
      <c r="B63"/>
      <c r="C63"/>
      <c r="D63"/>
      <c r="E63"/>
      <c r="F63"/>
      <c r="G63"/>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row>
    <row r="64" spans="1:135" s="28" customFormat="1" x14ac:dyDescent="0.25">
      <c r="A64"/>
      <c r="B64"/>
      <c r="C64"/>
      <c r="D64"/>
      <c r="E64"/>
      <c r="F64"/>
      <c r="G6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row>
    <row r="65" spans="1:135" s="28" customFormat="1" ht="30" customHeight="1" x14ac:dyDescent="0.25">
      <c r="A65"/>
      <c r="B65"/>
      <c r="C65"/>
      <c r="D65"/>
      <c r="E65"/>
      <c r="F65"/>
      <c r="G65"/>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row>
    <row r="70" spans="1:135" s="28" customFormat="1" x14ac:dyDescent="0.25">
      <c r="A70" s="70" t="s">
        <v>694</v>
      </c>
      <c r="B70" s="70" t="s">
        <v>570</v>
      </c>
      <c r="D70"/>
      <c r="E70"/>
      <c r="F70"/>
      <c r="G70"/>
    </row>
    <row r="71" spans="1:135" s="28" customFormat="1" x14ac:dyDescent="0.25">
      <c r="A71" s="70" t="s">
        <v>5</v>
      </c>
      <c r="B71" s="28" t="s">
        <v>21</v>
      </c>
      <c r="C71" s="28" t="s">
        <v>568</v>
      </c>
      <c r="D71"/>
      <c r="E71"/>
      <c r="F71"/>
      <c r="G71"/>
    </row>
    <row r="72" spans="1:135" s="28" customFormat="1" x14ac:dyDescent="0.25">
      <c r="A72" s="67" t="s">
        <v>28</v>
      </c>
      <c r="B72" s="33">
        <v>1</v>
      </c>
      <c r="C72" s="33">
        <v>1</v>
      </c>
      <c r="D72"/>
      <c r="E72"/>
      <c r="F72"/>
      <c r="G72"/>
    </row>
    <row r="73" spans="1:135" s="28" customFormat="1" x14ac:dyDescent="0.25">
      <c r="A73" s="28" t="s">
        <v>568</v>
      </c>
      <c r="B73" s="33">
        <v>1</v>
      </c>
      <c r="C73" s="33">
        <v>1</v>
      </c>
      <c r="D73"/>
      <c r="E73"/>
      <c r="F73"/>
      <c r="G73"/>
    </row>
    <row r="74" spans="1:135" s="28" customFormat="1" x14ac:dyDescent="0.25">
      <c r="A74"/>
      <c r="B74"/>
      <c r="C74"/>
      <c r="D74"/>
      <c r="E74"/>
      <c r="F74"/>
      <c r="G74"/>
    </row>
    <row r="75" spans="1:135" s="28" customFormat="1" x14ac:dyDescent="0.25">
      <c r="A75"/>
      <c r="B75"/>
      <c r="C75"/>
      <c r="D75"/>
      <c r="E75"/>
      <c r="F75"/>
      <c r="G75"/>
    </row>
    <row r="76" spans="1:135" s="28" customFormat="1" x14ac:dyDescent="0.25">
      <c r="A76"/>
      <c r="B76"/>
      <c r="C76"/>
      <c r="D76"/>
      <c r="E76"/>
      <c r="F76"/>
      <c r="G76"/>
    </row>
    <row r="77" spans="1:135" s="28" customFormat="1" x14ac:dyDescent="0.25">
      <c r="A77"/>
      <c r="B77"/>
      <c r="C77"/>
      <c r="D77"/>
      <c r="E77"/>
      <c r="F77"/>
      <c r="G77"/>
    </row>
    <row r="78" spans="1:135" s="28" customFormat="1" x14ac:dyDescent="0.25">
      <c r="A78"/>
      <c r="B78"/>
      <c r="C78"/>
      <c r="D78"/>
      <c r="E78"/>
      <c r="F78"/>
      <c r="G78"/>
    </row>
    <row r="79" spans="1:135" s="28" customFormat="1" x14ac:dyDescent="0.25">
      <c r="A79"/>
      <c r="B79"/>
      <c r="C79"/>
      <c r="D79"/>
      <c r="E79"/>
      <c r="F79"/>
      <c r="G79"/>
    </row>
    <row r="80" spans="1:135" s="28" customFormat="1" x14ac:dyDescent="0.25">
      <c r="A80"/>
      <c r="B80"/>
      <c r="C80"/>
      <c r="D80"/>
      <c r="E80"/>
      <c r="F80"/>
      <c r="G80"/>
    </row>
    <row r="81" spans="1:7" s="28" customFormat="1" x14ac:dyDescent="0.25">
      <c r="A81"/>
      <c r="B81"/>
      <c r="C81"/>
      <c r="D81"/>
      <c r="E81"/>
      <c r="F81"/>
      <c r="G81"/>
    </row>
    <row r="85" spans="1:7" x14ac:dyDescent="0.25">
      <c r="A85" s="70" t="s">
        <v>694</v>
      </c>
      <c r="B85" s="70" t="s">
        <v>570</v>
      </c>
      <c r="C85" s="28"/>
    </row>
    <row r="86" spans="1:7" x14ac:dyDescent="0.25">
      <c r="A86" s="70" t="s">
        <v>5</v>
      </c>
      <c r="B86" s="28" t="s">
        <v>21</v>
      </c>
      <c r="C86" s="28" t="s">
        <v>568</v>
      </c>
    </row>
    <row r="87" spans="1:7" x14ac:dyDescent="0.25">
      <c r="A87" s="67" t="s">
        <v>28</v>
      </c>
      <c r="B87" s="32">
        <v>1</v>
      </c>
      <c r="C87" s="32">
        <v>1</v>
      </c>
    </row>
    <row r="88" spans="1:7" x14ac:dyDescent="0.25">
      <c r="A88" s="28" t="s">
        <v>568</v>
      </c>
      <c r="B88" s="32">
        <v>1</v>
      </c>
      <c r="C88" s="32">
        <v>1</v>
      </c>
    </row>
    <row r="151" spans="1:6" x14ac:dyDescent="0.25">
      <c r="A151" s="84" t="s">
        <v>663</v>
      </c>
      <c r="B151" s="84" t="s">
        <v>21</v>
      </c>
      <c r="C151" s="84" t="s">
        <v>20</v>
      </c>
      <c r="D151" s="84" t="s">
        <v>19</v>
      </c>
      <c r="E151" s="84" t="s">
        <v>18</v>
      </c>
      <c r="F151" s="84" t="s">
        <v>551</v>
      </c>
    </row>
    <row r="152" spans="1:6" x14ac:dyDescent="0.25">
      <c r="A152" s="85" t="s">
        <v>28</v>
      </c>
      <c r="B152" s="86">
        <v>1</v>
      </c>
      <c r="C152" s="86"/>
      <c r="D152" s="86"/>
      <c r="E152" s="86"/>
      <c r="F152" s="86"/>
    </row>
    <row r="153" spans="1:6" x14ac:dyDescent="0.25">
      <c r="A153" s="85" t="s">
        <v>49</v>
      </c>
      <c r="B153" s="86"/>
      <c r="C153" s="86"/>
      <c r="D153" s="86"/>
      <c r="E153" s="86"/>
      <c r="F153" s="86">
        <v>2</v>
      </c>
    </row>
    <row r="154" spans="1:6" x14ac:dyDescent="0.25">
      <c r="A154" s="85" t="s">
        <v>70</v>
      </c>
      <c r="B154" s="86">
        <v>2</v>
      </c>
      <c r="C154" s="86">
        <v>3</v>
      </c>
      <c r="D154" s="86">
        <v>1</v>
      </c>
      <c r="E154" s="86"/>
      <c r="F154" s="86">
        <v>3</v>
      </c>
    </row>
    <row r="155" spans="1:6" x14ac:dyDescent="0.25">
      <c r="A155" s="85" t="s">
        <v>138</v>
      </c>
      <c r="B155" s="86">
        <v>4</v>
      </c>
      <c r="C155" s="86">
        <v>1</v>
      </c>
      <c r="D155" s="86"/>
      <c r="E155" s="86"/>
      <c r="F155" s="86"/>
    </row>
    <row r="156" spans="1:6" x14ac:dyDescent="0.25">
      <c r="A156" s="85" t="s">
        <v>181</v>
      </c>
      <c r="B156" s="86">
        <v>7</v>
      </c>
      <c r="C156" s="86"/>
      <c r="D156" s="86"/>
      <c r="E156" s="86"/>
      <c r="F156" s="86">
        <v>2</v>
      </c>
    </row>
    <row r="157" spans="1:6" x14ac:dyDescent="0.25">
      <c r="A157" s="85" t="s">
        <v>239</v>
      </c>
      <c r="B157" s="86">
        <v>1</v>
      </c>
      <c r="C157" s="86">
        <v>1</v>
      </c>
      <c r="D157" s="86">
        <v>1</v>
      </c>
      <c r="E157" s="86">
        <v>1</v>
      </c>
      <c r="F157" s="86"/>
    </row>
    <row r="158" spans="1:6" x14ac:dyDescent="0.25">
      <c r="A158" s="85" t="s">
        <v>289</v>
      </c>
      <c r="B158" s="86">
        <v>9</v>
      </c>
      <c r="C158" s="86">
        <v>3</v>
      </c>
      <c r="D158" s="86">
        <v>2</v>
      </c>
      <c r="E158" s="86">
        <v>3</v>
      </c>
      <c r="F158" s="86">
        <v>2</v>
      </c>
    </row>
    <row r="159" spans="1:6" x14ac:dyDescent="0.25">
      <c r="A159" s="85" t="s">
        <v>438</v>
      </c>
      <c r="B159" s="86">
        <v>3</v>
      </c>
      <c r="C159" s="86">
        <v>3</v>
      </c>
      <c r="D159" s="86"/>
      <c r="E159" s="86"/>
      <c r="F159" s="86"/>
    </row>
    <row r="160" spans="1:6" x14ac:dyDescent="0.25">
      <c r="A160" s="85" t="s">
        <v>477</v>
      </c>
      <c r="B160" s="86">
        <v>3</v>
      </c>
      <c r="C160" s="86">
        <v>1</v>
      </c>
      <c r="D160" s="86"/>
      <c r="E160" s="86"/>
      <c r="F160" s="86">
        <v>2</v>
      </c>
    </row>
  </sheetData>
  <pageMargins left="0.7" right="0.7" top="0.75" bottom="0.75" header="0.3" footer="0.3"/>
  <pageSetup orientation="portrait" horizontalDpi="4294967294" verticalDpi="4294967294"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32"/>
  <sheetViews>
    <sheetView zoomScaleNormal="100" workbookViewId="0">
      <selection activeCell="A3" sqref="A3"/>
    </sheetView>
  </sheetViews>
  <sheetFormatPr baseColWidth="10" defaultRowHeight="15" x14ac:dyDescent="0.25"/>
  <cols>
    <col min="1" max="1" width="36.5703125" customWidth="1"/>
    <col min="2" max="2" width="21.5703125" customWidth="1"/>
    <col min="3" max="3" width="8.42578125" customWidth="1"/>
    <col min="4" max="4" width="5.5703125" customWidth="1"/>
    <col min="5" max="5" width="8.140625" customWidth="1"/>
    <col min="6" max="6" width="8.85546875" customWidth="1"/>
    <col min="7" max="7" width="9.5703125" customWidth="1"/>
    <col min="8" max="8" width="11" customWidth="1"/>
    <col min="9" max="9" width="36.28515625" customWidth="1"/>
    <col min="10" max="10" width="35.42578125" customWidth="1"/>
    <col min="11" max="11" width="36.28515625" customWidth="1"/>
    <col min="12" max="12" width="7.28515625" customWidth="1"/>
    <col min="13" max="13" width="8" customWidth="1"/>
    <col min="14" max="14" width="9.7109375" customWidth="1"/>
    <col min="15" max="15" width="9.42578125" customWidth="1"/>
    <col min="16" max="16" width="7.7109375" customWidth="1"/>
    <col min="17" max="17" width="8" customWidth="1"/>
    <col min="18" max="18" width="35.7109375" customWidth="1"/>
    <col min="19" max="19" width="19.140625" customWidth="1"/>
    <col min="20" max="20" width="6.42578125" customWidth="1"/>
    <col min="21" max="21" width="8" customWidth="1"/>
    <col min="22" max="22" width="5.5703125" customWidth="1"/>
    <col min="23" max="23" width="7.7109375" customWidth="1"/>
    <col min="24" max="24" width="10.42578125" customWidth="1"/>
    <col min="25" max="25" width="36.5703125" bestFit="1" customWidth="1"/>
    <col min="26" max="26" width="35.7109375" bestFit="1" customWidth="1"/>
    <col min="27" max="27" width="36.5703125" bestFit="1" customWidth="1"/>
    <col min="28" max="28" width="43.42578125" bestFit="1" customWidth="1"/>
    <col min="29" max="29" width="44.28515625" bestFit="1" customWidth="1"/>
    <col min="30" max="30" width="35.7109375" bestFit="1" customWidth="1"/>
    <col min="31" max="31" width="36.5703125" bestFit="1" customWidth="1"/>
    <col min="32" max="32" width="35.7109375" bestFit="1" customWidth="1"/>
    <col min="33" max="33" width="36.5703125" bestFit="1" customWidth="1"/>
    <col min="34" max="34" width="43.5703125" bestFit="1" customWidth="1"/>
    <col min="35" max="35" width="44.42578125" bestFit="1" customWidth="1"/>
    <col min="36" max="36" width="40.140625" bestFit="1" customWidth="1"/>
    <col min="37" max="37" width="40.85546875" bestFit="1" customWidth="1"/>
  </cols>
  <sheetData>
    <row r="3" spans="1:7" ht="30" x14ac:dyDescent="0.25">
      <c r="A3" s="61" t="s">
        <v>586</v>
      </c>
      <c r="B3" s="40" t="s">
        <v>570</v>
      </c>
    </row>
    <row r="4" spans="1:7" x14ac:dyDescent="0.25">
      <c r="A4" s="42" t="s">
        <v>571</v>
      </c>
      <c r="B4" s="39" t="s">
        <v>21</v>
      </c>
      <c r="C4" s="39" t="s">
        <v>20</v>
      </c>
      <c r="D4" s="39" t="s">
        <v>19</v>
      </c>
      <c r="E4" s="39" t="s">
        <v>18</v>
      </c>
      <c r="F4" s="39" t="s">
        <v>551</v>
      </c>
      <c r="G4" s="43" t="s">
        <v>568</v>
      </c>
    </row>
    <row r="5" spans="1:7" x14ac:dyDescent="0.25">
      <c r="A5" s="43" t="s">
        <v>29</v>
      </c>
      <c r="B5" s="44">
        <v>0.625</v>
      </c>
      <c r="C5" s="44">
        <v>0.20833333333333334</v>
      </c>
      <c r="D5" s="44">
        <v>0</v>
      </c>
      <c r="E5" s="44">
        <v>0.125</v>
      </c>
      <c r="F5" s="44">
        <v>4.1666666666666664E-2</v>
      </c>
      <c r="G5" s="44">
        <v>1</v>
      </c>
    </row>
    <row r="6" spans="1:7" x14ac:dyDescent="0.25">
      <c r="A6" s="43" t="s">
        <v>71</v>
      </c>
      <c r="B6" s="44">
        <v>0.2857142857142857</v>
      </c>
      <c r="C6" s="44">
        <v>0.14285714285714285</v>
      </c>
      <c r="D6" s="44">
        <v>0.35714285714285715</v>
      </c>
      <c r="E6" s="44">
        <v>0.21428571428571427</v>
      </c>
      <c r="F6" s="44">
        <v>0</v>
      </c>
      <c r="G6" s="44">
        <v>1</v>
      </c>
    </row>
    <row r="7" spans="1:7" x14ac:dyDescent="0.25">
      <c r="A7" s="45" t="s">
        <v>568</v>
      </c>
      <c r="B7" s="46">
        <v>0.54838709677419351</v>
      </c>
      <c r="C7" s="46">
        <v>0.19354838709677419</v>
      </c>
      <c r="D7" s="46">
        <v>8.0645161290322578E-2</v>
      </c>
      <c r="E7" s="46">
        <v>0.14516129032258066</v>
      </c>
      <c r="F7" s="46">
        <v>3.2258064516129031E-2</v>
      </c>
      <c r="G7" s="46">
        <v>1</v>
      </c>
    </row>
    <row r="8" spans="1:7" s="39" customFormat="1" x14ac:dyDescent="0.25">
      <c r="A8" s="76"/>
      <c r="B8" s="77"/>
      <c r="C8" s="77"/>
      <c r="D8" s="77"/>
      <c r="E8" s="77"/>
      <c r="F8" s="77"/>
      <c r="G8" s="77"/>
    </row>
    <row r="9" spans="1:7" s="39" customFormat="1" x14ac:dyDescent="0.25">
      <c r="A9" s="76"/>
      <c r="B9" s="77"/>
      <c r="C9" s="77"/>
      <c r="D9" s="77"/>
      <c r="E9" s="77"/>
      <c r="F9" s="77"/>
      <c r="G9" s="77"/>
    </row>
    <row r="10" spans="1:7" s="39" customFormat="1" x14ac:dyDescent="0.25">
      <c r="A10" s="76"/>
      <c r="B10" s="77"/>
      <c r="C10" s="77"/>
      <c r="D10" s="77"/>
      <c r="E10" s="77"/>
      <c r="F10" s="77"/>
      <c r="G10" s="77"/>
    </row>
    <row r="11" spans="1:7" s="39" customFormat="1" x14ac:dyDescent="0.25">
      <c r="A11" s="76"/>
      <c r="B11" s="77"/>
      <c r="C11" s="77"/>
      <c r="D11" s="77"/>
      <c r="E11" s="77"/>
      <c r="F11" s="77"/>
      <c r="G11" s="77"/>
    </row>
    <row r="12" spans="1:7" s="39" customFormat="1" x14ac:dyDescent="0.25">
      <c r="A12" s="76"/>
      <c r="B12" s="77"/>
      <c r="C12" s="77"/>
      <c r="D12" s="77"/>
      <c r="E12" s="77"/>
      <c r="F12" s="77"/>
      <c r="G12" s="77"/>
    </row>
    <row r="13" spans="1:7" s="39" customFormat="1" x14ac:dyDescent="0.25">
      <c r="A13" s="76"/>
      <c r="B13" s="77"/>
      <c r="C13" s="77"/>
      <c r="D13" s="77"/>
      <c r="E13" s="77"/>
      <c r="F13" s="77"/>
      <c r="G13" s="77"/>
    </row>
    <row r="14" spans="1:7" s="39" customFormat="1" x14ac:dyDescent="0.25">
      <c r="A14" s="76"/>
      <c r="B14" s="77"/>
      <c r="C14" s="77"/>
      <c r="D14" s="77"/>
      <c r="E14" s="77"/>
      <c r="F14" s="77"/>
      <c r="G14" s="77"/>
    </row>
    <row r="15" spans="1:7" s="39" customFormat="1" x14ac:dyDescent="0.25">
      <c r="A15" s="76"/>
      <c r="B15" s="77"/>
      <c r="C15" s="77"/>
      <c r="D15" s="77"/>
      <c r="E15" s="77"/>
      <c r="F15" s="77"/>
      <c r="G15" s="77"/>
    </row>
    <row r="16" spans="1:7" s="39" customFormat="1" x14ac:dyDescent="0.25">
      <c r="A16" s="76"/>
      <c r="B16" s="77"/>
      <c r="C16" s="77"/>
      <c r="D16" s="77"/>
      <c r="E16" s="77"/>
      <c r="F16" s="77"/>
      <c r="G16" s="77"/>
    </row>
    <row r="17" spans="1:8" s="39" customFormat="1" x14ac:dyDescent="0.25">
      <c r="A17" s="76"/>
      <c r="B17" s="77"/>
      <c r="C17" s="77"/>
      <c r="D17" s="77"/>
      <c r="E17" s="77"/>
      <c r="F17" s="77"/>
      <c r="G17" s="77"/>
    </row>
    <row r="18" spans="1:8" s="39" customFormat="1" x14ac:dyDescent="0.25">
      <c r="A18" s="76"/>
      <c r="B18" s="77"/>
      <c r="C18" s="77"/>
      <c r="D18" s="77"/>
      <c r="E18" s="77"/>
      <c r="F18" s="77"/>
      <c r="G18" s="77"/>
    </row>
    <row r="19" spans="1:8" s="39" customFormat="1" x14ac:dyDescent="0.25">
      <c r="A19" s="76"/>
      <c r="B19" s="77"/>
      <c r="C19" s="77"/>
      <c r="D19" s="77"/>
      <c r="E19" s="77"/>
      <c r="F19" s="77"/>
      <c r="G19" s="77"/>
    </row>
    <row r="20" spans="1:8" s="39" customFormat="1" x14ac:dyDescent="0.25">
      <c r="A20" s="76"/>
      <c r="B20" s="77"/>
      <c r="C20" s="77"/>
      <c r="D20" s="77"/>
      <c r="E20" s="77"/>
      <c r="F20" s="77"/>
      <c r="G20" s="77"/>
    </row>
    <row r="21" spans="1:8" s="39" customFormat="1" x14ac:dyDescent="0.25">
      <c r="A21" s="76"/>
      <c r="B21" s="77"/>
      <c r="C21" s="77"/>
      <c r="D21" s="77"/>
      <c r="E21" s="77"/>
      <c r="F21" s="77"/>
      <c r="G21" s="77"/>
    </row>
    <row r="22" spans="1:8" s="39" customFormat="1" x14ac:dyDescent="0.25">
      <c r="A22" s="76"/>
      <c r="B22" s="77"/>
      <c r="C22" s="77"/>
      <c r="D22" s="77"/>
      <c r="E22" s="77"/>
      <c r="F22" s="77"/>
      <c r="G22" s="77"/>
    </row>
    <row r="23" spans="1:8" s="39" customFormat="1" x14ac:dyDescent="0.25">
      <c r="A23" s="76"/>
      <c r="B23" s="77"/>
      <c r="C23" s="77"/>
      <c r="D23" s="77"/>
      <c r="E23" s="77"/>
      <c r="F23" s="77"/>
      <c r="G23" s="77"/>
    </row>
    <row r="24" spans="1:8" s="39" customFormat="1" x14ac:dyDescent="0.25">
      <c r="A24" s="76"/>
      <c r="B24" s="77"/>
      <c r="C24" s="77"/>
      <c r="D24" s="77"/>
      <c r="E24" s="77"/>
      <c r="F24" s="77"/>
      <c r="G24" s="77"/>
    </row>
    <row r="25" spans="1:8" s="39" customFormat="1" x14ac:dyDescent="0.25">
      <c r="A25" s="76"/>
      <c r="B25" s="77"/>
      <c r="C25" s="77"/>
      <c r="D25" s="77"/>
      <c r="E25" s="77"/>
      <c r="F25" s="77"/>
      <c r="G25" s="77"/>
    </row>
    <row r="26" spans="1:8" s="39" customFormat="1" x14ac:dyDescent="0.25">
      <c r="A26" s="76"/>
      <c r="B26" s="77"/>
      <c r="C26" s="77"/>
      <c r="D26" s="77"/>
      <c r="E26" s="77"/>
      <c r="F26" s="77"/>
      <c r="G26" s="77"/>
    </row>
    <row r="27" spans="1:8" s="39" customFormat="1" x14ac:dyDescent="0.25">
      <c r="A27" s="76"/>
      <c r="B27" s="77"/>
      <c r="C27" s="77"/>
      <c r="D27" s="77"/>
      <c r="E27" s="77"/>
      <c r="F27" s="77"/>
      <c r="G27" s="77"/>
    </row>
    <row r="28" spans="1:8" s="39" customFormat="1" x14ac:dyDescent="0.25">
      <c r="A28" s="76"/>
      <c r="B28" s="77"/>
      <c r="C28" s="77"/>
      <c r="D28" s="77"/>
      <c r="E28" s="77"/>
      <c r="F28" s="77"/>
      <c r="G28" s="77"/>
    </row>
    <row r="32" spans="1:8" ht="30" x14ac:dyDescent="0.25">
      <c r="A32" s="63" t="s">
        <v>586</v>
      </c>
      <c r="B32" s="64" t="s">
        <v>570</v>
      </c>
      <c r="C32" s="65"/>
      <c r="D32" s="65"/>
      <c r="E32" s="65"/>
      <c r="F32" s="65"/>
      <c r="G32" s="65"/>
      <c r="H32" s="65"/>
    </row>
    <row r="33" spans="1:8" x14ac:dyDescent="0.25">
      <c r="A33" s="64" t="s">
        <v>567</v>
      </c>
      <c r="B33" s="65" t="s">
        <v>20</v>
      </c>
      <c r="C33" s="65" t="s">
        <v>557</v>
      </c>
      <c r="D33" s="65" t="s">
        <v>18</v>
      </c>
      <c r="E33" s="65" t="s">
        <v>19</v>
      </c>
      <c r="F33" s="65" t="s">
        <v>881</v>
      </c>
      <c r="G33" s="65" t="s">
        <v>1119</v>
      </c>
      <c r="H33" s="65" t="s">
        <v>568</v>
      </c>
    </row>
    <row r="34" spans="1:8" x14ac:dyDescent="0.25">
      <c r="A34" s="65" t="s">
        <v>29</v>
      </c>
      <c r="B34" s="66">
        <v>5</v>
      </c>
      <c r="C34" s="66">
        <v>30</v>
      </c>
      <c r="D34" s="66">
        <v>2</v>
      </c>
      <c r="E34" s="66">
        <v>2</v>
      </c>
      <c r="F34" s="66">
        <v>2</v>
      </c>
      <c r="G34" s="66"/>
      <c r="H34" s="66">
        <v>41</v>
      </c>
    </row>
    <row r="35" spans="1:8" x14ac:dyDescent="0.25">
      <c r="A35" s="65" t="s">
        <v>71</v>
      </c>
      <c r="B35" s="66">
        <v>4</v>
      </c>
      <c r="C35" s="66">
        <v>2</v>
      </c>
      <c r="D35" s="66">
        <v>5</v>
      </c>
      <c r="E35" s="66">
        <v>1</v>
      </c>
      <c r="F35" s="66">
        <v>1</v>
      </c>
      <c r="G35" s="66"/>
      <c r="H35" s="66">
        <v>13</v>
      </c>
    </row>
    <row r="36" spans="1:8" x14ac:dyDescent="0.25">
      <c r="A36" s="65" t="s">
        <v>568</v>
      </c>
      <c r="B36" s="66">
        <v>9</v>
      </c>
      <c r="C36" s="66">
        <v>32</v>
      </c>
      <c r="D36" s="66">
        <v>7</v>
      </c>
      <c r="E36" s="66">
        <v>3</v>
      </c>
      <c r="F36" s="66">
        <v>3</v>
      </c>
      <c r="G36" s="66"/>
      <c r="H36" s="66">
        <v>54</v>
      </c>
    </row>
    <row r="41" spans="1:8" x14ac:dyDescent="0.25">
      <c r="A41" s="69" t="s">
        <v>586</v>
      </c>
      <c r="B41" s="69" t="s">
        <v>570</v>
      </c>
      <c r="C41" s="62"/>
      <c r="D41" s="62"/>
      <c r="E41" s="62"/>
      <c r="F41" s="62"/>
      <c r="G41" s="62"/>
    </row>
    <row r="42" spans="1:8" x14ac:dyDescent="0.25">
      <c r="A42" s="70" t="s">
        <v>575</v>
      </c>
      <c r="B42" s="62" t="s">
        <v>557</v>
      </c>
      <c r="C42" s="62" t="s">
        <v>20</v>
      </c>
      <c r="D42" s="62" t="s">
        <v>18</v>
      </c>
      <c r="E42" s="62" t="s">
        <v>19</v>
      </c>
      <c r="F42" s="62" t="s">
        <v>881</v>
      </c>
      <c r="G42" s="62" t="s">
        <v>1119</v>
      </c>
    </row>
    <row r="43" spans="1:8" ht="135" x14ac:dyDescent="0.25">
      <c r="A43" s="71" t="s">
        <v>255</v>
      </c>
      <c r="B43" s="33">
        <v>0.42857142857142855</v>
      </c>
      <c r="C43" s="33">
        <v>0.42857142857142855</v>
      </c>
      <c r="D43" s="33">
        <v>0.14285714285714285</v>
      </c>
      <c r="E43" s="33">
        <v>0</v>
      </c>
      <c r="F43" s="33">
        <v>0</v>
      </c>
      <c r="G43" s="33">
        <v>0</v>
      </c>
    </row>
    <row r="44" spans="1:8" ht="90" x14ac:dyDescent="0.25">
      <c r="A44" s="71" t="s">
        <v>207</v>
      </c>
      <c r="B44" s="33">
        <v>1</v>
      </c>
      <c r="C44" s="33">
        <v>0</v>
      </c>
      <c r="D44" s="33">
        <v>0</v>
      </c>
      <c r="E44" s="33">
        <v>0</v>
      </c>
      <c r="F44" s="33">
        <v>0</v>
      </c>
      <c r="G44" s="33">
        <v>0</v>
      </c>
    </row>
    <row r="45" spans="1:8" ht="60" x14ac:dyDescent="0.25">
      <c r="A45" s="71" t="s">
        <v>179</v>
      </c>
      <c r="B45" s="33">
        <v>1</v>
      </c>
      <c r="C45" s="33">
        <v>0</v>
      </c>
      <c r="D45" s="33">
        <v>0</v>
      </c>
      <c r="E45" s="33">
        <v>0</v>
      </c>
      <c r="F45" s="33">
        <v>0</v>
      </c>
      <c r="G45" s="33">
        <v>0</v>
      </c>
    </row>
    <row r="46" spans="1:8" ht="75" x14ac:dyDescent="0.25">
      <c r="A46" s="71" t="s">
        <v>26</v>
      </c>
      <c r="B46" s="33">
        <v>0.51351351351351349</v>
      </c>
      <c r="C46" s="33">
        <v>0.16216216216216217</v>
      </c>
      <c r="D46" s="33">
        <v>0.16216216216216217</v>
      </c>
      <c r="E46" s="33">
        <v>8.1081081081081086E-2</v>
      </c>
      <c r="F46" s="33">
        <v>8.1081081081081086E-2</v>
      </c>
      <c r="G46" s="33">
        <v>0</v>
      </c>
    </row>
    <row r="49" spans="1:27" x14ac:dyDescent="0.25">
      <c r="R49" s="40" t="s">
        <v>569</v>
      </c>
      <c r="S49" s="40" t="s">
        <v>570</v>
      </c>
    </row>
    <row r="50" spans="1:27" x14ac:dyDescent="0.25">
      <c r="R50" s="48" t="s">
        <v>5</v>
      </c>
      <c r="S50" s="47" t="s">
        <v>21</v>
      </c>
      <c r="T50" s="47" t="s">
        <v>20</v>
      </c>
      <c r="U50" s="47" t="s">
        <v>19</v>
      </c>
      <c r="V50" s="47" t="s">
        <v>18</v>
      </c>
      <c r="W50" s="47" t="s">
        <v>551</v>
      </c>
      <c r="X50" s="41" t="s">
        <v>568</v>
      </c>
      <c r="AA50" s="31"/>
    </row>
    <row r="51" spans="1:27" x14ac:dyDescent="0.25">
      <c r="A51" s="40" t="s">
        <v>586</v>
      </c>
      <c r="B51" s="40" t="s">
        <v>570</v>
      </c>
      <c r="R51" s="49" t="s">
        <v>28</v>
      </c>
      <c r="S51" s="60">
        <v>1</v>
      </c>
      <c r="T51" s="60"/>
      <c r="U51" s="60"/>
      <c r="V51" s="60"/>
      <c r="W51" s="60"/>
      <c r="X51" s="60">
        <v>1</v>
      </c>
    </row>
    <row r="52" spans="1:27" x14ac:dyDescent="0.25">
      <c r="A52" s="64" t="s">
        <v>5</v>
      </c>
      <c r="B52" s="62" t="s">
        <v>21</v>
      </c>
      <c r="C52" s="62" t="s">
        <v>20</v>
      </c>
      <c r="D52" s="62" t="s">
        <v>19</v>
      </c>
      <c r="E52" s="62" t="s">
        <v>18</v>
      </c>
      <c r="F52" s="62" t="s">
        <v>551</v>
      </c>
      <c r="G52" s="28" t="s">
        <v>568</v>
      </c>
      <c r="R52" s="49" t="s">
        <v>49</v>
      </c>
      <c r="S52" s="60"/>
      <c r="T52" s="60"/>
      <c r="U52" s="60"/>
      <c r="V52" s="60"/>
      <c r="W52" s="60">
        <v>2</v>
      </c>
      <c r="X52" s="60">
        <v>2</v>
      </c>
    </row>
    <row r="53" spans="1:27" x14ac:dyDescent="0.25">
      <c r="A53" s="67" t="s">
        <v>28</v>
      </c>
      <c r="B53" s="30">
        <v>1</v>
      </c>
      <c r="C53" s="30"/>
      <c r="D53" s="30"/>
      <c r="E53" s="30"/>
      <c r="F53" s="30"/>
      <c r="G53" s="30">
        <v>1</v>
      </c>
      <c r="R53" s="49" t="s">
        <v>70</v>
      </c>
      <c r="S53" s="60"/>
      <c r="T53" s="60">
        <v>3</v>
      </c>
      <c r="U53" s="60">
        <v>2</v>
      </c>
      <c r="V53" s="60">
        <v>3</v>
      </c>
      <c r="W53" s="60">
        <v>2</v>
      </c>
      <c r="X53" s="60">
        <v>10</v>
      </c>
    </row>
    <row r="54" spans="1:27" x14ac:dyDescent="0.25">
      <c r="A54" s="67" t="s">
        <v>49</v>
      </c>
      <c r="B54" s="30">
        <v>2</v>
      </c>
      <c r="C54" s="30"/>
      <c r="D54" s="30"/>
      <c r="E54" s="30"/>
      <c r="F54" s="30"/>
      <c r="G54" s="30">
        <v>2</v>
      </c>
      <c r="R54" s="49" t="s">
        <v>138</v>
      </c>
      <c r="S54" s="60">
        <v>5</v>
      </c>
      <c r="T54" s="60"/>
      <c r="U54" s="60"/>
      <c r="V54" s="60"/>
      <c r="W54" s="60"/>
      <c r="X54" s="60">
        <v>5</v>
      </c>
    </row>
    <row r="55" spans="1:27" x14ac:dyDescent="0.25">
      <c r="A55" s="67" t="s">
        <v>70</v>
      </c>
      <c r="B55" s="30">
        <v>2</v>
      </c>
      <c r="C55" s="30">
        <v>3</v>
      </c>
      <c r="D55" s="30">
        <v>2</v>
      </c>
      <c r="E55" s="30">
        <v>2</v>
      </c>
      <c r="F55" s="30">
        <v>1</v>
      </c>
      <c r="G55" s="30">
        <v>10</v>
      </c>
      <c r="R55" s="49" t="s">
        <v>181</v>
      </c>
      <c r="S55" s="60">
        <v>7</v>
      </c>
      <c r="T55" s="60"/>
      <c r="U55" s="60"/>
      <c r="V55" s="60"/>
      <c r="W55" s="60">
        <v>2</v>
      </c>
      <c r="X55" s="60">
        <v>9</v>
      </c>
    </row>
    <row r="56" spans="1:27" x14ac:dyDescent="0.25">
      <c r="A56" s="67" t="s">
        <v>138</v>
      </c>
      <c r="B56" s="30">
        <v>4</v>
      </c>
      <c r="C56" s="30">
        <v>1</v>
      </c>
      <c r="D56" s="30"/>
      <c r="E56" s="30"/>
      <c r="F56" s="30"/>
      <c r="G56" s="30">
        <v>5</v>
      </c>
      <c r="J56" s="31">
        <f>7/9</f>
        <v>0.77777777777777779</v>
      </c>
      <c r="R56" s="49" t="s">
        <v>239</v>
      </c>
      <c r="S56" s="60">
        <v>2</v>
      </c>
      <c r="T56" s="60"/>
      <c r="U56" s="60"/>
      <c r="V56" s="60">
        <v>2</v>
      </c>
      <c r="W56" s="60"/>
      <c r="X56" s="60">
        <v>4</v>
      </c>
    </row>
    <row r="57" spans="1:27" x14ac:dyDescent="0.25">
      <c r="A57" s="67" t="s">
        <v>181</v>
      </c>
      <c r="B57" s="30">
        <v>9</v>
      </c>
      <c r="C57" s="30"/>
      <c r="D57" s="30"/>
      <c r="E57" s="30"/>
      <c r="F57" s="30"/>
      <c r="G57" s="30">
        <v>9</v>
      </c>
      <c r="R57" s="49" t="s">
        <v>289</v>
      </c>
      <c r="S57" s="60">
        <v>8</v>
      </c>
      <c r="T57" s="60">
        <v>2</v>
      </c>
      <c r="U57" s="60">
        <v>2</v>
      </c>
      <c r="V57" s="60">
        <v>5</v>
      </c>
      <c r="W57" s="60">
        <v>2</v>
      </c>
      <c r="X57" s="60">
        <v>19</v>
      </c>
    </row>
    <row r="58" spans="1:27" x14ac:dyDescent="0.25">
      <c r="A58" s="67" t="s">
        <v>239</v>
      </c>
      <c r="B58" s="30">
        <v>1</v>
      </c>
      <c r="C58" s="30"/>
      <c r="D58" s="30"/>
      <c r="E58" s="30">
        <v>3</v>
      </c>
      <c r="F58" s="30"/>
      <c r="G58" s="30">
        <v>4</v>
      </c>
      <c r="R58" s="49" t="s">
        <v>438</v>
      </c>
      <c r="S58" s="60">
        <v>5</v>
      </c>
      <c r="T58" s="60">
        <v>1</v>
      </c>
      <c r="U58" s="60"/>
      <c r="V58" s="60"/>
      <c r="W58" s="60"/>
      <c r="X58" s="60">
        <v>6</v>
      </c>
    </row>
    <row r="59" spans="1:27" x14ac:dyDescent="0.25">
      <c r="A59" s="67" t="s">
        <v>289</v>
      </c>
      <c r="B59" s="30">
        <v>8</v>
      </c>
      <c r="C59" s="30">
        <v>3</v>
      </c>
      <c r="D59" s="30">
        <v>3</v>
      </c>
      <c r="E59" s="30">
        <v>4</v>
      </c>
      <c r="F59" s="30">
        <v>1</v>
      </c>
      <c r="G59" s="30">
        <v>19</v>
      </c>
      <c r="R59" s="49" t="s">
        <v>477</v>
      </c>
      <c r="S59" s="60">
        <v>5</v>
      </c>
      <c r="T59" s="60">
        <v>1</v>
      </c>
      <c r="U59" s="60"/>
      <c r="V59" s="60"/>
      <c r="W59" s="60"/>
      <c r="X59" s="60">
        <v>6</v>
      </c>
    </row>
    <row r="60" spans="1:27" x14ac:dyDescent="0.25">
      <c r="A60" s="67" t="s">
        <v>438</v>
      </c>
      <c r="B60" s="30">
        <v>3</v>
      </c>
      <c r="C60" s="30">
        <v>3</v>
      </c>
      <c r="D60" s="30"/>
      <c r="E60" s="30"/>
      <c r="F60" s="30"/>
      <c r="G60" s="30">
        <v>6</v>
      </c>
      <c r="R60" s="59" t="s">
        <v>568</v>
      </c>
      <c r="S60" s="60">
        <v>33</v>
      </c>
      <c r="T60" s="60">
        <v>7</v>
      </c>
      <c r="U60" s="60">
        <v>4</v>
      </c>
      <c r="V60" s="60">
        <v>10</v>
      </c>
      <c r="W60" s="60">
        <v>8</v>
      </c>
      <c r="X60" s="60">
        <v>62</v>
      </c>
    </row>
    <row r="61" spans="1:27" x14ac:dyDescent="0.25">
      <c r="A61" s="67" t="s">
        <v>477</v>
      </c>
      <c r="B61" s="30">
        <v>4</v>
      </c>
      <c r="C61" s="30">
        <v>2</v>
      </c>
      <c r="D61" s="30"/>
      <c r="E61" s="30"/>
      <c r="F61" s="30"/>
      <c r="G61" s="30">
        <v>6</v>
      </c>
    </row>
    <row r="62" spans="1:27" x14ac:dyDescent="0.25">
      <c r="A62" s="68" t="s">
        <v>568</v>
      </c>
      <c r="B62" s="30">
        <v>34</v>
      </c>
      <c r="C62" s="30">
        <v>12</v>
      </c>
      <c r="D62" s="30">
        <v>5</v>
      </c>
      <c r="E62" s="30">
        <v>9</v>
      </c>
      <c r="F62" s="30">
        <v>2</v>
      </c>
      <c r="G62" s="30">
        <v>62</v>
      </c>
    </row>
    <row r="64" spans="1:27" x14ac:dyDescent="0.25">
      <c r="E64" s="31"/>
    </row>
    <row r="65" spans="1:5" x14ac:dyDescent="0.25">
      <c r="E65" s="31"/>
    </row>
    <row r="66" spans="1:5" ht="15.75" thickBot="1" x14ac:dyDescent="0.3">
      <c r="E66" s="31"/>
    </row>
    <row r="67" spans="1:5" ht="15.75" thickBot="1" x14ac:dyDescent="0.3"/>
    <row r="68" spans="1:5" ht="15.75" thickBot="1" x14ac:dyDescent="0.3"/>
    <row r="69" spans="1:5" ht="90.75" thickBot="1" x14ac:dyDescent="0.3">
      <c r="A69" s="55" t="s">
        <v>7</v>
      </c>
      <c r="B69" s="55" t="s">
        <v>6</v>
      </c>
      <c r="C69" s="55" t="s">
        <v>585</v>
      </c>
      <c r="D69" s="56" t="s">
        <v>587</v>
      </c>
      <c r="E69" s="56" t="s">
        <v>576</v>
      </c>
    </row>
    <row r="70" spans="1:5" ht="31.5" thickTop="1" thickBot="1" x14ac:dyDescent="0.3">
      <c r="A70" s="51" t="s">
        <v>240</v>
      </c>
      <c r="B70" s="52" t="s">
        <v>29</v>
      </c>
      <c r="C70" s="50" t="s">
        <v>18</v>
      </c>
      <c r="D70" s="53">
        <v>1</v>
      </c>
      <c r="E70" s="53">
        <v>0</v>
      </c>
    </row>
    <row r="71" spans="1:5" ht="16.5" thickTop="1" thickBot="1" x14ac:dyDescent="0.3">
      <c r="A71" s="51" t="s">
        <v>157</v>
      </c>
      <c r="B71" s="50" t="s">
        <v>29</v>
      </c>
      <c r="C71" s="50" t="s">
        <v>20</v>
      </c>
      <c r="D71" s="53">
        <v>0.95</v>
      </c>
      <c r="E71" s="53">
        <v>0.95</v>
      </c>
    </row>
    <row r="72" spans="1:5" ht="46.5" thickTop="1" thickBot="1" x14ac:dyDescent="0.3">
      <c r="A72" s="51" t="s">
        <v>230</v>
      </c>
      <c r="B72" s="50" t="s">
        <v>29</v>
      </c>
      <c r="C72" s="50" t="s">
        <v>21</v>
      </c>
      <c r="D72" s="53">
        <v>1</v>
      </c>
      <c r="E72" s="53">
        <v>1</v>
      </c>
    </row>
    <row r="73" spans="1:5" ht="31.5" thickTop="1" thickBot="1" x14ac:dyDescent="0.3">
      <c r="A73" s="51" t="s">
        <v>139</v>
      </c>
      <c r="B73" s="54" t="s">
        <v>29</v>
      </c>
      <c r="C73" s="50" t="s">
        <v>21</v>
      </c>
      <c r="D73" s="53">
        <v>1</v>
      </c>
      <c r="E73" s="53">
        <v>1</v>
      </c>
    </row>
    <row r="74" spans="1:5" ht="16.5" thickTop="1" thickBot="1" x14ac:dyDescent="0.3">
      <c r="A74" s="51" t="s">
        <v>539</v>
      </c>
      <c r="B74" s="50" t="s">
        <v>29</v>
      </c>
      <c r="C74" s="50" t="s">
        <v>21</v>
      </c>
      <c r="D74" s="57">
        <v>13</v>
      </c>
      <c r="E74" s="57">
        <v>13.777777777777779</v>
      </c>
    </row>
    <row r="75" spans="1:5" ht="46.5" thickTop="1" thickBot="1" x14ac:dyDescent="0.3">
      <c r="A75" s="51" t="s">
        <v>115</v>
      </c>
      <c r="B75" s="52" t="s">
        <v>71</v>
      </c>
      <c r="C75" s="50" t="s">
        <v>19</v>
      </c>
      <c r="D75" s="53">
        <v>1</v>
      </c>
      <c r="E75" s="53">
        <v>0.55000000000000004</v>
      </c>
    </row>
    <row r="76" spans="1:5" ht="46.5" thickTop="1" thickBot="1" x14ac:dyDescent="0.3">
      <c r="A76" s="51" t="s">
        <v>117</v>
      </c>
      <c r="B76" s="54" t="s">
        <v>71</v>
      </c>
      <c r="C76" s="50" t="s">
        <v>19</v>
      </c>
      <c r="D76" s="53">
        <v>1</v>
      </c>
      <c r="E76" s="53">
        <v>0.67</v>
      </c>
    </row>
    <row r="77" spans="1:5" ht="46.5" thickTop="1" thickBot="1" x14ac:dyDescent="0.3">
      <c r="A77" s="51" t="s">
        <v>467</v>
      </c>
      <c r="B77" s="52" t="s">
        <v>29</v>
      </c>
      <c r="C77" s="50" t="s">
        <v>20</v>
      </c>
      <c r="D77" s="53">
        <v>0.9</v>
      </c>
      <c r="E77" s="53">
        <v>0.875</v>
      </c>
    </row>
    <row r="78" spans="1:5" ht="31.5" thickTop="1" thickBot="1" x14ac:dyDescent="0.3">
      <c r="A78" s="51" t="s">
        <v>359</v>
      </c>
      <c r="B78" s="54" t="s">
        <v>29</v>
      </c>
      <c r="C78" s="50" t="s">
        <v>21</v>
      </c>
      <c r="D78" s="53">
        <v>0.01</v>
      </c>
      <c r="E78" s="53">
        <v>2.5392670157068065E-3</v>
      </c>
    </row>
    <row r="79" spans="1:5" ht="31.5" thickTop="1" thickBot="1" x14ac:dyDescent="0.3">
      <c r="A79" s="51" t="s">
        <v>290</v>
      </c>
      <c r="B79" s="52" t="s">
        <v>71</v>
      </c>
      <c r="C79" s="50" t="s">
        <v>19</v>
      </c>
      <c r="D79" s="53">
        <v>1</v>
      </c>
      <c r="E79" s="53">
        <v>0.75</v>
      </c>
    </row>
    <row r="80" spans="1:5" ht="31.5" thickTop="1" thickBot="1" x14ac:dyDescent="0.3">
      <c r="A80" s="51" t="s">
        <v>104</v>
      </c>
      <c r="B80" s="54" t="s">
        <v>71</v>
      </c>
      <c r="C80" s="50" t="s">
        <v>20</v>
      </c>
      <c r="D80" s="53">
        <v>1</v>
      </c>
      <c r="E80" s="53">
        <v>0.94</v>
      </c>
    </row>
    <row r="81" spans="1:5" ht="31.5" thickTop="1" thickBot="1" x14ac:dyDescent="0.3">
      <c r="A81" s="51" t="s">
        <v>478</v>
      </c>
      <c r="B81" s="52" t="s">
        <v>29</v>
      </c>
      <c r="C81" s="50" t="s">
        <v>21</v>
      </c>
      <c r="D81" s="53">
        <v>1</v>
      </c>
      <c r="E81" s="53">
        <v>1</v>
      </c>
    </row>
    <row r="82" spans="1:5" ht="46.5" thickTop="1" thickBot="1" x14ac:dyDescent="0.3">
      <c r="A82" s="51" t="s">
        <v>101</v>
      </c>
      <c r="B82" s="50" t="s">
        <v>29</v>
      </c>
      <c r="C82" s="50" t="s">
        <v>551</v>
      </c>
      <c r="D82" s="53">
        <v>1</v>
      </c>
      <c r="E82" s="53">
        <v>0</v>
      </c>
    </row>
    <row r="83" spans="1:5" ht="46.5" thickTop="1" thickBot="1" x14ac:dyDescent="0.3">
      <c r="A83" s="51" t="s">
        <v>84</v>
      </c>
      <c r="B83" s="54" t="s">
        <v>29</v>
      </c>
      <c r="C83" s="50" t="s">
        <v>20</v>
      </c>
      <c r="D83" s="53">
        <v>1</v>
      </c>
      <c r="E83" s="53">
        <v>0.94459300000097912</v>
      </c>
    </row>
    <row r="84" spans="1:5" ht="31.5" thickTop="1" thickBot="1" x14ac:dyDescent="0.3">
      <c r="A84" s="51" t="s">
        <v>505</v>
      </c>
      <c r="B84" s="54" t="s">
        <v>29</v>
      </c>
      <c r="C84" s="50" t="s">
        <v>21</v>
      </c>
      <c r="D84" s="53">
        <v>0.8</v>
      </c>
      <c r="E84" s="53">
        <v>1</v>
      </c>
    </row>
    <row r="85" spans="1:5" ht="31.5" thickTop="1" thickBot="1" x14ac:dyDescent="0.3">
      <c r="A85" s="51" t="s">
        <v>193</v>
      </c>
      <c r="B85" s="54" t="s">
        <v>29</v>
      </c>
      <c r="C85" s="50" t="s">
        <v>21</v>
      </c>
      <c r="D85" s="53">
        <v>1</v>
      </c>
      <c r="E85" s="53">
        <v>1</v>
      </c>
    </row>
    <row r="86" spans="1:5" ht="31.5" thickTop="1" thickBot="1" x14ac:dyDescent="0.3">
      <c r="A86" s="51" t="s">
        <v>100</v>
      </c>
      <c r="B86" s="54" t="s">
        <v>29</v>
      </c>
      <c r="C86" s="50" t="s">
        <v>18</v>
      </c>
      <c r="D86" s="53">
        <v>1</v>
      </c>
      <c r="E86" s="53">
        <v>0.66435185185185186</v>
      </c>
    </row>
    <row r="87" spans="1:5" ht="16.5" thickTop="1" thickBot="1" x14ac:dyDescent="0.3">
      <c r="A87" s="51" t="s">
        <v>256</v>
      </c>
      <c r="B87" s="54" t="s">
        <v>29</v>
      </c>
      <c r="C87" s="50" t="s">
        <v>18</v>
      </c>
      <c r="D87" s="53">
        <v>0.65</v>
      </c>
      <c r="E87" s="53">
        <v>0.33926645091693636</v>
      </c>
    </row>
    <row r="88" spans="1:5" ht="31.5" thickTop="1" thickBot="1" x14ac:dyDescent="0.3">
      <c r="A88" s="51" t="s">
        <v>94</v>
      </c>
      <c r="B88" s="54" t="s">
        <v>29</v>
      </c>
      <c r="C88" s="50" t="s">
        <v>20</v>
      </c>
      <c r="D88" s="53">
        <v>1</v>
      </c>
      <c r="E88" s="53">
        <v>0.9916666666666667</v>
      </c>
    </row>
    <row r="89" spans="1:5" ht="61.5" thickTop="1" thickBot="1" x14ac:dyDescent="0.3">
      <c r="A89" s="51" t="s">
        <v>454</v>
      </c>
      <c r="B89" s="54" t="s">
        <v>29</v>
      </c>
      <c r="C89" s="50" t="s">
        <v>21</v>
      </c>
      <c r="D89" s="53">
        <v>0.8</v>
      </c>
      <c r="E89" s="53">
        <v>0.95065458207452158</v>
      </c>
    </row>
    <row r="90" spans="1:5" ht="61.5" thickTop="1" thickBot="1" x14ac:dyDescent="0.3">
      <c r="A90" s="51" t="s">
        <v>439</v>
      </c>
      <c r="B90" s="54" t="s">
        <v>29</v>
      </c>
      <c r="C90" s="50" t="s">
        <v>20</v>
      </c>
      <c r="D90" s="53">
        <v>0.75</v>
      </c>
      <c r="E90" s="53">
        <v>0.68614379084967325</v>
      </c>
    </row>
    <row r="91" spans="1:5" ht="31.5" thickTop="1" thickBot="1" x14ac:dyDescent="0.3">
      <c r="A91" s="51" t="s">
        <v>387</v>
      </c>
      <c r="B91" s="52" t="s">
        <v>71</v>
      </c>
      <c r="C91" s="50" t="s">
        <v>20</v>
      </c>
      <c r="D91" s="53">
        <v>0.15</v>
      </c>
      <c r="E91" s="53">
        <v>0.15578644476957393</v>
      </c>
    </row>
    <row r="92" spans="1:5" ht="31.5" thickTop="1" thickBot="1" x14ac:dyDescent="0.3">
      <c r="A92" s="51" t="s">
        <v>64</v>
      </c>
      <c r="B92" s="52" t="s">
        <v>29</v>
      </c>
      <c r="C92" s="50" t="s">
        <v>21</v>
      </c>
      <c r="D92" s="53">
        <v>1</v>
      </c>
      <c r="E92" s="53">
        <v>0.83018867924528306</v>
      </c>
    </row>
    <row r="93" spans="1:5" ht="76.5" thickTop="1" thickBot="1" x14ac:dyDescent="0.3">
      <c r="A93" s="51" t="s">
        <v>281</v>
      </c>
      <c r="B93" s="54" t="s">
        <v>29</v>
      </c>
      <c r="C93" s="50" t="s">
        <v>21</v>
      </c>
      <c r="D93" s="53">
        <v>1</v>
      </c>
      <c r="E93" s="53">
        <v>1</v>
      </c>
    </row>
    <row r="94" spans="1:5" ht="16.5" thickTop="1" thickBot="1" x14ac:dyDescent="0.3">
      <c r="A94" s="51" t="s">
        <v>149</v>
      </c>
      <c r="B94" s="54" t="s">
        <v>29</v>
      </c>
      <c r="C94" s="50" t="s">
        <v>21</v>
      </c>
      <c r="D94" s="53">
        <v>1</v>
      </c>
      <c r="E94" s="53">
        <v>1</v>
      </c>
    </row>
    <row r="95" spans="1:5" ht="16.5" thickTop="1" thickBot="1" x14ac:dyDescent="0.3">
      <c r="A95" s="51" t="s">
        <v>493</v>
      </c>
      <c r="B95" s="54" t="s">
        <v>29</v>
      </c>
      <c r="C95" s="50" t="s">
        <v>21</v>
      </c>
      <c r="D95" s="53">
        <v>0.8</v>
      </c>
      <c r="E95" s="53">
        <v>1</v>
      </c>
    </row>
    <row r="96" spans="1:5" ht="61.5" thickTop="1" thickBot="1" x14ac:dyDescent="0.3">
      <c r="A96" s="51" t="s">
        <v>217</v>
      </c>
      <c r="B96" s="54" t="s">
        <v>29</v>
      </c>
      <c r="C96" s="50" t="s">
        <v>21</v>
      </c>
      <c r="D96" s="53">
        <v>1</v>
      </c>
      <c r="E96" s="53">
        <v>1</v>
      </c>
    </row>
    <row r="97" spans="1:5" ht="46.5" thickTop="1" thickBot="1" x14ac:dyDescent="0.3">
      <c r="A97" s="51" t="s">
        <v>50</v>
      </c>
      <c r="B97" s="54" t="s">
        <v>29</v>
      </c>
      <c r="C97" s="50" t="s">
        <v>21</v>
      </c>
      <c r="D97" s="53">
        <v>1</v>
      </c>
      <c r="E97" s="53">
        <v>1</v>
      </c>
    </row>
    <row r="98" spans="1:5" ht="31.5" thickTop="1" thickBot="1" x14ac:dyDescent="0.3">
      <c r="A98" s="51" t="s">
        <v>30</v>
      </c>
      <c r="B98" s="50" t="s">
        <v>29</v>
      </c>
      <c r="C98" s="54" t="s">
        <v>21</v>
      </c>
      <c r="D98" s="53">
        <v>0.9</v>
      </c>
      <c r="E98" s="53">
        <v>1</v>
      </c>
    </row>
    <row r="99" spans="1:5" ht="16.5" thickTop="1" thickBot="1" x14ac:dyDescent="0.3">
      <c r="A99" s="51" t="s">
        <v>375</v>
      </c>
      <c r="B99" s="52" t="s">
        <v>71</v>
      </c>
      <c r="C99" s="50" t="s">
        <v>19</v>
      </c>
      <c r="D99" s="53">
        <v>0.9</v>
      </c>
      <c r="E99" s="53">
        <v>0.77794102958196654</v>
      </c>
    </row>
    <row r="100" spans="1:5" ht="31.5" thickTop="1" thickBot="1" x14ac:dyDescent="0.3">
      <c r="A100" s="51" t="s">
        <v>521</v>
      </c>
      <c r="B100" s="52" t="s">
        <v>29</v>
      </c>
      <c r="C100" s="50" t="s">
        <v>20</v>
      </c>
      <c r="D100" s="53">
        <v>0.04</v>
      </c>
      <c r="E100" s="53">
        <v>3.5998615437867774E-2</v>
      </c>
    </row>
    <row r="101" spans="1:5" ht="46.5" thickTop="1" thickBot="1" x14ac:dyDescent="0.3">
      <c r="A101" s="51" t="s">
        <v>316</v>
      </c>
      <c r="B101" s="50" t="s">
        <v>29</v>
      </c>
      <c r="C101" s="50" t="s">
        <v>21</v>
      </c>
      <c r="D101" s="53">
        <v>0.9</v>
      </c>
      <c r="E101" s="53">
        <v>0.99099999999999999</v>
      </c>
    </row>
    <row r="102" spans="1:5" ht="76.5" thickTop="1" thickBot="1" x14ac:dyDescent="0.3">
      <c r="A102" s="51" t="s">
        <v>226</v>
      </c>
      <c r="B102" s="54" t="s">
        <v>29</v>
      </c>
      <c r="C102" s="50" t="s">
        <v>21</v>
      </c>
      <c r="D102" s="53">
        <v>1</v>
      </c>
      <c r="E102" s="53">
        <v>1</v>
      </c>
    </row>
    <row r="103" spans="1:5" ht="46.5" thickTop="1" thickBot="1" x14ac:dyDescent="0.3">
      <c r="A103" s="51" t="s">
        <v>208</v>
      </c>
      <c r="B103" s="54" t="s">
        <v>29</v>
      </c>
      <c r="C103" s="50" t="s">
        <v>21</v>
      </c>
      <c r="D103" s="53">
        <v>0.85</v>
      </c>
      <c r="E103" s="53">
        <v>1</v>
      </c>
    </row>
    <row r="104" spans="1:5" ht="46.5" thickTop="1" thickBot="1" x14ac:dyDescent="0.3">
      <c r="A104" s="51" t="s">
        <v>470</v>
      </c>
      <c r="B104" s="54" t="s">
        <v>29</v>
      </c>
      <c r="C104" s="50" t="s">
        <v>21</v>
      </c>
      <c r="D104" s="53">
        <v>0.9</v>
      </c>
      <c r="E104" s="53">
        <v>1</v>
      </c>
    </row>
    <row r="105" spans="1:5" ht="16.5" thickTop="1" thickBot="1" x14ac:dyDescent="0.3">
      <c r="A105" s="51" t="s">
        <v>392</v>
      </c>
      <c r="B105" s="52" t="s">
        <v>71</v>
      </c>
      <c r="C105" s="50" t="s">
        <v>18</v>
      </c>
      <c r="D105" s="53">
        <v>1</v>
      </c>
      <c r="E105" s="53">
        <v>0.28311329203403351</v>
      </c>
    </row>
    <row r="106" spans="1:5" ht="46.5" thickTop="1" thickBot="1" x14ac:dyDescent="0.3">
      <c r="A106" s="51" t="s">
        <v>423</v>
      </c>
      <c r="B106" s="52" t="s">
        <v>29</v>
      </c>
      <c r="C106" s="50" t="s">
        <v>20</v>
      </c>
      <c r="D106" s="53">
        <v>1</v>
      </c>
      <c r="E106" s="53">
        <v>0.79834922470314273</v>
      </c>
    </row>
    <row r="107" spans="1:5" ht="31.5" thickTop="1" thickBot="1" x14ac:dyDescent="0.3">
      <c r="A107" s="51" t="s">
        <v>234</v>
      </c>
      <c r="B107" s="54" t="s">
        <v>29</v>
      </c>
      <c r="C107" s="50" t="s">
        <v>21</v>
      </c>
      <c r="D107" s="53">
        <v>1</v>
      </c>
      <c r="E107" s="53">
        <v>1</v>
      </c>
    </row>
    <row r="108" spans="1:5" ht="46.5" thickTop="1" thickBot="1" x14ac:dyDescent="0.3">
      <c r="A108" s="51" t="s">
        <v>329</v>
      </c>
      <c r="B108" s="52" t="s">
        <v>71</v>
      </c>
      <c r="C108" s="50" t="s">
        <v>21</v>
      </c>
      <c r="D108" s="53">
        <v>1</v>
      </c>
      <c r="E108" s="53">
        <v>0.98</v>
      </c>
    </row>
    <row r="109" spans="1:5" ht="31.5" thickTop="1" thickBot="1" x14ac:dyDescent="0.3">
      <c r="A109" s="51" t="s">
        <v>174</v>
      </c>
      <c r="B109" s="50" t="s">
        <v>71</v>
      </c>
      <c r="C109" s="50" t="s">
        <v>21</v>
      </c>
      <c r="D109" s="53">
        <v>1</v>
      </c>
      <c r="E109" s="53">
        <v>1</v>
      </c>
    </row>
    <row r="110" spans="1:5" ht="31.5" thickTop="1" thickBot="1" x14ac:dyDescent="0.3">
      <c r="A110" s="51" t="s">
        <v>182</v>
      </c>
      <c r="B110" s="52" t="s">
        <v>29</v>
      </c>
      <c r="C110" s="50" t="s">
        <v>21</v>
      </c>
      <c r="D110" s="53">
        <v>1</v>
      </c>
      <c r="E110" s="53">
        <v>1</v>
      </c>
    </row>
    <row r="111" spans="1:5" ht="31.5" thickTop="1" thickBot="1" x14ac:dyDescent="0.3">
      <c r="A111" s="51" t="s">
        <v>129</v>
      </c>
      <c r="B111" s="54" t="s">
        <v>29</v>
      </c>
      <c r="C111" s="50" t="s">
        <v>21</v>
      </c>
      <c r="D111" s="53">
        <v>1</v>
      </c>
      <c r="E111" s="53">
        <v>1</v>
      </c>
    </row>
    <row r="112" spans="1:5" ht="31.5" thickTop="1" thickBot="1" x14ac:dyDescent="0.3">
      <c r="A112" s="51" t="s">
        <v>370</v>
      </c>
      <c r="B112" s="50" t="s">
        <v>29</v>
      </c>
      <c r="C112" s="50" t="s">
        <v>21</v>
      </c>
      <c r="D112" s="53">
        <v>0.01</v>
      </c>
      <c r="E112" s="53">
        <v>1.712411576693617E-3</v>
      </c>
    </row>
    <row r="113" spans="1:5" ht="31.5" thickTop="1" thickBot="1" x14ac:dyDescent="0.3">
      <c r="A113" s="51" t="s">
        <v>488</v>
      </c>
      <c r="B113" s="54" t="s">
        <v>29</v>
      </c>
      <c r="C113" s="50" t="s">
        <v>20</v>
      </c>
      <c r="D113" s="53">
        <v>1</v>
      </c>
      <c r="E113" s="53">
        <v>0.9320843091334895</v>
      </c>
    </row>
    <row r="114" spans="1:5" ht="31.5" thickTop="1" thickBot="1" x14ac:dyDescent="0.3">
      <c r="A114" s="51" t="s">
        <v>196</v>
      </c>
      <c r="B114" s="54" t="s">
        <v>29</v>
      </c>
      <c r="C114" s="50" t="s">
        <v>21</v>
      </c>
      <c r="D114" s="53">
        <v>0.8</v>
      </c>
      <c r="E114" s="53">
        <v>0.87870649977332616</v>
      </c>
    </row>
    <row r="115" spans="1:5" ht="31.5" thickTop="1" thickBot="1" x14ac:dyDescent="0.3">
      <c r="A115" s="51" t="s">
        <v>165</v>
      </c>
      <c r="B115" s="50" t="s">
        <v>29</v>
      </c>
      <c r="C115" s="50" t="s">
        <v>21</v>
      </c>
      <c r="D115" s="57">
        <v>4</v>
      </c>
      <c r="E115" s="57">
        <v>0</v>
      </c>
    </row>
    <row r="116" spans="1:5" ht="16.5" thickTop="1" thickBot="1" x14ac:dyDescent="0.3">
      <c r="A116" s="51" t="s">
        <v>350</v>
      </c>
      <c r="B116" s="54" t="s">
        <v>29</v>
      </c>
      <c r="C116" s="50" t="s">
        <v>18</v>
      </c>
      <c r="D116" s="53">
        <v>0.02</v>
      </c>
      <c r="E116" s="53">
        <v>4.3662969081897596E-2</v>
      </c>
    </row>
    <row r="117" spans="1:5" ht="16.5" thickTop="1" thickBot="1" x14ac:dyDescent="0.3">
      <c r="A117" s="51" t="s">
        <v>356</v>
      </c>
      <c r="B117" s="54" t="s">
        <v>29</v>
      </c>
      <c r="C117" s="50" t="s">
        <v>18</v>
      </c>
      <c r="D117" s="53">
        <v>0.02</v>
      </c>
      <c r="E117" s="53">
        <v>-9.6841822034373415E-2</v>
      </c>
    </row>
    <row r="118" spans="1:5" ht="16.5" thickTop="1" thickBot="1" x14ac:dyDescent="0.3">
      <c r="A118" s="51" t="s">
        <v>357</v>
      </c>
      <c r="B118" s="54" t="s">
        <v>29</v>
      </c>
      <c r="C118" s="50" t="s">
        <v>18</v>
      </c>
      <c r="D118" s="53">
        <v>0.02</v>
      </c>
      <c r="E118" s="53">
        <v>-5.8661357022514959E-2</v>
      </c>
    </row>
    <row r="119" spans="1:5" ht="16.5" thickTop="1" thickBot="1" x14ac:dyDescent="0.3">
      <c r="A119" s="51" t="s">
        <v>383</v>
      </c>
      <c r="B119" s="52" t="s">
        <v>71</v>
      </c>
      <c r="C119" s="50" t="s">
        <v>19</v>
      </c>
      <c r="D119" s="53">
        <v>1</v>
      </c>
      <c r="E119" s="53">
        <v>0.62884637127088006</v>
      </c>
    </row>
    <row r="120" spans="1:5" ht="46.5" thickTop="1" thickBot="1" x14ac:dyDescent="0.3">
      <c r="A120" s="51" t="s">
        <v>222</v>
      </c>
      <c r="B120" s="52" t="s">
        <v>29</v>
      </c>
      <c r="C120" s="50" t="s">
        <v>21</v>
      </c>
      <c r="D120" s="53">
        <v>0.8</v>
      </c>
      <c r="E120" s="53">
        <v>0.89697882291884357</v>
      </c>
    </row>
    <row r="121" spans="1:5" ht="16.5" thickTop="1" thickBot="1" x14ac:dyDescent="0.3">
      <c r="A121" s="51" t="s">
        <v>72</v>
      </c>
      <c r="B121" s="52" t="s">
        <v>71</v>
      </c>
      <c r="C121" s="50" t="s">
        <v>21</v>
      </c>
      <c r="D121" s="53">
        <v>0.15</v>
      </c>
      <c r="E121" s="53">
        <v>0</v>
      </c>
    </row>
    <row r="122" spans="1:5" ht="31.5" thickTop="1" thickBot="1" x14ac:dyDescent="0.3">
      <c r="A122" s="51" t="s">
        <v>340</v>
      </c>
      <c r="B122" s="54" t="s">
        <v>71</v>
      </c>
      <c r="C122" s="50" t="s">
        <v>21</v>
      </c>
      <c r="D122" s="53">
        <v>0.9</v>
      </c>
      <c r="E122" s="53">
        <v>0.99</v>
      </c>
    </row>
    <row r="123" spans="1:5" ht="46.5" thickTop="1" thickBot="1" x14ac:dyDescent="0.3">
      <c r="A123" s="51" t="s">
        <v>119</v>
      </c>
      <c r="B123" s="54" t="s">
        <v>71</v>
      </c>
      <c r="C123" s="50" t="s">
        <v>18</v>
      </c>
      <c r="D123" s="53">
        <v>0.9</v>
      </c>
      <c r="E123" s="53">
        <v>0.293247729579938</v>
      </c>
    </row>
    <row r="124" spans="1:5" ht="31.5" thickTop="1" thickBot="1" x14ac:dyDescent="0.3">
      <c r="A124" s="51" t="s">
        <v>434</v>
      </c>
      <c r="B124" s="52" t="s">
        <v>29</v>
      </c>
      <c r="C124" s="50" t="s">
        <v>21</v>
      </c>
      <c r="D124" s="53">
        <v>1</v>
      </c>
      <c r="E124" s="53">
        <v>1</v>
      </c>
    </row>
    <row r="125" spans="1:5" ht="31.5" thickTop="1" thickBot="1" x14ac:dyDescent="0.3">
      <c r="A125" s="51" t="s">
        <v>412</v>
      </c>
      <c r="B125" s="54" t="s">
        <v>29</v>
      </c>
      <c r="C125" s="50" t="s">
        <v>20</v>
      </c>
      <c r="D125" s="53">
        <v>0.8</v>
      </c>
      <c r="E125" s="53">
        <v>0.7730062724014336</v>
      </c>
    </row>
    <row r="126" spans="1:5" ht="16.5" thickTop="1" thickBot="1" x14ac:dyDescent="0.3">
      <c r="A126" s="51" t="s">
        <v>510</v>
      </c>
      <c r="B126" s="54" t="s">
        <v>29</v>
      </c>
      <c r="C126" s="50" t="s">
        <v>21</v>
      </c>
      <c r="D126" s="53">
        <v>0.04</v>
      </c>
      <c r="E126" s="53">
        <v>1.6E-2</v>
      </c>
    </row>
    <row r="127" spans="1:5" ht="46.5" thickTop="1" thickBot="1" x14ac:dyDescent="0.3">
      <c r="A127" s="51" t="s">
        <v>448</v>
      </c>
      <c r="B127" s="54" t="s">
        <v>29</v>
      </c>
      <c r="C127" s="50" t="s">
        <v>20</v>
      </c>
      <c r="D127" s="57">
        <v>15</v>
      </c>
      <c r="E127" s="57">
        <v>8.6199714110680006</v>
      </c>
    </row>
    <row r="128" spans="1:5" ht="31.5" thickTop="1" thickBot="1" x14ac:dyDescent="0.3">
      <c r="A128" s="51" t="s">
        <v>311</v>
      </c>
      <c r="B128" s="54" t="s">
        <v>29</v>
      </c>
      <c r="C128" s="50" t="s">
        <v>21</v>
      </c>
      <c r="D128" s="57">
        <v>10</v>
      </c>
      <c r="E128" s="57">
        <v>9.7560975609756113</v>
      </c>
    </row>
    <row r="129" spans="1:5" ht="61.5" thickTop="1" thickBot="1" x14ac:dyDescent="0.3">
      <c r="A129" s="51" t="s">
        <v>464</v>
      </c>
      <c r="B129" s="54" t="s">
        <v>29</v>
      </c>
      <c r="C129" s="50" t="s">
        <v>21</v>
      </c>
      <c r="D129" s="57">
        <v>5</v>
      </c>
      <c r="E129" s="57">
        <v>2.4122807017543857</v>
      </c>
    </row>
    <row r="130" spans="1:5" ht="16.5" thickTop="1" thickBot="1" x14ac:dyDescent="0.3">
      <c r="A130" s="51" t="s">
        <v>268</v>
      </c>
      <c r="B130" s="52" t="s">
        <v>71</v>
      </c>
      <c r="C130" s="50" t="s">
        <v>18</v>
      </c>
      <c r="D130" s="58">
        <v>0.35416666666666669</v>
      </c>
      <c r="E130" s="58">
        <v>0.40949074074074071</v>
      </c>
    </row>
    <row r="131" spans="1:5" ht="16.5" thickTop="1" thickBot="1" x14ac:dyDescent="0.3">
      <c r="A131" s="51" t="s">
        <v>395</v>
      </c>
      <c r="B131" s="52" t="s">
        <v>29</v>
      </c>
      <c r="C131" s="50" t="s">
        <v>551</v>
      </c>
      <c r="D131" s="53">
        <v>0</v>
      </c>
      <c r="E131" s="53">
        <v>0</v>
      </c>
    </row>
    <row r="132" spans="1:5" ht="15.75" thickTop="1" x14ac:dyDescent="0.25"/>
  </sheetData>
  <conditionalFormatting pivot="1" sqref="E70:E131">
    <cfRule type="expression" dxfId="138" priority="4">
      <formula>$C70="EXCELENTE"</formula>
    </cfRule>
  </conditionalFormatting>
  <conditionalFormatting pivot="1" sqref="E70:E131">
    <cfRule type="expression" dxfId="137" priority="3">
      <formula>$C70="BUENO"</formula>
    </cfRule>
  </conditionalFormatting>
  <conditionalFormatting pivot="1" sqref="E70:E131">
    <cfRule type="expression" dxfId="136" priority="2">
      <formula>$C70="REGULAR"</formula>
    </cfRule>
  </conditionalFormatting>
  <conditionalFormatting pivot="1" sqref="E70:E131">
    <cfRule type="expression" dxfId="135" priority="1">
      <formula>$C70="MALO"</formula>
    </cfRule>
  </conditionalFormatting>
  <pageMargins left="0.7" right="0.7" top="0.75" bottom="0.75" header="0.3" footer="0.3"/>
  <pageSetup orientation="portrait" horizontalDpi="4294967294" verticalDpi="4294967294"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C2"/>
  <sheetViews>
    <sheetView workbookViewId="0">
      <selection activeCell="C5" sqref="C5"/>
    </sheetView>
  </sheetViews>
  <sheetFormatPr baseColWidth="10" defaultRowHeight="15" x14ac:dyDescent="0.25"/>
  <sheetData>
    <row r="2" spans="1:107" s="1" customFormat="1" ht="409.5" x14ac:dyDescent="0.25">
      <c r="A2" s="3">
        <v>12</v>
      </c>
      <c r="B2" s="4" t="s">
        <v>26</v>
      </c>
      <c r="C2" s="5" t="s">
        <v>103</v>
      </c>
      <c r="D2" s="36" t="s">
        <v>70</v>
      </c>
      <c r="E2" s="8" t="s">
        <v>71</v>
      </c>
      <c r="F2" s="4" t="s">
        <v>119</v>
      </c>
      <c r="G2" s="25" t="s">
        <v>120</v>
      </c>
      <c r="H2" s="6" t="s">
        <v>32</v>
      </c>
      <c r="I2" s="6" t="s">
        <v>106</v>
      </c>
      <c r="J2" s="10">
        <v>0.9</v>
      </c>
      <c r="K2" s="8" t="s">
        <v>121</v>
      </c>
      <c r="L2" s="2" t="s">
        <v>35</v>
      </c>
      <c r="M2" s="6" t="s">
        <v>122</v>
      </c>
      <c r="N2" s="6" t="s">
        <v>37</v>
      </c>
      <c r="O2" s="14" t="s">
        <v>123</v>
      </c>
      <c r="P2" s="6" t="s">
        <v>98</v>
      </c>
      <c r="Q2" s="2" t="s">
        <v>39</v>
      </c>
      <c r="R2" s="16" t="s">
        <v>40</v>
      </c>
      <c r="S2" s="9" t="s">
        <v>124</v>
      </c>
      <c r="T2" s="12" t="s">
        <v>125</v>
      </c>
      <c r="U2" s="13" t="s">
        <v>43</v>
      </c>
      <c r="V2" s="7" t="s">
        <v>112</v>
      </c>
      <c r="W2" s="7" t="s">
        <v>126</v>
      </c>
      <c r="X2" s="7" t="s">
        <v>126</v>
      </c>
      <c r="Y2" s="7" t="s">
        <v>127</v>
      </c>
      <c r="Z2" s="72">
        <f>J2</f>
        <v>0.9</v>
      </c>
      <c r="AA2" s="35"/>
      <c r="AB2" s="35"/>
      <c r="AC2" s="35"/>
      <c r="AD2" s="35"/>
      <c r="AE2" s="35"/>
      <c r="AF2" s="35"/>
      <c r="AG2" s="35"/>
      <c r="AH2" s="72">
        <f>J2</f>
        <v>0.9</v>
      </c>
      <c r="AI2" s="35"/>
      <c r="AJ2" s="35"/>
      <c r="AK2" s="35"/>
      <c r="AL2" s="35"/>
      <c r="AM2" s="35"/>
      <c r="AN2" s="35"/>
      <c r="AO2" s="35"/>
      <c r="AP2" s="72">
        <f>J2</f>
        <v>0.9</v>
      </c>
      <c r="AQ2" s="35"/>
      <c r="AR2" s="35"/>
      <c r="AS2" s="35"/>
      <c r="AT2" s="35"/>
      <c r="AU2" s="35"/>
      <c r="AV2" s="35"/>
      <c r="AW2" s="35"/>
      <c r="AX2" s="35"/>
      <c r="AY2" s="35"/>
      <c r="AZ2" s="35"/>
      <c r="BA2" s="35"/>
      <c r="BB2" s="34"/>
      <c r="BC2" s="34"/>
      <c r="BD2" s="34"/>
      <c r="BE2" s="34"/>
      <c r="BF2" s="34"/>
      <c r="BG2" s="34"/>
      <c r="BH2" s="34"/>
      <c r="BI2" s="34"/>
      <c r="BJ2" s="34"/>
      <c r="BK2" s="34"/>
      <c r="BL2" s="34"/>
      <c r="BM2" s="34"/>
      <c r="BN2" s="34"/>
      <c r="BO2" s="34"/>
      <c r="BP2" s="34"/>
      <c r="BQ2" s="34"/>
      <c r="BR2" s="19">
        <v>0.87</v>
      </c>
      <c r="BS2" s="20">
        <v>10688</v>
      </c>
      <c r="BT2" s="20">
        <v>36447</v>
      </c>
      <c r="BU2" s="19">
        <f>+BS2/BT2</f>
        <v>0.293247729579938</v>
      </c>
      <c r="BV2" s="21" t="s">
        <v>550</v>
      </c>
      <c r="BW2" s="22" t="s">
        <v>18</v>
      </c>
      <c r="BX2" s="37" t="s">
        <v>582</v>
      </c>
      <c r="BY2" s="23" t="s">
        <v>553</v>
      </c>
      <c r="BZ2" s="28"/>
      <c r="CA2" s="33">
        <f>BU2</f>
        <v>0.293247729579938</v>
      </c>
      <c r="CB2" s="29" t="str">
        <f>BW2</f>
        <v>MALO</v>
      </c>
      <c r="CC2" s="19"/>
      <c r="CD2" s="20"/>
      <c r="CE2" s="20"/>
      <c r="CF2" s="19"/>
      <c r="CG2" s="21"/>
      <c r="CH2" s="22"/>
      <c r="CI2" s="27"/>
      <c r="CJ2" s="27"/>
      <c r="CK2" s="19"/>
      <c r="CL2" s="20"/>
      <c r="CM2" s="20"/>
      <c r="CN2" s="19"/>
      <c r="CO2" s="21"/>
      <c r="CP2" s="22"/>
      <c r="CQ2" s="27"/>
      <c r="CR2" s="27"/>
      <c r="CS2" s="19">
        <v>0.56000000000000005</v>
      </c>
      <c r="CT2" s="20">
        <f>837+4057+3010</f>
        <v>7904</v>
      </c>
      <c r="CU2" s="20">
        <v>24296</v>
      </c>
      <c r="CV2" s="19">
        <f>+CT2/CU2</f>
        <v>0.32532104050049393</v>
      </c>
      <c r="CW2" s="21" t="s">
        <v>550</v>
      </c>
      <c r="CX2" s="22" t="s">
        <v>18</v>
      </c>
      <c r="CY2" s="26" t="s">
        <v>552</v>
      </c>
      <c r="CZ2" s="23" t="s">
        <v>553</v>
      </c>
      <c r="DA2" s="28"/>
      <c r="DB2" s="33">
        <f>CV2</f>
        <v>0.32532104050049393</v>
      </c>
      <c r="DC2" s="29" t="str">
        <f>CX2</f>
        <v>MALO</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D3"/>
  <sheetViews>
    <sheetView workbookViewId="0">
      <selection activeCell="A3" sqref="A3"/>
    </sheetView>
  </sheetViews>
  <sheetFormatPr baseColWidth="10" defaultRowHeight="15" x14ac:dyDescent="0.25"/>
  <sheetData>
    <row r="3" spans="1:56" s="1" customFormat="1" ht="255" x14ac:dyDescent="0.25">
      <c r="A3" s="3">
        <v>34</v>
      </c>
      <c r="B3" s="4" t="s">
        <v>26</v>
      </c>
      <c r="C3" s="6" t="s">
        <v>295</v>
      </c>
      <c r="D3" s="6" t="s">
        <v>289</v>
      </c>
      <c r="E3" s="2" t="s">
        <v>29</v>
      </c>
      <c r="F3" s="24" t="s">
        <v>304</v>
      </c>
      <c r="G3" s="17" t="s">
        <v>305</v>
      </c>
      <c r="H3" s="2" t="s">
        <v>32</v>
      </c>
      <c r="I3" s="6" t="s">
        <v>33</v>
      </c>
      <c r="J3" s="11">
        <v>1</v>
      </c>
      <c r="K3" s="6" t="s">
        <v>306</v>
      </c>
      <c r="L3" s="2" t="s">
        <v>35</v>
      </c>
      <c r="M3" s="4" t="s">
        <v>307</v>
      </c>
      <c r="N3" s="2" t="s">
        <v>37</v>
      </c>
      <c r="O3" s="6" t="s">
        <v>308</v>
      </c>
      <c r="P3" s="2" t="s">
        <v>246</v>
      </c>
      <c r="Q3" s="2" t="s">
        <v>246</v>
      </c>
      <c r="R3" s="16" t="s">
        <v>299</v>
      </c>
      <c r="S3" s="16" t="s">
        <v>309</v>
      </c>
      <c r="T3" s="16" t="s">
        <v>310</v>
      </c>
      <c r="U3" s="15">
        <v>1</v>
      </c>
      <c r="V3" s="6" t="s">
        <v>300</v>
      </c>
      <c r="W3" s="7" t="s">
        <v>301</v>
      </c>
      <c r="X3" s="7" t="s">
        <v>302</v>
      </c>
      <c r="Y3" s="7" t="s">
        <v>303</v>
      </c>
      <c r="AA3" s="19"/>
      <c r="AB3" s="20"/>
      <c r="AC3" s="20"/>
      <c r="AD3" s="19"/>
      <c r="AE3" s="21"/>
      <c r="AF3" s="22"/>
      <c r="AG3" s="129"/>
      <c r="AH3" s="130"/>
      <c r="AI3" s="131"/>
      <c r="AJ3" s="23"/>
      <c r="AK3" s="19"/>
      <c r="AL3" s="20"/>
      <c r="AM3" s="20"/>
      <c r="AN3" s="19"/>
      <c r="AO3" s="21"/>
      <c r="AP3" s="22"/>
      <c r="AQ3" s="129"/>
      <c r="AR3" s="130"/>
      <c r="AS3" s="131"/>
      <c r="AT3" s="23"/>
      <c r="AU3" s="19"/>
      <c r="AV3" s="20"/>
      <c r="AW3" s="20"/>
      <c r="AX3" s="19"/>
      <c r="AY3" s="21"/>
      <c r="AZ3" s="22"/>
      <c r="BA3" s="129"/>
      <c r="BB3" s="130"/>
      <c r="BC3" s="131"/>
      <c r="BD3" s="23"/>
    </row>
  </sheetData>
  <mergeCells count="3">
    <mergeCell ref="BA3:BC3"/>
    <mergeCell ref="AQ3:AS3"/>
    <mergeCell ref="AG3:AI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Resultados</vt:lpstr>
      <vt:lpstr>Indicadores 4to-2019 UAECOB</vt:lpstr>
      <vt:lpstr>Tablas 4to tri</vt:lpstr>
      <vt:lpstr>tablas</vt:lpstr>
      <vt:lpstr>Indicadores eliminados</vt:lpstr>
      <vt:lpstr>Indi. eliminados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Juan Carlos Jose Camacho Rosso</cp:lastModifiedBy>
  <dcterms:created xsi:type="dcterms:W3CDTF">2018-03-15T15:23:51Z</dcterms:created>
  <dcterms:modified xsi:type="dcterms:W3CDTF">2020-01-31T15:04:28Z</dcterms:modified>
</cp:coreProperties>
</file>