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hart5.xml" ContentType="application/vnd.openxmlformats-officedocument.drawingml.chart+xml"/>
  <Override PartName="/xl/charts/chart6.xml" ContentType="application/vnd.openxmlformats-officedocument.drawingml.chart+xml"/>
  <Override PartName="/xl/charts/colors50.xml" ContentType="application/vnd.ms-office.chartcolorstyle+xml"/>
  <Override PartName="/xl/charts/style50.xml" ContentType="application/vnd.ms-office.chartstyle+xml"/>
  <Override PartName="/xl/charts/colors60.xml" ContentType="application/vnd.ms-office.chartcolorstyle+xml"/>
  <Override PartName="/xl/charts/style6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camacho\Desktop\OAP - PLAN\"/>
    </mc:Choice>
  </mc:AlternateContent>
  <bookViews>
    <workbookView xWindow="0" yWindow="0" windowWidth="28800" windowHeight="10230"/>
  </bookViews>
  <sheets>
    <sheet name="Resultados" sheetId="4" r:id="rId1"/>
    <sheet name="Indicadores 4to-2019 UAECOB" sheetId="1" r:id="rId2"/>
    <sheet name="Tablas 4to tri" sheetId="6" r:id="rId3"/>
    <sheet name="tablas" sheetId="3" state="hidden" r:id="rId4"/>
    <sheet name="Indicadores eliminados" sheetId="5" state="hidden" r:id="rId5"/>
    <sheet name="Indi. eliminados" sheetId="2" state="hidden" r:id="rId6"/>
  </sheets>
  <definedNames>
    <definedName name="_xlnm._FilterDatabase" localSheetId="1" hidden="1">'Indicadores 4to-2019 UAECOB'!$A$7:$EC$63</definedName>
    <definedName name="_xlchart.0" hidden="1">'Tablas 4to tri'!$A$44:$A$48</definedName>
    <definedName name="_xlchart.1" hidden="1">'Tablas 4to tri'!$B$43</definedName>
    <definedName name="_xlchart.2" hidden="1">'Tablas 4to tri'!$B$44:$B$48</definedName>
    <definedName name="_xlchart.3" hidden="1">'Tablas 4to tri'!$A$35:$A$39</definedName>
    <definedName name="_xlchart.4" hidden="1">'Tablas 4to tri'!$B$35:$B$39</definedName>
    <definedName name="_xlchart.5" hidden="1">'Tablas 4to tri'!$C$35:$C$39</definedName>
    <definedName name="SegmentaciónDeDatos_Clasificación__Estratégico___De_Gestión">#N/A</definedName>
    <definedName name="SegmentaciónDeDatos_Dependencia1">#N/A</definedName>
    <definedName name="SegmentaciónDeDatos_Periodicidad">#N/A</definedName>
  </definedNames>
  <calcPr calcId="152511"/>
  <pivotCaches>
    <pivotCache cacheId="0" r:id="rId7"/>
    <pivotCache cacheId="1" r:id="rId8"/>
    <pivotCache cacheId="2"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DV59" i="1" l="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60" i="1"/>
  <c r="DV61" i="1"/>
  <c r="DV62" i="1"/>
  <c r="AS16" i="1" l="1"/>
  <c r="AS15" i="1" l="1"/>
  <c r="AT16" i="1" l="1"/>
  <c r="AT15" i="1"/>
  <c r="AZ14" i="1"/>
  <c r="AZ15" i="1"/>
  <c r="AZ16" i="1"/>
  <c r="AZ17" i="1"/>
  <c r="AT14" i="1"/>
  <c r="AT12" i="1" l="1"/>
  <c r="AL12" i="1"/>
  <c r="AD12" i="1"/>
  <c r="AP62" i="1" l="1"/>
  <c r="AP61" i="1"/>
  <c r="AQ58" i="1"/>
  <c r="AL60" i="1"/>
  <c r="AH62" i="1"/>
  <c r="AH61" i="1"/>
  <c r="AI58" i="1"/>
  <c r="AA58" i="1"/>
  <c r="CU14" i="1" l="1"/>
  <c r="CU15" i="1"/>
  <c r="CU16" i="1"/>
  <c r="CU17" i="1"/>
  <c r="AT52" i="1" l="1"/>
  <c r="AT51" i="1"/>
  <c r="AT50" i="1"/>
  <c r="AT49" i="1"/>
  <c r="AT48" i="1"/>
  <c r="AT46" i="1"/>
  <c r="AT45" i="1"/>
  <c r="AT40" i="1"/>
  <c r="AT37" i="1"/>
  <c r="AT36" i="1"/>
  <c r="AS47" i="1"/>
  <c r="AD51" i="1"/>
  <c r="AD50" i="1"/>
  <c r="AD48" i="1"/>
  <c r="AD8" i="1"/>
  <c r="AD9" i="1"/>
  <c r="AD10" i="1"/>
  <c r="AD11"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9" i="1"/>
  <c r="AD52" i="1"/>
  <c r="AD53" i="1"/>
  <c r="AD54" i="1"/>
  <c r="AD55" i="1"/>
  <c r="AD56" i="1"/>
  <c r="AD57" i="1"/>
  <c r="AD58" i="1"/>
  <c r="AD59" i="1"/>
  <c r="AD60" i="1"/>
  <c r="AD61" i="1"/>
  <c r="AD62" i="1"/>
  <c r="AS10" i="1" l="1"/>
  <c r="AT10" i="1"/>
  <c r="AZ8" i="1" l="1"/>
  <c r="AZ9" i="1"/>
  <c r="AZ10" i="1"/>
  <c r="AZ11" i="1"/>
  <c r="AZ12" i="1"/>
  <c r="AZ13"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T8" i="1"/>
  <c r="AT9" i="1"/>
  <c r="AT11" i="1"/>
  <c r="AT13" i="1"/>
  <c r="AT17" i="1"/>
  <c r="AT18" i="1"/>
  <c r="AT19" i="1"/>
  <c r="AT20" i="1"/>
  <c r="AT21" i="1"/>
  <c r="AT22" i="1"/>
  <c r="AT23" i="1"/>
  <c r="AT24" i="1"/>
  <c r="AT25" i="1"/>
  <c r="AT26" i="1"/>
  <c r="AT27" i="1"/>
  <c r="AT28" i="1"/>
  <c r="AT29" i="1"/>
  <c r="AT30" i="1"/>
  <c r="AT31" i="1"/>
  <c r="AT32" i="1"/>
  <c r="AT33" i="1"/>
  <c r="AT34" i="1"/>
  <c r="AT35" i="1"/>
  <c r="AT38" i="1"/>
  <c r="AT39" i="1"/>
  <c r="AT41" i="1"/>
  <c r="AT42" i="1"/>
  <c r="AT43" i="1"/>
  <c r="AT44" i="1"/>
  <c r="AT47" i="1"/>
  <c r="AT53" i="1"/>
  <c r="AT54" i="1"/>
  <c r="AT55" i="1"/>
  <c r="AT56" i="1"/>
  <c r="AT57" i="1"/>
  <c r="AT58" i="1"/>
  <c r="AT59" i="1"/>
  <c r="AT60" i="1"/>
  <c r="AT61" i="1"/>
  <c r="AT62" i="1"/>
  <c r="AL34" i="1"/>
  <c r="AL35" i="1"/>
  <c r="AL8" i="1"/>
  <c r="AL9" i="1"/>
  <c r="AL10" i="1"/>
  <c r="AL11" i="1"/>
  <c r="AL13" i="1"/>
  <c r="AL14" i="1"/>
  <c r="AL15" i="1"/>
  <c r="AL16" i="1"/>
  <c r="AL17" i="1"/>
  <c r="AL18" i="1"/>
  <c r="AL19" i="1"/>
  <c r="AL20" i="1"/>
  <c r="AL21" i="1"/>
  <c r="AL22" i="1"/>
  <c r="AL23" i="1"/>
  <c r="AL24" i="1"/>
  <c r="AL25" i="1"/>
  <c r="AL26" i="1"/>
  <c r="AL27" i="1"/>
  <c r="AL28" i="1"/>
  <c r="AL29" i="1"/>
  <c r="AL30" i="1"/>
  <c r="AL31" i="1"/>
  <c r="AL32" i="1"/>
  <c r="AL33" i="1"/>
  <c r="AL36" i="1"/>
  <c r="AL37" i="1"/>
  <c r="AL38" i="1"/>
  <c r="AL39" i="1"/>
  <c r="AL40" i="1"/>
  <c r="AL41" i="1"/>
  <c r="AL42" i="1"/>
  <c r="AL43" i="1"/>
  <c r="AL44" i="1"/>
  <c r="AL45" i="1"/>
  <c r="AL46" i="1"/>
  <c r="AL47" i="1"/>
  <c r="AL48" i="1"/>
  <c r="AL49" i="1"/>
  <c r="AL50" i="1"/>
  <c r="AL51" i="1"/>
  <c r="AL52" i="1"/>
  <c r="AL53" i="1"/>
  <c r="AL54" i="1"/>
  <c r="AL55" i="1"/>
  <c r="AL56" i="1"/>
  <c r="AL57" i="1"/>
  <c r="AL58" i="1"/>
  <c r="AL59" i="1"/>
  <c r="AL61" i="1"/>
  <c r="AL62" i="1"/>
  <c r="AS9" i="1" l="1"/>
  <c r="AS11" i="1"/>
  <c r="AS12" i="1"/>
  <c r="AS13" i="1"/>
  <c r="AS14" i="1"/>
  <c r="AS17" i="1"/>
  <c r="AS18" i="1"/>
  <c r="AS19" i="1"/>
  <c r="AS20" i="1"/>
  <c r="AS21" i="1"/>
  <c r="AS22" i="1"/>
  <c r="AS23" i="1"/>
  <c r="AS24" i="1"/>
  <c r="AS25" i="1"/>
  <c r="AS26" i="1"/>
  <c r="AS27" i="1"/>
  <c r="AS28" i="1"/>
  <c r="AS29" i="1"/>
  <c r="AS30" i="1"/>
  <c r="AS31" i="1"/>
  <c r="AS32" i="1"/>
  <c r="AS33" i="1"/>
  <c r="AS35" i="1"/>
  <c r="AS36" i="1"/>
  <c r="AS37" i="1"/>
  <c r="AS38" i="1"/>
  <c r="AS40" i="1"/>
  <c r="AS42" i="1"/>
  <c r="AS43" i="1"/>
  <c r="AS44" i="1"/>
  <c r="AS45" i="1"/>
  <c r="AS46" i="1"/>
  <c r="AS48" i="1"/>
  <c r="AS49" i="1"/>
  <c r="AS50" i="1"/>
  <c r="AS51" i="1"/>
  <c r="AS52" i="1"/>
  <c r="AS53" i="1"/>
  <c r="AS54" i="1"/>
  <c r="AS55" i="1"/>
  <c r="AS56" i="1"/>
  <c r="AS57" i="1"/>
  <c r="AS58" i="1"/>
  <c r="AS59" i="1"/>
  <c r="AS60" i="1"/>
  <c r="AS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BA60" i="1" s="1"/>
  <c r="BI60" i="1" s="1"/>
  <c r="BQ60" i="1" s="1"/>
  <c r="AK61" i="1"/>
  <c r="BQ61" i="1" s="1"/>
  <c r="AK62" i="1"/>
  <c r="AK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2" i="1"/>
  <c r="AC8" i="1"/>
  <c r="EC9" i="1"/>
  <c r="EC10" i="1"/>
  <c r="EC12" i="1"/>
  <c r="EC13" i="1"/>
  <c r="EC14" i="1"/>
  <c r="EC15" i="1"/>
  <c r="EC16" i="1"/>
  <c r="EC18" i="1"/>
  <c r="EC19" i="1"/>
  <c r="EC20" i="1"/>
  <c r="EC22" i="1"/>
  <c r="EC23" i="1"/>
  <c r="EC24" i="1"/>
  <c r="EC25" i="1"/>
  <c r="EC26" i="1"/>
  <c r="EC27" i="1"/>
  <c r="EC28" i="1"/>
  <c r="EC31" i="1"/>
  <c r="EC32" i="1"/>
  <c r="EC34" i="1"/>
  <c r="EC35" i="1"/>
  <c r="EC36" i="1"/>
  <c r="EC38" i="1"/>
  <c r="EC39" i="1"/>
  <c r="EC40" i="1"/>
  <c r="EC41" i="1"/>
  <c r="EC42" i="1"/>
  <c r="EC43" i="1"/>
  <c r="EC44" i="1"/>
  <c r="EC45" i="1"/>
  <c r="EC46" i="1"/>
  <c r="EC47" i="1"/>
  <c r="EC48" i="1"/>
  <c r="EC50" i="1"/>
  <c r="EC51" i="1"/>
  <c r="EC53" i="1"/>
  <c r="EC54" i="1"/>
  <c r="EC55" i="1"/>
  <c r="EC56" i="1"/>
  <c r="EC57" i="1"/>
  <c r="EC58" i="1"/>
  <c r="EC59" i="1"/>
  <c r="EC60" i="1"/>
  <c r="EC61" i="1"/>
  <c r="EC62" i="1"/>
  <c r="EC8" i="1"/>
  <c r="DF9" i="1"/>
  <c r="DN9" i="1"/>
  <c r="DF10" i="1"/>
  <c r="DN10" i="1"/>
  <c r="DF11" i="1"/>
  <c r="DN11" i="1"/>
  <c r="DF12" i="1"/>
  <c r="DN12" i="1"/>
  <c r="DF13" i="1"/>
  <c r="DN13" i="1"/>
  <c r="DF14" i="1"/>
  <c r="DN14" i="1"/>
  <c r="DF15" i="1"/>
  <c r="DN15" i="1"/>
  <c r="DF16" i="1"/>
  <c r="DN16" i="1"/>
  <c r="DF17" i="1"/>
  <c r="DN17" i="1"/>
  <c r="DF18" i="1"/>
  <c r="DN18" i="1"/>
  <c r="DF19" i="1"/>
  <c r="DN19" i="1"/>
  <c r="DF20" i="1"/>
  <c r="DN20" i="1"/>
  <c r="DF21" i="1"/>
  <c r="DN21" i="1"/>
  <c r="DF22" i="1"/>
  <c r="DN22" i="1"/>
  <c r="DF23" i="1"/>
  <c r="DN23" i="1"/>
  <c r="DF24" i="1"/>
  <c r="DN24" i="1"/>
  <c r="DF25" i="1"/>
  <c r="DN25" i="1"/>
  <c r="DF26" i="1"/>
  <c r="DN26" i="1"/>
  <c r="DF27" i="1"/>
  <c r="DN27" i="1"/>
  <c r="DF28" i="1"/>
  <c r="DN28" i="1"/>
  <c r="DF29" i="1"/>
  <c r="DN29" i="1"/>
  <c r="DF30" i="1"/>
  <c r="DN30" i="1"/>
  <c r="DF31" i="1"/>
  <c r="DN31" i="1"/>
  <c r="DF32" i="1"/>
  <c r="DN32" i="1"/>
  <c r="DF33" i="1"/>
  <c r="DN33" i="1"/>
  <c r="DF34" i="1"/>
  <c r="DN34" i="1"/>
  <c r="DF35" i="1"/>
  <c r="DN35" i="1"/>
  <c r="DF36" i="1"/>
  <c r="DN36" i="1"/>
  <c r="DF37" i="1"/>
  <c r="DN37" i="1"/>
  <c r="DF38" i="1"/>
  <c r="DN38" i="1"/>
  <c r="DF39" i="1"/>
  <c r="DN39" i="1"/>
  <c r="DF40" i="1"/>
  <c r="DN40" i="1"/>
  <c r="DF41" i="1"/>
  <c r="DN41" i="1"/>
  <c r="DF42" i="1"/>
  <c r="DN42" i="1"/>
  <c r="DF43" i="1"/>
  <c r="DN43" i="1"/>
  <c r="DF44" i="1"/>
  <c r="DN44" i="1"/>
  <c r="DF45" i="1"/>
  <c r="DN45" i="1"/>
  <c r="DF46" i="1"/>
  <c r="DN46" i="1"/>
  <c r="DF47" i="1"/>
  <c r="DN47" i="1"/>
  <c r="DF48" i="1"/>
  <c r="DN48" i="1"/>
  <c r="DF49" i="1"/>
  <c r="DN49" i="1"/>
  <c r="DF50" i="1"/>
  <c r="DN50" i="1"/>
  <c r="DF51" i="1"/>
  <c r="DN51" i="1"/>
  <c r="DF52" i="1"/>
  <c r="DN52" i="1"/>
  <c r="DF53" i="1"/>
  <c r="DN53" i="1"/>
  <c r="DF54" i="1"/>
  <c r="DN54" i="1"/>
  <c r="DF55" i="1"/>
  <c r="DN55" i="1"/>
  <c r="DF56" i="1"/>
  <c r="DN56" i="1"/>
  <c r="DF57" i="1"/>
  <c r="DN57" i="1"/>
  <c r="DF58" i="1"/>
  <c r="DN58" i="1"/>
  <c r="DF59" i="1"/>
  <c r="DN59" i="1"/>
  <c r="DF60" i="1"/>
  <c r="DN60" i="1"/>
  <c r="DF61" i="1"/>
  <c r="DN61" i="1"/>
  <c r="DF62" i="1"/>
  <c r="DN62" i="1"/>
  <c r="DF8" i="1"/>
  <c r="DN8" i="1"/>
  <c r="DW9" i="1"/>
  <c r="DW10" i="1"/>
  <c r="DW11" i="1"/>
  <c r="DW12" i="1"/>
  <c r="DW13" i="1"/>
  <c r="DW14" i="1"/>
  <c r="DW15" i="1"/>
  <c r="DW16" i="1"/>
  <c r="DW17" i="1"/>
  <c r="DW18" i="1"/>
  <c r="DW19" i="1"/>
  <c r="DW20" i="1"/>
  <c r="DW21" i="1"/>
  <c r="DW22" i="1"/>
  <c r="DW23" i="1"/>
  <c r="DW24" i="1"/>
  <c r="DW25" i="1"/>
  <c r="DW26"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59" i="1"/>
  <c r="DW60" i="1"/>
  <c r="DW61" i="1"/>
  <c r="DW62" i="1"/>
  <c r="DW8" i="1"/>
  <c r="DS62" i="1"/>
  <c r="DS61" i="1"/>
  <c r="DS60" i="1"/>
  <c r="DS59" i="1"/>
  <c r="DS58" i="1"/>
  <c r="DS57" i="1"/>
  <c r="DS56" i="1"/>
  <c r="DS55" i="1"/>
  <c r="DS54" i="1"/>
  <c r="DS53" i="1"/>
  <c r="DS52" i="1"/>
  <c r="DS51" i="1"/>
  <c r="DS50" i="1"/>
  <c r="DS49" i="1"/>
  <c r="DS48" i="1"/>
  <c r="DS47" i="1"/>
  <c r="DS46" i="1"/>
  <c r="DS45" i="1"/>
  <c r="DS44" i="1"/>
  <c r="DS43" i="1"/>
  <c r="DS42" i="1"/>
  <c r="DS41" i="1"/>
  <c r="DS40" i="1"/>
  <c r="DS39" i="1"/>
  <c r="DS38" i="1"/>
  <c r="DS37" i="1"/>
  <c r="DS36" i="1"/>
  <c r="DS35" i="1"/>
  <c r="DS34" i="1"/>
  <c r="DS33" i="1"/>
  <c r="DS32" i="1"/>
  <c r="DS31" i="1"/>
  <c r="DS30" i="1"/>
  <c r="DS29" i="1"/>
  <c r="DS28" i="1"/>
  <c r="DS27" i="1"/>
  <c r="DS26" i="1"/>
  <c r="DS25" i="1"/>
  <c r="DS24" i="1"/>
  <c r="DS23" i="1"/>
  <c r="DS22" i="1"/>
  <c r="DS21" i="1"/>
  <c r="DS20" i="1"/>
  <c r="DS19" i="1"/>
  <c r="DS18" i="1"/>
  <c r="DS17" i="1"/>
  <c r="DS16" i="1"/>
  <c r="DS15" i="1"/>
  <c r="DS14" i="1"/>
  <c r="DS13" i="1"/>
  <c r="DS12" i="1"/>
  <c r="DS11" i="1"/>
  <c r="DS10" i="1"/>
  <c r="DS9" i="1"/>
  <c r="DS8" i="1"/>
  <c r="DO9" i="1"/>
  <c r="DO10" i="1"/>
  <c r="DO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8" i="1"/>
  <c r="DK62" i="1"/>
  <c r="DK61" i="1"/>
  <c r="DK60" i="1"/>
  <c r="DK59" i="1"/>
  <c r="DK58" i="1"/>
  <c r="DK57" i="1"/>
  <c r="DK56" i="1"/>
  <c r="DK55" i="1"/>
  <c r="DK54" i="1"/>
  <c r="DK53" i="1"/>
  <c r="DK52" i="1"/>
  <c r="DK51" i="1"/>
  <c r="DK50" i="1"/>
  <c r="DK49" i="1"/>
  <c r="DK48" i="1"/>
  <c r="DK47" i="1"/>
  <c r="DK46" i="1"/>
  <c r="DK45" i="1"/>
  <c r="DK44" i="1"/>
  <c r="DK43" i="1"/>
  <c r="DK42" i="1"/>
  <c r="DK41" i="1"/>
  <c r="DK40" i="1"/>
  <c r="DK39" i="1"/>
  <c r="DK38" i="1"/>
  <c r="DK37" i="1"/>
  <c r="DK36" i="1"/>
  <c r="DK35" i="1"/>
  <c r="DK34" i="1"/>
  <c r="DK33" i="1"/>
  <c r="DK32" i="1"/>
  <c r="DK31" i="1"/>
  <c r="DK30" i="1"/>
  <c r="DK29" i="1"/>
  <c r="DK28" i="1"/>
  <c r="DK27" i="1"/>
  <c r="DK26" i="1"/>
  <c r="DK25" i="1"/>
  <c r="DK24" i="1"/>
  <c r="DK23" i="1"/>
  <c r="DK22" i="1"/>
  <c r="DK21" i="1"/>
  <c r="DK20" i="1"/>
  <c r="DK19" i="1"/>
  <c r="DK18" i="1"/>
  <c r="DK17" i="1"/>
  <c r="DK16" i="1"/>
  <c r="DK15" i="1"/>
  <c r="DK14" i="1"/>
  <c r="DK13" i="1"/>
  <c r="DK12" i="1"/>
  <c r="DK11" i="1"/>
  <c r="DK10" i="1"/>
  <c r="DK9" i="1"/>
  <c r="DK8" i="1"/>
  <c r="DG9" i="1"/>
  <c r="DG10" i="1"/>
  <c r="DG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8" i="1"/>
  <c r="DC62" i="1"/>
  <c r="DC61" i="1"/>
  <c r="DC60" i="1"/>
  <c r="DC59" i="1"/>
  <c r="DC58" i="1"/>
  <c r="DC57" i="1"/>
  <c r="DC56" i="1"/>
  <c r="DC55" i="1"/>
  <c r="DC54" i="1"/>
  <c r="DC53" i="1"/>
  <c r="DC52" i="1"/>
  <c r="DC51" i="1"/>
  <c r="DC50" i="1"/>
  <c r="DC49" i="1"/>
  <c r="DC48" i="1"/>
  <c r="DC47" i="1"/>
  <c r="DC46" i="1"/>
  <c r="DC45" i="1"/>
  <c r="DC44" i="1"/>
  <c r="DC43" i="1"/>
  <c r="DC42" i="1"/>
  <c r="DC41" i="1"/>
  <c r="DC40" i="1"/>
  <c r="DC39" i="1"/>
  <c r="DC38" i="1"/>
  <c r="DC37" i="1"/>
  <c r="DC36" i="1"/>
  <c r="DC35" i="1"/>
  <c r="DC34" i="1"/>
  <c r="DC33" i="1"/>
  <c r="DC32" i="1"/>
  <c r="DC31" i="1"/>
  <c r="DC30" i="1"/>
  <c r="DC29" i="1"/>
  <c r="DC28" i="1"/>
  <c r="DC27" i="1"/>
  <c r="DC26" i="1"/>
  <c r="DC25" i="1"/>
  <c r="DC24" i="1"/>
  <c r="DC23" i="1"/>
  <c r="DC22" i="1"/>
  <c r="DC21" i="1"/>
  <c r="DC20" i="1"/>
  <c r="DC19" i="1"/>
  <c r="DC18" i="1"/>
  <c r="DC17" i="1"/>
  <c r="DC16" i="1"/>
  <c r="DC15" i="1"/>
  <c r="DC14" i="1"/>
  <c r="DC13" i="1"/>
  <c r="DC12" i="1"/>
  <c r="DC11" i="1"/>
  <c r="DC10" i="1"/>
  <c r="DC9" i="1"/>
  <c r="DC8" i="1"/>
  <c r="DB9" i="1"/>
  <c r="DB10" i="1"/>
  <c r="DB11" i="1"/>
  <c r="DB12" i="1"/>
  <c r="DB13" i="1"/>
  <c r="DB14" i="1"/>
  <c r="DB15" i="1"/>
  <c r="DB16" i="1"/>
  <c r="DB17" i="1"/>
  <c r="DB18" i="1"/>
  <c r="DB19" i="1"/>
  <c r="DB20" i="1"/>
  <c r="DB21" i="1"/>
  <c r="DB22" i="1"/>
  <c r="DB23" i="1"/>
  <c r="DB24" i="1"/>
  <c r="DB25" i="1"/>
  <c r="DB26" i="1"/>
  <c r="DB27" i="1"/>
  <c r="DB28" i="1"/>
  <c r="DB29" i="1"/>
  <c r="DB30" i="1"/>
  <c r="DB31" i="1"/>
  <c r="DB32" i="1"/>
  <c r="DB35" i="1"/>
  <c r="DB37" i="1"/>
  <c r="DB38" i="1"/>
  <c r="DB39" i="1"/>
  <c r="DB40" i="1"/>
  <c r="DB41" i="1"/>
  <c r="DB42" i="1"/>
  <c r="DB43" i="1"/>
  <c r="DB44" i="1"/>
  <c r="DB45" i="1"/>
  <c r="DB47" i="1"/>
  <c r="DB48" i="1"/>
  <c r="DB51" i="1"/>
  <c r="DB52" i="1"/>
  <c r="DB53" i="1"/>
  <c r="DB54" i="1"/>
  <c r="DB55" i="1"/>
  <c r="DB56" i="1"/>
  <c r="DB57" i="1"/>
  <c r="DB58" i="1"/>
  <c r="DB59" i="1"/>
  <c r="DB60" i="1"/>
  <c r="DB61" i="1"/>
  <c r="DB62" i="1"/>
  <c r="DB8" i="1"/>
  <c r="CE9" i="1"/>
  <c r="CM9" i="1"/>
  <c r="CU9" i="1"/>
  <c r="CE10" i="1"/>
  <c r="CM10" i="1"/>
  <c r="CU10" i="1"/>
  <c r="CE11" i="1"/>
  <c r="CM11" i="1"/>
  <c r="CU11" i="1"/>
  <c r="CE12" i="1"/>
  <c r="CM12" i="1"/>
  <c r="CU12" i="1"/>
  <c r="CE13" i="1"/>
  <c r="CM13" i="1"/>
  <c r="CU13" i="1"/>
  <c r="CE14" i="1"/>
  <c r="CM14" i="1"/>
  <c r="CE15" i="1"/>
  <c r="CM15" i="1"/>
  <c r="CE16" i="1"/>
  <c r="CM16" i="1"/>
  <c r="CE17" i="1"/>
  <c r="CM17" i="1"/>
  <c r="CE18" i="1"/>
  <c r="CM18" i="1"/>
  <c r="CU18" i="1"/>
  <c r="CE19" i="1"/>
  <c r="CM19" i="1"/>
  <c r="CU19" i="1"/>
  <c r="CE20" i="1"/>
  <c r="CM20" i="1"/>
  <c r="CU20" i="1"/>
  <c r="CE21" i="1"/>
  <c r="CM21" i="1"/>
  <c r="CU21" i="1"/>
  <c r="CE22" i="1"/>
  <c r="CM22" i="1"/>
  <c r="CU22" i="1"/>
  <c r="CE23" i="1"/>
  <c r="CM23" i="1"/>
  <c r="CU23" i="1"/>
  <c r="CE24" i="1"/>
  <c r="CM24" i="1"/>
  <c r="CU24" i="1"/>
  <c r="CE25" i="1"/>
  <c r="CM25" i="1"/>
  <c r="CU25" i="1"/>
  <c r="CE26" i="1"/>
  <c r="CM26" i="1"/>
  <c r="CU26" i="1"/>
  <c r="CE27" i="1"/>
  <c r="CM27" i="1"/>
  <c r="CU27" i="1"/>
  <c r="CE28" i="1"/>
  <c r="CM28" i="1"/>
  <c r="CU28" i="1"/>
  <c r="CE29" i="1"/>
  <c r="CM29" i="1"/>
  <c r="CU29" i="1"/>
  <c r="CE30" i="1"/>
  <c r="CM30" i="1"/>
  <c r="CU30" i="1"/>
  <c r="CE31" i="1"/>
  <c r="CM31" i="1"/>
  <c r="CU31" i="1"/>
  <c r="CE32" i="1"/>
  <c r="CM32" i="1"/>
  <c r="CU32" i="1"/>
  <c r="CE33" i="1"/>
  <c r="CM33" i="1"/>
  <c r="CU33" i="1"/>
  <c r="CE34" i="1"/>
  <c r="CM34" i="1"/>
  <c r="CU34" i="1"/>
  <c r="CE35" i="1"/>
  <c r="CM35" i="1"/>
  <c r="CU35" i="1"/>
  <c r="CE36" i="1"/>
  <c r="CM36" i="1"/>
  <c r="CU36" i="1"/>
  <c r="CE37" i="1"/>
  <c r="CM37" i="1"/>
  <c r="CU37" i="1"/>
  <c r="CE38" i="1"/>
  <c r="CM38" i="1"/>
  <c r="CU38" i="1"/>
  <c r="CE39" i="1"/>
  <c r="CM39" i="1"/>
  <c r="CU39" i="1"/>
  <c r="CE40" i="1"/>
  <c r="CM40" i="1"/>
  <c r="CU40" i="1"/>
  <c r="CE41" i="1"/>
  <c r="CM41" i="1"/>
  <c r="CU41" i="1"/>
  <c r="CE42" i="1"/>
  <c r="CM42" i="1"/>
  <c r="CU42" i="1"/>
  <c r="CE43" i="1"/>
  <c r="CM43" i="1"/>
  <c r="CU43" i="1"/>
  <c r="CE44" i="1"/>
  <c r="CM44" i="1"/>
  <c r="CU44" i="1"/>
  <c r="CE45" i="1"/>
  <c r="CM45" i="1"/>
  <c r="CU45" i="1"/>
  <c r="CE46" i="1"/>
  <c r="CM46" i="1"/>
  <c r="CU46" i="1"/>
  <c r="CE47" i="1"/>
  <c r="CM47" i="1"/>
  <c r="CU47" i="1"/>
  <c r="CE48" i="1"/>
  <c r="CM48" i="1"/>
  <c r="CU48" i="1"/>
  <c r="CE49" i="1"/>
  <c r="CM49" i="1"/>
  <c r="CU49" i="1"/>
  <c r="CE50" i="1"/>
  <c r="CM50" i="1"/>
  <c r="CU50" i="1"/>
  <c r="CE51" i="1"/>
  <c r="CM51" i="1"/>
  <c r="CU51" i="1"/>
  <c r="CE52" i="1"/>
  <c r="CM52" i="1"/>
  <c r="CU52" i="1"/>
  <c r="CE53" i="1"/>
  <c r="CM53" i="1"/>
  <c r="CU53" i="1"/>
  <c r="CE54" i="1"/>
  <c r="CM54" i="1"/>
  <c r="CU54" i="1"/>
  <c r="CE55" i="1"/>
  <c r="CM55" i="1"/>
  <c r="CU55" i="1"/>
  <c r="CE56" i="1"/>
  <c r="CM56" i="1"/>
  <c r="CU56" i="1"/>
  <c r="CE57" i="1"/>
  <c r="CM57" i="1"/>
  <c r="CU57" i="1"/>
  <c r="CE58" i="1"/>
  <c r="CM58" i="1"/>
  <c r="CU58" i="1"/>
  <c r="CE59" i="1"/>
  <c r="CM59" i="1"/>
  <c r="CU59" i="1"/>
  <c r="CE60" i="1"/>
  <c r="CM60" i="1"/>
  <c r="CU60" i="1"/>
  <c r="CE61" i="1"/>
  <c r="CM61" i="1"/>
  <c r="CU61" i="1"/>
  <c r="CE62" i="1"/>
  <c r="CM62" i="1"/>
  <c r="CU62" i="1"/>
  <c r="CE8" i="1"/>
  <c r="CM8" i="1"/>
  <c r="CU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8" i="1"/>
  <c r="CR31" i="1"/>
  <c r="CR30" i="1"/>
  <c r="CR29" i="1"/>
  <c r="CR28" i="1"/>
  <c r="CR27" i="1"/>
  <c r="CR26" i="1"/>
  <c r="CR25" i="1"/>
  <c r="CR24" i="1"/>
  <c r="CR23" i="1"/>
  <c r="CN9" i="1"/>
  <c r="CN10" i="1"/>
  <c r="CN11"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59" i="1"/>
  <c r="CN60" i="1"/>
  <c r="CN61" i="1"/>
  <c r="CN62" i="1"/>
  <c r="CN8" i="1"/>
  <c r="CJ31" i="1"/>
  <c r="CJ28" i="1"/>
  <c r="CJ27" i="1"/>
  <c r="CJ26" i="1"/>
  <c r="CJ25" i="1"/>
  <c r="CJ24" i="1"/>
  <c r="CJ23"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8" i="1"/>
  <c r="CB31" i="1"/>
  <c r="CB28" i="1"/>
  <c r="CB27" i="1"/>
  <c r="CB26" i="1"/>
  <c r="CB25" i="1"/>
  <c r="CB24" i="1"/>
  <c r="CB23" i="1"/>
  <c r="CA10" i="1"/>
  <c r="CA11" i="1"/>
  <c r="CA12" i="1"/>
  <c r="CA13" i="1"/>
  <c r="CA14" i="1"/>
  <c r="CA15" i="1"/>
  <c r="CA16" i="1"/>
  <c r="CA18" i="1"/>
  <c r="CA19" i="1"/>
  <c r="CA20" i="1"/>
  <c r="CA21" i="1"/>
  <c r="CA22" i="1"/>
  <c r="CA23" i="1"/>
  <c r="CA24" i="1"/>
  <c r="CA26" i="1"/>
  <c r="CA27" i="1"/>
  <c r="CA28" i="1"/>
  <c r="CA31" i="1"/>
  <c r="CA32" i="1"/>
  <c r="CA33" i="1"/>
  <c r="CA34" i="1"/>
  <c r="CA35" i="1"/>
  <c r="CA36" i="1"/>
  <c r="CA38" i="1"/>
  <c r="CA39" i="1"/>
  <c r="CA40" i="1"/>
  <c r="CA41" i="1"/>
  <c r="CA42" i="1"/>
  <c r="CA43" i="1"/>
  <c r="CA44" i="1"/>
  <c r="CA45" i="1"/>
  <c r="CA46" i="1"/>
  <c r="CA47" i="1"/>
  <c r="CA48" i="1"/>
  <c r="CA50" i="1"/>
  <c r="CA51" i="1"/>
  <c r="CA53" i="1"/>
  <c r="CA54" i="1"/>
  <c r="CA55" i="1"/>
  <c r="CA56" i="1"/>
  <c r="CA57" i="1"/>
  <c r="CA58" i="1"/>
  <c r="CA59" i="1"/>
  <c r="CA61" i="1"/>
  <c r="CA62" i="1"/>
  <c r="CA8" i="1"/>
  <c r="BD9" i="1"/>
  <c r="BL9" i="1"/>
  <c r="BT9" i="1"/>
  <c r="BD10" i="1"/>
  <c r="BL10" i="1"/>
  <c r="BT10" i="1"/>
  <c r="BD11" i="1"/>
  <c r="BL11" i="1"/>
  <c r="BT11" i="1"/>
  <c r="BD12" i="1"/>
  <c r="BL12" i="1"/>
  <c r="BT12" i="1"/>
  <c r="BD13" i="1"/>
  <c r="BL13" i="1"/>
  <c r="BT13" i="1"/>
  <c r="BD14" i="1"/>
  <c r="BL14" i="1"/>
  <c r="BD15" i="1"/>
  <c r="BL15" i="1"/>
  <c r="BD16" i="1"/>
  <c r="BL16" i="1"/>
  <c r="BD17" i="1"/>
  <c r="BL17" i="1"/>
  <c r="BT17" i="1"/>
  <c r="BD18" i="1"/>
  <c r="BL18" i="1"/>
  <c r="BT18" i="1"/>
  <c r="BD19" i="1"/>
  <c r="BL19" i="1"/>
  <c r="BT19" i="1"/>
  <c r="BD20" i="1"/>
  <c r="BL20" i="1"/>
  <c r="BT20" i="1"/>
  <c r="BD21" i="1"/>
  <c r="BL21" i="1"/>
  <c r="BT21" i="1"/>
  <c r="BD22" i="1"/>
  <c r="BL22" i="1"/>
  <c r="BT22" i="1"/>
  <c r="BD23" i="1"/>
  <c r="BL23" i="1"/>
  <c r="BT23" i="1"/>
  <c r="BD24" i="1"/>
  <c r="BL24" i="1"/>
  <c r="BT24" i="1"/>
  <c r="BD25" i="1"/>
  <c r="BL25" i="1"/>
  <c r="BT25" i="1"/>
  <c r="BD26" i="1"/>
  <c r="BL26" i="1"/>
  <c r="BT26" i="1"/>
  <c r="BD27" i="1"/>
  <c r="BL27" i="1"/>
  <c r="BT27" i="1"/>
  <c r="BD28" i="1"/>
  <c r="BL28" i="1"/>
  <c r="BT28" i="1"/>
  <c r="BD29" i="1"/>
  <c r="BL29" i="1"/>
  <c r="BT29" i="1"/>
  <c r="BD30" i="1"/>
  <c r="BL30" i="1"/>
  <c r="BT30" i="1"/>
  <c r="BD31" i="1"/>
  <c r="BL31" i="1"/>
  <c r="BT31" i="1"/>
  <c r="BD32" i="1"/>
  <c r="BL32" i="1"/>
  <c r="BT32" i="1"/>
  <c r="BD33" i="1"/>
  <c r="BL33" i="1"/>
  <c r="BT33" i="1"/>
  <c r="BD34" i="1"/>
  <c r="BL34" i="1"/>
  <c r="BT34" i="1"/>
  <c r="BD35" i="1"/>
  <c r="BL35" i="1"/>
  <c r="BT35" i="1"/>
  <c r="BD36" i="1"/>
  <c r="BL36" i="1"/>
  <c r="BT36" i="1"/>
  <c r="BD37" i="1"/>
  <c r="BL37" i="1"/>
  <c r="BT37" i="1"/>
  <c r="BD38" i="1"/>
  <c r="BL38" i="1"/>
  <c r="BT38" i="1"/>
  <c r="BD39" i="1"/>
  <c r="BL39" i="1"/>
  <c r="BT39" i="1"/>
  <c r="BD40" i="1"/>
  <c r="BL40" i="1"/>
  <c r="BT40" i="1"/>
  <c r="BD41" i="1"/>
  <c r="BL41" i="1"/>
  <c r="BT41" i="1"/>
  <c r="BD42" i="1"/>
  <c r="BL42" i="1"/>
  <c r="BT42" i="1"/>
  <c r="BD43" i="1"/>
  <c r="BL43" i="1"/>
  <c r="BT43" i="1"/>
  <c r="BD44" i="1"/>
  <c r="BL44" i="1"/>
  <c r="BT44" i="1"/>
  <c r="BD45" i="1"/>
  <c r="BL45" i="1"/>
  <c r="BT45" i="1"/>
  <c r="BD46" i="1"/>
  <c r="BL46" i="1"/>
  <c r="BT46" i="1"/>
  <c r="BD47" i="1"/>
  <c r="BL47" i="1"/>
  <c r="BT47" i="1"/>
  <c r="BD48" i="1"/>
  <c r="BL48" i="1"/>
  <c r="BT48" i="1"/>
  <c r="BD49" i="1"/>
  <c r="BL49" i="1"/>
  <c r="BT49" i="1"/>
  <c r="BD50" i="1"/>
  <c r="BL50" i="1"/>
  <c r="BT50" i="1"/>
  <c r="BD51" i="1"/>
  <c r="BL51" i="1"/>
  <c r="BT51" i="1"/>
  <c r="BD52" i="1"/>
  <c r="BL52" i="1"/>
  <c r="BT52" i="1"/>
  <c r="BD53" i="1"/>
  <c r="BL53" i="1"/>
  <c r="BT53" i="1"/>
  <c r="BD54" i="1"/>
  <c r="BL54" i="1"/>
  <c r="BT54" i="1"/>
  <c r="BD55" i="1"/>
  <c r="BL55" i="1"/>
  <c r="BT55" i="1"/>
  <c r="BD56" i="1"/>
  <c r="BL56" i="1"/>
  <c r="BT56" i="1"/>
  <c r="BD57" i="1"/>
  <c r="BL57" i="1"/>
  <c r="BT57" i="1"/>
  <c r="BD58" i="1"/>
  <c r="BL58" i="1"/>
  <c r="BT58" i="1"/>
  <c r="BD59" i="1"/>
  <c r="BL59" i="1"/>
  <c r="BT59" i="1"/>
  <c r="BD60" i="1"/>
  <c r="BL60" i="1"/>
  <c r="BT60" i="1"/>
  <c r="BD61" i="1"/>
  <c r="BL61" i="1"/>
  <c r="BT61" i="1"/>
  <c r="BD62" i="1"/>
  <c r="BL62" i="1"/>
  <c r="BT62" i="1"/>
  <c r="BD8" i="1"/>
  <c r="BL8" i="1"/>
  <c r="BT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8" i="1"/>
  <c r="BA59" i="1"/>
  <c r="BI59" i="1" s="1"/>
  <c r="BQ59" i="1" s="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8" i="1"/>
  <c r="DC2" i="5"/>
  <c r="CT2" i="5"/>
  <c r="CV2" i="5"/>
  <c r="DB2" i="5"/>
  <c r="CB2" i="5"/>
  <c r="BU2" i="5"/>
  <c r="CA2" i="5" s="1"/>
  <c r="AP2" i="5"/>
  <c r="AH2" i="5"/>
  <c r="Z2" i="5"/>
  <c r="J56" i="3"/>
  <c r="BA61" i="1" l="1"/>
  <c r="BI61" i="1"/>
  <c r="AX31" i="1"/>
  <c r="AY31" i="1" s="1"/>
  <c r="AX27" i="1"/>
  <c r="AY27" i="1" s="1"/>
  <c r="AX23" i="1"/>
  <c r="AY23" i="1" s="1"/>
  <c r="AX19" i="1"/>
  <c r="AY19" i="1" s="1"/>
  <c r="AX15" i="1"/>
  <c r="AY15" i="1" s="1"/>
  <c r="AX11" i="1"/>
  <c r="AY11" i="1" s="1"/>
  <c r="AX59" i="1"/>
  <c r="AY59" i="1" s="1"/>
  <c r="AX55" i="1"/>
  <c r="AY55" i="1" s="1"/>
  <c r="AX51" i="1"/>
  <c r="AY51" i="1" s="1"/>
  <c r="AX47" i="1"/>
  <c r="AY47" i="1" s="1"/>
  <c r="AX43" i="1"/>
  <c r="AY43" i="1" s="1"/>
  <c r="AX39" i="1"/>
  <c r="AY39" i="1" s="1"/>
  <c r="AX35" i="1"/>
  <c r="AY35" i="1" s="1"/>
  <c r="BY43" i="1"/>
  <c r="BZ43" i="1" s="1"/>
  <c r="BY39" i="1"/>
  <c r="BZ39" i="1" s="1"/>
  <c r="BY35" i="1"/>
  <c r="BZ35" i="1" s="1"/>
  <c r="BY27" i="1"/>
  <c r="BZ27" i="1" s="1"/>
  <c r="BY23" i="1"/>
  <c r="BZ23" i="1" s="1"/>
  <c r="BY19" i="1"/>
  <c r="BZ19" i="1" s="1"/>
  <c r="CZ11" i="1"/>
  <c r="DA11" i="1" s="1"/>
  <c r="BY56" i="1"/>
  <c r="BZ56" i="1" s="1"/>
  <c r="EA18" i="1"/>
  <c r="EB18" i="1" s="1"/>
  <c r="EA20" i="1"/>
  <c r="EB20" i="1" s="1"/>
  <c r="BY8" i="1"/>
  <c r="BZ8" i="1" s="1"/>
  <c r="CZ38" i="1"/>
  <c r="DA38" i="1" s="1"/>
  <c r="CZ30" i="1"/>
  <c r="DA30" i="1" s="1"/>
  <c r="CZ26" i="1"/>
  <c r="DA26" i="1" s="1"/>
  <c r="CZ14" i="1"/>
  <c r="DA14" i="1" s="1"/>
  <c r="EA36" i="1"/>
  <c r="EB36" i="1" s="1"/>
  <c r="EA17" i="1"/>
  <c r="EB17" i="1" s="1"/>
  <c r="AX50" i="1"/>
  <c r="AY50" i="1" s="1"/>
  <c r="CZ54" i="1"/>
  <c r="DA54" i="1" s="1"/>
  <c r="BY59" i="1"/>
  <c r="BZ59" i="1" s="1"/>
  <c r="BY41" i="1"/>
  <c r="BZ41" i="1" s="1"/>
  <c r="BY40" i="1"/>
  <c r="BZ40" i="1" s="1"/>
  <c r="CZ46" i="1"/>
  <c r="DA46" i="1" s="1"/>
  <c r="EA59" i="1"/>
  <c r="EB59" i="1" s="1"/>
  <c r="EA52" i="1"/>
  <c r="EB52" i="1" s="1"/>
  <c r="EA43" i="1"/>
  <c r="EB43" i="1" s="1"/>
  <c r="EA40" i="1"/>
  <c r="EB40" i="1" s="1"/>
  <c r="CZ47" i="1"/>
  <c r="DA47" i="1" s="1"/>
  <c r="EA60" i="1"/>
  <c r="EB60" i="1" s="1"/>
  <c r="BY18" i="1"/>
  <c r="BZ18" i="1" s="1"/>
  <c r="BY13" i="1"/>
  <c r="BZ13" i="1" s="1"/>
  <c r="CZ62" i="1"/>
  <c r="DA62" i="1" s="1"/>
  <c r="CZ58" i="1"/>
  <c r="DA58" i="1" s="1"/>
  <c r="CZ22" i="1"/>
  <c r="DA22" i="1" s="1"/>
  <c r="EA33" i="1"/>
  <c r="EB33" i="1" s="1"/>
  <c r="EA16" i="1"/>
  <c r="EB16" i="1" s="1"/>
  <c r="BY50" i="1"/>
  <c r="BZ50" i="1" s="1"/>
  <c r="BY47" i="1"/>
  <c r="BZ47" i="1" s="1"/>
  <c r="BY25" i="1"/>
  <c r="BZ25" i="1" s="1"/>
  <c r="BY24" i="1"/>
  <c r="BZ24" i="1" s="1"/>
  <c r="CZ50" i="1"/>
  <c r="DA50" i="1" s="1"/>
  <c r="CZ39" i="1"/>
  <c r="DA39" i="1" s="1"/>
  <c r="CZ19" i="1"/>
  <c r="DA19" i="1" s="1"/>
  <c r="CZ18" i="1"/>
  <c r="DA18" i="1" s="1"/>
  <c r="EA48" i="1"/>
  <c r="EB48" i="1" s="1"/>
  <c r="EA44" i="1"/>
  <c r="EB44" i="1" s="1"/>
  <c r="EA27" i="1"/>
  <c r="EB27" i="1" s="1"/>
  <c r="EA24" i="1"/>
  <c r="EB24" i="1" s="1"/>
  <c r="BY55" i="1"/>
  <c r="BZ55" i="1" s="1"/>
  <c r="BY51" i="1"/>
  <c r="BZ51" i="1" s="1"/>
  <c r="BY34" i="1"/>
  <c r="BZ34" i="1" s="1"/>
  <c r="BY31" i="1"/>
  <c r="BZ31" i="1" s="1"/>
  <c r="BY12" i="1"/>
  <c r="BZ12" i="1" s="1"/>
  <c r="BY9" i="1"/>
  <c r="BZ9" i="1" s="1"/>
  <c r="CZ8" i="1"/>
  <c r="DA8" i="1" s="1"/>
  <c r="CZ42" i="1"/>
  <c r="DA42" i="1" s="1"/>
  <c r="CZ31" i="1"/>
  <c r="DA31" i="1" s="1"/>
  <c r="CZ10" i="1"/>
  <c r="DA10" i="1" s="1"/>
  <c r="EA50" i="1"/>
  <c r="EB50" i="1" s="1"/>
  <c r="EA49" i="1"/>
  <c r="EB49" i="1" s="1"/>
  <c r="EA32" i="1"/>
  <c r="EB32" i="1" s="1"/>
  <c r="EA28" i="1"/>
  <c r="EB28" i="1" s="1"/>
  <c r="EA11" i="1"/>
  <c r="EB11" i="1" s="1"/>
  <c r="EA9" i="1"/>
  <c r="EB9" i="1" s="1"/>
  <c r="AX60" i="1"/>
  <c r="AY60" i="1" s="1"/>
  <c r="AX56" i="1"/>
  <c r="AY56" i="1" s="1"/>
  <c r="AX52" i="1"/>
  <c r="AY52" i="1" s="1"/>
  <c r="AX48" i="1"/>
  <c r="AY48" i="1" s="1"/>
  <c r="AX44" i="1"/>
  <c r="AY44" i="1" s="1"/>
  <c r="AX40" i="1"/>
  <c r="AY40" i="1" s="1"/>
  <c r="AX36" i="1"/>
  <c r="AY36" i="1" s="1"/>
  <c r="AX32" i="1"/>
  <c r="AY32" i="1" s="1"/>
  <c r="AX28" i="1"/>
  <c r="AY28" i="1" s="1"/>
  <c r="AX24" i="1"/>
  <c r="AY24" i="1" s="1"/>
  <c r="AX20" i="1"/>
  <c r="AY20" i="1" s="1"/>
  <c r="AX16" i="1"/>
  <c r="AY16" i="1" s="1"/>
  <c r="AX12" i="1"/>
  <c r="AY12" i="1" s="1"/>
  <c r="AX62" i="1"/>
  <c r="AY62" i="1" s="1"/>
  <c r="AX58" i="1"/>
  <c r="AY58" i="1" s="1"/>
  <c r="AX54" i="1"/>
  <c r="AY54" i="1" s="1"/>
  <c r="AX46" i="1"/>
  <c r="AY46" i="1" s="1"/>
  <c r="AX42" i="1"/>
  <c r="AY42" i="1" s="1"/>
  <c r="AX38" i="1"/>
  <c r="AY38" i="1" s="1"/>
  <c r="AX34" i="1"/>
  <c r="AY34" i="1" s="1"/>
  <c r="AX30" i="1"/>
  <c r="AY30" i="1" s="1"/>
  <c r="AX26" i="1"/>
  <c r="AY26" i="1" s="1"/>
  <c r="AX22" i="1"/>
  <c r="AY22" i="1" s="1"/>
  <c r="AX18" i="1"/>
  <c r="AY18" i="1" s="1"/>
  <c r="AX14" i="1"/>
  <c r="AY14" i="1" s="1"/>
  <c r="AX10" i="1"/>
  <c r="AY10" i="1" s="1"/>
  <c r="BY57" i="1"/>
  <c r="BZ57" i="1" s="1"/>
  <c r="BY16" i="1"/>
  <c r="BZ16" i="1" s="1"/>
  <c r="BY14" i="1"/>
  <c r="BZ14" i="1" s="1"/>
  <c r="CZ55" i="1"/>
  <c r="DA55" i="1" s="1"/>
  <c r="CZ34" i="1"/>
  <c r="DA34" i="1" s="1"/>
  <c r="CZ23" i="1"/>
  <c r="DA23" i="1" s="1"/>
  <c r="CZ16" i="1"/>
  <c r="DA16" i="1" s="1"/>
  <c r="EA56" i="1"/>
  <c r="EB56" i="1" s="1"/>
  <c r="EA34" i="1"/>
  <c r="EB34" i="1" s="1"/>
  <c r="EA12" i="1"/>
  <c r="EB12" i="1" s="1"/>
  <c r="BY62" i="1"/>
  <c r="BZ62" i="1" s="1"/>
  <c r="BY52" i="1"/>
  <c r="BZ52" i="1" s="1"/>
  <c r="BY37" i="1"/>
  <c r="BZ37" i="1" s="1"/>
  <c r="BY30" i="1"/>
  <c r="BZ30" i="1" s="1"/>
  <c r="BY20" i="1"/>
  <c r="BZ20" i="1" s="1"/>
  <c r="CZ60" i="1"/>
  <c r="DA60" i="1" s="1"/>
  <c r="CZ57" i="1"/>
  <c r="DA57" i="1" s="1"/>
  <c r="CZ52" i="1"/>
  <c r="DA52" i="1" s="1"/>
  <c r="CZ49" i="1"/>
  <c r="DA49" i="1" s="1"/>
  <c r="CZ44" i="1"/>
  <c r="DA44" i="1" s="1"/>
  <c r="CZ41" i="1"/>
  <c r="DA41" i="1" s="1"/>
  <c r="CZ36" i="1"/>
  <c r="DA36" i="1" s="1"/>
  <c r="CZ33" i="1"/>
  <c r="DA33" i="1" s="1"/>
  <c r="CZ28" i="1"/>
  <c r="DA28" i="1" s="1"/>
  <c r="CZ25" i="1"/>
  <c r="DA25" i="1" s="1"/>
  <c r="CZ17" i="1"/>
  <c r="DA17" i="1" s="1"/>
  <c r="CZ9" i="1"/>
  <c r="DA9" i="1" s="1"/>
  <c r="EA55" i="1"/>
  <c r="EB55" i="1" s="1"/>
  <c r="EA46" i="1"/>
  <c r="EB46" i="1" s="1"/>
  <c r="EA39" i="1"/>
  <c r="EB39" i="1" s="1"/>
  <c r="EA30" i="1"/>
  <c r="EB30" i="1" s="1"/>
  <c r="EA23" i="1"/>
  <c r="EB23" i="1" s="1"/>
  <c r="EA14" i="1"/>
  <c r="EB14" i="1" s="1"/>
  <c r="BY36" i="1"/>
  <c r="BZ36" i="1" s="1"/>
  <c r="BY21" i="1"/>
  <c r="BZ21" i="1" s="1"/>
  <c r="BA62" i="1"/>
  <c r="BY58" i="1"/>
  <c r="BZ58" i="1" s="1"/>
  <c r="BY49" i="1"/>
  <c r="BZ49" i="1" s="1"/>
  <c r="BY48" i="1"/>
  <c r="BZ48" i="1" s="1"/>
  <c r="BY42" i="1"/>
  <c r="BZ42" i="1" s="1"/>
  <c r="BY33" i="1"/>
  <c r="BZ33" i="1" s="1"/>
  <c r="BY32" i="1"/>
  <c r="BZ32" i="1" s="1"/>
  <c r="BY26" i="1"/>
  <c r="BZ26" i="1" s="1"/>
  <c r="BY17" i="1"/>
  <c r="BZ17" i="1" s="1"/>
  <c r="BY15" i="1"/>
  <c r="BZ15" i="1" s="1"/>
  <c r="CZ20" i="1"/>
  <c r="DA20" i="1" s="1"/>
  <c r="CZ15" i="1"/>
  <c r="DA15" i="1" s="1"/>
  <c r="CZ12" i="1"/>
  <c r="DA12" i="1" s="1"/>
  <c r="EA51" i="1"/>
  <c r="EB51" i="1" s="1"/>
  <c r="EA42" i="1"/>
  <c r="EB42" i="1" s="1"/>
  <c r="EA41" i="1"/>
  <c r="EB41" i="1" s="1"/>
  <c r="EA35" i="1"/>
  <c r="EB35" i="1" s="1"/>
  <c r="EA26" i="1"/>
  <c r="EB26" i="1" s="1"/>
  <c r="EA25" i="1"/>
  <c r="EB25" i="1" s="1"/>
  <c r="EA19" i="1"/>
  <c r="EB19" i="1" s="1"/>
  <c r="EA10" i="1"/>
  <c r="EB10" i="1" s="1"/>
  <c r="BY53" i="1"/>
  <c r="BZ53" i="1" s="1"/>
  <c r="BY46" i="1"/>
  <c r="BZ46" i="1" s="1"/>
  <c r="BI62" i="1"/>
  <c r="BQ62" i="1"/>
  <c r="BY61" i="1"/>
  <c r="BZ61" i="1" s="1"/>
  <c r="BY60" i="1"/>
  <c r="BZ60" i="1" s="1"/>
  <c r="BY54" i="1"/>
  <c r="BZ54" i="1" s="1"/>
  <c r="BY45" i="1"/>
  <c r="BZ45" i="1" s="1"/>
  <c r="BY44" i="1"/>
  <c r="BZ44" i="1" s="1"/>
  <c r="BY38" i="1"/>
  <c r="BZ38" i="1" s="1"/>
  <c r="BY29" i="1"/>
  <c r="BZ29" i="1" s="1"/>
  <c r="BY28" i="1"/>
  <c r="BZ28" i="1" s="1"/>
  <c r="BY22" i="1"/>
  <c r="BZ22" i="1" s="1"/>
  <c r="CZ61" i="1"/>
  <c r="DA61" i="1" s="1"/>
  <c r="CZ59" i="1"/>
  <c r="DA59" i="1" s="1"/>
  <c r="CZ56" i="1"/>
  <c r="DA56" i="1" s="1"/>
  <c r="CZ53" i="1"/>
  <c r="DA53" i="1" s="1"/>
  <c r="CZ51" i="1"/>
  <c r="DA51" i="1" s="1"/>
  <c r="CZ48" i="1"/>
  <c r="DA48" i="1" s="1"/>
  <c r="CZ45" i="1"/>
  <c r="DA45" i="1" s="1"/>
  <c r="CZ43" i="1"/>
  <c r="DA43" i="1" s="1"/>
  <c r="CZ40" i="1"/>
  <c r="DA40" i="1" s="1"/>
  <c r="CZ37" i="1"/>
  <c r="DA37" i="1" s="1"/>
  <c r="CZ35" i="1"/>
  <c r="DA35" i="1" s="1"/>
  <c r="CZ32" i="1"/>
  <c r="DA32" i="1" s="1"/>
  <c r="CZ29" i="1"/>
  <c r="DA29" i="1" s="1"/>
  <c r="CZ27" i="1"/>
  <c r="DA27" i="1" s="1"/>
  <c r="CZ24" i="1"/>
  <c r="DA24" i="1" s="1"/>
  <c r="CZ21" i="1"/>
  <c r="DA21" i="1" s="1"/>
  <c r="CZ13" i="1"/>
  <c r="DA13" i="1" s="1"/>
  <c r="EA8" i="1"/>
  <c r="EB8" i="1" s="1"/>
  <c r="EA54" i="1"/>
  <c r="EB54" i="1" s="1"/>
  <c r="EA47" i="1"/>
  <c r="EB47" i="1" s="1"/>
  <c r="EA38" i="1"/>
  <c r="EB38" i="1" s="1"/>
  <c r="EA31" i="1"/>
  <c r="EB31" i="1" s="1"/>
  <c r="EA22" i="1"/>
  <c r="EB22" i="1" s="1"/>
  <c r="EA15" i="1"/>
  <c r="EB15" i="1" s="1"/>
  <c r="AX61" i="1"/>
  <c r="AY61" i="1" s="1"/>
  <c r="AX57" i="1"/>
  <c r="AY57" i="1" s="1"/>
  <c r="AX53" i="1"/>
  <c r="AY53" i="1" s="1"/>
  <c r="AX49" i="1"/>
  <c r="AY49" i="1" s="1"/>
  <c r="AX45" i="1"/>
  <c r="AY45" i="1" s="1"/>
  <c r="AX41" i="1"/>
  <c r="AY41" i="1" s="1"/>
  <c r="AX37" i="1"/>
  <c r="AY37" i="1" s="1"/>
  <c r="AX33" i="1"/>
  <c r="AY33" i="1" s="1"/>
  <c r="AX29" i="1"/>
  <c r="AY29" i="1" s="1"/>
  <c r="AX25" i="1"/>
  <c r="AY25" i="1" s="1"/>
  <c r="AX21" i="1"/>
  <c r="AY21" i="1" s="1"/>
  <c r="AX17" i="1"/>
  <c r="AY17" i="1" s="1"/>
  <c r="AX13" i="1"/>
  <c r="AY13" i="1" s="1"/>
  <c r="AX9" i="1"/>
  <c r="AY9" i="1" s="1"/>
  <c r="AX8" i="1"/>
  <c r="AY8" i="1" s="1"/>
  <c r="BY10" i="1"/>
  <c r="BZ10" i="1" s="1"/>
  <c r="EA61" i="1"/>
  <c r="EB61" i="1" s="1"/>
  <c r="EA58" i="1"/>
  <c r="EB58" i="1" s="1"/>
  <c r="EA53" i="1"/>
  <c r="EB53" i="1" s="1"/>
  <c r="EA45" i="1"/>
  <c r="EB45" i="1" s="1"/>
  <c r="EA37" i="1"/>
  <c r="EB37" i="1" s="1"/>
  <c r="EA29" i="1"/>
  <c r="EB29" i="1" s="1"/>
  <c r="EA21" i="1"/>
  <c r="EB21" i="1" s="1"/>
  <c r="EA13" i="1"/>
  <c r="EB13" i="1" s="1"/>
  <c r="BY11" i="1"/>
  <c r="BZ11" i="1" s="1"/>
  <c r="EA62" i="1"/>
  <c r="EB62" i="1" s="1"/>
  <c r="EB57" i="1"/>
</calcChain>
</file>

<file path=xl/comments1.xml><?xml version="1.0" encoding="utf-8"?>
<comments xmlns="http://schemas.openxmlformats.org/spreadsheetml/2006/main">
  <authors>
    <author>Soporte</author>
    <author>Jennifer Daniela Campos Rozo</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DB7" authorId="0" shapeId="0">
      <text>
        <r>
          <rPr>
            <sz val="9"/>
            <color indexed="81"/>
            <rFont val="Tahoma"/>
            <family val="2"/>
          </rPr>
          <t xml:space="preserve">Incluye la evaluación del desempeño mensual y bimetsral
</t>
        </r>
      </text>
    </comment>
    <comment ref="EC7" authorId="0" shapeId="0">
      <text>
        <r>
          <rPr>
            <sz val="9"/>
            <color indexed="81"/>
            <rFont val="Tahoma"/>
            <family val="2"/>
          </rPr>
          <t xml:space="preserve">Incluye la evaluación del desempeño mensual y bimetsral
</t>
        </r>
      </text>
    </comment>
    <comment ref="AV11" authorId="1" shapeId="0">
      <text>
        <r>
          <rPr>
            <b/>
            <sz val="9"/>
            <color indexed="81"/>
            <rFont val="Tahoma"/>
            <charset val="1"/>
          </rPr>
          <t>Jennifer Daniela Campos Rozo:</t>
        </r>
        <r>
          <rPr>
            <sz val="9"/>
            <color indexed="81"/>
            <rFont val="Tahoma"/>
            <charset val="1"/>
          </rPr>
          <t xml:space="preserve">
se debe formular un plan de mojoramiento para que los riesgos no se sigan materializando
</t>
        </r>
      </text>
    </comment>
    <comment ref="J21" authorId="2" shapeId="0">
      <text>
        <r>
          <rPr>
            <b/>
            <sz val="9"/>
            <color indexed="81"/>
            <rFont val="Tahoma"/>
            <family val="2"/>
          </rPr>
          <t>Dias calendario</t>
        </r>
        <r>
          <rPr>
            <sz val="9"/>
            <color indexed="81"/>
            <rFont val="Tahoma"/>
            <family val="2"/>
          </rPr>
          <t xml:space="preserve">
</t>
        </r>
      </text>
    </comment>
    <comment ref="J34" authorId="2" shapeId="0">
      <text>
        <r>
          <rPr>
            <b/>
            <sz val="9"/>
            <color indexed="81"/>
            <rFont val="Tahoma"/>
            <family val="2"/>
          </rPr>
          <t>&lt;=8:30 minutos</t>
        </r>
      </text>
    </comment>
    <comment ref="Y36" authorId="0" shapeId="0">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F37" authorId="2" shapeId="0">
      <text>
        <r>
          <rPr>
            <b/>
            <sz val="9"/>
            <color indexed="81"/>
            <rFont val="Tahoma"/>
            <family val="2"/>
          </rPr>
          <t>Modificado, solicitud 2018IE5706 11/04/2018</t>
        </r>
        <r>
          <rPr>
            <sz val="9"/>
            <color indexed="81"/>
            <rFont val="Tahoma"/>
            <family val="2"/>
          </rPr>
          <t xml:space="preserve">
</t>
        </r>
      </text>
    </comment>
    <comment ref="F38" authorId="2" shapeId="0">
      <text>
        <r>
          <rPr>
            <b/>
            <sz val="9"/>
            <color indexed="81"/>
            <rFont val="Tahoma"/>
            <family val="2"/>
          </rPr>
          <t>Modificado, solicitud 2018IE5706 11/04/2018</t>
        </r>
        <r>
          <rPr>
            <sz val="9"/>
            <color indexed="81"/>
            <rFont val="Tahoma"/>
            <family val="2"/>
          </rPr>
          <t xml:space="preserve">
</t>
        </r>
      </text>
    </comment>
    <comment ref="T42" authorId="0" shapeId="0">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J54" authorId="2" shapeId="0">
      <text>
        <r>
          <rPr>
            <b/>
            <sz val="9"/>
            <color indexed="81"/>
            <rFont val="Tahoma"/>
            <family val="2"/>
          </rPr>
          <t>dias</t>
        </r>
        <r>
          <rPr>
            <sz val="9"/>
            <color indexed="81"/>
            <rFont val="Tahoma"/>
            <family val="2"/>
          </rPr>
          <t xml:space="preserve">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<sst xmlns="http://schemas.openxmlformats.org/spreadsheetml/2006/main" count="2929" uniqueCount="1162">
  <si>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</si>
  <si>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</si>
  <si>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</si>
  <si>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</si>
  <si>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</si>
  <si>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</si>
  <si>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</si>
  <si>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</si>
  <si>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</si>
  <si>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</si>
  <si>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</si>
  <si>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</si>
  <si>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</si>
  <si>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</si>
  <si>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</si>
  <si>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</si>
  <si>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</si>
  <si>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</si>
  <si>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</si>
  <si>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</si>
  <si>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</si>
  <si>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</si>
  <si>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</si>
  <si>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</si>
  <si>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</si>
  <si>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</si>
  <si>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</si>
  <si>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</si>
  <si>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</si>
  <si>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</si>
  <si>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</si>
  <si>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</si>
  <si>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</si>
  <si>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</si>
  <si>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</si>
  <si>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</si>
  <si>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</si>
  <si>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</si>
  <si>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</si>
  <si>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</si>
  <si>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</si>
  <si>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</si>
  <si>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</si>
  <si>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</si>
  <si>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</si>
  <si>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</si>
  <si>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</si>
  <si>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</si>
  <si>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</si>
  <si>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</si>
  <si>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</si>
  <si>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</si>
  <si>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</si>
  <si>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</si>
  <si>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</si>
  <si>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</si>
  <si>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</si>
  <si>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</si>
  <si>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</si>
  <si>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</si>
  <si>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</si>
  <si>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</si>
  <si>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</si>
  <si>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</si>
  <si>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</si>
  <si>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</si>
  <si>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</si>
  <si>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</si>
  <si>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</si>
  <si>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</si>
  <si>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</si>
  <si>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</si>
  <si>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</si>
  <si>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</si>
  <si>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</si>
  <si>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</si>
  <si>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</si>
  <si>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</si>
  <si>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</si>
  <si>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</si>
  <si>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</si>
  <si>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</si>
  <si>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</si>
  <si>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</si>
  <si>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</si>
  <si>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</si>
  <si>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</si>
  <si>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</si>
  <si>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</si>
  <si>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</si>
  <si>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</si>
  <si>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</si>
  <si>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</si>
  <si>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</si>
  <si>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</si>
  <si>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</si>
  <si>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</si>
  <si>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</si>
  <si>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</si>
  <si>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</si>
  <si>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</si>
  <si>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Cumplimiento en la atención a requerimientos de software de la Entidad</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</si>
  <si>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</si>
  <si>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</si>
  <si>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</si>
  <si>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</si>
  <si>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</si>
  <si>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</si>
  <si>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</si>
  <si>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</si>
  <si>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</si>
  <si>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</si>
  <si>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</si>
  <si>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</si>
  <si>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</si>
  <si>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</si>
  <si>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</si>
  <si>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Avance en la gestión de las actividades del Plan de Acción Institucional en el periodo evaluado.</t>
  </si>
  <si>
    <t>verificar que actividades debieron cumplirse en el periodo evaluado</t>
  </si>
  <si>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</si>
  <si>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</si>
  <si>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</si>
  <si>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</si>
  <si>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</si>
  <si>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</si>
  <si>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</si>
  <si>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</si>
  <si>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</si>
  <si>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</si>
  <si>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</si>
  <si>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</si>
  <si>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</si>
  <si>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</si>
  <si>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</si>
  <si>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</si>
  <si>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</si>
  <si>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</si>
  <si>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</si>
  <si>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</si>
  <si>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</si>
  <si>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</si>
  <si>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</si>
  <si>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</si>
  <si>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</si>
  <si>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</si>
  <si>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</si>
  <si>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</si>
  <si>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</si>
  <si>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</si>
  <si>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</si>
  <si>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</si>
  <si>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</si>
  <si>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</si>
  <si>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</si>
  <si>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</si>
  <si>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</si>
  <si>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</si>
  <si>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</si>
  <si>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</si>
  <si>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</si>
  <si>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</si>
  <si>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</si>
  <si>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</si>
  <si>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</si>
  <si>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</si>
  <si>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</si>
  <si>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</si>
  <si>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</si>
  <si>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</si>
  <si>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</si>
  <si>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</si>
  <si>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</si>
  <si>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</si>
  <si>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</si>
  <si>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</si>
  <si>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</si>
  <si>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</si>
  <si>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</si>
  <si>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</si>
  <si>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</si>
  <si>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</si>
  <si>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</si>
  <si>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</si>
  <si>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</si>
  <si>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</si>
  <si>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</si>
  <si>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</si>
  <si>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</si>
  <si>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</si>
  <si>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</si>
  <si>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</si>
  <si>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</si>
  <si>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</si>
  <si>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</si>
  <si>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</si>
  <si>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</si>
  <si>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</si>
  <si>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</si>
  <si>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</si>
  <si>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</si>
  <si>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</si>
  <si>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</si>
  <si>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</si>
  <si>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</si>
  <si>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</si>
  <si>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</si>
  <si>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</si>
  <si>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</si>
  <si>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</si>
  <si>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</si>
  <si>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</si>
  <si>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</si>
  <si>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</si>
  <si>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</si>
  <si>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</si>
  <si>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</si>
  <si>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</si>
  <si>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</si>
  <si>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</si>
  <si>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</si>
  <si>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</si>
  <si>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</si>
  <si>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</si>
  <si>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</si>
  <si>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</si>
  <si>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</si>
  <si>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</si>
  <si>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</si>
  <si>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</si>
  <si>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</si>
  <si>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</si>
  <si>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</si>
  <si>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</si>
  <si>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</si>
  <si>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</si>
  <si>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</si>
  <si>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</si>
  <si>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</si>
  <si>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</si>
  <si>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</si>
  <si>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</si>
  <si>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</si>
  <si>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</si>
  <si>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</si>
  <si>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</si>
  <si>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</si>
  <si>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</si>
  <si>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</si>
  <si>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</si>
  <si>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</si>
  <si>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</si>
  <si>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</si>
  <si>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</si>
  <si>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</si>
  <si>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</si>
  <si>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</si>
  <si>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</si>
  <si>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</si>
  <si>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</si>
  <si>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</si>
  <si>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</si>
  <si>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</si>
  <si>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</si>
  <si>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</si>
  <si>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</si>
  <si>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</si>
  <si>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</si>
  <si>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</si>
  <si>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</si>
  <si>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</si>
  <si>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</si>
  <si>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</si>
  <si>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</si>
  <si>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</si>
  <si>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</si>
  <si>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</si>
  <si>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</si>
  <si>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</si>
  <si>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</si>
  <si>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</si>
  <si>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</si>
  <si>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</si>
  <si>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</si>
  <si>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</si>
  <si>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</si>
  <si>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</si>
  <si>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</si>
  <si>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</si>
  <si>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</si>
  <si>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</si>
  <si>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</si>
  <si>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</si>
  <si>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</si>
  <si>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</si>
  <si>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</si>
  <si>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</si>
  <si>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</si>
  <si>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</si>
  <si>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</si>
  <si>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</si>
  <si>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</si>
  <si>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</si>
  <si>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</si>
  <si>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</si>
  <si>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</si>
  <si>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</si>
  <si>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</si>
  <si>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</si>
  <si>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</si>
  <si>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</si>
  <si>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</si>
  <si>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</si>
  <si>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</si>
  <si>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</si>
  <si>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</si>
  <si>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</si>
  <si>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</si>
  <si>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</si>
  <si>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</si>
  <si>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</si>
  <si>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</si>
  <si>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</si>
  <si>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</si>
  <si>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</si>
  <si>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</si>
  <si>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</si>
  <si>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</si>
  <si>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</si>
  <si>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</si>
  <si>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</si>
  <si>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</si>
  <si>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</si>
  <si>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</si>
  <si>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</si>
  <si>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</si>
  <si>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</si>
  <si>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</si>
  <si>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</si>
  <si>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</si>
  <si>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</si>
  <si>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</si>
  <si>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</si>
  <si>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</si>
  <si>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</si>
  <si>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</si>
  <si>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</si>
  <si>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</si>
  <si>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</si>
  <si>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</si>
  <si>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</si>
  <si>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</si>
  <si>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&lt;1%</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</si>
  <si>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</si>
  <si>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</si>
  <si>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</si>
  <si>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</si>
  <si>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</si>
  <si>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 xml:space="preserve">Reducción en el Consumo de gas </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</si>
  <si>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</si>
  <si>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</si>
  <si>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</si>
  <si>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</si>
  <si>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</si>
  <si>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</si>
  <si>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</si>
  <si>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</si>
  <si>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</si>
  <si>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</si>
  <si>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</si>
  <si>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</si>
  <si>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</si>
  <si>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</si>
  <si>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</si>
  <si>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</si>
  <si>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</si>
  <si>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</si>
  <si>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</si>
  <si>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</si>
  <si>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</si>
  <si>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</si>
  <si>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</si>
  <si>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</si>
  <si>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</si>
  <si>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</si>
  <si>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</si>
  <si>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</si>
  <si>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</si>
  <si>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</si>
  <si>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</si>
  <si>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</si>
  <si>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t xml:space="preserve"> &gt; 39% y &lt; =26%</t>
  </si>
  <si>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</si>
  <si>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</si>
  <si>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</si>
  <si>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</si>
  <si>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</si>
  <si>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</si>
  <si>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</si>
  <si>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</si>
  <si>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</si>
  <si>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</si>
  <si>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</si>
  <si>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</si>
  <si>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</si>
  <si>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</si>
  <si>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</si>
  <si>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</si>
  <si>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</si>
  <si>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</si>
  <si>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</si>
  <si>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</si>
  <si>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</si>
  <si>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</si>
  <si>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</si>
  <si>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</si>
  <si>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</si>
  <si>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</si>
  <si>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</si>
  <si>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</si>
  <si>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</si>
  <si>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</si>
  <si>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</si>
  <si>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</si>
  <si>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</si>
  <si>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</si>
  <si>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</si>
  <si>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</si>
  <si>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</si>
  <si>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</si>
  <si>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</si>
  <si>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</si>
  <si>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</si>
  <si>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</si>
  <si>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</si>
  <si>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Servidores retirados con inventario a cargo</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</si>
  <si>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</si>
  <si>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</si>
  <si>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</si>
  <si>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</si>
  <si>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</si>
  <si>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</si>
  <si>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</si>
  <si>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t>Base de datos (Control líder del Parque automotor)</t>
  </si>
  <si>
    <t>Monitoreo Diario</t>
  </si>
  <si>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</si>
  <si>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</si>
  <si>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</si>
  <si>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</si>
  <si>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</si>
  <si>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</si>
  <si>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</si>
  <si>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</si>
  <si>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t>Tiempo (Días)</t>
  </si>
  <si>
    <t>Informe diario enviado por el residente del taller  y base de datos del líder parque automotor.</t>
  </si>
  <si>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</si>
  <si>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</si>
  <si>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</si>
  <si>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</si>
  <si>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t>Base de datos</t>
  </si>
  <si>
    <t>Monitoreo Semanal</t>
  </si>
  <si>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</si>
  <si>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</si>
  <si>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</si>
  <si>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</si>
  <si>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</si>
  <si>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Monitoreo mensual</t>
  </si>
  <si>
    <t>Gestión Logística en Emergencias</t>
  </si>
  <si>
    <t>Contratos de suministros en Ejecución (de Consumo y Controlados) de la Subdirección Logística</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</si>
  <si>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</si>
  <si>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</si>
  <si>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</si>
  <si>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</si>
  <si>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</si>
  <si>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</si>
  <si>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</si>
  <si>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</si>
  <si>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</si>
  <si>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</si>
  <si>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</si>
  <si>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</si>
  <si>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</si>
  <si>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</si>
  <si>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</si>
  <si>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</si>
  <si>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</si>
  <si>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</si>
  <si>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</si>
  <si>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</si>
  <si>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</si>
  <si>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</si>
  <si>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</si>
  <si>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</si>
  <si>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</si>
  <si>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</si>
  <si>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</si>
  <si>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</si>
  <si>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</si>
  <si>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</si>
  <si>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</si>
  <si>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</si>
  <si>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</si>
  <si>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</si>
  <si>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</si>
  <si>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</si>
  <si>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</si>
  <si>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</si>
  <si>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</si>
  <si>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</si>
  <si>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</si>
  <si>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</si>
  <si>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</si>
  <si>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</si>
  <si>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</si>
  <si>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</si>
  <si>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</si>
  <si>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</si>
  <si>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</si>
  <si>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</si>
  <si>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</si>
  <si>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</si>
  <si>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</si>
  <si>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</si>
  <si>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</si>
  <si>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</si>
  <si>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</si>
  <si>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</si>
  <si>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</si>
  <si>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</si>
  <si>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</si>
  <si>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</si>
  <si>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</si>
  <si>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</si>
  <si>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</si>
  <si>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</si>
  <si>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</si>
  <si>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</si>
  <si>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</si>
  <si>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</si>
  <si>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</si>
  <si>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Autos impulsados por abogados</t>
  </si>
  <si>
    <t>Número de procesos impulsados/Número de abogados</t>
  </si>
  <si>
    <t>Numero</t>
  </si>
  <si>
    <t>&lt;=7</t>
  </si>
  <si>
    <t>&gt;8 - &lt;11</t>
  </si>
  <si>
    <t>(=)11 y &lt;13</t>
  </si>
  <si>
    <t>(=)13</t>
  </si>
  <si>
    <t>&gt;15</t>
  </si>
  <si>
    <t>&lt;=15 y &gt;=13</t>
  </si>
  <si>
    <t>&lt;=12 y &gt;=11</t>
  </si>
  <si>
    <t>&lt;=10</t>
  </si>
  <si>
    <t>&lt;</t>
  </si>
  <si>
    <t>No aplica</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</si>
  <si>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</si>
  <si>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</si>
  <si>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</si>
  <si>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</si>
  <si>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</si>
  <si>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Excelente</t>
  </si>
  <si>
    <t>Para la vigencia se realizaron  14 investigaciones debido a las activaciones realizadasen la cuales se determinaron las causas a todas</t>
  </si>
  <si>
    <t>N/A</t>
  </si>
  <si>
    <t>En el mes marzo no se presentó devolución por escrito por parte del área, teniendo en cuenta que las correciones solicitadas por correo no fue tramitada en su momento.</t>
  </si>
  <si>
    <t>&gt;80%</t>
  </si>
  <si>
    <t>Se daran las recomendaciones a los maquinistas desde el taller del cuidado y manejo  del vehiculo.</t>
  </si>
  <si>
    <t>15 DIAS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</si>
  <si>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</si>
  <si>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</si>
  <si>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</si>
  <si>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</si>
  <si>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</si>
  <si>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</si>
  <si>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</si>
  <si>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</si>
  <si>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</si>
  <si>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</si>
  <si>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</si>
  <si>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</si>
  <si>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</si>
  <si>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</si>
  <si>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</si>
  <si>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</si>
  <si>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t>Para la vigencia se realizaron  15 investigaciones debido a las activaciones realizadasen la cuales se determinaron las causas a todas</t>
  </si>
  <si>
    <t xml:space="preserve">MALO </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</si>
  <si>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</si>
  <si>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PROMEDIO MENSUAL 2do TRIMESTRE</t>
  </si>
  <si>
    <t>RESULTADO 2do TRIMESTRE</t>
  </si>
  <si>
    <t>DESEMPEÑO FINAL 2do TRIMESTRE</t>
  </si>
  <si>
    <t>Cuenta de DESEMPEÑO FINAL 2do TRIMESTRE</t>
  </si>
  <si>
    <t>META 2DO TRIMESTRE</t>
  </si>
  <si>
    <t>JULIO</t>
  </si>
  <si>
    <t>AGOSTO</t>
  </si>
  <si>
    <t>SEPTIEMEBRE</t>
  </si>
  <si>
    <t>se informa a  la subdireccion de gestion corporativa sobre los contratos que finalizan, para dar prioridad sobre estos y agilizar nuevamente la contratacion.</t>
  </si>
  <si>
    <t>La contratacion de personal que se encarga de la atencion de solicitudes locativas baja al 80%, por tal motivo se da prioridad a solicitudes de mayor urgencia.</t>
  </si>
  <si>
    <t>Se da atencion  a emergencias prioritarias, por tal motivo se atienden las solicitudes mas urgentes con el personal que aun cuenta con contrato.</t>
  </si>
  <si>
    <t>PROMEDIO MENSUAL 3er TRIMESTRE</t>
  </si>
  <si>
    <t>RESULTADO 3er TRIMESTRE</t>
  </si>
  <si>
    <t>DESEMPEÑO FINAL 3er TRIMESTRE</t>
  </si>
  <si>
    <t>Durante el trimestre se impartieron 23 procesos de capacitación y entrenamiento con una participación de  465 servidores públicos de la UAECOB.</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</si>
  <si>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</si>
  <si>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</si>
  <si>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</si>
  <si>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</si>
  <si>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</si>
  <si>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</si>
  <si>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</si>
  <si>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</si>
  <si>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</si>
  <si>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</si>
  <si>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</si>
  <si>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</si>
  <si>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</si>
  <si>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</si>
  <si>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</si>
  <si>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</si>
  <si>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META (per.)18</t>
  </si>
  <si>
    <t>Valor numerador19</t>
  </si>
  <si>
    <t>Valor denominador20</t>
  </si>
  <si>
    <t>RESULTADO 21</t>
  </si>
  <si>
    <t>TENDENCIA
(&gt;=) (&lt;=)22</t>
  </si>
  <si>
    <t>DESEMPEÑO23</t>
  </si>
  <si>
    <t>ANALISIS Y OBSERVACIONES24</t>
  </si>
  <si>
    <t>Acción 
Planteada25</t>
  </si>
  <si>
    <t>META (per.)26</t>
  </si>
  <si>
    <t>Valor numerador27</t>
  </si>
  <si>
    <t>Valor denominador28</t>
  </si>
  <si>
    <t>RESULTADO 29</t>
  </si>
  <si>
    <t>TENDENCIA
(&gt;=) (&lt;=)30</t>
  </si>
  <si>
    <t>DESEMPEÑO31</t>
  </si>
  <si>
    <t>ANALISIS Y OBSERVACIONES32</t>
  </si>
  <si>
    <t>Acción 
Planteada33</t>
  </si>
  <si>
    <t>META (per.)34</t>
  </si>
  <si>
    <t>Valor numerador35</t>
  </si>
  <si>
    <t>Valor denominador36</t>
  </si>
  <si>
    <t>RESULTADO 37</t>
  </si>
  <si>
    <t>TENDENCIA
(&gt;=) (&lt;=)38</t>
  </si>
  <si>
    <t>DESEMPEÑO39</t>
  </si>
  <si>
    <t>ANALISIS Y OBSERVACIONES40</t>
  </si>
  <si>
    <t>Acción 
Planteada41</t>
  </si>
  <si>
    <t>META (per.)42</t>
  </si>
  <si>
    <t>Valor numerador43</t>
  </si>
  <si>
    <t>Valor denominador44</t>
  </si>
  <si>
    <t>RESULTADO 45</t>
  </si>
  <si>
    <t>TENDENCIA
(&gt;=) (&lt;=)46</t>
  </si>
  <si>
    <t>DESEMPEÑO47</t>
  </si>
  <si>
    <t>ANALISIS Y OBSERVACIONES48</t>
  </si>
  <si>
    <t>Acción 
Planteada49</t>
  </si>
  <si>
    <t>META (per.)50</t>
  </si>
  <si>
    <t>Valor numerador51</t>
  </si>
  <si>
    <t>Valor denominador52</t>
  </si>
  <si>
    <t>RESULTADO 53</t>
  </si>
  <si>
    <t>TENDENCIA
(&gt;=) (&lt;=)54</t>
  </si>
  <si>
    <t>DESEMPEÑO55</t>
  </si>
  <si>
    <t>ANALISIS Y OBSERVACIONES56</t>
  </si>
  <si>
    <t>Acción 
Planteada57</t>
  </si>
  <si>
    <t>META (per.)58</t>
  </si>
  <si>
    <t>Valor numerador59</t>
  </si>
  <si>
    <t>Valor denominador60</t>
  </si>
  <si>
    <t>RESULTADO 61</t>
  </si>
  <si>
    <t>TENDENCIA
(&gt;=) (&lt;=)62</t>
  </si>
  <si>
    <t>DESEMPEÑO63</t>
  </si>
  <si>
    <t>ANALISIS Y OBSERVACIONES64</t>
  </si>
  <si>
    <t>Acción 
Planteada65</t>
  </si>
  <si>
    <t>OBJETIVOS ESTRATEGICOS</t>
  </si>
  <si>
    <t>DEPENDENCIA</t>
  </si>
  <si>
    <t>OCTUBRE</t>
  </si>
  <si>
    <t>NOVIEMBRE</t>
  </si>
  <si>
    <t>DICIEMBRE</t>
  </si>
  <si>
    <t>PROMEDIO MENSUAL 4to TRIMESTRE</t>
  </si>
  <si>
    <t>RESULTADO 4to TRIMESTRE</t>
  </si>
  <si>
    <t>DESEMPEÑO FINAL 4to TRIMESTRE</t>
  </si>
  <si>
    <t>META (per.)3</t>
  </si>
  <si>
    <t>Valor numerador4</t>
  </si>
  <si>
    <t>Valor denominador5</t>
  </si>
  <si>
    <t>RESULTADO 6</t>
  </si>
  <si>
    <t>TENDENCIA
(&gt;=) (&lt;=)7</t>
  </si>
  <si>
    <t>DESEMPEÑO8</t>
  </si>
  <si>
    <t>ANALISIS Y OBSERVACIONES9</t>
  </si>
  <si>
    <t>Acción 
Planteada10</t>
  </si>
  <si>
    <t>META (per.)211</t>
  </si>
  <si>
    <t>Valor numerador312</t>
  </si>
  <si>
    <t>Valor denominador413</t>
  </si>
  <si>
    <t>RESULTADO 514</t>
  </si>
  <si>
    <t>TENDENCIA
(&gt;=) (&lt;=)615</t>
  </si>
  <si>
    <t>DESEMPEÑO716</t>
  </si>
  <si>
    <t>ANALISIS Y OBSERVACIONES817</t>
  </si>
  <si>
    <t>Acción 
Planteada918</t>
  </si>
  <si>
    <t>META (per.)1019</t>
  </si>
  <si>
    <t>Valor numerador1120</t>
  </si>
  <si>
    <t>Valor denominador1221</t>
  </si>
  <si>
    <t>RESULTADO 1322</t>
  </si>
  <si>
    <t>TENDENCIA
(&gt;=) (&lt;=)1423</t>
  </si>
  <si>
    <t>DESEMPEÑO1524</t>
  </si>
  <si>
    <t>ANALISIS Y OBSERVACIONES1625</t>
  </si>
  <si>
    <t>Acción 
Planteada1726</t>
  </si>
  <si>
    <t>Cuenta de DESEMPEÑO FINAL 4to TRIMESTRE</t>
  </si>
  <si>
    <t>Meta (4to trimestre)</t>
  </si>
  <si>
    <t>RESULTADO 4to TRIM</t>
  </si>
  <si>
    <t>DESEMPEÑO 4to TRIM</t>
  </si>
  <si>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</si>
  <si>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</si>
  <si>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</si>
  <si>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</si>
  <si>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</si>
  <si>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</si>
  <si>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</si>
  <si>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PROMEDIO (Avance ponderado de los productos de los planes de acción por Dependencia que hacen parte del Plan de Acción Institucional.</t>
  </si>
  <si>
    <t>PROMEDIO (Avance ponderado de las actividades de los planes de acción por Dependencia que hacen parte del Plan de Acción Institucional.</t>
  </si>
  <si>
    <t>PROMEDIO (Avance ponderado de las actividades del periodo evaluado de los planes de acción por Dependencia que hacen parte del Plan de Acción Institucional.</t>
  </si>
  <si>
    <t xml:space="preserve">Radicado Coris de Derechos de Petición
</t>
  </si>
  <si>
    <t>&lt;=45%</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</si>
  <si>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</si>
  <si>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</si>
  <si>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</si>
  <si>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</si>
  <si>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</si>
  <si>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</si>
  <si>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</si>
  <si>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</si>
  <si>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</si>
  <si>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t>Gestion integrada</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</si>
  <si>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</si>
  <si>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</si>
  <si>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</si>
  <si>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</si>
  <si>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</si>
  <si>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</si>
  <si>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</si>
  <si>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</si>
  <si>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</si>
  <si>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</si>
  <si>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</si>
  <si>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</si>
  <si>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t>Alamcen</t>
  </si>
  <si>
    <t>Profesional de Almacen</t>
  </si>
  <si>
    <t>En este periodo se cumplieron a cabalidad todas las piezas previstas sin ningún contra tiempo.</t>
  </si>
  <si>
    <t>Para el mes de Julio se denota una mejora en el tiempo de respuesta y se crea una mesa de ayuda aleatoria de CONTROLDOC que muestra mejores resultados.</t>
  </si>
  <si>
    <t>1. Para el mes de Julio no se presentó inactividad de los servidores por lo cual presenta un resultado óptimo del 100%.
2. Este resultado está consolidado y al estar al 100 % no tiene variación.</t>
  </si>
  <si>
    <t>Se emitieron para el mes de Julio 45 constancias solicitadas por los usuarios.</t>
  </si>
  <si>
    <t>Para la vigencia se realizaron 10 investigaciones debido a las activaciones realizadas, en la cuales se determinaron las causas de las 10 investigaciones.</t>
  </si>
  <si>
    <t>Para el mes de Julio de 2019, se capacitaron tres (3) brigadas contraincendios; reportando las personas que participaron y aprobaron.</t>
  </si>
  <si>
    <t>Se realizan 8 visitas de verificación aleatorias a los conceptos de bajo riesgo emitidos por la entidad y se ratifican todas las visitas.</t>
  </si>
  <si>
    <t>Se reportan 32 eventos masivos ya que en el mes de Julio aumentaron, debido a que los empresarios dedicados a realizar eventos de aglomeración de público retomaron sus actividades luego de la Copa América.</t>
  </si>
  <si>
    <t>Se realizaron las revisiones técnicas en los tiempos establecidos, con los procedimientos de acuerdo con la disponibilidad de las estaciones; a pesar de los inconvenientes presentados con la implementación del tercer turno y con la transición de los procesos de contratación.</t>
  </si>
  <si>
    <t>Se tramitan las solicitudes recibidas con el comandante de enlace en operativa y se direcciona a la estación correspondiente para su programación.</t>
  </si>
  <si>
    <t>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t>
  </si>
  <si>
    <t>El tiempo de atención de servicios IMER resultó en 1:19   por encima de la meta, dado que existen factores externos que afectan la movilización a los incidentes, dentro de ellos se puede resaltar el aumento del parque automotor de la ciudad.</t>
  </si>
  <si>
    <t>De los servicios de tipología INCENDIOS no se tendrán en cuenta la tipología forestal, dada la complejidad de la atención de este tipo de servicios.</t>
  </si>
  <si>
    <t>Se realizó durante el periodo, la atención de los servicios de emergencia, conforme a las tipologías establecidas en el árbol de servicios de la entidad.</t>
  </si>
  <si>
    <t>El compromiso del equipo de la OCID conllevó al cumplimiento efectivo del indicador.</t>
  </si>
  <si>
    <t xml:space="preserve">No se presentó rechazos por parte del área Financiera en este mes, las correcciones solicitadas vía correo fueron tramitadas en su momento. </t>
  </si>
  <si>
    <t>En este mes se presentó dos rechazos por parte de la Tesorería, cuenta invalida y cuenta no abierta.</t>
  </si>
  <si>
    <t>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t>
  </si>
  <si>
    <t>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t>
  </si>
  <si>
    <t>Para el mes de abril, el área de Infraestructura cuenta con el personal necesario e idóneo al igual que el contrato de ferretería para suplir los requerimientos locativos, adecuación y mejoras en las instalaciones de la UAECOB</t>
  </si>
  <si>
    <t>En espera de la entrada en marcha del contrato cuyo objeto es "Realizar el mantenimiento predictivo, correctivo, adecuaciones y mejoras a las instalaciones de las dependencias de UAECOB" el cual está a la espera de la adjudicación del contrato de Interventoría para su inicio.</t>
  </si>
  <si>
    <t>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</si>
  <si>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</si>
  <si>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76 % fue mayor con respecto a la meta fijada en un mínimo de 75% de disponibilidad.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</si>
  <si>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</si>
  <si>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JULIO se encuentra disponible el 88% de los equipos para la operación en cuanto a: motosierras, motobombas, mototrozadoras, generadores, equipo rescate vehicular y guadañadoras.  Dando como resultado un indicador con Desempeño EXCELENTE.
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
El indicador está dentro de los parámetros, haciendo la salvedad que no se cuenta con contrato de mantenimiento de rescate vehicular, por tal razón no se pudo adelantar muchos trabajos pendientes.
</t>
  </si>
  <si>
    <t xml:space="preserve">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
Resultado del indicador EXCELENTE en un 100%; puesto que todas las solicitudes requeridas fueron atendidas oportunamente.
</t>
  </si>
  <si>
    <t>Para el mes de julio se realizaron tres capacitaciones brindadas por el contrato 196/2018, no se han reportado por parte del contratista las evaluaciones de los mismos.</t>
  </si>
  <si>
    <t xml:space="preserve">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t>
  </si>
  <si>
    <t>Para el mes de agosto se denota una mejora en el tiempo de respuesta y se crea una mesa de ayuda aleatoria de CONTROLDOC que muestra mejores resultados.</t>
  </si>
  <si>
    <t>1. Para el mes de agosto no se presentó inactividad de los servidores por lo cual presenta un resultado óptimo del 100%.
2. Este resultado está consolidado y al estar al 100 % no tiene variación.</t>
  </si>
  <si>
    <t>Durante los meses de julio y agosto del 2019 no se suscribieron minutas de contratos de prestación de servicios, en virtud de la Ley 996 de 2005/ley de garantías.</t>
  </si>
  <si>
    <t>Se emitieron para el mes de agosto 42 constancias solicitadas por los usuarios.</t>
  </si>
  <si>
    <t>Para la vigencia se realizaron 21 investigaciones debido a las activaciones realizadas en las cuales se determinaron las causas a todas.</t>
  </si>
  <si>
    <t>Para el mes de agosto de 2019, se capacitaron dos (2) brigadas contraincendios; reportando las personas que participaron y aprobaron.</t>
  </si>
  <si>
    <t>Se realizan 6 visitas de verificación aleatorias a los conceptos de bajo riesgo emitidos por la entidad y se ratifican todas las visitas.</t>
  </si>
  <si>
    <t>Se reporta 65 eventos masivos, en el mes de agosto se incrementó debido a que se realiza el festival de verano y temporadas de teatro en la capital.</t>
  </si>
  <si>
    <t>Se realizaron las revisiones técnicas en los tiempos establecidos en los procedimientos de acuerdo con la disponibilidad de las estaciones; a pesar de los inconvenientes presentados con la implementación del tercer turno y con la transición de los procesos de contratación.</t>
  </si>
  <si>
    <t xml:space="preserve">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 </t>
  </si>
  <si>
    <t>El tiempo de atención de servicios IMER resultó en 1:10   por encima de la meta, dado que existen factores externos que afectan la movilización a los incidentes, dentro de ellos se puede resaltar el aumento del parque automotor de la ciudad.</t>
  </si>
  <si>
    <t>En agosto no se presentó devoluciones por escrito por parte del área, las correcciones solicitadas vía correo fueron tramitadas en su momento.</t>
  </si>
  <si>
    <t>En lo que respecta a este mes de agosto se presentó tres rechazos por parte de la Tesorería Distrital. Por cuentas erradas o bloqueadas.</t>
  </si>
  <si>
    <t>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t>
  </si>
  <si>
    <t>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t>
  </si>
  <si>
    <t>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t>
  </si>
  <si>
    <t>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</si>
  <si>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76 % fue mayor con respecto a la meta fijada en un mínimo de 75% de disponibilidad.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</si>
  <si>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</si>
  <si>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En AGOSTO se encuentra disponible el 87%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se encuentra pendiente la entrega de repuestos del contrato de equipo menor para reparar más o menos 30 equipos pendientes, la entrega se realizará en el mes de septiembre.</t>
  </si>
  <si>
    <t xml:space="preserve">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
Resultado del indicador EXCELENTE en un 100%; puesto que todas las solicitudes requeridas fueron atendidas oportunamente.
</t>
  </si>
  <si>
    <t>Para el mes de agosto se realizaron dos capacitaciones brindadas por el contrato 196/2018, no se han reportado por parte del contratista las evaluaciones de los mismos.</t>
  </si>
  <si>
    <t xml:space="preserve">Para el octavo mes se planearon dos capacitaciones (Tácticas en el Combate de Incendios y Técnicas de Rescate, Curso Búsqueda y Rescate en Estructuras Colapsadas), cumpliendo con el total de las capacitaciones. </t>
  </si>
  <si>
    <t>Para este período no se plantearon actividades de fortalecimiento del control.</t>
  </si>
  <si>
    <t xml:space="preserve">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t>
  </si>
  <si>
    <t xml:space="preserve">Frente a este riesgo materializado se tomará controles distintos para mitigar la materialización nuevamente de estos riesgos.  </t>
  </si>
  <si>
    <t>La Acción de mejora para estos riesgos, se encuentra relacionado con un hallazgo de la controlaría Auditoría de desempeño Cod. 173 PAD 2018, el cual consiste en "Gestión para la adquisición de un nuevo sistema de Plaqueteo que permita durabilidad y resistencia los usos sometidos a los elementos por la operatividad de los funcionarios".</t>
  </si>
  <si>
    <t>Para el mes de septiembre se denota una mejora en el tiempo de respuesta y se crea una mesa de ayuda aleatoria de CONTROLDOC que muestra mejores resultados.</t>
  </si>
  <si>
    <t>1. Para el mes de septiembre no se presentó inactividad de los servidores por lo cual presenta un resultado óptimo del 100%.
2. Este resultado está consolidado y al estar al 100 % no tiene variación.</t>
  </si>
  <si>
    <t>Durante el III Trimestre del año 2019, se brindó asistencia a setenta y dos (72) audiencias.</t>
  </si>
  <si>
    <t>Durante el III Trimestre del año 2019, fueron analizadas noventa y cinco (95) Conciliaciones.</t>
  </si>
  <si>
    <t>Durante el III Trimestre del año 2019, la Oficina Asesora Jurídica brindo asesoría a las diferentes Oficinas y Subdirecciones de la UAECOB en los relacionado con estudios previos, revisión de objeto, obligaciones, y valores.</t>
  </si>
  <si>
    <t>La oficina Asesora Jurídica dio respuesta a sesenta y dos (62) solicitudes de certificados y circulares las cuales fueron tramitados en su totalidad.</t>
  </si>
  <si>
    <t>Se emitieron para el mes de septiembre cincuenta y seis (56) constancias solicitadas por los usuarios.</t>
  </si>
  <si>
    <t>Para la vigencia se realizaron 17 investigaciones debido a las activaciones realizadas, en la cual se determinó la causa de las 17 investigaciones.</t>
  </si>
  <si>
    <t>Se capacitaron 2 grupos de empresas; uno de ellos conformado por 8 pequeñas empresas; Igualmente se capacitó una empresa adicional, para un total de dos grupos. 
Las empresas reportadas corresponden a lo programado para la vigencia.</t>
  </si>
  <si>
    <t>Se realizan 4 visitas de verificación aleatorias a los conceptos de bajo riesgo emitidos por la entidad y se ratifican todas las visitas.</t>
  </si>
  <si>
    <t>Se reportaron 33 eventos masivos en el mes de septiembre; se mantiene el número de eventos debido a que se realizaron diferentes conciertos en el movistar arena, temporadas de teatro y el oktoberfest.</t>
  </si>
  <si>
    <t>Se realizaron las revisiones técnicas en los tiempos establecidos y con los procedimientos de acuerdo con la disponibilidad de las estaciones; a pesar de los inconvenientes presentados con la implementación del tercer turno y con la transición de los procesos de contratación.</t>
  </si>
  <si>
    <t>Para el tercer trimestre de 2019, el 19 de julio de 2019, se publicó la actualización del procedimiento de rescate vehicular, el cual hace parte de los procesos misionales de la Subdirección y la Entidad.</t>
  </si>
  <si>
    <t>Actualizar los procedimientos para completar los necesarios en la vigencia.</t>
  </si>
  <si>
    <t xml:space="preserve">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"cero permisos" para  disminuir el ausentismo. </t>
  </si>
  <si>
    <t>El tiempo de atención de servicios IMER resultó en 1:08 por encima de la meta, dado que existen factores externos que afectan la movilización a los incidentes, dentro de ellos se puede resaltar el aumento del parque automotor de la ciudad.</t>
  </si>
  <si>
    <t>Las acciones reportadas en la Ruta de Calidad para el trimestre no han tenido seguimiento, por lo tanto, no se puede definir si son efectivas aún. Por tal razón el indicador debe ser modificado en su periodicidad a anual.</t>
  </si>
  <si>
    <t>Solicitar la modificación de la periodicidad del indicador.</t>
  </si>
  <si>
    <t>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t>
  </si>
  <si>
    <t>Verificando la información, se puede determinar que, de las peticiones registradas, es decir 24, las restantes 5 faltan por responder en términos para un total de efectividad del 79%.</t>
  </si>
  <si>
    <t xml:space="preserve">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
Para este proceso se tiene en cuenta los meses de junio, julio y agosto, Informes de satisfacción. </t>
  </si>
  <si>
    <t>Se realizó una jornada de socialización al personal de la UAECOB, en el ahorro y uso eficiente de los recursos (agua, energía, gas y papel) en las 18 sedes.</t>
  </si>
  <si>
    <t>En este mes no se presentó devoluciones por escrito por parte del área, las correcciones solicitada por correo fueron tramitadas en su momento.</t>
  </si>
  <si>
    <t>En septiembre no se presentó rechazos por parte de la Tesorería Distrital.</t>
  </si>
  <si>
    <t>Con corte a este trimestre se giró el 79,63% de los compromisos del mismo periodo, esto corresponde a la dinámica de la unidad y los contratos suscritos.</t>
  </si>
  <si>
    <t xml:space="preserve">Al término del tercer trimestre se ha cancelado el 63,69% de las reservas presupuestadas, se espera que en lo que resta del año los pagos superen el 90%. </t>
  </si>
  <si>
    <t>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t>
  </si>
  <si>
    <t>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t>
  </si>
  <si>
    <t xml:space="preserve">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</si>
  <si>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</si>
  <si>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78 % fue mayor con respecto a la meta fijada en un mínimo de 75% de disponibilidad.  Se observa una mejora mínima con relación al periodo anterior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</si>
  <si>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</si>
  <si>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En SEPTIEMBRE se encuentra disponible el 88%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se encuentra pendiente la entrega de repuestos del contrato de equipo menor para reparar más o menos 30 equipos pendientes, la entrega se realizará en el mes de octubre.</t>
  </si>
  <si>
    <t xml:space="preserve">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
Resultado del indicador EXCELENTE en un 100%; puesto que todas las solicitudes requeridas fueron atendidas oportunamente.
</t>
  </si>
  <si>
    <t>Para el tercer trimestre el promedio de accidentes con uno o más días de incapacidad fue de 12, con su valor más bajo en septiembre. Esto mostró un comportamiento excelente con base a la meta del 4%, aunque estuvo estable con respecto al periodo inmediatamente anterior.</t>
  </si>
  <si>
    <t>Para el tercer trimestre él se cumplió con la meta del 4%, se destacan los lumbagos y enfermedades bronco-respiratorias.</t>
  </si>
  <si>
    <t>Para el mes de septiembre no se realizaron capacitaciones por tanto no se obtuvo evaluación de las mismas.</t>
  </si>
  <si>
    <t>Por las emergencias presentadas en Coello y honda en el mes de septiembre, parte de los instructores y el personal de la UAECOB se desplazaron atender los eventos suspendiendo los temas de capacitación, los cuales serán retomados en el último trimestre.</t>
  </si>
  <si>
    <t>En el segundo trimestre las incapacidades por E.G se presentaron principalmente por los siguientes diagnósticos: M545-Lumbagos, J029-Enfermedades Respiratorias y A09-Enfermedades Gastrointestinales.</t>
  </si>
  <si>
    <t>NA</t>
  </si>
  <si>
    <t>En este periodo se cumplieron a cabalidad todas las piezas previstas sin ningún contra tiempo</t>
  </si>
  <si>
    <t>Para el mes de abril se denota una mejora en el tiempo de respuesta y se crea una mesa de ayuda aleatoria de control doc. que muestra mejores resultados</t>
  </si>
  <si>
    <t xml:space="preserve">1, Para el mes de abril no se presentó inactividad de los servidores por lo cual presenta un resultado óptimo del 100%,
2, Este resultado se promedia ya que la medición entregada de este primer trimestre se hizo consolidada y al estar al 100 % no tiene variación.
</t>
  </si>
  <si>
    <t>Se emitieron para el mes de abril 43 constancias solicitadas por los usuarios</t>
  </si>
  <si>
    <t>Para la vigencia se realizaron 13 investigaciones debido a las activaciones realizadas en la cuales se determinaron las causas a todas</t>
  </si>
  <si>
    <t>Se capacitaron 4 brigadas contra incendio las cuales corresponden a las personas reportadas</t>
  </si>
  <si>
    <t>Se realizan 5 visitas de verificación aleatorias a los conceptos de bajo riesgo emitidos por la entidad y se ratifican todas las visitas.</t>
  </si>
  <si>
    <t>Se reporta 18 eventos masivos ya que en el mes de abril se disminuyó debido al que se realizó un receso en la semana santa.</t>
  </si>
  <si>
    <t>Se realizaron las revisiones técnicas en los tiempos establecidos en los procedimientos de acuerdo con las disponibilidades de las estaciones. Aun con los inconvenientes presentados con la implementación del tercer turno y con la transición de los procesos de contratación</t>
  </si>
  <si>
    <t>Se tramitan las solicitudes recibidas con el comandante de enlace en operativa y se direcciona a la estación correspondiente para su programación</t>
  </si>
  <si>
    <t>Durante el segundo trimestre de 2019 no se han actualizado procedimientos de la Subdirección Operativa.</t>
  </si>
  <si>
    <t>Realizar la actualización de los procedimientos.</t>
  </si>
  <si>
    <t>A partir de la información suministrada por las estaciones y contrastada con los reportes de Central de Radio, se realiza un análisis del índice de ausentismo de personal de todas las Compañías.</t>
  </si>
  <si>
    <t>Concientizar al personal operativo el objetivo y la funcionalidad de restringir los permisos.</t>
  </si>
  <si>
    <t>El tiempo de atención de servicios IMER resultó en 0,73´   por encima de la meta, dado que existen factores externos que afectan la movilización a las emergencias, dentro de ellos se puede resaltar el aumento del parque automotor de la ciudad.</t>
  </si>
  <si>
    <t>El compromiso del equipo de la ocdi conllevó al cumplimiento efectivo del indicador</t>
  </si>
  <si>
    <t>En lo que respecta al mes de abril no se efectuó devoluciones por escrito, teniendo en cuenta que las correcciones solicitadas por correo fueron tramitadas en su momento.</t>
  </si>
  <si>
    <t>Para el mes de abril se presentó un rechazo por parte de la Tesoreria Distrital, cuenta no existe.</t>
  </si>
  <si>
    <t>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t>
  </si>
  <si>
    <t>Con corte al mes de abril se ha ejecutado el 24,83% presupuestalmente, esto corresponde a la contratación de prestación de servicios, nómina y aportes, servicios públicos y unos contratos de apoyo y por efecto de la reducción presupuestal de $1.600´8 millones.</t>
  </si>
  <si>
    <t>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t>
  </si>
  <si>
    <t>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</si>
  <si>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vehículos de primera respuesta operativos que corresponden a carro tanques, máquinas de altura, maquinas extintoras, maquina matpel, máquinas de líquidos inflamables y unidades de rescate.
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72 %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</si>
  <si>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Se darán las recomendaciones a los maquinistas desde el taller del cuidado y manejo del vehículo.</t>
  </si>
  <si>
    <t xml:space="preserve">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</si>
  <si>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enero se encuentra disponible el 88% de los equipos para la operación en cuanto a: motosierras, motobombas, moto rozadoras, generadores, equipo rescate vehicular y guadañadoras.  Dando como resultado un indicador con Desempeño EXCELENTE.
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
El indicador está dentro de los parámetros, haciendo la salvedad que no se cuenta con contrato de mantenimiento de rescate vehicular, por tal razón no se pudo adelantar muchos trabajos pendientes.
</t>
  </si>
  <si>
    <t xml:space="preserve">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
Resultado del indicador EXCELENTE en un 100%; puesto que todas las solicitudes requeridas fueron atendidas oportunamente.
</t>
  </si>
  <si>
    <t>Durante el mes de abril se realizó la capacitación a los cursos 45 y 46, realizándose 192 evaluaciones de las cuales fueron aprobadas de forma sobresaliente el 97%</t>
  </si>
  <si>
    <t>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t>
  </si>
  <si>
    <t>Para el mes de mayo se denota una mejora entra en funcionamiento la mesa de ayuda con el personal contratado de control doc. quienes son los responsables del mantenimiento de la plataforma</t>
  </si>
  <si>
    <t xml:space="preserve">1, Para el mes de mayo no se presentó inactividad de los servidores por lo cual presenta un resultado óptimo del 100%,
2, Este resultado se promedia ya que la medición entregada de este primer trimestre se hizo consolidada y al estar al 100 % no tiene variación.
</t>
  </si>
  <si>
    <t>Se emitieron para el mes de mayo 45 constancias solicitadas por los usuarios</t>
  </si>
  <si>
    <t>Se capacitaron 11 brigadas contra incendio las cuales corresponden a las personas reportadas</t>
  </si>
  <si>
    <t>Se realizan 2 visitas de verificación aleatorias a los conceptos de bajo riesgo emitidos por la entidad y se ratifican todas las visitas.</t>
  </si>
  <si>
    <t>Se reporta 28 eventos masivos ya que en el mes de mayo se incrementa debido al que los empresarios dedicados a realizar eventos de aglomeración de público por motivo de copa América adelantaron eventos.</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</si>
  <si>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Otro factor importante que se ha estado presentando es la solicitud y aprobación de las licencias no remuneradas, donde se ha visto que ha disminuido el ausentismo laboral de los uniformados de la UAECOB.
La implementación del tercer turno y la entrada del curso 45, a apoyar en las estaciones, está logrando el objetivo de cero permisos al igual  que disminuir el ausentismo y así reflejar en  la META planteada.
</t>
  </si>
  <si>
    <t>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t>
  </si>
  <si>
    <t>Poner en servicio pronto, las máquinas que se encuentran en mantenimiento.</t>
  </si>
  <si>
    <t>Para el mes de mayo no se efectuaron devoluciones por escrito por parte del área, las correcciones solicitadas por correo fueron tramitadas en su momento.</t>
  </si>
  <si>
    <t>En mayo no se presentó rechazos por parte de la Tesorería Distrital.</t>
  </si>
  <si>
    <t>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t>
  </si>
  <si>
    <t>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t>
  </si>
  <si>
    <t>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</si>
  <si>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49 vehículos operativos efectivos de primera respuesta que corresponden a carro tanques, maquinas de altura, maquinas extintoras, maquina matpel, máquinas de líquidos inflamables y unidades de rescate.
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73 %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</si>
  <si>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 xml:space="preserve">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</si>
  <si>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MAYO se encuentra disponible el 92% de los equipos para la operación en cuanto a: motosierras, motobombas, moto 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vehicular, por tal razón no se pudo adelantar muchos trabajos pendientes.
</t>
  </si>
  <si>
    <t xml:space="preserve">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
Resultado del indicador EXCELENTE en un 100%; puesto que todas las solicitudes requeridas fueron atendidas oportunamente.
</t>
  </si>
  <si>
    <t>Durante el mes de mayo se realizó la capacitación a los cursos 45 y 46, realizándose 291 evaluaciones de las cuales fueron aprobadas de forma sobresaliente el 98%</t>
  </si>
  <si>
    <t>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t>
  </si>
  <si>
    <t>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t>
  </si>
  <si>
    <t>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t>
  </si>
  <si>
    <t xml:space="preserve">Excelente </t>
  </si>
  <si>
    <t xml:space="preserve">Frente a este riesgo materializado se tomara controles distintos para mitigar la materizalizacion nuevamente de estos riesgos.  </t>
  </si>
  <si>
    <t>Para el mes de junio sigue las acciones de mejora con el personal contratado de control doc. quienes son los responsables del mantenimiento de la plataforma</t>
  </si>
  <si>
    <t xml:space="preserve">1, Para el mes de junio no se presentó inactividad de los servidores por lo cual presenta un resultado óptimo del 100%,
2, Este resultado se promedia ya que la medición entregada de este primer trimestre se hizo consolidada y al estar al 100 % no tiene variación.
</t>
  </si>
  <si>
    <t>Durante el segundo semestre del año se tramitaron 398 viabilidades en un tiempo no mayor a 2 dias</t>
  </si>
  <si>
    <t>Durante el II Trimestre del año 2019, se brindó asistencia a Cuarenta y Nueve (49) audiencias</t>
  </si>
  <si>
    <t>Durante el II Trimestre del año 2019, fueron analizadas Once (11) fichas en Comité</t>
  </si>
  <si>
    <t>Durante el II Trimestre del año 2019, la Oficina Asesora Jurídica brindo asesoría a las diferentes Oficinas y Subdirecciones de la UAECOB en los relacionado con estudios previos, revisión de objeto, obligaciones, valores</t>
  </si>
  <si>
    <t>Durante los meses de mayo y junio del 2019 el promedio en la elaboración de la minuta de prestación de servicios por parte de la Oficina Asesora Jurídica fue de Un (1) día, cumpliendo con el parámetro exigido en el Indicador</t>
  </si>
  <si>
    <t>Durante el II Trimestre del año 2019, se tramitaron 48 peticiones, correspondientes a (Circulares, Certificados y requerimientos)</t>
  </si>
  <si>
    <t>Se emitieron para el mes de junio 43 constancias solicitadas por los usuarios</t>
  </si>
  <si>
    <t>Para la vigencia se realizaron 21 investigaciones debido a las activaciones realizadas en la cuales se determinaron las causas a todas</t>
  </si>
  <si>
    <t>Se capacitaron 10 brigadas contra incendio las cuales corresponden a las personas reportadas</t>
  </si>
  <si>
    <t>Se realizan 12 visitas de verificación aleatorias a los conceptos de bajo riesgo emitidos por la entidad y se ratifican todas las visitas.</t>
  </si>
  <si>
    <t>Se reporta 17 eventos masivos ya que en el mes de junio se disminuye debido al que los empresarios dedicados a realizar eventos de aglomeración de público por motivo de copa América adelantaron eventos.</t>
  </si>
  <si>
    <t xml:space="preserve">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t>
  </si>
  <si>
    <t>Se realizan el acompañamiento a 2 simulacros y 3 asesorias en simulaciones.</t>
  </si>
  <si>
    <t>Realizar la actualización de los procedimientos de Incendios y los que sean necesarios, durante el siguiente semestre de la vigencia en curso.</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</si>
  <si>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La implementación del tercer turno y la entrada del curso 45, a apoyar en las estaciones, está logrando el objetivo de cero permisos al igual que disminuir el ausentismo y así reflejar en  la META planteada.
</t>
  </si>
  <si>
    <t>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t>
  </si>
  <si>
    <t xml:space="preserve">Se identificaron en la ruta de la calidad las acciones de mejora en el plan de mejoramiento institucional, para los Subprocesos que integra el SIG. </t>
  </si>
  <si>
    <t>Solicitar a los subprocesos con acciones vigentes, celeridad en el cumplimiento de las mismas.</t>
  </si>
  <si>
    <t>Con excelencia se cumplieron con las metas establecidas.</t>
  </si>
  <si>
    <t xml:space="preserve">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t>
  </si>
  <si>
    <t>Verificando la información, se puede determinar que de 79 peticiones faltan en términos legales 10 por responder, con un cumplimiento del 87% del total, pero hay que tener en cuenta que las que faltan son en términos legales.</t>
  </si>
  <si>
    <t>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t>
  </si>
  <si>
    <t>Se realizaron las capacitaciones programadas para el trimestre, sobre los programas de gestión Ambiental para el ahorro de los recursos y manejo de residuos.</t>
  </si>
  <si>
    <t>En junio no fue necesario efectuar devoluciones por escrito por parte del área, las correcciones solicitadas por correo se tramitaron en su momento.</t>
  </si>
  <si>
    <t>Respecto al mes de junio se presentó dos rechazos por parte de la Tesorería Distrital por cuentas erróneas.</t>
  </si>
  <si>
    <t>Para el segundo trimestre se ha girado el 72,42% de los compromisos de lo corrido del año, que corresponde al normal funcionamiento de la Entidad.</t>
  </si>
  <si>
    <t xml:space="preserve">En este primer semestre se pagó el 47,93% de las reservas, se espera cancelar la mayor parte en el tercer trimestre. </t>
  </si>
  <si>
    <t>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t>
  </si>
  <si>
    <t>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t>
  </si>
  <si>
    <t>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t>
  </si>
  <si>
    <t xml:space="preserve">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De igual manera, se da claridad que se hace necesario cambiar algunas variables del indicador de la tabla de indicadores para dar más eficiencia al indicador. Se está trabajando para el cambio del mismo en el tablero.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</si>
  <si>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46 vehículos operativos efectivos de primera respuesta que corresponden a carro tanques, máquinas de altura, maquinas extintoras, maquina matpel, máquinas de líquidos inflamables y unidades de rescate.
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69 %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</si>
  <si>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 xml:space="preserve">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El tiempo de respuesta en la ejecución de los mantenimientos correctivos y preventivos corresponde a vehículos con garantías es decir talleres designados por los proveedores de los vehículos nuevos; el indicador está por debajo de la meta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</si>
  <si>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JUNIO se encuentra disponible el 89% de los equipos para la operación en cuanto a: motosierras, motobombas, moto 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vehicular, por tal razón no se pudo adelantar muchos trabajos pendientes.
</t>
  </si>
  <si>
    <t xml:space="preserve">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
Resultado del indicador EXCELENTE en un 100%; puesto que todas las solicitudes requeridas fueron atendidas oportunamente.
</t>
  </si>
  <si>
    <t>El valor del indicador está dentro del límite aceptable. Los eventos deportivos y otros en las sedes fueron los más incapacitantes.</t>
  </si>
  <si>
    <t>El valor del indicador está dentro del límite aceptable. En un evento por SOAT y una intervención quirúrgica fueron lo más relevante. Se destacan enfermedades respiratorias y lumbalgias.</t>
  </si>
  <si>
    <t>Dentro del Plan de Bienestar se realizó la Actividad de Integración caminata ecológica y el Aniversario de la Entidad para el personal de planta de la Entidad, la cual inició en el mes de marzo de 2019</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</si>
  <si>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</si>
  <si>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Para el mes de junio se realizaron dos capacitaciones brindadas por el contrato 196/2018, no se han reportado por parte del contratista las evaluaciones de los mismos</t>
  </si>
  <si>
    <t>Para el sexto mes se planearon dieciocho capacitaciones (Curso Intermedio Sistema Comando De Incidentes – CISCI y Operaciones Con Materiales Peligrosos), cumpliendo con el total de las capacitaciones</t>
  </si>
  <si>
    <t>En este periodo se realizaron 6 piezas más de las planeadas, por lo cual se generó un porcentaje mayor en el resultado</t>
  </si>
  <si>
    <t>Para el mes de Enero se planteó emitir 4 noticieros, 4 Bomberos en acción, 4 fotos de la semana, 4 hidrantes, 4 historias en estaciones y 1 revista digital</t>
  </si>
  <si>
    <t>1, para el mes de enero se realizó la medición tomando en cuenta que el programa el cual recibe y almacena los requerimientos de mesa de ayuda no arroja una calificación de satisfacción se toman los casos solucionados frente a los casos que no tuvieron solución.</t>
  </si>
  <si>
    <t xml:space="preserve">"1, Para el mes de enero no se presentó inactividad de los servidores por lo cual presenta un resultado óptimo del 100%,
2, Este resultado se promedia ya que la medición entregada de este primer trimestre se hizo consolidada y al estar al 100 % no tiene variación."
</t>
  </si>
  <si>
    <t>Se emitieron para el mes de Enero 44 contancias solictadas por los usuarios</t>
  </si>
  <si>
    <t>Para la vigencia se realizaron  20 investigaciones debido a las activaciones realizadasen la cuales se determinaron las causas a todas</t>
  </si>
  <si>
    <t xml:space="preserve">Para el mes de enero no se realziaron capacitacion a brigadas contra incendio ya que en este mes se realiza la concetacion de objetivos y metas para el año y asu vez se reciben y programan las solictudes capacitacion para dar inicio en el mes de febrero </t>
  </si>
  <si>
    <t>se realizan 4 visitas de verificacion aleatorias a los conceptos de bajo riesgo emitidos por la entidad y se ratifican todos las visitas.</t>
  </si>
  <si>
    <t>Se asistieron a todos los eventos programados de puesto fijo o alta complejidad aprobados por la entidad.</t>
  </si>
  <si>
    <t>Se realizaron las revisiones tecnicas en los tiempos establecidos en los procedimientos  de acuerdo con las disponibilidad de las estaciones. A un con los inconvenientes presentados con la implementacion del tercer turno y con la transicion de los procesos de contratacion</t>
  </si>
  <si>
    <t>Se tramitan las solicitude recibidas con el comandante de enlace en operativa y se direcciona a la estacion correspondiente para su programacion</t>
  </si>
  <si>
    <t>El tiempo de atención de servicios IMER resultó en 1:79´   por encima de la meta, dado que existen factores externos que afectan la movilización a las emergencias, dentro de ellos se puede resaltar el aumento del parque automotor de la ciudad.</t>
  </si>
  <si>
    <t>De los  servicios de tipología INCENDIOS no se tendrán  en cuenta la tipologia forestal, dada la complejidad de la atención de este tipo de servicios.</t>
  </si>
  <si>
    <t xml:space="preserve">EL COMPROMISO DEL EQUIPO DE LA OCDI CONLLEVÓ AL CUMPLIMIENTO EFECTIVO DEL INDICADOR </t>
  </si>
  <si>
    <t xml:space="preserve">En el mes de enero no se presentaron rechazos por parte del área Financiera, lo anterior teniendo en cuenta que en este mes no se tramitan cuentas por cuanto las reservas se aprueban a final de mes.   </t>
  </si>
  <si>
    <t>No se presentó ningun rechazo por parte de la Tesoreria en enero.</t>
  </si>
  <si>
    <t>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t>
  </si>
  <si>
    <t>En este mes la totalidad de la ejecución corresponde a nómina, servicios públicos y unas prestaciones de servicios.</t>
  </si>
  <si>
    <t xml:space="preserve">Se da atencion  a emergencias prioritarias, con  el personal de infraestrutura que tiene contrato, a la fecha se cuenta con una persona. </t>
  </si>
  <si>
    <t>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</si>
  <si>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</si>
  <si>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vehiculos de primera respuesta operativos que corresponden a carrotanques, maquinas de altura, maquinas extintoras,  maquina matpel, maquinas de liquidos inlflamables y unidades de rescate.
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68 %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</si>
  <si>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</si>
  <si>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</si>
  <si>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
Resultado del indicador EXCELENTE en un 100%; puesto que todas las solicitudes requeridas fueron atendidas oportunamente.</t>
  </si>
  <si>
    <t xml:space="preserve">Es precioso manifestar que algunos vehículos se pueden considerar con vida util cumplida y antiguos  por tanto sus repuestos en algunas oportunidades son de difícil adquisición y deben ser importados lo que genera retrasos y una estadía mayor en  taller. </t>
  </si>
  <si>
    <t>Para el mes de Febrero se planteó emitir 4 noticieros, 4 Bomberos en acción, 4 fotos de la semana, 4 hidrantes, 4 historias en estaciones y 1 revista digital</t>
  </si>
  <si>
    <t>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t>
  </si>
  <si>
    <t xml:space="preserve">1, Para el mes  de Febrero no se presentó inactividad de los servidores por lo cual presenta un resultado óptimo del 100%,
2, Este resultado se promedia ya que la medición entregada de este primer trimestre se hizo consolidación  y al estar al 100 % no tiene variación.
</t>
  </si>
  <si>
    <t>Durante los meses de Enero y Febrero del 2019 el promedio en la elaboración de la minutas de prestación de servicios por parte de la Oficina Asesora Jurídica fue de Un (1)día, cumpliendo con el parametro exigido en el Indicador</t>
  </si>
  <si>
    <t>Se emitieron para el mes de Febrero 52 contancias solictadas por los usuarios</t>
  </si>
  <si>
    <t>Se capacitaron 2 brigadas  contra incedio las cuales corresponden a las personas reportadas</t>
  </si>
  <si>
    <t>El tiempo de atención de servicios IMER resultó en 1:22´ por encima de la meta, dado que existen factores externos que afectan la movilización a las emergencias, dentro de ellos se puede resaltar el aumento del parque automotor de la ciudad.</t>
  </si>
  <si>
    <t>En este mes no se presentó devoluciones por escrito por parte del área, teniendo en cuenta que las correciones solicitadas por correo fueron tramitada en su momento.</t>
  </si>
  <si>
    <t>Se presentaron cuatro rechazos por parte de la Tesoreria en febrero, por cuentas inactivas y por topes.</t>
  </si>
  <si>
    <t>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t>
  </si>
  <si>
    <t xml:space="preserve">La ejecución presupuestal a febrero corresponde la mayor parte a los gastos de nómina, servicios públicos y contratos nuevos de prestación de servicios.   </t>
  </si>
  <si>
    <t>Se da atencion  a emergencias prioritarias, por tal motivo se atienden las solicitudes mas urgentes con el personal que se encuentra con contrato.</t>
  </si>
  <si>
    <t>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</si>
  <si>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</si>
  <si>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</si>
  <si>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</si>
  <si>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
Resultado del indicador EXCELENTE en un 100%; puesto que todas las solicitudes requeridas fueron atendidas oportunamente.</t>
  </si>
  <si>
    <t>En este periodo se realizaron 9 piezas más de las planeadas, por lo cual se generó un porcentaje mayor en el resultado</t>
  </si>
  <si>
    <t>Para el mes de Marzo se planteó emitir 4 noticieros, 4 Bomberos en acción, 4 fotos de la semana, 4 hidrantes, 4 historias en estaciones y 1 revista digital</t>
  </si>
  <si>
    <t xml:space="preserve">La OCI planeó y ejecuta tres activides para fortalecer la cultura del control  entre ellas: 
- Publicado en el Hidrante tema Tics para la auditoria interna independiente 
- Sensibilización en el uso de la herramienta plan de mejoramiento institucional en la Unidad y Análisis de Causas
-  Al interior de la OCI se realizarón ejercicios de Autoevaluación, autocontrol y autogestión y se  diligenció la herramienta de autoevaluación definida por la Unidad
</t>
  </si>
  <si>
    <t>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t>
  </si>
  <si>
    <t>se proponer una reunión para el 2 trimestre en la cual se desarrollara un tipo de encuesta o una forma de calificación para determinar la satisfacción del usuario.</t>
  </si>
  <si>
    <t xml:space="preserve">1, Para el mes de Marzo no se presentó inactividad de los servidores por lo cual presenta un resultado óptimo del 100%,
2, Este resultado se promedia ya que la medición entregada de este primer trimestre se hizo consolidación  y al estar al 100 % no tiene variación.
</t>
  </si>
  <si>
    <t xml:space="preserve">El avance de los productos fue del 95% lo que es bueno parala gestion en el primer trimestre del año </t>
  </si>
  <si>
    <t>El promedio de cumplimiento de avance de las actividades del plan de accion institucional es del 20% lo que establece un avance importante en el primer trimestre del año</t>
  </si>
  <si>
    <t>El avance de las actividades en el primer trimestre fue de un 80,33% quedando pendiente ajustes en el siguiente trimestre por trabajar</t>
  </si>
  <si>
    <t>Durante el I Trimestre del año 2019, se brindo asistencia a Sesenta y Cinco (65) audiencias</t>
  </si>
  <si>
    <t>Durante el I Trimestre del año 2019, fueron analizadas Veinte (20) fichas en Comité</t>
  </si>
  <si>
    <t>Durante el I Trimestre del año 2019, la Oficina Asesora Jurídica brindo asesoria a las diferentes Oficinas y Subdirecciones de la UAECOB en los relacionado con estudios previos, revisión de objeto, obligaciones, valores</t>
  </si>
  <si>
    <t>Durante el I Trimestre del año 2019, se tramitaron 85 peticiones, correspondientes a (Circulares, Certificados y requerimientos)</t>
  </si>
  <si>
    <t>Se emitieron para el mes de Marzo 41 contancias solictadas por los usuarios</t>
  </si>
  <si>
    <t>se realizan 3 visitas de verificacion aleatorias a los conceptos de bajo riesgo emitidos por la entidad y se ratifican todos las visitas.</t>
  </si>
  <si>
    <t>se observa un leve incremento de los puestos fijos o eventos de alta complejidad debido al inicio de la liga profesional de futbol colombiano.</t>
  </si>
  <si>
    <t>Durante el primer trimestre de 2019 no se han actualizado procedimientos de la Subdirección Operativa.</t>
  </si>
  <si>
    <t>Realizar la actualización de los procedimientos de Incendios.</t>
  </si>
  <si>
    <t>El tiempo de atención de servicios IMER resultó en 1:29´ por encima de la meta, dado que existen factores externos que afectan la movilización a las emergencias, dentro de ellos se puede resaltar el aumento del parque automotor de la ciudad.</t>
  </si>
  <si>
    <t>Se presentó una acción correctiva en el mes de marzo del SIG , a  la oficna de Control interno, la cual es efectiva respecto a la ejecución del plan de acción establecido para la eliminación de las no conformidades detectadas.</t>
  </si>
  <si>
    <t xml:space="preserve">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t>
  </si>
  <si>
    <t>Se cumple con las respuestas en términos de Ley, donde se recibió en el trimestre 85 peticiones quedando por responder 8  requerimientos que se encuentran en los tiempos de oportunidad según lo que contempla la norma, cumpliendo con el 91% de las respuestas en mención.</t>
  </si>
  <si>
    <t>Se cumple con la meta establecida durante el periodo de reporte, de acuerdo a lo que respondieron los ciudadanos, es decir, los encuestados con respuesta positiva constituye a 100%, este reporte se genera con las bases de datos de enero y febrero 2019</t>
  </si>
  <si>
    <t>En marzo se presentó tres rechazos por parte de la Tesoreria Distrital, la cuanta no corresponde al tercero.</t>
  </si>
  <si>
    <t>En el primer trimestre se giró el 47,18% de los compromisos del mismo periodo, estos pagos corresponde basicamente a nómina y aportes, servicios públicos y contratistas.</t>
  </si>
  <si>
    <t xml:space="preserve">En lo que va corrido del año se ha pagado el 27,03% de las reservas, de acuerdo a los plazos contractuales se espera que en el primer semestre se cancele más del 70%. </t>
  </si>
  <si>
    <t>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t>
  </si>
  <si>
    <t>En el primer trimestre se ha ejecutado solo el 20,50% del presupuesto, esto corresponde a la contratación de prestación de servicios, nómina y aportes, servicios públicos y unos contratos de apoyo.</t>
  </si>
  <si>
    <t>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</si>
  <si>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67 %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</si>
  <si>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</si>
  <si>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t>
  </si>
  <si>
    <t>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
Resultado del indicador EXCELENTE en un 100%; puesto que todas las solicitudes requeridas fueron atendidas oportunamente.</t>
  </si>
  <si>
    <t>Dentro del Plan de Bienestar se realizó la Actividad de Integración para el personal de planta de la Entidad, la cual inició en el mes de marzo de 2019</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</si>
  <si>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</si>
  <si>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t>
  </si>
  <si>
    <t>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t>
  </si>
  <si>
    <t>Aunque se cumplió con la meta, Los accidentes registrados más incapacitantes estuvieron asociados a caida de objetos y dentro del procedimiento de tala de árboles.</t>
  </si>
  <si>
    <t>Enfermedades estomacales como diarreas y gastroenteritis, así como  y lumbagos son los dianósticos más frecuentes.
Se sigue trabajando en la entidad en los temas de hábitos de vida saludable.</t>
  </si>
  <si>
    <t xml:space="preserve">En este periodo se cumplieron a cabalidad todas las piezas previstas sin ningún contra tiempo.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</si>
  <si>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La  UAECOB cuenta con 134 de soporte para cumplimiento de su misión institucional compuesto por Carro furgones 4, Carros grúas 4, carro tanques 11, máquinas de altura 3, maquinas extintoras 39, máquinas de líquidos inflamables 2, maquina matpel 1, camionetas de primera respuesta 49, vehículos de transporte 5, Unidades de reacción 3, vehículo de respuesta rápida 1 y vehículos utilitarios 12.
En el mes de Octubre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(81 %) fue mayor con respecto a la meta fijada en un mínimo de (75%) de disponibilidad.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</si>
  <si>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octubre durante un promedio 4 días, con un indicador de desempeño “EXCELENTE”; se tuvo un promedio de estadía en taller de 4 días para  los  casos presentados  en  el periodo, lo cual es bueno debido a que está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</si>
  <si>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OCTUBRE se encuentra disponible el 89% de los equipos para la operación en cuanto a: motosierras, motobombas, motorozadoras, generadores, equipo rescate vehicular y guadañadoras.  Dando como resultado un indicador con desempeño “EXCELENTE” .
 La información de la disponibilidad diaria de equipo menor emitida por central de radio, donde se toman los equipos de mayor rotación y la cantidad total de estos.
El indicador está dentro de los parámetros, haciendo la salvedad que se encuentra pendiente la entrega de repuestos del contrato de equipo menor para reparar más o menos 30 equipos pendientes, la entrega se realizará en el mes de noviembre.
</t>
  </si>
  <si>
    <t xml:space="preserve">Se realizó una (1) activación de apoyo Logístico a emergencias en el mes de octubre  2019,  siendo atendida en conformidad con la solicitud realizada para la entrega de suministros entre estos Hidratación:  Agua y combustible: gasolina entre otros  según  las necesidades que se presentaron.
Resultado del indicador “EXCELENTE” en un 100%; puesto que todas las solicitudes requeridas fueron atendidas oportunamente.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</si>
  <si>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
La  UAECOB cuenta con 134 de soporte para cumplimiento de su misión institucional compuesto por  carrofurgones 4, carros grúas 4, carrotanques 11, máquinas de altura 3, maquinas extintoras 39, máquinas de líquidos inflamables 2, maquina matpel 1, camionetas de primera respuesta 49, vehículos de transporte 5, unidades de reacción 3, vehículo de respuesta rápida 1, vehículos utilitarios 12
En el mes de Noviembre el  82%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82%  fue mayor con respecto a la meta fijada en un mínimo de 75% de disponibilidad.
Por otra parte,  la disponibilidad vehicular siempre ha estado brindando la atención oportuna a las emergencias presentadas en cumplimiento de la misionalidad de la UAECOB.
Se hace indispensable programar para mantenimiento las máquinas de  complejidad y costo elevado para  mejorar igualmente el indicador.
</t>
  </si>
  <si>
    <t xml:space="preserve">El tiempo de respuesta en la ejecución de mantenimientos correctivos y preventivos en taller por el contratista REIMPODISEL corresponde al desarrollo del contrato 377/2019 a los vehículos de la UAECOB, en el mes de NOVIEMBRE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</si>
  <si>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NOVIEMBRE se encuentra disponible el 88%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t>
  </si>
  <si>
    <t xml:space="preserve">Se realizó una (1) activación de apoyo logístico a emergencias en el mes de NOVIEMBRE  2019,  siendo atendida en conformidad con la solicitud realizada para la entrega de suministros entre estos Hidratación:  Agua, guantes nitrilo y combustible: gasolina, acpm y aceite entre otros  según  las necesidades que se presentaron.
Resultado del indicador “EXCELENTE” en un 100%; puesto que todas las solicitudes requeridas fueron atendidas oportunamente.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</si>
  <si>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
La  UAECOB cuenta con 134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cama baja 1
En el mes de diciembre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El porcentaje obtenido en el periodo de 81 % fue mayor con respecto a la meta fijada en un mínimo de 75% de disponibilidad. 
Por otra parte,  la disponibilidad vehicular siempre ha estado brindando la atención oportuna a las emergencias presentadas en cumplimiento de la misionalidad de la UAECOB.
</t>
  </si>
  <si>
    <t xml:space="preserve">El tiempo de respuesta en la ejecución de mantenimientos correctivos y preventivos en taller por el contratista REIMPODISEL corresponde al desarrollo del contrato 377/2019 a los vehículos de la UAECOB, en el mes de DICIEMBRE fue en promedio 5 días, con un indicador de desempeño “EXCELENTE”.  
Se tuvo un promedio de estadía en taller de 5 días para los casos presentados en el periodo es “EXCELENTE” debido 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</si>
  <si>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DICIEMBRE se encuentra disponible el 89% de los equipos para la operación en cuanto a: Motosierras, motobombas, mototrozadoras,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t>
  </si>
  <si>
    <t xml:space="preserve">Se realizaron tres (3) activaciones de apoyo logístico a emergencias en el mes de DICIEMBRE  2019, ( 1327- 2562 -  2750)  siendo atendidas en conformidad con las solicitudes realizadas para la entrega de suministros entre estos Hidratación:  Agua y combustible: gasolina y ACPM entre otros  según  las necesidades que se presentaron.
Resultado del indicador “EXCELENTE” en un 100%; puesto que todas las solicitudes requeridas fueron atendidas oportunamente.
</t>
  </si>
  <si>
    <t xml:space="preserve">Se realizó la contratación de 2 contratos en el mes de octubre, el promedio de la demora fue 1 día en sacar la minuta del contrato. </t>
  </si>
  <si>
    <t>Todos los derechos de petición se responden en el término establecido.</t>
  </si>
  <si>
    <t xml:space="preserve">Se realizó la contratación de 7 contratos en el mes de noviembre, el promedio de la demora fue de 2 días en sacar la minuta del contrato. </t>
  </si>
  <si>
    <t xml:space="preserve">Todos los derechos de petición se responden en el término establecido. </t>
  </si>
  <si>
    <t xml:space="preserve">Se realizó la contratación de 5 contratos en el mes de diciembre, el promedio de la demora fue de 2 días en sacar la minuta del contrato.
</t>
  </si>
  <si>
    <t>Se cuantifico la gestión de la Oficina Asesora Jurídica en el cumplimiento de la asistencia a las (23) audiencias de conciliación prejudicial y Judicial.</t>
  </si>
  <si>
    <t>Se cuantifico la gestión de la Oficina Asesora Jurídica en el cumplimiento de la asistencia a las (41) audiencias de conciliación prejudicial y Judicial.</t>
  </si>
  <si>
    <t xml:space="preserve">Se cuantifico la gestión de la Oficina Asesora Jurídica en el cumplimiento del análisis de las (31)
solicitudes de conciliación que se radicaron.
</t>
  </si>
  <si>
    <t xml:space="preserve">Se cuantifico la gestión de la Oficina Asesora Jurídica en el cumplimiento del análisis de las (18)
solicitudes de conciliación que se radicaron.
</t>
  </si>
  <si>
    <t xml:space="preserve">Se cuantifico la gestión de la Oficina Asesora Jurídica en el cumplimiento del análisis de las (2)
solicitudes de conciliación que se radicaron.
</t>
  </si>
  <si>
    <t xml:space="preserve">Se evaluó el porcentaje de los (10)  estudios previos asesorados jurídicamente por los abogados del área de contratación. </t>
  </si>
  <si>
    <t xml:space="preserve">Se evaluó el porcentaje de los (16)  estudios previos asesorados jurídicamente por los abogados del área de contratación. </t>
  </si>
  <si>
    <t xml:space="preserve">Se evaluó el porcentaje de los (21)  estudios previos asesorados jurídicamente por los abogados del área de contratación. </t>
  </si>
  <si>
    <t>Se emitieron para el mes de octubre 57 constancias solicitadas por los usuarios.</t>
  </si>
  <si>
    <t>Para la vigencia se realizaron 11 investigaciones debido a las activaciones realizadas, en la cuales se determinaron las causas a todas.</t>
  </si>
  <si>
    <t xml:space="preserve">Para el mes de octubre de 2019, se capacitaron tres (3) brigadas contraincendios; se reportaron las personas que participaron y aprobaron.  </t>
  </si>
  <si>
    <t>Se realizaron 4 visitas de verificación aleatorias a los conceptos de bajo riesgo emitidos por la entidad y se ratificaron todas las visitas.</t>
  </si>
  <si>
    <t>Se reporta 39 eventos masivos; en el mes de octubre se mantiene un numero promedio debido a las elecciones regionales.</t>
  </si>
  <si>
    <t>Se realizaron las revisiones técnicas con los tiempos establecidos en los procedimientos y de acuerdo con la disponibilidad de las estaciones; esto a pesar de los inconvenientes presentados con la implementación del tercer turno y con la transición de los procesos de contratación</t>
  </si>
  <si>
    <t xml:space="preserve">Se emitieron para el mes de noviembre 36 constancias solicitadas por los usuarios. </t>
  </si>
  <si>
    <t xml:space="preserve">Para la vigencia se realizaron 24 investigaciones debido a las activaciones realizadas, en la cuales se determinaron las causas a cada una de ellas. </t>
  </si>
  <si>
    <t xml:space="preserve">Para el mes de noviembre de 2019, se capacitaron cuatro (4) brigadas contra incendios, en las que se reportaron las personas que participaron y aprobaron.  </t>
  </si>
  <si>
    <t>Se realizan 3 visitas de verificación aleatorias a los conceptos de bajo riesgo emitidos por la entidad y se ratificaron todas las visitas.</t>
  </si>
  <si>
    <t>Se aumenta el número de eventos debido a que se realizaron conciertos al inicio de la temporada decembrina.</t>
  </si>
  <si>
    <t xml:space="preserve">Se realizaron las revisiones técnicas dentro de los tiempos establecidos en los procedimientos; de acuerdo con la disponibilidad de las estaciones, a pesar de los inconvenientes presentados con la implementación del tercer turno y con la transición de los procesos de contratación. </t>
  </si>
  <si>
    <t>Se emitieron para el mes de diciembre 37 constancias solicitadas por los usuarios.</t>
  </si>
  <si>
    <t>Para la vigencia se realizaron 17 investigaciones debido a las activaciones realizadas, en la cuales se determinaron las causas a cada una de ellas.</t>
  </si>
  <si>
    <t xml:space="preserve">Para el mes de diciembre de 2019, se capacitaron dos (2) brigadas contraincendios; en las que se reportaron las personas que participaron y aprobaron.  </t>
  </si>
  <si>
    <t>Se incrementa el número de eventos debido a las festividades de fin de año.</t>
  </si>
  <si>
    <t xml:space="preserve">Se realizaron las revisiones técnicas dentro de los tiempos establecidos en los procedimientos, de acuerdo con la disponibilidad de las estaciones; esto a pesar de los inconvenientes presentados con la implementación del tercer turno y con la transición de los procesos de contratación. </t>
  </si>
  <si>
    <t xml:space="preserve">En el marco de la CDPMIF la UAECOB es responsable directa de 8 actividades que son: 
Presentar a la Comisión Intersectorial de Gestión de Riesgos y Cambio Climático, el informe anual de gestión de la CDPMIF, como mecanismo para facilitar la articulación con el SDGR-CC.
Reportar trimestralmente los incendios forestales ocurridos en el Distrito Capital a: la UNGRD, al IDEAM y a las autoridades ambientales. 
Determinar las necesidades para el fortalecimiento del equipo de investigación de causas de incendios forestales y buscar la forma de suplirlas.
Determinar legalmente la competencia, viabilidad y elaboración de los Planes de contingencia de incendios forestales para los predios a cargo de la EAB-ESP, el IDRD, PNN y la SDA.
Investigar las causas de los incendios forestales de gran complejidad.
Analizar e identificar el Sistema de Monitoreo para las alertas tempranas de los incendios forestales en Bogotá. 
Diseñar e implementar una estrategia para la gestión del riesgo por incendio forestal en la Localidad de Sumapaz, articulada al Consejo Local de Gestión de Riesgos y Cambio Climático.
Reportar mensualmente los incidentes forestales atendidos en Bogotá D.C. y realizar la georreferenciación de los incendios forestales.
Adicionalmente se apoyaron algunas actividades de capacitación por solicitud de la CDPMIF. 
</t>
  </si>
  <si>
    <t>Se realizan el acompañamiento a 2 simulacros y 3 asesorías en simulaciones.</t>
  </si>
  <si>
    <t xml:space="preserve">Durante octubre de 2019, no se actualizaron procedimientos. </t>
  </si>
  <si>
    <t>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34 uniformados contaron con periodo de vacaciones y aun así se atendieron todas las emergencias.</t>
  </si>
  <si>
    <t>El tiempo de atención de servicios IMER resultó en 1:98 por encima de la meta, dado que existen factores externos que afectan la movilización a los incidentes; dentro de ellos se puede resaltar el aumento del parque automotor de la ciudad.</t>
  </si>
  <si>
    <t>De los servicios de tipología INCENDIOS no se tuvo en cuenta la tipología forestal, dada la complejidad de la atención de este tipo de servicios.</t>
  </si>
  <si>
    <t>El 06 de noviembre de 2019, se realizó actualización a la matriz del árbol de servicios, por solicitud del Responsable de la Central de Comunicaciones de la Subdirección Operativa.</t>
  </si>
  <si>
    <t>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28  uniformados contaron con periodo de vacaciones y  4 se retiraron de la entidad por tiempo pensional, a pesar de lo anterior,  se atendieron todos las emergencias.</t>
  </si>
  <si>
    <t>El tiempo de atención de servicios IMER resultó en 1:91 por encima de la meta, dado que existen factores externos que afectan la movilización a los incidentes, dentro de ellos se puede resaltar el aumento del parque automotor de la ciudad.</t>
  </si>
  <si>
    <t>Durante diciembre de 2019, no se actualizaron procedimientos.</t>
  </si>
  <si>
    <t>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92  uniformados contaron con periodo de vacaciones y 3 uniformados prorrogaron licencia no remunerada, a pesar de lo anterior,  se atendieron todos las emergencias.</t>
  </si>
  <si>
    <t>El tiempo de atención de servicios IMER resultó en 0:85 por encima de la meta, dado que existen factores externos que afectan la movilización a los incidentes, dentro de ellos se puede resaltar el aumento del parque automotor de la ciudad.</t>
  </si>
  <si>
    <t>Será reprogramado para la siguiente vigencia.</t>
  </si>
  <si>
    <t xml:space="preserve">Para el trimestre, se programó 1 actividad de autocontrol, la cual se ejecutó en el tiempo planeado; esta actividad se realizó con el fin de fortalecer la cultura del control y como apoyo en la preparación para la pre-auditoría de Certificación que se adelantó en la UAECOB, la Oficina de Control realizó en los procesos de la entidad y sus dependencias una actividad en la cual se formularon una serie de preguntas relacionadas con la plataforma estratégica y los principios del Modelo estándar de control (MECI). 
Se publicó en el hidrante y se dejó el registro fotográfico; al finalizar la vigencia, las actividades de fomento de la cultura de autocontrol, se cumplieron dentro de los plazos establecidos y programados.
</t>
  </si>
  <si>
    <t xml:space="preserve">Para el tercer trimestre la OCI programo 18 actividades, las cuales se ejecutaron al 100% y dentro de los plazos establecidos 16, y 2 que, aunque se ejecutaron no se entregó el resultado dentro del término establecido en el plan anual de auditorías, lo que nos da un cumplimiento del 22% en el trimestre. Cabe anotar que, de las 2 actividades finalizadas fuera de los términos, 1 (Auditoría de Pre certificación) su ejecución correspondió a la Subdirección de Gestión Corporativa - Grupo SIG, al 31-dic-2019 se había ejecutado el trabajo de campo, pero no conocemos si el informe final que fue entregado el 30-dic-2019 al grupo SIG por correo electrónico. Al finalizar la vigencia 2019, el plan anual de auditorías terminó con una efectividad del 91%, toda vez que, de las 101 actividades planeadas, se ejecutaron cumpliendo con los tiempo y fechas programadas 92. </t>
  </si>
  <si>
    <t>No requiere acción, toda vez que el indicador su cumplió al 100% en cada periodo y al finalizar la vigencia.</t>
  </si>
  <si>
    <t>El compromiso del equipo y de la oficina conlleva al cumplimiento efectivo de las metas planteadas para el indicador.</t>
  </si>
  <si>
    <t>En este mes no se presentaron devoluciones por escrito, dado que las correcciones solicitadas por correo fueron tramitadas en su momento.</t>
  </si>
  <si>
    <t>Para el mes de octubre se presentaron tres rechazos por parte de la Tesorería Distrital, el número de la cuenta no es válido.</t>
  </si>
  <si>
    <t>Con corte al mes de octubre está pendiente de comprometer el 19,15% de las disponibilidades solicitadas, que corresponde  al proceso de estudios y diseños obra de Ferias, la adquisición de equipos de radio comunicación, implementación sistema misional, actualización tecnológica de la Sala Crisis, la compra de vehículos operativos y adquisición de drones.</t>
  </si>
  <si>
    <t>Al mes de octubre se ha ejecutado el 58,99%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t>
  </si>
  <si>
    <t xml:space="preserve">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t>
  </si>
  <si>
    <t>Las Comunicaciones Oficiales entregadas por la Firma 4-72 en el mes de octubre de 2019, fueron 682 se produjeron 85 devoluciones durante el mismo, equivalentes a un 12%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597 comunicaciones lo que representa el 88 % aunque al final toda la correspondencia fue entregada, previas correcciones de lo descrito anteriormente.</t>
  </si>
  <si>
    <t>Se ha implementado el procedimiento previo en los pliegos y anexos que componen el contrato, sin embargo, se han presentado retrasos por la forma en que se deben crear y aprobar los ítems no previstos; ocasionando en algunos casos retrasos en su oportuna ejecución.</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</si>
  <si>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</si>
  <si>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t>En noviembre no se efectuó devoluciones por parte del área, las correcciones solicitadas se efectuaron vía correo y fueron tramitadas en su momento.</t>
  </si>
  <si>
    <t xml:space="preserve">En noviembre se presentó unos rechazos por parte de la Tesorería Distrital, cambio en la razón social de Citi Bank. </t>
  </si>
  <si>
    <t>Para el mes de noviembre está pendiente de comprometer el 15,35% de las disponibilidades solicitadas, la mayor parte corresponde al proceso de estudios y diseños obra de Ferias, la adquisición de equipos de radio comunicación, implementación sistema misional, actualización tecnológica de la Sala Crisis, la compra de vehículos operativos y adquisición de drones.</t>
  </si>
  <si>
    <t>Con corte al mes de noviembre se ha ejecutado el 65,85%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t>
  </si>
  <si>
    <t xml:space="preserve">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t>
  </si>
  <si>
    <t>Las Comunicaciones Oficiales entregadas por la Firma 4-72 en el mes de noviembre de 2019, fueron 869 se produjeron 44 devoluciones durante el mismo, equivalentes a un 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825 comunicaciones lo que representa el 95 % aunque al final toda la correspondencia fue entregada, previas correcciones de lo descrito anteriormente.</t>
  </si>
  <si>
    <t xml:space="preserve">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t>
  </si>
  <si>
    <t xml:space="preserve">Las acciones reportadas en la Ruta de Calidad para el cuarto trimestre, se encuentra con fecha de vencimiento o no reportan avance significativo, por lo tanto, no se puede definir si son efectivas aún. </t>
  </si>
  <si>
    <t>Modificar el indicador acorde con la gestión del proceso para el 2020.</t>
  </si>
  <si>
    <t xml:space="preserve">Se cumplieron de manera oportuna las metas establecidas. </t>
  </si>
  <si>
    <t xml:space="preserve">El compromiso del equipo y de la oficina conlleva al cumplimiento efectivo de las metas planteadas para el indicador. </t>
  </si>
  <si>
    <t xml:space="preserve">Se cumple con la meta establecida durante el periodo de reporte, de acuerdo con las 229 encuestas realizadas, identificando que 228 ciudadanos respondieron positivamente al ejercicio del resultado de la atención presencial en los puntos donde atiende la entidad, por lo anterior, existe un cumplimiento por encima de la meta establecida para el reporte en el primer trimestre con un 99,6%, mejorando el resultado dado que el anterior fue de  95,7% , aumentando el promedio en 3,9%, el cual indica el compromiso del equipo de trabajo del proceso GSC. </t>
  </si>
  <si>
    <t>De acuerdo con el periodo reportado, para el IV trimestre reaccionó con el crecimiento del indicador de satisfacción a las preguntas de las PQRS, el cual, se cumple con la meta por encima del 90%, donde se reporta un total de 100% en comparación al periodo anterior con el 96,7%, mejorando en 3,3%, llegando al máximo obtenido en el mencionado periodo, cabe aclarar que los meses de reporte son septiembre, octubre y noviembre de 2019, teniendo en cuenta que para hacer la encuesta es mes vencido.</t>
  </si>
  <si>
    <t>Se programaron y se realizaron 18 capacitaciones a las estaciones y edificio comando (una (1) por cada estación), sobre uso eficiente de los recursos agua, energía, papel y gas.</t>
  </si>
  <si>
    <t>Al cierre de la vigencia se efectuaron dos devoluciones por escrito por parte del área, las demás correcciones solicitadas vía correo fueron tramitadas en su momento.</t>
  </si>
  <si>
    <t>La Tesorería Distrital en el mes de diciembre generó un rechazo por número de la cuenta erróneo.</t>
  </si>
  <si>
    <t>Al termino del año se giró el 80,01% de los compromisos contraídos, teniendo en cuenta que el 35% de la inversión se ejecutó en el mes de diciembre.</t>
  </si>
  <si>
    <t>A 31 de diciembre se canceló solo el 67,11% de las reservas, por lo anterior, se generaron $7,987´9 millones de pasivos exigibles.</t>
  </si>
  <si>
    <t>Al finalizar el año las disponibilidades sin comprometer se anulan de oficio conforme a la norma presupuestal, por lo anterior, no se refleja saldos pendientes de comprometer.</t>
  </si>
  <si>
    <t>La ejecución presupuestal para la vigencia 2019 apenas alcanzó el 89.50%, una buena parte de los saldos se generaron en sentencias y la otra parte en los proyectos de inversión.</t>
  </si>
  <si>
    <t xml:space="preserve">Las Transferencias Documentales Primarias número 10; se adelantaron conforme al cronograma establecido para el 2019 y se dio cumplimiento con el procedimiento establecido. 
Se cuenta con las actas de reunión y memorando de transferencia de cada una de las Dependencias de la Entidad; así como el respectivo inventario documental - FUID.
En total se transfirieron al Archivo Central 260 Cajas X-200 que contienen 1896 carpetas, lo que corresponde a  65 metros lineales de archivo.
</t>
  </si>
  <si>
    <t>Las Comunicaciones Oficiales entregadas por la Firma 4-72 en el mes de diciembre de 2019 fueron de 458, se produjeron 39 devoluciones durante el mismo, equivalentes a un 8.5%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497 comunicaciones lo que representa el 91.5%, aunque al final toda la correspondencia fue entregada, previas correcciones de lo descrito anteriormente.</t>
  </si>
  <si>
    <t>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t>
  </si>
  <si>
    <t xml:space="preserve">Se analizó el inventario de bodega tanto de consumo como devolutivos, como resultado presentando en el total de devolutivos 920.482.389 y un faltante de 26.311.654 con un porcentaje de faltantes de 2.8%. Para los elementos de consumo se presenta un total de elementos en bodega de 1.585.172.476 y un total de faltantes de 208.181.152 con un porcentaje de faltantes de 13%. </t>
  </si>
  <si>
    <t>Realizar las gestiones para la modificación del indicador.</t>
  </si>
  <si>
    <t>Se llevó a cabo la actividad de encuentro de familias programada para el turno 2.</t>
  </si>
  <si>
    <t>Asistió el personal inscrito para la actividad encuentro de familias de 170 funcionarios con sus familias para un total de 561 personas.</t>
  </si>
  <si>
    <t xml:space="preserve">Para el mes de octubre no se realizaron capacitaciones, por tanto, no se obtuvo evaluación de las mismas. </t>
  </si>
  <si>
    <t>Para el mes de octubre no se realizaron capacitaciones.</t>
  </si>
  <si>
    <t>Se llevó a cabo la actividad de Cierre de Plan de Acción para el personal operativo de los turnos 1 y 3 y los encuentros de familia para el personal operativo del turno 3 y personal administrativo.</t>
  </si>
  <si>
    <t xml:space="preserve">La asistencia de funcionarios a las actividades de Cierre de Plan de Acción se vio afectada por las manifestaciones del paro nacional. </t>
  </si>
  <si>
    <t xml:space="preserve">Para el cuarto trimestre el promedio de accidentes con uno o más días de incapacidad fue de 13, con su valor más bajo en diciembre; esto mostró un comportamiento excelente con base a la meta del 4%, aunque estuvo estable con respecto al periodo inmediatamente anterior. </t>
  </si>
  <si>
    <t>Para el cuarto trimestre él se cumplió con la meta del 4%, se destacan los lumbagos y enfermedades bronco-respiratorias.</t>
  </si>
  <si>
    <t>Se realizó la entrega de Bonos Navideños para los hijos de los funcionarios y la actividad de Cierre de Plan de Acción programadas.</t>
  </si>
  <si>
    <t xml:space="preserve">Se realizó la entrega de los Bonos Navideños a los funcionarios y se realizó la actividad de Cierre de Plan de Acción. </t>
  </si>
  <si>
    <t>Para el mes de diciembre no se realizaron capacitaciones por tanto no se obtuvo evaluación de las mismas.</t>
  </si>
  <si>
    <t>Para el mes de diciembre no se realizaron capacitaciones.</t>
  </si>
  <si>
    <t>Para el mes de octubre se denota una mejora en el tiempo de respuesta y se crea una mesa de ayuda aleatoria de ControlDoc. La cual muestra mejores resultados.</t>
  </si>
  <si>
    <t xml:space="preserve">1. Para el mes de octubre no se presentó inactividad de los servidores, por lo cual presenta un resultado óptimo del 100%.
2. Este resultado está consolidado y al estar al 100 % no tiene variación.
</t>
  </si>
  <si>
    <t xml:space="preserve">Para el mes de noviembre se denota una mejora en el tiempo de respuesta y se crea una mesa de ayuda aleatoria de ControlDoc. La cual muestra mejores resultados. </t>
  </si>
  <si>
    <t xml:space="preserve">1. Para el mes de noviembre no se presentó inactividad de los servidores, por lo cual presenta un resultado óptimo del 100%.
2. Este resultado está consolidado y al estar al 100 % no tiene variación.
</t>
  </si>
  <si>
    <t>Para el mes de diciembre se denota una mejora en el tiempo de respuesta y se crea una mesa de ayuda aleatoria de ControlDoc. La cual muestra mejores resultados.</t>
  </si>
  <si>
    <t xml:space="preserve">1. Para el mes de diciembre no se presentó inactividad de los servidores, por lo cual presenta un resultado óptimo del 100%.
2. Este resultado está consolidado y al estar al 100 % no tiene variación.
</t>
  </si>
  <si>
    <t>(en blanco)</t>
  </si>
  <si>
    <t xml:space="preserve">Frente a estos riesgos materializados se tomará mayor rigurosidad en el cumplimiento de los controles establecidos para que no vuelva a ocurrir la materialización de dichos riesgos.  </t>
  </si>
  <si>
    <t>La acción de mejora para estos riesgos es cumplir a cabalidad con las acciones asociadas en la matriz de riesgos, debido a que no se realizan totalmente antes de finalizar esta vigencia y/o dentro de los plazos establecidos en el plan de mejoramiento.</t>
  </si>
  <si>
    <t>El promedio de cumplimiento de avance de las actividades del plan de accion institucional es del 93% lo que establece un avance importante en el cuarto trimestre del año.</t>
  </si>
  <si>
    <t>Para el mes de Noviembre se realizó la capacitación de Riesgo Eléctrico, este curso no requería de evaluación</t>
  </si>
  <si>
    <t xml:space="preserve">Para el mes de noviembre se realizó una capacitación de Riesgo Eléctrico. </t>
  </si>
  <si>
    <t>Verificando la información, se puede determinar que, de las 115 peticiones registradas, ocho (8) peticiones faltan por responder en términos para un total de efectividad del 93%.</t>
  </si>
  <si>
    <t>El avance de los productos fue del 87,7% lo que es bueno para la gestion en el cuarto trimestre del año.</t>
  </si>
  <si>
    <t>El avance de las actividades en el cuarto trimestre del año fue de un 82% lo que es bueno parala gestion en el cuarto trimestre del año.</t>
  </si>
  <si>
    <r>
      <t xml:space="preserve">Se programaron 28 actividades, de las cuales  1 que a pesar de haberse ejecutado </t>
    </r>
    <r>
      <rPr>
        <sz val="12"/>
        <rFont val="Arial"/>
        <family val="2"/>
      </rPr>
      <t>no se</t>
    </r>
    <r>
      <rPr>
        <sz val="12"/>
        <color indexed="8"/>
        <rFont val="Arial"/>
        <family val="2"/>
      </rPr>
      <t xml:space="preserve"> entregó fuera de los plazos establecidos en el Plan Anual de auditorías.</t>
    </r>
  </si>
  <si>
    <r>
      <t xml:space="preserve">Durante el segundo semestre del año se tramitaron </t>
    </r>
    <r>
      <rPr>
        <sz val="12"/>
        <color theme="3"/>
        <rFont val="Arial"/>
        <family val="2"/>
      </rPr>
      <t>305</t>
    </r>
    <r>
      <rPr>
        <sz val="12"/>
        <color theme="1"/>
        <rFont val="Arial"/>
        <family val="2"/>
      </rPr>
      <t xml:space="preserve"> viabilidades en un tiempo no mayor a 2 dias.</t>
    </r>
  </si>
  <si>
    <r>
      <t xml:space="preserve">Número total de procesos/ Promedio días </t>
    </r>
    <r>
      <rPr>
        <i/>
        <sz val="12"/>
        <rFont val="Arial"/>
        <family val="2"/>
      </rPr>
      <t>(fecha de apertura-fecha de acta de reparto</t>
    </r>
    <r>
      <rPr>
        <sz val="12"/>
        <rFont val="Arial"/>
        <family val="2"/>
      </rPr>
      <t>)</t>
    </r>
  </si>
  <si>
    <r>
      <rPr>
        <u/>
        <sz val="12"/>
        <color indexed="8"/>
        <rFont val="Arial"/>
        <family val="2"/>
      </rPr>
      <t>&lt;</t>
    </r>
    <r>
      <rPr>
        <sz val="12"/>
        <color indexed="8"/>
        <rFont val="Arial"/>
        <family val="2"/>
      </rPr>
      <t>50%</t>
    </r>
  </si>
  <si>
    <r>
      <t xml:space="preserve"> </t>
    </r>
    <r>
      <rPr>
        <u/>
        <sz val="12"/>
        <color indexed="8"/>
        <rFont val="Arial"/>
        <family val="2"/>
      </rPr>
      <t>&gt;</t>
    </r>
    <r>
      <rPr>
        <sz val="12"/>
        <color indexed="8"/>
        <rFont val="Arial"/>
        <family val="2"/>
      </rPr>
      <t xml:space="preserve"> 51% y </t>
    </r>
    <r>
      <rPr>
        <u/>
        <sz val="12"/>
        <color indexed="8"/>
        <rFont val="Arial"/>
        <family val="2"/>
      </rPr>
      <t>&lt;</t>
    </r>
    <r>
      <rPr>
        <sz val="12"/>
        <color indexed="8"/>
        <rFont val="Arial"/>
        <family val="2"/>
      </rPr>
      <t xml:space="preserve"> 79%</t>
    </r>
  </si>
  <si>
    <r>
      <rPr>
        <u/>
        <sz val="12"/>
        <color indexed="8"/>
        <rFont val="Arial"/>
        <family val="2"/>
      </rPr>
      <t>&gt;</t>
    </r>
    <r>
      <rPr>
        <sz val="12"/>
        <color indexed="8"/>
        <rFont val="Arial"/>
        <family val="2"/>
      </rPr>
      <t xml:space="preserve">80 y </t>
    </r>
    <r>
      <rPr>
        <u/>
        <sz val="12"/>
        <color indexed="8"/>
        <rFont val="Arial"/>
        <family val="2"/>
      </rPr>
      <t>&lt;</t>
    </r>
    <r>
      <rPr>
        <sz val="12"/>
        <color indexed="8"/>
        <rFont val="Arial"/>
        <family val="2"/>
      </rPr>
      <t xml:space="preserve"> 94%</t>
    </r>
  </si>
  <si>
    <r>
      <rPr>
        <u/>
        <sz val="12"/>
        <color indexed="8"/>
        <rFont val="Arial"/>
        <family val="2"/>
      </rPr>
      <t>&gt;</t>
    </r>
    <r>
      <rPr>
        <sz val="12"/>
        <color indexed="8"/>
        <rFont val="Arial"/>
        <family val="2"/>
      </rPr>
      <t>95%</t>
    </r>
  </si>
  <si>
    <r>
      <rPr>
        <u/>
        <sz val="12"/>
        <color indexed="8"/>
        <rFont val="Arial"/>
        <family val="2"/>
      </rPr>
      <t>&gt;</t>
    </r>
    <r>
      <rPr>
        <sz val="12"/>
        <color indexed="8"/>
        <rFont val="Arial"/>
        <family val="2"/>
      </rPr>
      <t>40%</t>
    </r>
  </si>
  <si>
    <r>
      <t xml:space="preserve">25% y </t>
    </r>
    <r>
      <rPr>
        <u/>
        <sz val="12"/>
        <color indexed="8"/>
        <rFont val="Arial"/>
        <family val="2"/>
      </rPr>
      <t>&lt;</t>
    </r>
    <r>
      <rPr>
        <sz val="12"/>
        <color indexed="8"/>
        <rFont val="Arial"/>
        <family val="2"/>
      </rPr>
      <t>16</t>
    </r>
  </si>
  <si>
    <r>
      <rPr>
        <u/>
        <sz val="12"/>
        <color indexed="8"/>
        <rFont val="Arial"/>
        <family val="2"/>
      </rPr>
      <t>&lt;</t>
    </r>
    <r>
      <rPr>
        <sz val="12"/>
        <color indexed="8"/>
        <rFont val="Arial"/>
        <family val="2"/>
      </rPr>
      <t>15%</t>
    </r>
  </si>
  <si>
    <r>
      <rPr>
        <u/>
        <sz val="12"/>
        <color indexed="8"/>
        <rFont val="Arial"/>
        <family val="2"/>
      </rPr>
      <t>&gt;</t>
    </r>
    <r>
      <rPr>
        <sz val="12"/>
        <color indexed="8"/>
        <rFont val="Arial"/>
        <family val="2"/>
      </rPr>
      <t xml:space="preserve">80 y </t>
    </r>
    <r>
      <rPr>
        <u/>
        <sz val="12"/>
        <color indexed="8"/>
        <rFont val="Arial"/>
        <family val="2"/>
      </rPr>
      <t>&lt;</t>
    </r>
    <r>
      <rPr>
        <sz val="12"/>
        <color indexed="8"/>
        <rFont val="Arial"/>
        <family val="2"/>
      </rPr>
      <t xml:space="preserve"> 99%</t>
    </r>
  </si>
  <si>
    <r>
      <rPr>
        <u/>
        <sz val="12"/>
        <color indexed="8"/>
        <rFont val="Arial"/>
        <family val="2"/>
      </rPr>
      <t>&gt;</t>
    </r>
    <r>
      <rPr>
        <sz val="12"/>
        <color indexed="8"/>
        <rFont val="Arial"/>
        <family val="2"/>
      </rPr>
      <t>50% Y &lt;70%</t>
    </r>
  </si>
  <si>
    <r>
      <rPr>
        <u/>
        <sz val="12"/>
        <color indexed="8"/>
        <rFont val="Arial"/>
        <family val="2"/>
      </rPr>
      <t>&gt;</t>
    </r>
    <r>
      <rPr>
        <sz val="12"/>
        <color indexed="8"/>
        <rFont val="Arial"/>
        <family val="2"/>
      </rPr>
      <t>70% Y &lt;=80%</t>
    </r>
  </si>
  <si>
    <r>
      <t>&gt;</t>
    </r>
    <r>
      <rPr>
        <sz val="12"/>
        <color indexed="8"/>
        <rFont val="Arial"/>
        <family val="2"/>
      </rPr>
      <t xml:space="preserve"> 10%</t>
    </r>
  </si>
  <si>
    <r>
      <rPr>
        <u/>
        <sz val="12"/>
        <color indexed="8"/>
        <rFont val="Arial"/>
        <family val="2"/>
      </rPr>
      <t>&gt;</t>
    </r>
    <r>
      <rPr>
        <sz val="12"/>
        <color indexed="8"/>
        <rFont val="Arial"/>
        <family val="2"/>
      </rPr>
      <t>20%</t>
    </r>
  </si>
  <si>
    <r>
      <rPr>
        <b/>
        <sz val="12"/>
        <color theme="1"/>
        <rFont val="Arial"/>
        <family val="2"/>
      </rPr>
      <t>PROMEDIO</t>
    </r>
    <r>
      <rPr>
        <sz val="12"/>
        <color theme="1"/>
        <rFont val="Arial"/>
        <family val="2"/>
      </rPr>
      <t xml:space="preserve"> (Total de vehículos disponibles de 1ra respuesta para la atención/ total de vehículos existentes de 1ra respuesta para la atención)*100</t>
    </r>
  </si>
  <si>
    <r>
      <rPr>
        <u/>
        <sz val="12"/>
        <color indexed="8"/>
        <rFont val="Arial"/>
        <family val="2"/>
      </rPr>
      <t>&lt;29</t>
    </r>
    <r>
      <rPr>
        <sz val="12"/>
        <color indexed="8"/>
        <rFont val="Arial"/>
        <family val="2"/>
      </rPr>
      <t>%</t>
    </r>
  </si>
  <si>
    <r>
      <t>(</t>
    </r>
    <r>
      <rPr>
        <u/>
        <sz val="12"/>
        <color indexed="8"/>
        <rFont val="Arial"/>
        <family val="2"/>
      </rPr>
      <t>&gt;</t>
    </r>
    <r>
      <rPr>
        <sz val="12"/>
        <color indexed="8"/>
        <rFont val="Arial"/>
        <family val="2"/>
      </rPr>
      <t xml:space="preserve"> 30% y </t>
    </r>
    <r>
      <rPr>
        <u/>
        <sz val="12"/>
        <color indexed="8"/>
        <rFont val="Arial"/>
        <family val="2"/>
      </rPr>
      <t>&lt;59</t>
    </r>
    <r>
      <rPr>
        <sz val="12"/>
        <color indexed="8"/>
        <rFont val="Arial"/>
        <family val="2"/>
      </rPr>
      <t>%)</t>
    </r>
  </si>
  <si>
    <r>
      <t>(</t>
    </r>
    <r>
      <rPr>
        <u/>
        <sz val="12"/>
        <color indexed="8"/>
        <rFont val="Arial"/>
        <family val="2"/>
      </rPr>
      <t>&gt;</t>
    </r>
    <r>
      <rPr>
        <sz val="12"/>
        <color indexed="8"/>
        <rFont val="Arial"/>
        <family val="2"/>
      </rPr>
      <t xml:space="preserve"> 60% y </t>
    </r>
    <r>
      <rPr>
        <u/>
        <sz val="12"/>
        <color indexed="8"/>
        <rFont val="Arial"/>
        <family val="2"/>
      </rPr>
      <t>&lt;89</t>
    </r>
    <r>
      <rPr>
        <sz val="12"/>
        <color indexed="8"/>
        <rFont val="Arial"/>
        <family val="2"/>
      </rPr>
      <t>%)</t>
    </r>
  </si>
  <si>
    <r>
      <rPr>
        <u/>
        <sz val="12"/>
        <color indexed="8"/>
        <rFont val="Arial"/>
        <family val="2"/>
      </rPr>
      <t>&gt;90</t>
    </r>
    <r>
      <rPr>
        <sz val="12"/>
        <color indexed="8"/>
        <rFont val="Arial"/>
        <family val="2"/>
      </rPr>
      <t>%</t>
    </r>
  </si>
  <si>
    <r>
      <rPr>
        <b/>
        <u/>
        <sz val="12"/>
        <color theme="1"/>
        <rFont val="Arial"/>
        <family val="2"/>
      </rPr>
      <t>Promedio mensual</t>
    </r>
    <r>
      <rPr>
        <sz val="12"/>
        <color theme="1"/>
        <rFont val="Arial"/>
        <family val="2"/>
      </rPr>
      <t xml:space="preserve"> (suma de los días de vehículos atendidos por mantenimiento / el numero de  vehículos en mantenimiento)
</t>
    </r>
    <r>
      <rPr>
        <i/>
        <sz val="12"/>
        <color theme="1"/>
        <rFont val="Arial"/>
        <family val="2"/>
      </rPr>
      <t xml:space="preserve">Ref.: </t>
    </r>
    <r>
      <rPr>
        <i/>
        <u/>
        <sz val="12"/>
        <color theme="1"/>
        <rFont val="Arial"/>
        <family val="2"/>
      </rPr>
      <t>Fecha de entrada al taller-fecha de salida del taller</t>
    </r>
    <r>
      <rPr>
        <i/>
        <sz val="12"/>
        <color theme="1"/>
        <rFont val="Arial"/>
        <family val="2"/>
      </rPr>
      <t xml:space="preserve">
</t>
    </r>
  </si>
  <si>
    <r>
      <rPr>
        <u/>
        <sz val="12"/>
        <color theme="1"/>
        <rFont val="Arial"/>
        <family val="2"/>
      </rPr>
      <t>&gt;</t>
    </r>
    <r>
      <rPr>
        <sz val="12"/>
        <color theme="1"/>
        <rFont val="Arial"/>
        <family val="2"/>
      </rPr>
      <t xml:space="preserve"> 21 DIAS</t>
    </r>
  </si>
  <si>
    <r>
      <t>(</t>
    </r>
    <r>
      <rPr>
        <u/>
        <sz val="12"/>
        <color theme="1"/>
        <rFont val="Arial"/>
        <family val="2"/>
      </rPr>
      <t>&gt;</t>
    </r>
    <r>
      <rPr>
        <sz val="12"/>
        <color theme="1"/>
        <rFont val="Arial"/>
        <family val="2"/>
      </rPr>
      <t xml:space="preserve"> 13 DIAS y </t>
    </r>
    <r>
      <rPr>
        <u/>
        <sz val="12"/>
        <color theme="1"/>
        <rFont val="Arial"/>
        <family val="2"/>
      </rPr>
      <t>&lt;</t>
    </r>
    <r>
      <rPr>
        <sz val="12"/>
        <color theme="1"/>
        <rFont val="Arial"/>
        <family val="2"/>
      </rPr>
      <t xml:space="preserve"> 20 DIAS)</t>
    </r>
  </si>
  <si>
    <r>
      <t>(</t>
    </r>
    <r>
      <rPr>
        <u/>
        <sz val="12"/>
        <color theme="1"/>
        <rFont val="Arial"/>
        <family val="2"/>
      </rPr>
      <t>&gt;6</t>
    </r>
    <r>
      <rPr>
        <sz val="12"/>
        <color theme="1"/>
        <rFont val="Arial"/>
        <family val="2"/>
      </rPr>
      <t xml:space="preserve"> DIAS y  </t>
    </r>
    <r>
      <rPr>
        <u/>
        <sz val="12"/>
        <color theme="1"/>
        <rFont val="Arial"/>
        <family val="2"/>
      </rPr>
      <t>&lt;</t>
    </r>
    <r>
      <rPr>
        <sz val="12"/>
        <color theme="1"/>
        <rFont val="Arial"/>
        <family val="2"/>
      </rPr>
      <t xml:space="preserve"> 12 DIAS)</t>
    </r>
  </si>
  <si>
    <r>
      <rPr>
        <u/>
        <sz val="12"/>
        <color theme="1"/>
        <rFont val="Arial"/>
        <family val="2"/>
      </rPr>
      <t>&lt; 5</t>
    </r>
    <r>
      <rPr>
        <sz val="12"/>
        <color theme="1"/>
        <rFont val="Arial"/>
        <family val="2"/>
      </rPr>
      <t xml:space="preserve"> DIAS </t>
    </r>
  </si>
  <si>
    <r>
      <rPr>
        <b/>
        <sz val="12"/>
        <color theme="1"/>
        <rFont val="Arial"/>
        <family val="2"/>
      </rPr>
      <t>PROMEDIO SEMANAL</t>
    </r>
    <r>
      <rPr>
        <sz val="12"/>
        <color theme="1"/>
        <rFont val="Arial"/>
        <family val="2"/>
      </rPr>
      <t xml:space="preserve"> (Total de equipo menor (mayor frecuencia y/o rotación) disponible para la atencion </t>
    </r>
    <r>
      <rPr>
        <b/>
        <sz val="12"/>
        <color theme="1"/>
        <rFont val="Arial"/>
        <family val="2"/>
      </rPr>
      <t>segun base de disponibilidad</t>
    </r>
    <r>
      <rPr>
        <sz val="12"/>
        <color theme="1"/>
        <rFont val="Arial"/>
        <family val="2"/>
      </rPr>
      <t>/ total de equipo menor (mayor frecuencia y/o rotación). para la atención)*100</t>
    </r>
  </si>
  <si>
    <r>
      <rPr>
        <u/>
        <sz val="12"/>
        <color indexed="8"/>
        <rFont val="Arial"/>
        <family val="2"/>
      </rPr>
      <t>&lt;</t>
    </r>
    <r>
      <rPr>
        <sz val="12"/>
        <color indexed="8"/>
        <rFont val="Arial"/>
        <family val="2"/>
      </rPr>
      <t>29%</t>
    </r>
  </si>
  <si>
    <r>
      <t>(</t>
    </r>
    <r>
      <rPr>
        <u/>
        <sz val="12"/>
        <color indexed="8"/>
        <rFont val="Arial"/>
        <family val="2"/>
      </rPr>
      <t>&gt;</t>
    </r>
    <r>
      <rPr>
        <sz val="12"/>
        <color indexed="8"/>
        <rFont val="Arial"/>
        <family val="2"/>
      </rPr>
      <t xml:space="preserve"> 30% y </t>
    </r>
    <r>
      <rPr>
        <u/>
        <sz val="12"/>
        <color indexed="8"/>
        <rFont val="Arial"/>
        <family val="2"/>
      </rPr>
      <t>&lt;</t>
    </r>
    <r>
      <rPr>
        <sz val="12"/>
        <color indexed="8"/>
        <rFont val="Arial"/>
        <family val="2"/>
      </rPr>
      <t>59%)</t>
    </r>
  </si>
  <si>
    <r>
      <t>(</t>
    </r>
    <r>
      <rPr>
        <u/>
        <sz val="12"/>
        <color indexed="8"/>
        <rFont val="Arial"/>
        <family val="2"/>
      </rPr>
      <t>&gt;</t>
    </r>
    <r>
      <rPr>
        <sz val="12"/>
        <color indexed="8"/>
        <rFont val="Arial"/>
        <family val="2"/>
      </rPr>
      <t xml:space="preserve"> 60% y </t>
    </r>
    <r>
      <rPr>
        <u/>
        <sz val="12"/>
        <color indexed="8"/>
        <rFont val="Arial"/>
        <family val="2"/>
      </rPr>
      <t>&lt;84</t>
    </r>
    <r>
      <rPr>
        <sz val="12"/>
        <color indexed="8"/>
        <rFont val="Arial"/>
        <family val="2"/>
      </rPr>
      <t>%)</t>
    </r>
  </si>
  <si>
    <r>
      <rPr>
        <u/>
        <sz val="12"/>
        <color indexed="8"/>
        <rFont val="Arial"/>
        <family val="2"/>
      </rPr>
      <t>&gt;</t>
    </r>
    <r>
      <rPr>
        <sz val="12"/>
        <color indexed="8"/>
        <rFont val="Arial"/>
        <family val="2"/>
      </rPr>
      <t>85%</t>
    </r>
  </si>
  <si>
    <r>
      <rPr>
        <u/>
        <sz val="12"/>
        <color indexed="8"/>
        <rFont val="Arial"/>
        <family val="2"/>
      </rPr>
      <t>&lt;</t>
    </r>
    <r>
      <rPr>
        <sz val="12"/>
        <color indexed="8"/>
        <rFont val="Arial"/>
        <family val="2"/>
      </rPr>
      <t>59%</t>
    </r>
  </si>
  <si>
    <r>
      <t>(</t>
    </r>
    <r>
      <rPr>
        <u/>
        <sz val="12"/>
        <color indexed="8"/>
        <rFont val="Arial"/>
        <family val="2"/>
      </rPr>
      <t>&gt;</t>
    </r>
    <r>
      <rPr>
        <sz val="12"/>
        <color indexed="8"/>
        <rFont val="Arial"/>
        <family val="2"/>
      </rPr>
      <t xml:space="preserve"> 60% y </t>
    </r>
    <r>
      <rPr>
        <u/>
        <sz val="12"/>
        <color indexed="8"/>
        <rFont val="Arial"/>
        <family val="2"/>
      </rPr>
      <t>&lt;</t>
    </r>
    <r>
      <rPr>
        <sz val="12"/>
        <color indexed="8"/>
        <rFont val="Arial"/>
        <family val="2"/>
      </rPr>
      <t>79%)</t>
    </r>
  </si>
  <si>
    <r>
      <t>(</t>
    </r>
    <r>
      <rPr>
        <u/>
        <sz val="12"/>
        <color indexed="8"/>
        <rFont val="Arial"/>
        <family val="2"/>
      </rPr>
      <t>&gt;</t>
    </r>
    <r>
      <rPr>
        <sz val="12"/>
        <color indexed="8"/>
        <rFont val="Arial"/>
        <family val="2"/>
      </rPr>
      <t xml:space="preserve"> 80% y </t>
    </r>
    <r>
      <rPr>
        <u/>
        <sz val="12"/>
        <color indexed="8"/>
        <rFont val="Arial"/>
        <family val="2"/>
      </rPr>
      <t>&lt;</t>
    </r>
    <r>
      <rPr>
        <sz val="12"/>
        <color indexed="8"/>
        <rFont val="Arial"/>
        <family val="2"/>
      </rPr>
      <t>89%)</t>
    </r>
  </si>
  <si>
    <r>
      <rPr>
        <u/>
        <sz val="12"/>
        <color indexed="8"/>
        <rFont val="Arial"/>
        <family val="2"/>
      </rPr>
      <t>&gt;</t>
    </r>
    <r>
      <rPr>
        <sz val="12"/>
        <color indexed="8"/>
        <rFont val="Arial"/>
        <family val="2"/>
      </rPr>
      <t>90%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</si>
</sst>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00_-;\-* #,##0.00_-;_-* &quot;-&quot;??_-;_-@_-"/>
    <numFmt numFmtId="165" formatCode="_([$$-240A]\ * #,##0.00_);_([$$-240A]\ * \(#,##0.00\);_([$$-240A]\ * &quot;-&quot;??_);_(@_)"/>
    <numFmt numFmtId="166" formatCode="_(&quot;$&quot;\ * #,##0.00_);_(&quot;$&quot;\ * \(#,##0.00\);_(&quot;$&quot;\ * &quot;-&quot;??_);_(@_)"/>
    <numFmt numFmtId="167" formatCode="0.0%"/>
    <numFmt numFmtId="168" formatCode="_(* #,##0_);_(* \(#,##0\);_(* &quot;-&quot;??_);_(@_)"/>
    <numFmt numFmtId="169" formatCode="h:mm:ss;@"/>
    <numFmt numFmtId="170" formatCode="0.0"/>
    <numFmt numFmtId="171" formatCode="&quot;$&quot;\ #,##0"/>
    <numFmt numFmtId="172" formatCode="&quot;$&quot;\ #,##0.00"/>
    <numFmt numFmtId="173" formatCode="_-* #,##0_-;\-* #,##0_-;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sz val="11"/>
      <name val="Calibri"/>
      <family val="2"/>
      <scheme val="minor"/>
    </font>
    <font>
      <sz val="11"/>
      <color rgb="FF222222"/>
      <name val="Calibri"/>
      <family val="2"/>
      <scheme val="minor"/>
    </font>
    <font>
      <sz val="11"/>
      <color indexed="8"/>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b/>
      <sz val="16"/>
      <name val="Calibri"/>
      <family val="2"/>
      <scheme val="minor"/>
    </font>
    <font>
      <sz val="9"/>
      <color indexed="81"/>
      <name val="Tahoma"/>
      <charset val="1"/>
    </font>
    <font>
      <b/>
      <sz val="9"/>
      <color indexed="81"/>
      <name val="Tahoma"/>
      <charset val="1"/>
    </font>
    <font>
      <sz val="12"/>
      <color indexed="8"/>
      <name val="Arial"/>
      <family val="2"/>
    </font>
    <font>
      <sz val="12"/>
      <color rgb="FF222222"/>
      <name val="Arial"/>
      <family val="2"/>
    </font>
    <font>
      <sz val="12"/>
      <color theme="1"/>
      <name val="Arial"/>
      <family val="2"/>
    </font>
    <font>
      <b/>
      <sz val="12"/>
      <color indexed="10"/>
      <name val="Arial"/>
      <family val="2"/>
    </font>
    <font>
      <sz val="12"/>
      <name val="Arial"/>
      <family val="2"/>
    </font>
    <font>
      <b/>
      <sz val="12"/>
      <color indexed="12"/>
      <name val="Arial"/>
      <family val="2"/>
    </font>
    <font>
      <b/>
      <sz val="12"/>
      <name val="Arial"/>
      <family val="2"/>
    </font>
    <font>
      <b/>
      <sz val="12"/>
      <color indexed="8"/>
      <name val="Arial"/>
      <family val="2"/>
    </font>
    <font>
      <b/>
      <sz val="12"/>
      <color theme="1"/>
      <name val="Arial"/>
      <family val="2"/>
    </font>
    <font>
      <b/>
      <sz val="12"/>
      <color theme="0"/>
      <name val="Arial"/>
      <family val="2"/>
    </font>
    <font>
      <b/>
      <sz val="12"/>
      <color rgb="FF000000"/>
      <name val="Arial"/>
      <family val="2"/>
    </font>
    <font>
      <sz val="12"/>
      <color rgb="FFFF0000"/>
      <name val="Arial"/>
      <family val="2"/>
    </font>
    <font>
      <sz val="12"/>
      <color theme="3"/>
      <name val="Arial"/>
      <family val="2"/>
    </font>
    <font>
      <sz val="12"/>
      <color rgb="FF000000"/>
      <name val="Arial"/>
      <family val="2"/>
    </font>
    <font>
      <u/>
      <sz val="12"/>
      <color indexed="8"/>
      <name val="Arial"/>
      <family val="2"/>
    </font>
    <font>
      <i/>
      <sz val="12"/>
      <name val="Arial"/>
      <family val="2"/>
    </font>
    <font>
      <b/>
      <u/>
      <sz val="12"/>
      <color theme="1"/>
      <name val="Arial"/>
      <family val="2"/>
    </font>
    <font>
      <i/>
      <sz val="12"/>
      <color theme="1"/>
      <name val="Arial"/>
      <family val="2"/>
    </font>
    <font>
      <i/>
      <u/>
      <sz val="12"/>
      <color theme="1"/>
      <name val="Arial"/>
      <family val="2"/>
    </font>
    <font>
      <u/>
      <sz val="12"/>
      <color theme="1"/>
      <name val="Arial"/>
      <family val="2"/>
    </font>
    <font>
      <b/>
      <sz val="13"/>
      <name val="Arial"/>
      <family val="2"/>
    </font>
  </fonts>
  <fills count="36">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499984740745262"/>
        <bgColor indexed="64"/>
      </patternFill>
    </fill>
    <fill>
      <patternFill patternType="solid">
        <fgColor theme="4" tint="-0.249977111117893"/>
        <bgColor theme="4" tint="-0.249977111117893"/>
      </patternFill>
    </fill>
    <fill>
      <patternFill patternType="solid">
        <fgColor theme="1" tint="0.499984740745262"/>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6" tint="0.59999389629810485"/>
        <bgColor indexed="9"/>
      </patternFill>
    </fill>
    <fill>
      <patternFill patternType="solid">
        <fgColor theme="8" tint="0.79998168889431442"/>
        <bgColor theme="4" tint="0.79998168889431442"/>
      </patternFill>
    </fill>
    <fill>
      <patternFill patternType="solid">
        <fgColor theme="6" tint="0.79998168889431442"/>
        <bgColor theme="4" tint="0.79998168889431442"/>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0" tint="-4.9989318521683403E-2"/>
        <bgColor rgb="FFBFBFBF"/>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int="0.79998168889431442"/>
      </top>
      <bottom style="thin">
        <color theme="4" tint="0.79998168889431442"/>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top style="double">
        <color theme="4" tint="-0.249977111117893"/>
      </top>
      <bottom/>
      <diagonal/>
    </border>
    <border>
      <left style="thin">
        <color indexed="64"/>
      </left>
      <right style="thin">
        <color indexed="64"/>
      </right>
      <top style="thin">
        <color indexed="64"/>
      </top>
      <bottom style="thin">
        <color theme="4" tint="0.39997558519241921"/>
      </bottom>
      <diagonal/>
    </border>
    <border>
      <left/>
      <right style="thin">
        <color indexed="64"/>
      </right>
      <top/>
      <bottom/>
      <diagonal/>
    </border>
    <border>
      <left style="thin">
        <color indexed="64"/>
      </left>
      <right/>
      <top style="thin">
        <color indexed="64"/>
      </top>
      <bottom style="thin">
        <color theme="4" tint="0.3999755851924192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thin">
        <color indexed="64"/>
      </right>
      <top style="thin">
        <color theme="4" tint="0.39997558519241921"/>
      </top>
      <bottom style="thin">
        <color theme="4" tint="0.39997558519241921"/>
      </bottom>
      <diagonal/>
    </border>
    <border>
      <left style="thin">
        <color indexed="8"/>
      </left>
      <right style="thin">
        <color indexed="8"/>
      </right>
      <top style="thin">
        <color indexed="8"/>
      </top>
      <bottom style="thin">
        <color indexed="2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2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8">
    <xf numFmtId="0" fontId="0" fillId="0" borderId="0"/>
    <xf numFmtId="9" fontId="1" fillId="0" borderId="0" applyFont="0" applyFill="0" applyBorder="0" applyAlignment="0" applyProtection="0"/>
    <xf numFmtId="0" fontId="5" fillId="0" borderId="0"/>
    <xf numFmtId="165" fontId="1" fillId="0" borderId="0"/>
    <xf numFmtId="0"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 fillId="0" borderId="0"/>
    <xf numFmtId="0" fontId="9" fillId="0" borderId="0"/>
    <xf numFmtId="0" fontId="9" fillId="0" borderId="0"/>
    <xf numFmtId="0" fontId="9" fillId="0" borderId="0"/>
    <xf numFmtId="9" fontId="5"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cellStyleXfs>
  <cellXfs count="482">
    <xf numFmtId="0" fontId="0" fillId="0" borderId="0" xfId="0"/>
    <xf numFmtId="0" fontId="0" fillId="0" borderId="0" xfId="0" applyAlignment="1">
      <alignment vertical="center"/>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8" fillId="0" borderId="4" xfId="0" applyFont="1" applyBorder="1" applyAlignment="1">
      <alignment horizontal="center" vertical="center"/>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20" fontId="8"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10" borderId="4" xfId="0" applyFont="1" applyFill="1" applyBorder="1" applyAlignment="1">
      <alignment horizontal="center" vertical="center" wrapText="1"/>
    </xf>
    <xf numFmtId="9" fontId="10" fillId="12" borderId="5" xfId="0" applyNumberFormat="1" applyFont="1" applyFill="1" applyBorder="1" applyAlignment="1">
      <alignment horizontal="center" vertical="center"/>
    </xf>
    <xf numFmtId="1" fontId="10" fillId="12" borderId="5" xfId="0" applyNumberFormat="1" applyFont="1" applyFill="1" applyBorder="1" applyAlignment="1">
      <alignment horizontal="center" vertical="center"/>
    </xf>
    <xf numFmtId="9" fontId="10" fillId="12" borderId="7" xfId="0" applyNumberFormat="1" applyFont="1" applyFill="1" applyBorder="1" applyAlignment="1">
      <alignment horizontal="center" vertical="center"/>
    </xf>
    <xf numFmtId="10" fontId="11" fillId="12" borderId="7" xfId="0" applyNumberFormat="1" applyFont="1" applyFill="1" applyBorder="1" applyAlignment="1">
      <alignment horizontal="center" vertical="center"/>
    </xf>
    <xf numFmtId="0" fontId="10" fillId="12" borderId="10" xfId="0" applyFont="1" applyFill="1" applyBorder="1" applyAlignment="1">
      <alignment horizontal="justify" vertical="center" wrapText="1"/>
    </xf>
    <xf numFmtId="0" fontId="0"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12" borderId="7" xfId="0" applyFont="1" applyFill="1" applyBorder="1" applyAlignment="1">
      <alignment horizontal="justify" vertical="center" wrapText="1"/>
    </xf>
    <xf numFmtId="0" fontId="10" fillId="12" borderId="4" xfId="0" applyFont="1" applyFill="1" applyBorder="1" applyAlignment="1">
      <alignment horizontal="justify" vertical="center" wrapText="1"/>
    </xf>
    <xf numFmtId="0" fontId="0" fillId="0" borderId="4" xfId="0" applyBorder="1" applyAlignment="1">
      <alignment horizontal="center" vertical="center"/>
    </xf>
    <xf numFmtId="10" fontId="0" fillId="0" borderId="4" xfId="0" applyNumberFormat="1" applyBorder="1" applyAlignment="1">
      <alignment horizontal="center" vertical="center"/>
    </xf>
    <xf numFmtId="1" fontId="0" fillId="0" borderId="4" xfId="0" applyNumberFormat="1" applyBorder="1" applyAlignment="1">
      <alignment horizontal="center" vertical="center"/>
    </xf>
    <xf numFmtId="9" fontId="0" fillId="0" borderId="0" xfId="1" applyFont="1"/>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0" fontId="0" fillId="18"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9" borderId="4" xfId="0" applyFont="1" applyFill="1" applyBorder="1" applyAlignment="1">
      <alignment horizontal="center" vertical="center" wrapText="1"/>
    </xf>
    <xf numFmtId="0" fontId="10" fillId="12" borderId="7" xfId="0" applyFont="1" applyFill="1" applyBorder="1" applyAlignment="1">
      <alignment horizontal="justify" vertical="center" wrapText="1"/>
    </xf>
    <xf numFmtId="0" fontId="12" fillId="0" borderId="14" xfId="0" applyFont="1" applyFill="1" applyBorder="1" applyAlignment="1">
      <alignment horizontal="center" vertical="center"/>
    </xf>
    <xf numFmtId="0" fontId="0" fillId="0" borderId="0" xfId="0"/>
    <xf numFmtId="0" fontId="0" fillId="0" borderId="0" xfId="0" pivotButton="1"/>
    <xf numFmtId="0" fontId="0" fillId="0" borderId="0" xfId="0" applyAlignment="1">
      <alignment horizontal="center" vertical="center"/>
    </xf>
    <xf numFmtId="0" fontId="0" fillId="0" borderId="18" xfId="0" pivotButton="1" applyBorder="1" applyAlignment="1">
      <alignment horizontal="center" vertical="center"/>
    </xf>
    <xf numFmtId="0" fontId="0" fillId="0" borderId="18" xfId="0" applyBorder="1" applyAlignment="1">
      <alignment horizontal="center" vertical="center"/>
    </xf>
    <xf numFmtId="9" fontId="0" fillId="0" borderId="18" xfId="0" applyNumberFormat="1" applyBorder="1" applyAlignment="1">
      <alignment horizontal="center" vertical="center"/>
    </xf>
    <xf numFmtId="0" fontId="0" fillId="16" borderId="18" xfId="0" applyFill="1" applyBorder="1" applyAlignment="1">
      <alignment horizontal="center" vertical="center"/>
    </xf>
    <xf numFmtId="9" fontId="0" fillId="16" borderId="18" xfId="0" applyNumberFormat="1" applyFill="1" applyBorder="1" applyAlignment="1">
      <alignment horizontal="center" vertical="center"/>
    </xf>
    <xf numFmtId="0" fontId="0" fillId="0" borderId="19" xfId="0" applyBorder="1" applyAlignment="1">
      <alignment horizontal="center" vertical="center"/>
    </xf>
    <xf numFmtId="0" fontId="0" fillId="0" borderId="20" xfId="0" pivotButton="1" applyBorder="1" applyAlignment="1">
      <alignment horizontal="center"/>
    </xf>
    <xf numFmtId="0" fontId="0" fillId="0" borderId="20"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xf>
    <xf numFmtId="9" fontId="0" fillId="0" borderId="23" xfId="0" applyNumberFormat="1" applyBorder="1" applyAlignment="1">
      <alignment horizontal="center" vertical="center"/>
    </xf>
    <xf numFmtId="0" fontId="0" fillId="0" borderId="22" xfId="0" applyBorder="1" applyAlignment="1">
      <alignment vertical="center"/>
    </xf>
    <xf numFmtId="0" fontId="0" fillId="0" borderId="22" xfId="0" pivotButton="1" applyBorder="1" applyAlignment="1">
      <alignment horizontal="center" vertical="center" wrapText="1"/>
    </xf>
    <xf numFmtId="0" fontId="0" fillId="0" borderId="22" xfId="0" applyBorder="1" applyAlignment="1">
      <alignment horizontal="center" vertical="center" wrapText="1"/>
    </xf>
    <xf numFmtId="1" fontId="0" fillId="0" borderId="23" xfId="0" applyNumberFormat="1" applyBorder="1" applyAlignment="1">
      <alignment horizontal="center" vertical="center"/>
    </xf>
    <xf numFmtId="169" fontId="0" fillId="0" borderId="23" xfId="0" applyNumberFormat="1" applyBorder="1" applyAlignment="1">
      <alignment horizontal="center" vertical="center"/>
    </xf>
    <xf numFmtId="0" fontId="0" fillId="0" borderId="21" xfId="0" applyBorder="1" applyAlignment="1">
      <alignment horizontal="left" vertical="center"/>
    </xf>
    <xf numFmtId="0" fontId="0" fillId="0" borderId="19"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2"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9" fontId="0" fillId="12" borderId="5" xfId="0" applyNumberFormat="1" applyFont="1" applyFill="1" applyBorder="1" applyAlignment="1">
      <alignment horizontal="center" vertical="center" wrapText="1"/>
    </xf>
    <xf numFmtId="0" fontId="15" fillId="23" borderId="0" xfId="0" applyFont="1" applyFill="1" applyBorder="1" applyAlignment="1">
      <alignment horizontal="center"/>
    </xf>
    <xf numFmtId="0" fontId="0" fillId="0" borderId="0" xfId="0" applyAlignment="1">
      <alignment horizontal="left"/>
    </xf>
    <xf numFmtId="10" fontId="0" fillId="0" borderId="0" xfId="0" applyNumberFormat="1"/>
    <xf numFmtId="0" fontId="0" fillId="16" borderId="0" xfId="0" applyFill="1" applyBorder="1" applyAlignment="1">
      <alignment horizontal="center" vertical="center"/>
    </xf>
    <xf numFmtId="9" fontId="0" fillId="16" borderId="0" xfId="0" applyNumberFormat="1" applyFill="1" applyBorder="1" applyAlignment="1">
      <alignment horizontal="center" vertical="center"/>
    </xf>
    <xf numFmtId="9" fontId="0" fillId="0" borderId="0" xfId="0" applyNumberFormat="1" applyAlignment="1">
      <alignment horizontal="center" vertical="center"/>
    </xf>
    <xf numFmtId="9" fontId="0" fillId="0" borderId="0" xfId="0" pivotButton="1" applyNumberFormat="1" applyAlignment="1">
      <alignment horizontal="center" vertical="center"/>
    </xf>
    <xf numFmtId="9" fontId="0" fillId="0" borderId="27" xfId="0" applyNumberFormat="1" applyFont="1" applyBorder="1" applyAlignment="1">
      <alignment horizontal="center" vertical="center"/>
    </xf>
    <xf numFmtId="9" fontId="2" fillId="0" borderId="30" xfId="0" applyNumberFormat="1" applyFont="1" applyBorder="1" applyAlignment="1">
      <alignment horizontal="center" vertical="center"/>
    </xf>
    <xf numFmtId="9" fontId="3" fillId="25" borderId="29" xfId="0" applyNumberFormat="1" applyFont="1" applyFill="1" applyBorder="1" applyAlignment="1">
      <alignment horizontal="center" vertical="center"/>
    </xf>
    <xf numFmtId="0" fontId="3" fillId="25" borderId="28" xfId="0" applyFont="1" applyFill="1" applyBorder="1" applyAlignment="1">
      <alignment horizontal="center"/>
    </xf>
    <xf numFmtId="0" fontId="3" fillId="25" borderId="4" xfId="0" applyFont="1" applyFill="1" applyBorder="1" applyAlignment="1">
      <alignment horizontal="center" vertical="center"/>
    </xf>
    <xf numFmtId="0" fontId="0" fillId="0" borderId="4" xfId="0" applyFont="1" applyBorder="1" applyAlignment="1">
      <alignment horizontal="left" vertical="center"/>
    </xf>
    <xf numFmtId="0" fontId="0" fillId="0" borderId="4" xfId="0" applyNumberFormat="1" applyFont="1" applyBorder="1" applyAlignment="1">
      <alignment horizontal="center" vertical="center"/>
    </xf>
    <xf numFmtId="0" fontId="4" fillId="3" borderId="0" xfId="0" applyFont="1" applyFill="1" applyBorder="1" applyAlignment="1">
      <alignment horizontal="center"/>
    </xf>
    <xf numFmtId="9" fontId="2" fillId="0" borderId="0"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pivotButton="1" applyBorder="1"/>
    <xf numFmtId="0" fontId="0" fillId="0" borderId="0" xfId="0" applyBorder="1"/>
    <xf numFmtId="0" fontId="0" fillId="0" borderId="0" xfId="0" pivotButton="1" applyBorder="1" applyAlignment="1">
      <alignment horizontal="center" vertical="center"/>
    </xf>
    <xf numFmtId="0" fontId="0" fillId="0" borderId="0" xfId="0" applyBorder="1" applyAlignment="1">
      <alignment horizontal="center" vertical="center"/>
    </xf>
    <xf numFmtId="0" fontId="2" fillId="0" borderId="0" xfId="0" pivotButton="1" applyFont="1" applyBorder="1" applyAlignment="1">
      <alignment horizontal="center" vertical="center"/>
    </xf>
    <xf numFmtId="0" fontId="0" fillId="0" borderId="0" xfId="0" applyBorder="1" applyAlignment="1">
      <alignment horizontal="center" vertical="center" wrapText="1"/>
    </xf>
    <xf numFmtId="9" fontId="0" fillId="0" borderId="0" xfId="0" applyNumberFormat="1" applyBorder="1" applyAlignment="1">
      <alignment horizontal="center" vertical="center"/>
    </xf>
    <xf numFmtId="0" fontId="0" fillId="0" borderId="32" xfId="0" applyBorder="1" applyAlignment="1">
      <alignment horizontal="center" vertical="center"/>
    </xf>
    <xf numFmtId="9" fontId="0" fillId="0" borderId="32" xfId="0" applyNumberFormat="1" applyBorder="1" applyAlignment="1">
      <alignment horizontal="center" vertical="center"/>
    </xf>
    <xf numFmtId="0" fontId="0" fillId="0" borderId="16" xfId="0" applyNumberFormat="1" applyBorder="1" applyAlignment="1">
      <alignment horizontal="center" vertical="center"/>
    </xf>
    <xf numFmtId="0" fontId="0" fillId="21" borderId="5" xfId="0" applyNumberFormat="1" applyFill="1" applyBorder="1" applyAlignment="1">
      <alignment horizontal="center" vertical="center"/>
    </xf>
    <xf numFmtId="0" fontId="0" fillId="21" borderId="7" xfId="0" applyNumberFormat="1" applyFill="1" applyBorder="1" applyAlignment="1">
      <alignment horizontal="center" vertical="center"/>
    </xf>
    <xf numFmtId="0" fontId="0" fillId="0" borderId="10" xfId="0" applyNumberFormat="1" applyBorder="1" applyAlignment="1">
      <alignment horizontal="center" vertical="center"/>
    </xf>
    <xf numFmtId="0" fontId="0" fillId="21" borderId="9" xfId="0" applyNumberFormat="1" applyFill="1" applyBorder="1" applyAlignment="1">
      <alignment horizontal="center" vertical="center"/>
    </xf>
    <xf numFmtId="0" fontId="0" fillId="0" borderId="8" xfId="0" pivotButton="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21" borderId="8" xfId="0" applyFill="1" applyBorder="1" applyAlignment="1">
      <alignment horizontal="center" vertical="center"/>
    </xf>
    <xf numFmtId="0" fontId="0" fillId="10" borderId="4" xfId="0" applyFill="1" applyBorder="1" applyAlignment="1">
      <alignment horizontal="center" vertical="center"/>
    </xf>
    <xf numFmtId="9" fontId="0" fillId="10" borderId="4" xfId="0" applyNumberFormat="1" applyFill="1" applyBorder="1" applyAlignment="1">
      <alignment horizontal="center" vertical="center"/>
    </xf>
    <xf numFmtId="0" fontId="0" fillId="10" borderId="4" xfId="0" applyFill="1" applyBorder="1" applyAlignment="1">
      <alignment horizontal="center" vertical="center" wrapText="1"/>
    </xf>
    <xf numFmtId="0" fontId="0" fillId="0" borderId="0" xfId="0" applyBorder="1" applyAlignment="1">
      <alignment vertical="center" wrapText="1"/>
    </xf>
    <xf numFmtId="10" fontId="0" fillId="0" borderId="0" xfId="1" applyNumberFormat="1" applyFont="1" applyAlignment="1">
      <alignment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1" borderId="6" xfId="0" applyFont="1" applyFill="1" applyBorder="1" applyAlignment="1">
      <alignment horizontal="center"/>
    </xf>
    <xf numFmtId="0" fontId="12" fillId="17" borderId="13" xfId="0" applyFont="1" applyFill="1" applyBorder="1" applyAlignment="1">
      <alignment horizontal="center" vertical="center"/>
    </xf>
    <xf numFmtId="0" fontId="12" fillId="17" borderId="14" xfId="0" applyFont="1" applyFill="1" applyBorder="1" applyAlignment="1">
      <alignment horizontal="center" vertical="center"/>
    </xf>
    <xf numFmtId="0" fontId="12" fillId="17" borderId="15" xfId="0" applyFont="1" applyFill="1" applyBorder="1" applyAlignment="1">
      <alignment horizontal="center" vertical="center"/>
    </xf>
    <xf numFmtId="0" fontId="15" fillId="23" borderId="16" xfId="0" applyFont="1" applyFill="1" applyBorder="1" applyAlignment="1">
      <alignment horizontal="center"/>
    </xf>
    <xf numFmtId="0" fontId="15" fillId="23" borderId="17" xfId="0" applyFont="1" applyFill="1" applyBorder="1" applyAlignment="1">
      <alignment horizontal="center"/>
    </xf>
    <xf numFmtId="0" fontId="15" fillId="23" borderId="10" xfId="0" applyFont="1" applyFill="1" applyBorder="1" applyAlignment="1">
      <alignment horizontal="center"/>
    </xf>
    <xf numFmtId="0" fontId="15" fillId="26" borderId="16" xfId="0" applyFont="1" applyFill="1" applyBorder="1" applyAlignment="1">
      <alignment horizontal="center"/>
    </xf>
    <xf numFmtId="0" fontId="15" fillId="26" borderId="17" xfId="0" applyFont="1" applyFill="1" applyBorder="1" applyAlignment="1">
      <alignment horizontal="center"/>
    </xf>
    <xf numFmtId="0" fontId="15" fillId="26" borderId="10" xfId="0" applyFont="1" applyFill="1" applyBorder="1" applyAlignment="1">
      <alignment horizontal="center"/>
    </xf>
    <xf numFmtId="0" fontId="10" fillId="12" borderId="7" xfId="0" applyFont="1" applyFill="1" applyBorder="1" applyAlignment="1">
      <alignment horizontal="justify" vertical="center" wrapText="1"/>
    </xf>
    <xf numFmtId="0" fontId="10" fillId="12" borderId="8" xfId="0" applyFont="1" applyFill="1" applyBorder="1" applyAlignment="1">
      <alignment horizontal="justify" vertical="center" wrapText="1"/>
    </xf>
    <xf numFmtId="0" fontId="10" fillId="12" borderId="9" xfId="0" applyFont="1" applyFill="1" applyBorder="1" applyAlignment="1">
      <alignment horizontal="justify" vertical="center" wrapText="1"/>
    </xf>
    <xf numFmtId="0" fontId="0" fillId="10" borderId="0" xfId="0" applyFill="1"/>
    <xf numFmtId="0" fontId="0" fillId="10" borderId="0" xfId="0" applyFill="1" applyBorder="1"/>
    <xf numFmtId="0" fontId="0" fillId="10" borderId="1" xfId="0" applyFill="1" applyBorder="1"/>
    <xf numFmtId="0" fontId="0" fillId="10" borderId="44" xfId="0" applyFill="1" applyBorder="1"/>
    <xf numFmtId="0" fontId="0" fillId="10" borderId="45" xfId="0" applyFill="1" applyBorder="1"/>
    <xf numFmtId="0" fontId="0" fillId="10" borderId="46" xfId="0" applyFill="1" applyBorder="1"/>
    <xf numFmtId="0" fontId="0" fillId="10" borderId="47" xfId="0" applyFill="1" applyBorder="1"/>
    <xf numFmtId="0" fontId="0" fillId="10" borderId="48" xfId="0" applyFill="1" applyBorder="1"/>
    <xf numFmtId="0" fontId="0" fillId="10" borderId="6" xfId="0" applyFill="1" applyBorder="1"/>
    <xf numFmtId="0" fontId="0" fillId="10" borderId="49" xfId="0" applyFill="1" applyBorder="1"/>
    <xf numFmtId="9" fontId="18" fillId="12" borderId="5" xfId="0" applyNumberFormat="1" applyFont="1" applyFill="1" applyBorder="1" applyAlignment="1">
      <alignment horizontal="center" vertical="center"/>
    </xf>
    <xf numFmtId="1" fontId="18" fillId="12" borderId="5" xfId="0" applyNumberFormat="1" applyFont="1" applyFill="1" applyBorder="1" applyAlignment="1">
      <alignment horizontal="center" vertical="center"/>
    </xf>
    <xf numFmtId="9" fontId="18" fillId="12" borderId="7" xfId="0" applyNumberFormat="1" applyFont="1" applyFill="1" applyBorder="1" applyAlignment="1">
      <alignment horizontal="center" vertical="center"/>
    </xf>
    <xf numFmtId="9" fontId="18" fillId="12" borderId="33" xfId="0" applyNumberFormat="1" applyFont="1" applyFill="1" applyBorder="1" applyAlignment="1">
      <alignment horizontal="center" vertical="center"/>
    </xf>
    <xf numFmtId="0" fontId="18" fillId="12" borderId="4" xfId="0" applyFont="1" applyFill="1" applyBorder="1" applyAlignment="1">
      <alignment horizontal="justify" vertical="center" wrapText="1"/>
    </xf>
    <xf numFmtId="0" fontId="19" fillId="30" borderId="36" xfId="0" applyFont="1" applyFill="1" applyBorder="1" applyAlignment="1">
      <alignment horizontal="left" vertical="top" wrapText="1"/>
    </xf>
    <xf numFmtId="9" fontId="18" fillId="18" borderId="5" xfId="0" applyNumberFormat="1" applyFont="1" applyFill="1" applyBorder="1" applyAlignment="1">
      <alignment horizontal="center" vertical="center"/>
    </xf>
    <xf numFmtId="1" fontId="18" fillId="18" borderId="4" xfId="0" applyNumberFormat="1" applyFont="1" applyFill="1" applyBorder="1" applyAlignment="1">
      <alignment horizontal="center" vertical="center"/>
    </xf>
    <xf numFmtId="0" fontId="18" fillId="18" borderId="4" xfId="0" applyFont="1" applyFill="1" applyBorder="1" applyAlignment="1">
      <alignment horizontal="left" vertical="top" wrapText="1"/>
    </xf>
    <xf numFmtId="0" fontId="18" fillId="18" borderId="4" xfId="0" applyFont="1" applyFill="1" applyBorder="1" applyAlignment="1">
      <alignment horizontal="justify" vertical="center" wrapText="1"/>
    </xf>
    <xf numFmtId="9" fontId="18" fillId="18" borderId="4" xfId="0" applyNumberFormat="1" applyFont="1" applyFill="1" applyBorder="1" applyAlignment="1">
      <alignment horizontal="center" vertical="center"/>
    </xf>
    <xf numFmtId="0" fontId="20" fillId="32" borderId="4" xfId="0" applyFont="1" applyFill="1" applyBorder="1" applyAlignment="1">
      <alignment horizontal="left" vertical="center" wrapText="1"/>
    </xf>
    <xf numFmtId="0" fontId="18" fillId="18" borderId="4" xfId="0" applyFont="1" applyFill="1" applyBorder="1" applyAlignment="1">
      <alignment vertical="center" wrapText="1"/>
    </xf>
    <xf numFmtId="10" fontId="21" fillId="18" borderId="7" xfId="0" applyNumberFormat="1" applyFont="1" applyFill="1" applyBorder="1" applyAlignment="1">
      <alignment horizontal="center" vertical="center"/>
    </xf>
    <xf numFmtId="0" fontId="18" fillId="18" borderId="4" xfId="0" applyFont="1" applyFill="1" applyBorder="1" applyAlignment="1">
      <alignment vertical="center"/>
    </xf>
    <xf numFmtId="0" fontId="18" fillId="18" borderId="7" xfId="0" applyFont="1" applyFill="1" applyBorder="1" applyAlignment="1">
      <alignment horizontal="left" vertical="top" wrapText="1"/>
    </xf>
    <xf numFmtId="0" fontId="20" fillId="32" borderId="4" xfId="0" applyFont="1" applyFill="1" applyBorder="1" applyAlignment="1">
      <alignment horizontal="justify" vertical="center" wrapText="1"/>
    </xf>
    <xf numFmtId="10" fontId="22" fillId="18" borderId="4" xfId="0" applyNumberFormat="1" applyFont="1" applyFill="1" applyBorder="1" applyAlignment="1">
      <alignment horizontal="center" vertical="center"/>
    </xf>
    <xf numFmtId="0" fontId="18" fillId="19" borderId="7" xfId="0" applyFont="1" applyFill="1" applyBorder="1" applyAlignment="1">
      <alignment horizontal="left" vertical="top" wrapText="1"/>
    </xf>
    <xf numFmtId="10" fontId="22" fillId="32" borderId="33" xfId="0" applyNumberFormat="1" applyFont="1" applyFill="1" applyBorder="1" applyAlignment="1">
      <alignment horizontal="center" vertical="center"/>
    </xf>
    <xf numFmtId="10" fontId="18" fillId="29" borderId="40" xfId="0" applyNumberFormat="1" applyFont="1" applyFill="1" applyBorder="1" applyAlignment="1">
      <alignment horizontal="center" vertical="center"/>
    </xf>
    <xf numFmtId="9" fontId="18" fillId="18" borderId="31" xfId="0" applyNumberFormat="1" applyFont="1" applyFill="1" applyBorder="1" applyAlignment="1">
      <alignment horizontal="center" vertical="center"/>
    </xf>
    <xf numFmtId="10" fontId="22" fillId="18" borderId="33" xfId="0" applyNumberFormat="1" applyFont="1" applyFill="1" applyBorder="1" applyAlignment="1">
      <alignment horizontal="center" vertical="center"/>
    </xf>
    <xf numFmtId="9" fontId="18" fillId="29" borderId="38" xfId="0" applyNumberFormat="1" applyFont="1" applyFill="1" applyBorder="1" applyAlignment="1">
      <alignment horizontal="left" vertical="top" wrapText="1"/>
    </xf>
    <xf numFmtId="10" fontId="23" fillId="29" borderId="38" xfId="0" applyNumberFormat="1" applyFont="1" applyFill="1" applyBorder="1" applyAlignment="1">
      <alignment horizontal="left" vertical="top"/>
    </xf>
    <xf numFmtId="10" fontId="21" fillId="18" borderId="4" xfId="0" applyNumberFormat="1" applyFont="1" applyFill="1" applyBorder="1" applyAlignment="1">
      <alignment horizontal="center" vertical="center"/>
    </xf>
    <xf numFmtId="9" fontId="18" fillId="18" borderId="4" xfId="0" applyNumberFormat="1" applyFont="1" applyFill="1" applyBorder="1" applyAlignment="1">
      <alignment horizontal="left" vertical="top" wrapText="1"/>
    </xf>
    <xf numFmtId="10" fontId="24" fillId="19" borderId="7" xfId="0" applyNumberFormat="1" applyFont="1" applyFill="1" applyBorder="1" applyAlignment="1">
      <alignment horizontal="center" vertical="center"/>
    </xf>
    <xf numFmtId="0" fontId="18" fillId="29" borderId="37" xfId="0" applyFont="1" applyFill="1" applyBorder="1" applyAlignment="1">
      <alignment horizontal="left" vertical="top" wrapText="1"/>
    </xf>
    <xf numFmtId="0" fontId="18" fillId="18" borderId="31" xfId="0" applyFont="1" applyFill="1" applyBorder="1" applyAlignment="1">
      <alignment horizontal="justify" vertical="center" wrapText="1"/>
    </xf>
    <xf numFmtId="9" fontId="18" fillId="29" borderId="37" xfId="0" applyNumberFormat="1" applyFont="1" applyFill="1" applyBorder="1" applyAlignment="1">
      <alignment horizontal="center" vertical="center"/>
    </xf>
    <xf numFmtId="1" fontId="18" fillId="29" borderId="37" xfId="0" applyNumberFormat="1" applyFont="1" applyFill="1" applyBorder="1" applyAlignment="1">
      <alignment horizontal="center" vertical="center"/>
    </xf>
    <xf numFmtId="1" fontId="18" fillId="18" borderId="31" xfId="0" applyNumberFormat="1" applyFont="1" applyFill="1" applyBorder="1" applyAlignment="1">
      <alignment horizontal="center" vertical="center"/>
    </xf>
    <xf numFmtId="9" fontId="18" fillId="12" borderId="4" xfId="0" applyNumberFormat="1" applyFont="1" applyFill="1" applyBorder="1" applyAlignment="1">
      <alignment horizontal="center" vertical="center" wrapText="1"/>
    </xf>
    <xf numFmtId="9" fontId="18" fillId="12" borderId="33" xfId="0" applyNumberFormat="1" applyFont="1" applyFill="1" applyBorder="1" applyAlignment="1">
      <alignment horizontal="center" vertical="center" wrapText="1"/>
    </xf>
    <xf numFmtId="9" fontId="18" fillId="12" borderId="31" xfId="0" applyNumberFormat="1" applyFont="1" applyFill="1" applyBorder="1" applyAlignment="1">
      <alignment horizontal="center" vertical="center" wrapText="1"/>
    </xf>
    <xf numFmtId="9" fontId="18" fillId="29" borderId="37" xfId="0" applyNumberFormat="1" applyFont="1" applyFill="1" applyBorder="1" applyAlignment="1">
      <alignment horizontal="left" vertical="top"/>
    </xf>
    <xf numFmtId="0" fontId="18" fillId="12" borderId="10" xfId="0" applyFont="1" applyFill="1" applyBorder="1" applyAlignment="1">
      <alignment horizontal="justify" vertical="center" wrapText="1"/>
    </xf>
    <xf numFmtId="0" fontId="18" fillId="29" borderId="39"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0" fillId="32" borderId="4" xfId="0" applyFont="1" applyFill="1" applyBorder="1" applyAlignment="1">
      <alignment horizontal="center" vertical="center" wrapText="1"/>
    </xf>
    <xf numFmtId="0" fontId="18" fillId="29" borderId="38" xfId="0" applyFont="1" applyFill="1" applyBorder="1" applyAlignment="1">
      <alignment horizontal="center" vertical="center" wrapText="1"/>
    </xf>
    <xf numFmtId="0" fontId="18" fillId="29" borderId="38" xfId="0" applyFont="1" applyFill="1" applyBorder="1" applyAlignment="1">
      <alignment horizontal="left" vertical="top" wrapText="1"/>
    </xf>
    <xf numFmtId="9" fontId="18" fillId="29" borderId="38" xfId="0" applyNumberFormat="1" applyFont="1" applyFill="1" applyBorder="1" applyAlignment="1">
      <alignment horizontal="center" vertical="center" wrapText="1"/>
    </xf>
    <xf numFmtId="0" fontId="20" fillId="18" borderId="4" xfId="0" applyFont="1" applyFill="1" applyBorder="1" applyAlignment="1">
      <alignment horizontal="center" vertical="center" wrapText="1"/>
    </xf>
    <xf numFmtId="9" fontId="20" fillId="18" borderId="4" xfId="1" applyNumberFormat="1" applyFont="1" applyFill="1" applyBorder="1" applyAlignment="1">
      <alignment horizontal="center" vertical="center" wrapText="1"/>
    </xf>
    <xf numFmtId="9" fontId="20" fillId="32" borderId="4" xfId="1" applyNumberFormat="1" applyFont="1" applyFill="1" applyBorder="1" applyAlignment="1">
      <alignment horizontal="center" vertical="center" wrapText="1"/>
    </xf>
    <xf numFmtId="0" fontId="20" fillId="32" borderId="4" xfId="1" applyNumberFormat="1" applyFont="1" applyFill="1" applyBorder="1" applyAlignment="1">
      <alignment horizontal="center" vertical="center" wrapText="1"/>
    </xf>
    <xf numFmtId="1" fontId="20" fillId="32" borderId="4" xfId="1" applyNumberFormat="1" applyFont="1" applyFill="1" applyBorder="1" applyAlignment="1">
      <alignment horizontal="center" vertical="center" wrapText="1"/>
    </xf>
    <xf numFmtId="1" fontId="20" fillId="10" borderId="10" xfId="1" applyNumberFormat="1" applyFont="1" applyFill="1" applyBorder="1" applyAlignment="1">
      <alignment horizontal="center" vertical="center" wrapText="1"/>
    </xf>
    <xf numFmtId="1" fontId="20" fillId="10" borderId="4" xfId="1" applyNumberFormat="1" applyFont="1" applyFill="1" applyBorder="1" applyAlignment="1">
      <alignment horizontal="center" vertical="center" wrapText="1"/>
    </xf>
    <xf numFmtId="0" fontId="25" fillId="29" borderId="38"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20" fillId="18" borderId="4" xfId="1" applyNumberFormat="1" applyFont="1" applyFill="1" applyBorder="1" applyAlignment="1">
      <alignment horizontal="center" vertical="center" wrapText="1"/>
    </xf>
    <xf numFmtId="170" fontId="18" fillId="12" borderId="5" xfId="0" applyNumberFormat="1" applyFont="1" applyFill="1" applyBorder="1" applyAlignment="1">
      <alignment horizontal="center" vertical="center"/>
    </xf>
    <xf numFmtId="9" fontId="20" fillId="10" borderId="4" xfId="1" applyFont="1" applyFill="1" applyBorder="1" applyAlignment="1">
      <alignment horizontal="center" vertical="center" wrapText="1"/>
    </xf>
    <xf numFmtId="9" fontId="18" fillId="12" borderId="4" xfId="0" applyNumberFormat="1" applyFont="1" applyFill="1" applyBorder="1" applyAlignment="1">
      <alignment horizontal="center" vertical="center"/>
    </xf>
    <xf numFmtId="1" fontId="18" fillId="12" borderId="4" xfId="0" applyNumberFormat="1" applyFont="1" applyFill="1" applyBorder="1" applyAlignment="1">
      <alignment horizontal="center" vertical="center"/>
    </xf>
    <xf numFmtId="1" fontId="18" fillId="12" borderId="31" xfId="0" applyNumberFormat="1" applyFont="1" applyFill="1" applyBorder="1" applyAlignment="1">
      <alignment horizontal="center" vertical="center" wrapText="1"/>
    </xf>
    <xf numFmtId="2" fontId="18" fillId="12" borderId="5" xfId="0" applyNumberFormat="1" applyFont="1" applyFill="1" applyBorder="1" applyAlignment="1">
      <alignment horizontal="center" vertical="center"/>
    </xf>
    <xf numFmtId="1" fontId="18" fillId="32" borderId="5" xfId="0" applyNumberFormat="1" applyFont="1" applyFill="1" applyBorder="1" applyAlignment="1">
      <alignment horizontal="center" vertical="center"/>
    </xf>
    <xf numFmtId="10" fontId="24" fillId="32" borderId="7" xfId="0" applyNumberFormat="1" applyFont="1" applyFill="1" applyBorder="1" applyAlignment="1">
      <alignment horizontal="center" vertical="center"/>
    </xf>
    <xf numFmtId="0" fontId="20" fillId="32" borderId="5" xfId="0" applyFont="1" applyFill="1" applyBorder="1" applyAlignment="1">
      <alignment horizontal="left" vertical="top" wrapText="1"/>
    </xf>
    <xf numFmtId="10" fontId="22" fillId="32" borderId="7" xfId="0" applyNumberFormat="1" applyFont="1" applyFill="1" applyBorder="1" applyAlignment="1">
      <alignment horizontal="center" vertical="center"/>
    </xf>
    <xf numFmtId="0" fontId="20" fillId="32" borderId="7" xfId="0" applyFont="1" applyFill="1" applyBorder="1" applyAlignment="1">
      <alignment horizontal="left" vertical="top" wrapText="1"/>
    </xf>
    <xf numFmtId="10" fontId="22" fillId="10" borderId="33" xfId="0" applyNumberFormat="1" applyFont="1" applyFill="1" applyBorder="1" applyAlignment="1">
      <alignment horizontal="center" vertical="center"/>
    </xf>
    <xf numFmtId="0" fontId="18" fillId="12" borderId="4" xfId="0" applyFont="1" applyFill="1" applyBorder="1" applyAlignment="1">
      <alignment horizontal="justify" vertical="justify" wrapText="1"/>
    </xf>
    <xf numFmtId="0" fontId="18" fillId="12" borderId="33" xfId="0" applyFont="1" applyFill="1" applyBorder="1" applyAlignment="1">
      <alignment horizontal="justify" vertical="top" wrapText="1"/>
    </xf>
    <xf numFmtId="0" fontId="18" fillId="12" borderId="4" xfId="0" applyFont="1" applyFill="1" applyBorder="1" applyAlignment="1">
      <alignment horizontal="justify" vertical="top" wrapText="1"/>
    </xf>
    <xf numFmtId="0" fontId="18" fillId="32" borderId="7" xfId="0" applyFont="1" applyFill="1" applyBorder="1" applyAlignment="1">
      <alignment horizontal="justify" vertical="top" wrapText="1"/>
    </xf>
    <xf numFmtId="0" fontId="18" fillId="29" borderId="43" xfId="0" applyFont="1" applyFill="1" applyBorder="1" applyAlignment="1">
      <alignment horizontal="left" vertical="top" wrapText="1"/>
    </xf>
    <xf numFmtId="0" fontId="18" fillId="18" borderId="17" xfId="0" applyFont="1" applyFill="1" applyBorder="1" applyAlignment="1">
      <alignment horizontal="justify" vertical="top" wrapText="1"/>
    </xf>
    <xf numFmtId="0" fontId="18" fillId="32" borderId="7" xfId="0" applyFont="1" applyFill="1" applyBorder="1" applyAlignment="1">
      <alignment horizontal="justify" vertical="center" wrapText="1"/>
    </xf>
    <xf numFmtId="0" fontId="18" fillId="32" borderId="7" xfId="0" applyFont="1" applyFill="1" applyBorder="1" applyAlignment="1">
      <alignment horizontal="left" vertical="top" wrapText="1"/>
    </xf>
    <xf numFmtId="0" fontId="20" fillId="18" borderId="4" xfId="0" applyFont="1" applyFill="1" applyBorder="1" applyAlignment="1">
      <alignment horizontal="left" vertical="top" wrapText="1"/>
    </xf>
    <xf numFmtId="9" fontId="18" fillId="29" borderId="38" xfId="0" applyNumberFormat="1" applyFont="1" applyFill="1" applyBorder="1" applyAlignment="1">
      <alignment horizontal="center" vertical="center"/>
    </xf>
    <xf numFmtId="1" fontId="18" fillId="29" borderId="38" xfId="0" applyNumberFormat="1" applyFont="1" applyFill="1" applyBorder="1" applyAlignment="1">
      <alignment horizontal="center" vertical="center"/>
    </xf>
    <xf numFmtId="10" fontId="18" fillId="29" borderId="41" xfId="0" applyNumberFormat="1" applyFont="1" applyFill="1" applyBorder="1" applyAlignment="1">
      <alignment horizontal="center" vertical="center"/>
    </xf>
    <xf numFmtId="10" fontId="22" fillId="10" borderId="16" xfId="0" applyNumberFormat="1" applyFont="1" applyFill="1" applyBorder="1" applyAlignment="1">
      <alignment horizontal="center" vertical="center"/>
    </xf>
    <xf numFmtId="0" fontId="18" fillId="18" borderId="4" xfId="0" applyFont="1" applyFill="1" applyBorder="1" applyAlignment="1">
      <alignment horizontal="justify" vertical="top" wrapText="1"/>
    </xf>
    <xf numFmtId="10" fontId="22" fillId="18" borderId="16" xfId="0" applyNumberFormat="1" applyFont="1" applyFill="1" applyBorder="1" applyAlignment="1">
      <alignment horizontal="center" vertical="center"/>
    </xf>
    <xf numFmtId="0" fontId="18" fillId="12" borderId="16" xfId="0" applyFont="1" applyFill="1" applyBorder="1" applyAlignment="1">
      <alignment horizontal="justify" vertical="top" wrapText="1"/>
    </xf>
    <xf numFmtId="0" fontId="18" fillId="12" borderId="33" xfId="0" applyFont="1" applyFill="1" applyBorder="1" applyAlignment="1">
      <alignment horizontal="justify" vertical="center" wrapText="1"/>
    </xf>
    <xf numFmtId="10" fontId="22" fillId="19" borderId="4" xfId="0" applyNumberFormat="1" applyFont="1" applyFill="1" applyBorder="1" applyAlignment="1">
      <alignment horizontal="center" vertical="center"/>
    </xf>
    <xf numFmtId="10" fontId="24" fillId="18" borderId="4" xfId="0" applyNumberFormat="1" applyFont="1" applyFill="1" applyBorder="1" applyAlignment="1">
      <alignment horizontal="center" vertical="center"/>
    </xf>
    <xf numFmtId="0" fontId="27" fillId="4" borderId="2" xfId="2" applyFont="1" applyFill="1" applyBorder="1" applyAlignment="1">
      <alignment horizontal="center" vertical="center" wrapText="1"/>
    </xf>
    <xf numFmtId="0" fontId="27" fillId="4" borderId="3" xfId="2" applyFont="1" applyFill="1" applyBorder="1" applyAlignment="1">
      <alignment horizontal="center" vertical="center" wrapText="1"/>
    </xf>
    <xf numFmtId="0" fontId="25" fillId="5" borderId="4" xfId="0" applyFont="1" applyFill="1" applyBorder="1" applyAlignment="1">
      <alignment horizontal="center" vertical="center"/>
    </xf>
    <xf numFmtId="0" fontId="25" fillId="6" borderId="4" xfId="0" applyFont="1" applyFill="1" applyBorder="1" applyAlignment="1">
      <alignment horizontal="center" vertical="center"/>
    </xf>
    <xf numFmtId="0" fontId="25" fillId="7" borderId="4" xfId="0" applyFont="1" applyFill="1" applyBorder="1" applyAlignment="1">
      <alignment horizontal="center" vertical="center"/>
    </xf>
    <xf numFmtId="0" fontId="25" fillId="8" borderId="4" xfId="0" applyFont="1" applyFill="1" applyBorder="1" applyAlignment="1">
      <alignment horizontal="center" vertical="center"/>
    </xf>
    <xf numFmtId="0" fontId="28" fillId="9" borderId="5" xfId="2"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7" fillId="17" borderId="12" xfId="0" applyFont="1" applyFill="1" applyBorder="1" applyAlignment="1">
      <alignment horizontal="center" vertical="center"/>
    </xf>
    <xf numFmtId="0" fontId="27" fillId="17" borderId="12" xfId="0" applyFont="1" applyFill="1" applyBorder="1" applyAlignment="1">
      <alignment vertical="center"/>
    </xf>
    <xf numFmtId="0" fontId="27" fillId="14" borderId="5"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xf>
    <xf numFmtId="0" fontId="27" fillId="24" borderId="12" xfId="0" applyFont="1" applyFill="1" applyBorder="1" applyAlignment="1">
      <alignment vertical="center"/>
    </xf>
    <xf numFmtId="0" fontId="24" fillId="19" borderId="5"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xf>
    <xf numFmtId="0" fontId="27" fillId="3" borderId="12" xfId="0" applyFont="1" applyFill="1" applyBorder="1" applyAlignment="1">
      <alignment vertical="center"/>
    </xf>
    <xf numFmtId="0" fontId="27" fillId="13" borderId="11" xfId="0" applyFont="1" applyFill="1" applyBorder="1" applyAlignment="1">
      <alignment horizontal="center" vertical="center" wrapText="1"/>
    </xf>
    <xf numFmtId="0" fontId="27" fillId="13" borderId="12" xfId="0" applyFont="1" applyFill="1" applyBorder="1" applyAlignment="1">
      <alignment horizontal="center" vertical="center"/>
    </xf>
    <xf numFmtId="0" fontId="27" fillId="13" borderId="12" xfId="0" applyFont="1" applyFill="1" applyBorder="1" applyAlignment="1">
      <alignment vertical="center"/>
    </xf>
    <xf numFmtId="0" fontId="24" fillId="15" borderId="7" xfId="0" applyFont="1" applyFill="1" applyBorder="1" applyAlignment="1">
      <alignment horizontal="center" vertical="center" wrapText="1"/>
    </xf>
    <xf numFmtId="0" fontId="20" fillId="0" borderId="0" xfId="0" applyFont="1" applyAlignment="1">
      <alignment vertical="center"/>
    </xf>
    <xf numFmtId="0" fontId="22"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22" fillId="19" borderId="4" xfId="0" applyFont="1" applyFill="1" applyBorder="1" applyAlignment="1">
      <alignment horizontal="center" vertical="center" wrapText="1"/>
    </xf>
    <xf numFmtId="0" fontId="20" fillId="21" borderId="4" xfId="0" applyFont="1" applyFill="1" applyBorder="1" applyAlignment="1">
      <alignment horizontal="center" vertical="center"/>
    </xf>
    <xf numFmtId="3" fontId="22" fillId="21" borderId="4" xfId="0" applyNumberFormat="1" applyFont="1" applyFill="1" applyBorder="1" applyAlignment="1">
      <alignment horizontal="center" vertical="center" wrapText="1"/>
    </xf>
    <xf numFmtId="0" fontId="20" fillId="21" borderId="4" xfId="0" applyFont="1" applyFill="1" applyBorder="1" applyAlignment="1">
      <alignment horizontal="center" vertical="center" wrapText="1"/>
    </xf>
    <xf numFmtId="9" fontId="20" fillId="21" borderId="4" xfId="0" applyNumberFormat="1" applyFont="1" applyFill="1" applyBorder="1" applyAlignment="1">
      <alignment horizontal="center" vertical="center" wrapText="1"/>
    </xf>
    <xf numFmtId="0" fontId="22" fillId="21" borderId="4" xfId="0" applyFont="1" applyFill="1" applyBorder="1" applyAlignment="1">
      <alignment horizontal="center" vertical="center" wrapText="1"/>
    </xf>
    <xf numFmtId="9" fontId="18" fillId="21" borderId="4" xfId="0" applyNumberFormat="1" applyFont="1" applyFill="1" applyBorder="1" applyAlignment="1">
      <alignment horizontal="center" vertical="center"/>
    </xf>
    <xf numFmtId="0" fontId="20" fillId="32" borderId="5" xfId="0" applyFont="1" applyFill="1" applyBorder="1" applyAlignment="1">
      <alignment horizontal="center" vertical="center" wrapText="1"/>
    </xf>
    <xf numFmtId="9" fontId="20" fillId="32" borderId="5" xfId="1" applyFont="1" applyFill="1" applyBorder="1" applyAlignment="1">
      <alignment horizontal="center" vertical="center" wrapText="1"/>
    </xf>
    <xf numFmtId="9" fontId="20" fillId="32" borderId="5" xfId="0" applyNumberFormat="1" applyFont="1" applyFill="1" applyBorder="1" applyAlignment="1">
      <alignment horizontal="center" vertical="center" wrapText="1"/>
    </xf>
    <xf numFmtId="9" fontId="20" fillId="10" borderId="4" xfId="1" applyFont="1" applyFill="1" applyBorder="1" applyAlignment="1">
      <alignment horizontal="center" vertical="center"/>
    </xf>
    <xf numFmtId="9" fontId="20" fillId="10" borderId="4" xfId="0" applyNumberFormat="1" applyFont="1" applyFill="1" applyBorder="1" applyAlignment="1">
      <alignment horizontal="center" vertical="center"/>
    </xf>
    <xf numFmtId="0" fontId="20" fillId="10" borderId="5" xfId="0" applyFont="1" applyFill="1" applyBorder="1" applyAlignment="1">
      <alignment horizontal="center" vertical="center" wrapText="1"/>
    </xf>
    <xf numFmtId="0" fontId="20" fillId="19" borderId="5" xfId="0" applyFont="1" applyFill="1" applyBorder="1" applyAlignment="1">
      <alignment horizontal="center" vertical="center" wrapText="1"/>
    </xf>
    <xf numFmtId="9" fontId="20" fillId="19" borderId="5" xfId="1" applyFont="1" applyFill="1" applyBorder="1" applyAlignment="1">
      <alignment horizontal="center" vertical="center" wrapText="1"/>
    </xf>
    <xf numFmtId="9" fontId="20" fillId="19" borderId="5" xfId="0" applyNumberFormat="1" applyFont="1" applyFill="1" applyBorder="1" applyAlignment="1">
      <alignment horizontal="center" vertical="center" wrapText="1"/>
    </xf>
    <xf numFmtId="0" fontId="20" fillId="19" borderId="5" xfId="0" applyFont="1" applyFill="1" applyBorder="1" applyAlignment="1">
      <alignment horizontal="left" vertical="top" wrapText="1"/>
    </xf>
    <xf numFmtId="9" fontId="20" fillId="10" borderId="5" xfId="1" applyFont="1" applyFill="1" applyBorder="1" applyAlignment="1">
      <alignment horizontal="center" vertical="center" wrapText="1"/>
    </xf>
    <xf numFmtId="9" fontId="20" fillId="10" borderId="5" xfId="0" applyNumberFormat="1" applyFont="1" applyFill="1" applyBorder="1" applyAlignment="1">
      <alignment horizontal="center" vertical="center" wrapText="1"/>
    </xf>
    <xf numFmtId="9" fontId="20" fillId="18" borderId="5" xfId="1" applyFont="1" applyFill="1" applyBorder="1" applyAlignment="1">
      <alignment horizontal="center" vertical="center" wrapText="1"/>
    </xf>
    <xf numFmtId="9" fontId="20" fillId="18" borderId="5" xfId="0" applyNumberFormat="1" applyFont="1" applyFill="1" applyBorder="1" applyAlignment="1">
      <alignment horizontal="center" vertical="center" wrapText="1"/>
    </xf>
    <xf numFmtId="10" fontId="20" fillId="10" borderId="4" xfId="0" applyNumberFormat="1" applyFont="1" applyFill="1" applyBorder="1" applyAlignment="1">
      <alignment horizontal="center" vertical="center"/>
    </xf>
    <xf numFmtId="10" fontId="20" fillId="10" borderId="16" xfId="0" applyNumberFormat="1" applyFont="1" applyFill="1" applyBorder="1" applyAlignment="1">
      <alignment horizontal="center" vertical="center"/>
    </xf>
    <xf numFmtId="0" fontId="20" fillId="0" borderId="4" xfId="0" applyFont="1" applyBorder="1" applyAlignment="1">
      <alignment horizontal="center" vertical="center" wrapText="1"/>
    </xf>
    <xf numFmtId="0" fontId="20" fillId="19"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9" fontId="20" fillId="0" borderId="4" xfId="0" applyNumberFormat="1" applyFont="1" applyBorder="1" applyAlignment="1">
      <alignment horizontal="center" vertical="center" wrapText="1"/>
    </xf>
    <xf numFmtId="0" fontId="20" fillId="0" borderId="4" xfId="0" applyFont="1" applyBorder="1" applyAlignment="1">
      <alignment horizontal="center" vertical="center"/>
    </xf>
    <xf numFmtId="0" fontId="18" fillId="0" borderId="4" xfId="0" applyFont="1" applyFill="1" applyBorder="1" applyAlignment="1">
      <alignment horizontal="center" vertical="center"/>
    </xf>
    <xf numFmtId="0" fontId="18" fillId="0" borderId="4" xfId="0" applyFont="1" applyBorder="1" applyAlignment="1">
      <alignment horizontal="center" vertical="center"/>
    </xf>
    <xf numFmtId="9" fontId="18" fillId="0" borderId="4" xfId="0" applyNumberFormat="1" applyFont="1" applyBorder="1" applyAlignment="1">
      <alignment horizontal="center" vertical="center"/>
    </xf>
    <xf numFmtId="0" fontId="20" fillId="10" borderId="4" xfId="0" applyFont="1" applyFill="1" applyBorder="1" applyAlignment="1">
      <alignment horizontal="center" vertical="center" wrapText="1"/>
    </xf>
    <xf numFmtId="0" fontId="20" fillId="32" borderId="5" xfId="0" applyFont="1" applyFill="1" applyBorder="1" applyAlignment="1">
      <alignment horizontal="left" vertical="center" wrapText="1"/>
    </xf>
    <xf numFmtId="9" fontId="20" fillId="29" borderId="39" xfId="0" applyNumberFormat="1" applyFont="1" applyFill="1" applyBorder="1" applyAlignment="1">
      <alignment horizontal="center" vertical="center" wrapText="1"/>
    </xf>
    <xf numFmtId="0" fontId="20" fillId="29" borderId="38" xfId="0" applyFont="1" applyFill="1" applyBorder="1" applyAlignment="1">
      <alignment horizontal="center" vertical="center" wrapText="1"/>
    </xf>
    <xf numFmtId="0" fontId="20" fillId="29" borderId="38" xfId="0" applyFont="1" applyFill="1" applyBorder="1" applyAlignment="1">
      <alignment horizontal="left" vertical="top" wrapText="1"/>
    </xf>
    <xf numFmtId="9" fontId="20" fillId="18" borderId="4" xfId="0" applyNumberFormat="1" applyFont="1" applyFill="1" applyBorder="1" applyAlignment="1">
      <alignment horizontal="center" vertical="center" wrapText="1"/>
    </xf>
    <xf numFmtId="9" fontId="18" fillId="12" borderId="31" xfId="0" applyNumberFormat="1" applyFont="1" applyFill="1" applyBorder="1" applyAlignment="1">
      <alignment horizontal="left" vertical="top" wrapText="1"/>
    </xf>
    <xf numFmtId="0" fontId="20" fillId="0" borderId="0" xfId="0" applyFont="1" applyAlignment="1">
      <alignment vertical="center" wrapText="1"/>
    </xf>
    <xf numFmtId="0" fontId="18" fillId="21" borderId="4" xfId="0" applyFont="1" applyFill="1" applyBorder="1" applyAlignment="1">
      <alignment horizontal="center" vertical="center"/>
    </xf>
    <xf numFmtId="0" fontId="29" fillId="32" borderId="5" xfId="0" applyFont="1" applyFill="1" applyBorder="1" applyAlignment="1">
      <alignment horizontal="left" vertical="center" wrapText="1"/>
    </xf>
    <xf numFmtId="9" fontId="20" fillId="29" borderId="38"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9" fontId="20" fillId="12" borderId="5" xfId="0" applyNumberFormat="1" applyFont="1" applyFill="1" applyBorder="1" applyAlignment="1">
      <alignment horizontal="center" vertical="center" wrapText="1"/>
    </xf>
    <xf numFmtId="9" fontId="20" fillId="21" borderId="4" xfId="0" applyNumberFormat="1" applyFont="1" applyFill="1" applyBorder="1" applyAlignment="1">
      <alignment horizontal="center" vertical="center"/>
    </xf>
    <xf numFmtId="9" fontId="20" fillId="0" borderId="4" xfId="0" applyNumberFormat="1" applyFont="1" applyFill="1" applyBorder="1" applyAlignment="1">
      <alignment horizontal="center" vertical="center"/>
    </xf>
    <xf numFmtId="0" fontId="18" fillId="21" borderId="4" xfId="0" applyFont="1" applyFill="1" applyBorder="1" applyAlignment="1">
      <alignment horizontal="center" vertical="center" wrapText="1"/>
    </xf>
    <xf numFmtId="20" fontId="18" fillId="21" borderId="4" xfId="0" applyNumberFormat="1" applyFont="1" applyFill="1" applyBorder="1" applyAlignment="1">
      <alignment horizontal="center" vertical="center"/>
    </xf>
    <xf numFmtId="0" fontId="22" fillId="32" borderId="5" xfId="0" applyFont="1" applyFill="1" applyBorder="1" applyAlignment="1">
      <alignment horizontal="center" vertical="center" wrapText="1"/>
    </xf>
    <xf numFmtId="9" fontId="20" fillId="0" borderId="4"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20" fontId="18" fillId="0" borderId="4" xfId="0" applyNumberFormat="1" applyFont="1" applyBorder="1" applyAlignment="1">
      <alignment horizontal="center" vertical="center"/>
    </xf>
    <xf numFmtId="0" fontId="20" fillId="18" borderId="5" xfId="0" applyFont="1" applyFill="1" applyBorder="1" applyAlignment="1">
      <alignment horizontal="left" vertical="top" wrapText="1"/>
    </xf>
    <xf numFmtId="9" fontId="22" fillId="21" borderId="4" xfId="0" applyNumberFormat="1" applyFont="1" applyFill="1" applyBorder="1" applyAlignment="1">
      <alignment horizontal="center" vertical="center" wrapText="1"/>
    </xf>
    <xf numFmtId="0" fontId="20" fillId="32" borderId="5" xfId="0" applyFont="1" applyFill="1" applyBorder="1" applyAlignment="1">
      <alignment vertical="center" wrapText="1"/>
    </xf>
    <xf numFmtId="0" fontId="20" fillId="32" borderId="31" xfId="0" applyFont="1" applyFill="1" applyBorder="1" applyAlignment="1">
      <alignment vertical="center" wrapText="1"/>
    </xf>
    <xf numFmtId="0" fontId="20" fillId="10" borderId="4" xfId="0" applyFont="1" applyFill="1" applyBorder="1" applyAlignment="1">
      <alignment horizontal="center" vertical="center"/>
    </xf>
    <xf numFmtId="0" fontId="20" fillId="29" borderId="40" xfId="0" applyFont="1" applyFill="1" applyBorder="1" applyAlignment="1">
      <alignment horizontal="left" vertical="top" wrapText="1"/>
    </xf>
    <xf numFmtId="0" fontId="18" fillId="18" borderId="33" xfId="0" applyFont="1" applyFill="1" applyBorder="1" applyAlignment="1">
      <alignment horizontal="left" vertical="top" wrapText="1"/>
    </xf>
    <xf numFmtId="9" fontId="22" fillId="0" borderId="4" xfId="0" applyNumberFormat="1" applyFont="1" applyFill="1" applyBorder="1" applyAlignment="1">
      <alignment horizontal="center" vertical="center" wrapText="1"/>
    </xf>
    <xf numFmtId="1" fontId="20" fillId="19" borderId="5" xfId="0" applyNumberFormat="1" applyFont="1" applyFill="1" applyBorder="1" applyAlignment="1">
      <alignment horizontal="center" vertical="center" wrapText="1"/>
    </xf>
    <xf numFmtId="0" fontId="18" fillId="19" borderId="4" xfId="0" applyFont="1" applyFill="1" applyBorder="1" applyAlignment="1">
      <alignment horizontal="center" vertical="center" wrapText="1"/>
    </xf>
    <xf numFmtId="0" fontId="31" fillId="21" borderId="4" xfId="0" applyFont="1" applyFill="1" applyBorder="1" applyAlignment="1">
      <alignment horizontal="center" vertical="center" wrapText="1"/>
    </xf>
    <xf numFmtId="9" fontId="18" fillId="21" borderId="4" xfId="0" applyNumberFormat="1" applyFont="1" applyFill="1" applyBorder="1" applyAlignment="1">
      <alignment horizontal="center" vertical="center" wrapText="1"/>
    </xf>
    <xf numFmtId="0" fontId="22" fillId="0" borderId="4" xfId="3" applyNumberFormat="1" applyFont="1" applyFill="1" applyBorder="1" applyAlignment="1">
      <alignment horizontal="center" vertical="center" wrapText="1"/>
    </xf>
    <xf numFmtId="165" fontId="22" fillId="0" borderId="4" xfId="3"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0" fontId="20" fillId="29" borderId="39" xfId="0" applyFont="1" applyFill="1" applyBorder="1" applyAlignment="1">
      <alignment horizontal="center" vertical="center" wrapText="1"/>
    </xf>
    <xf numFmtId="0" fontId="20" fillId="29" borderId="38" xfId="0" applyFont="1" applyFill="1" applyBorder="1" applyAlignment="1">
      <alignment horizontal="left" vertical="top"/>
    </xf>
    <xf numFmtId="0" fontId="20" fillId="18" borderId="4" xfId="0" applyFont="1" applyFill="1" applyBorder="1" applyAlignment="1">
      <alignment vertical="center"/>
    </xf>
    <xf numFmtId="165" fontId="22" fillId="21" borderId="4" xfId="3" applyFont="1" applyFill="1" applyBorder="1" applyAlignment="1">
      <alignment horizontal="center" vertical="center" wrapText="1"/>
    </xf>
    <xf numFmtId="0" fontId="20" fillId="18" borderId="4" xfId="0" applyNumberFormat="1" applyFont="1" applyFill="1" applyBorder="1" applyAlignment="1">
      <alignment horizontal="left" vertical="top" wrapText="1"/>
    </xf>
    <xf numFmtId="0" fontId="20" fillId="29" borderId="38" xfId="0" applyFont="1" applyFill="1" applyBorder="1" applyAlignment="1">
      <alignment horizontal="center" vertical="center"/>
    </xf>
    <xf numFmtId="0" fontId="20" fillId="20" borderId="5" xfId="0" applyFont="1" applyFill="1" applyBorder="1" applyAlignment="1">
      <alignment horizontal="center"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vertical="center" wrapText="1"/>
    </xf>
    <xf numFmtId="0" fontId="20" fillId="29" borderId="38" xfId="0" applyFont="1" applyFill="1" applyBorder="1" applyAlignment="1">
      <alignment vertical="center"/>
    </xf>
    <xf numFmtId="0" fontId="22" fillId="27" borderId="4" xfId="0" applyFont="1" applyFill="1" applyBorder="1" applyAlignment="1">
      <alignment horizontal="center" vertical="center" wrapText="1"/>
    </xf>
    <xf numFmtId="0" fontId="19" fillId="27" borderId="4" xfId="0" applyFont="1" applyFill="1" applyBorder="1" applyAlignment="1">
      <alignment horizontal="center" vertical="center" wrapText="1"/>
    </xf>
    <xf numFmtId="0" fontId="20" fillId="27" borderId="4" xfId="0" applyFont="1" applyFill="1" applyBorder="1" applyAlignment="1">
      <alignment horizontal="center" vertical="center"/>
    </xf>
    <xf numFmtId="0" fontId="20" fillId="27" borderId="4" xfId="0" applyFont="1" applyFill="1" applyBorder="1" applyAlignment="1">
      <alignment horizontal="center" vertical="center" wrapText="1"/>
    </xf>
    <xf numFmtId="9" fontId="20" fillId="27" borderId="4" xfId="0" applyNumberFormat="1" applyFont="1" applyFill="1" applyBorder="1" applyAlignment="1">
      <alignment horizontal="center" vertical="center" wrapText="1"/>
    </xf>
    <xf numFmtId="0" fontId="18" fillId="27" borderId="4" xfId="0" applyFont="1" applyFill="1" applyBorder="1" applyAlignment="1">
      <alignment horizontal="center" vertical="center"/>
    </xf>
    <xf numFmtId="9" fontId="20" fillId="32" borderId="4" xfId="0" applyNumberFormat="1" applyFont="1" applyFill="1" applyBorder="1" applyAlignment="1">
      <alignment horizontal="center" vertical="center" wrapText="1"/>
    </xf>
    <xf numFmtId="0" fontId="20" fillId="28" borderId="4" xfId="0" applyFont="1" applyFill="1" applyBorder="1" applyAlignment="1">
      <alignment horizontal="center" vertical="center" wrapText="1"/>
    </xf>
    <xf numFmtId="0" fontId="19" fillId="28" borderId="4" xfId="0" applyFont="1" applyFill="1" applyBorder="1" applyAlignment="1">
      <alignment horizontal="center" vertical="center" wrapText="1"/>
    </xf>
    <xf numFmtId="0" fontId="20" fillId="28" borderId="4" xfId="0" applyFont="1" applyFill="1" applyBorder="1" applyAlignment="1">
      <alignment horizontal="center" vertical="center"/>
    </xf>
    <xf numFmtId="9" fontId="20" fillId="28" borderId="4" xfId="0" applyNumberFormat="1" applyFont="1" applyFill="1" applyBorder="1" applyAlignment="1">
      <alignment horizontal="center" vertical="center" wrapText="1"/>
    </xf>
    <xf numFmtId="0" fontId="18" fillId="28" borderId="4" xfId="0" applyFont="1" applyFill="1" applyBorder="1" applyAlignment="1">
      <alignment horizontal="center" vertical="center"/>
    </xf>
    <xf numFmtId="0" fontId="20" fillId="18" borderId="4" xfId="0" applyFont="1" applyFill="1" applyBorder="1" applyAlignment="1">
      <alignment vertical="top" wrapText="1"/>
    </xf>
    <xf numFmtId="20" fontId="20" fillId="27" borderId="4" xfId="0" applyNumberFormat="1" applyFont="1" applyFill="1" applyBorder="1" applyAlignment="1">
      <alignment horizontal="center" vertical="center" wrapText="1"/>
    </xf>
    <xf numFmtId="20" fontId="18" fillId="27" borderId="4" xfId="0" applyNumberFormat="1" applyFont="1" applyFill="1" applyBorder="1" applyAlignment="1">
      <alignment horizontal="center" vertical="center"/>
    </xf>
    <xf numFmtId="20" fontId="20" fillId="32" borderId="4" xfId="1" applyNumberFormat="1" applyFont="1" applyFill="1" applyBorder="1" applyAlignment="1">
      <alignment horizontal="center" vertical="center" wrapText="1"/>
    </xf>
    <xf numFmtId="0" fontId="22" fillId="32" borderId="5" xfId="0" applyFont="1" applyFill="1" applyBorder="1" applyAlignment="1">
      <alignment horizontal="left" vertical="center" wrapText="1"/>
    </xf>
    <xf numFmtId="20" fontId="20" fillId="32" borderId="4" xfId="0" applyNumberFormat="1" applyFont="1" applyFill="1" applyBorder="1" applyAlignment="1">
      <alignment horizontal="center" vertical="center" wrapText="1"/>
    </xf>
    <xf numFmtId="20" fontId="20" fillId="29" borderId="38" xfId="0" applyNumberFormat="1" applyFont="1" applyFill="1" applyBorder="1" applyAlignment="1">
      <alignment horizontal="center" vertical="center" wrapText="1"/>
    </xf>
    <xf numFmtId="20" fontId="20" fillId="31" borderId="4" xfId="0" applyNumberFormat="1" applyFont="1" applyFill="1" applyBorder="1" applyAlignment="1">
      <alignment horizontal="center" vertical="center" wrapText="1"/>
    </xf>
    <xf numFmtId="9" fontId="20" fillId="27" borderId="4" xfId="0" applyNumberFormat="1" applyFont="1" applyFill="1" applyBorder="1" applyAlignment="1">
      <alignment horizontal="center" vertical="center"/>
    </xf>
    <xf numFmtId="0" fontId="20" fillId="27" borderId="4" xfId="0" applyFont="1" applyFill="1" applyBorder="1" applyAlignment="1">
      <alignment vertical="center" wrapText="1"/>
    </xf>
    <xf numFmtId="0" fontId="32" fillId="27" borderId="4" xfId="0" applyFont="1" applyFill="1" applyBorder="1" applyAlignment="1">
      <alignment horizontal="center" vertical="center"/>
    </xf>
    <xf numFmtId="9" fontId="18" fillId="27" borderId="4" xfId="0" applyNumberFormat="1" applyFont="1" applyFill="1" applyBorder="1" applyAlignment="1">
      <alignment horizontal="center" vertical="center"/>
    </xf>
    <xf numFmtId="9" fontId="20" fillId="33" borderId="4" xfId="0" applyNumberFormat="1" applyFont="1" applyFill="1" applyBorder="1" applyAlignment="1">
      <alignment horizontal="center" vertical="center"/>
    </xf>
    <xf numFmtId="0" fontId="31" fillId="32" borderId="5" xfId="0" applyFont="1" applyFill="1" applyBorder="1" applyAlignment="1">
      <alignment horizontal="center" vertical="center" wrapText="1"/>
    </xf>
    <xf numFmtId="0" fontId="22" fillId="28" borderId="4" xfId="0" applyFont="1" applyFill="1" applyBorder="1" applyAlignment="1">
      <alignment horizontal="center" vertical="center" wrapText="1"/>
    </xf>
    <xf numFmtId="0" fontId="18" fillId="28" borderId="4" xfId="0" applyFont="1" applyFill="1" applyBorder="1" applyAlignment="1">
      <alignment horizontal="center" vertical="center" wrapText="1"/>
    </xf>
    <xf numFmtId="0" fontId="31" fillId="32" borderId="34" xfId="0" applyFont="1" applyFill="1" applyBorder="1" applyAlignment="1">
      <alignment horizontal="center" vertical="center" wrapText="1"/>
    </xf>
    <xf numFmtId="0" fontId="18" fillId="32" borderId="4" xfId="0" applyFont="1" applyFill="1" applyBorder="1" applyAlignment="1">
      <alignment horizontal="center" vertical="center"/>
    </xf>
    <xf numFmtId="0" fontId="31" fillId="32" borderId="4" xfId="0" applyFont="1" applyFill="1" applyBorder="1" applyAlignment="1">
      <alignment horizontal="left" vertical="center" wrapText="1"/>
    </xf>
    <xf numFmtId="0" fontId="22" fillId="18" borderId="4" xfId="0" applyFont="1" applyFill="1" applyBorder="1" applyAlignment="1">
      <alignment horizontal="center" vertical="center" wrapText="1"/>
    </xf>
    <xf numFmtId="0" fontId="18" fillId="27" borderId="4" xfId="0" applyFont="1" applyFill="1" applyBorder="1" applyAlignment="1">
      <alignment horizontal="center" vertical="center" wrapText="1"/>
    </xf>
    <xf numFmtId="0" fontId="20" fillId="32" borderId="4" xfId="0" applyNumberFormat="1" applyFont="1" applyFill="1" applyBorder="1" applyAlignment="1">
      <alignment horizontal="center" vertical="center" wrapText="1"/>
    </xf>
    <xf numFmtId="1" fontId="20" fillId="32" borderId="4" xfId="0" applyNumberFormat="1" applyFont="1" applyFill="1" applyBorder="1" applyAlignment="1">
      <alignment horizontal="center" vertical="center" wrapText="1"/>
    </xf>
    <xf numFmtId="0" fontId="31" fillId="32" borderId="34" xfId="0" applyFont="1" applyFill="1" applyBorder="1" applyAlignment="1">
      <alignment horizontal="left" vertical="center" wrapText="1"/>
    </xf>
    <xf numFmtId="0" fontId="31" fillId="32" borderId="35" xfId="0" applyFont="1" applyFill="1" applyBorder="1" applyAlignment="1">
      <alignment horizontal="center" vertical="center" wrapText="1"/>
    </xf>
    <xf numFmtId="170" fontId="20" fillId="32" borderId="5" xfId="0" applyNumberFormat="1" applyFont="1" applyFill="1" applyBorder="1" applyAlignment="1">
      <alignment horizontal="center" vertical="center" wrapText="1"/>
    </xf>
    <xf numFmtId="0" fontId="31" fillId="32" borderId="4" xfId="0" applyFont="1" applyFill="1" applyBorder="1" applyAlignment="1">
      <alignment horizontal="center" vertical="center" wrapText="1"/>
    </xf>
    <xf numFmtId="0" fontId="20" fillId="18" borderId="4" xfId="0" applyNumberFormat="1" applyFont="1" applyFill="1" applyBorder="1" applyAlignment="1">
      <alignment horizontal="center" vertical="center" wrapText="1"/>
    </xf>
    <xf numFmtId="0" fontId="18" fillId="18" borderId="4" xfId="0" applyFont="1" applyFill="1" applyBorder="1" applyAlignment="1">
      <alignment horizontal="center" vertical="center" wrapText="1"/>
    </xf>
    <xf numFmtId="9" fontId="20" fillId="28" borderId="4" xfId="0" applyNumberFormat="1" applyFont="1" applyFill="1" applyBorder="1" applyAlignment="1">
      <alignment horizontal="center" vertical="center"/>
    </xf>
    <xf numFmtId="9" fontId="18" fillId="28" borderId="4" xfId="0" applyNumberFormat="1" applyFont="1" applyFill="1" applyBorder="1" applyAlignment="1">
      <alignment horizontal="center" vertical="center"/>
    </xf>
    <xf numFmtId="20" fontId="18" fillId="28" borderId="4" xfId="0" applyNumberFormat="1" applyFont="1" applyFill="1" applyBorder="1" applyAlignment="1">
      <alignment horizontal="center" vertical="center"/>
    </xf>
    <xf numFmtId="9" fontId="18" fillId="32" borderId="4" xfId="1" applyNumberFormat="1" applyFont="1" applyFill="1" applyBorder="1" applyAlignment="1">
      <alignment horizontal="center" vertical="center" wrapText="1"/>
    </xf>
    <xf numFmtId="167" fontId="18" fillId="32" borderId="4" xfId="1" applyNumberFormat="1" applyFont="1" applyFill="1" applyBorder="1" applyAlignment="1">
      <alignment horizontal="center" vertical="center" wrapText="1"/>
    </xf>
    <xf numFmtId="1" fontId="18" fillId="32" borderId="4" xfId="0" applyNumberFormat="1" applyFont="1" applyFill="1" applyBorder="1" applyAlignment="1">
      <alignment horizontal="center" vertical="center" wrapText="1"/>
    </xf>
    <xf numFmtId="167" fontId="20" fillId="32" borderId="5" xfId="0" applyNumberFormat="1" applyFont="1" applyFill="1" applyBorder="1" applyAlignment="1">
      <alignment horizontal="center" vertical="center" wrapText="1"/>
    </xf>
    <xf numFmtId="0" fontId="20" fillId="32" borderId="11" xfId="0" applyFont="1" applyFill="1" applyBorder="1" applyAlignment="1">
      <alignment horizontal="center" vertical="center" wrapText="1"/>
    </xf>
    <xf numFmtId="0" fontId="20" fillId="32" borderId="11" xfId="0" applyFont="1" applyFill="1" applyBorder="1" applyAlignment="1">
      <alignment horizontal="left" vertical="center" wrapText="1"/>
    </xf>
    <xf numFmtId="167" fontId="18" fillId="29" borderId="38" xfId="0" applyNumberFormat="1" applyFont="1" applyFill="1" applyBorder="1" applyAlignment="1">
      <alignment horizontal="center" vertical="center" wrapText="1"/>
    </xf>
    <xf numFmtId="1" fontId="18" fillId="29" borderId="38" xfId="0" applyNumberFormat="1" applyFont="1" applyFill="1" applyBorder="1" applyAlignment="1">
      <alignment horizontal="center" vertical="center" wrapText="1"/>
    </xf>
    <xf numFmtId="9" fontId="18" fillId="18" borderId="4" xfId="1" applyNumberFormat="1" applyFont="1" applyFill="1" applyBorder="1" applyAlignment="1">
      <alignment horizontal="center" vertical="center" wrapText="1"/>
    </xf>
    <xf numFmtId="167" fontId="18" fillId="18" borderId="4" xfId="1" applyNumberFormat="1" applyFont="1" applyFill="1" applyBorder="1" applyAlignment="1">
      <alignment horizontal="center" vertical="center" wrapText="1"/>
    </xf>
    <xf numFmtId="1" fontId="18" fillId="18" borderId="4" xfId="0" applyNumberFormat="1" applyFont="1" applyFill="1" applyBorder="1" applyAlignment="1">
      <alignment horizontal="center" vertical="center" wrapText="1"/>
    </xf>
    <xf numFmtId="0" fontId="20" fillId="12" borderId="31" xfId="0" applyFont="1" applyFill="1" applyBorder="1" applyAlignment="1">
      <alignment horizontal="center" vertical="center" wrapText="1"/>
    </xf>
    <xf numFmtId="9" fontId="20" fillId="28" borderId="4" xfId="1" applyFont="1" applyFill="1" applyBorder="1" applyAlignment="1">
      <alignment horizontal="center" vertical="center"/>
    </xf>
    <xf numFmtId="10" fontId="18" fillId="29" borderId="38" xfId="0" applyNumberFormat="1" applyFont="1" applyFill="1" applyBorder="1" applyAlignment="1">
      <alignment horizontal="center" vertical="center" wrapText="1"/>
    </xf>
    <xf numFmtId="9" fontId="18" fillId="29" borderId="38" xfId="1" applyFont="1" applyFill="1" applyBorder="1" applyAlignment="1">
      <alignment horizontal="center" vertical="center" wrapText="1"/>
    </xf>
    <xf numFmtId="10" fontId="18" fillId="18" borderId="4" xfId="1" applyNumberFormat="1" applyFont="1" applyFill="1" applyBorder="1" applyAlignment="1">
      <alignment horizontal="center" vertical="center" wrapText="1"/>
    </xf>
    <xf numFmtId="0" fontId="22" fillId="27" borderId="4" xfId="0" applyFont="1" applyFill="1" applyBorder="1" applyAlignment="1">
      <alignment horizontal="left" vertical="center" wrapText="1"/>
    </xf>
    <xf numFmtId="9" fontId="18" fillId="27" borderId="4" xfId="0" applyNumberFormat="1" applyFont="1" applyFill="1" applyBorder="1" applyAlignment="1">
      <alignment horizontal="center" vertical="center" wrapText="1"/>
    </xf>
    <xf numFmtId="9" fontId="18" fillId="28" borderId="4" xfId="1" applyFont="1" applyFill="1" applyBorder="1" applyAlignment="1">
      <alignment horizontal="center" vertical="center"/>
    </xf>
    <xf numFmtId="167" fontId="20" fillId="32" borderId="5" xfId="1" applyNumberFormat="1" applyFont="1" applyFill="1" applyBorder="1" applyAlignment="1">
      <alignment horizontal="center" vertical="center" wrapText="1"/>
    </xf>
    <xf numFmtId="167" fontId="20" fillId="10" borderId="4" xfId="1" applyNumberFormat="1" applyFont="1" applyFill="1" applyBorder="1" applyAlignment="1">
      <alignment horizontal="center" vertical="center"/>
    </xf>
    <xf numFmtId="0" fontId="18" fillId="12" borderId="16" xfId="0" applyFont="1" applyFill="1" applyBorder="1" applyAlignment="1">
      <alignment horizontal="justify" vertical="center" wrapText="1"/>
    </xf>
    <xf numFmtId="9" fontId="18" fillId="27" borderId="4" xfId="1" applyFont="1" applyFill="1" applyBorder="1" applyAlignment="1">
      <alignment horizontal="center" vertical="center"/>
    </xf>
    <xf numFmtId="0" fontId="25" fillId="32" borderId="4" xfId="0" applyFont="1" applyFill="1" applyBorder="1" applyAlignment="1">
      <alignment horizontal="center" vertical="center"/>
    </xf>
    <xf numFmtId="0" fontId="18" fillId="32" borderId="26" xfId="0" applyFont="1" applyFill="1" applyBorder="1" applyAlignment="1" applyProtection="1">
      <alignment horizontal="center" vertical="center" wrapText="1"/>
    </xf>
    <xf numFmtId="0" fontId="20" fillId="32" borderId="24" xfId="0" applyFont="1" applyFill="1" applyBorder="1" applyAlignment="1">
      <alignment horizontal="center" vertical="center" wrapText="1"/>
    </xf>
    <xf numFmtId="0" fontId="18" fillId="32" borderId="4" xfId="0" applyFont="1" applyFill="1" applyBorder="1" applyAlignment="1" applyProtection="1">
      <alignment horizontal="left" vertical="center" wrapText="1"/>
    </xf>
    <xf numFmtId="0" fontId="20" fillId="32" borderId="24" xfId="0" applyFont="1" applyFill="1" applyBorder="1" applyAlignment="1">
      <alignment horizontal="left" vertical="center" wrapText="1"/>
    </xf>
    <xf numFmtId="168" fontId="20" fillId="12" borderId="4" xfId="5" applyNumberFormat="1" applyFont="1" applyFill="1" applyBorder="1" applyAlignment="1">
      <alignment horizontal="center" vertical="center"/>
    </xf>
    <xf numFmtId="0" fontId="20" fillId="32" borderId="9" xfId="0" applyFont="1" applyFill="1" applyBorder="1" applyAlignment="1">
      <alignment horizontal="center" vertical="center" wrapText="1"/>
    </xf>
    <xf numFmtId="0" fontId="20" fillId="32" borderId="9" xfId="0" applyFont="1" applyFill="1" applyBorder="1" applyAlignment="1">
      <alignment horizontal="left" vertical="center" wrapText="1"/>
    </xf>
    <xf numFmtId="173" fontId="20" fillId="32" borderId="25" xfId="37" applyNumberFormat="1" applyFont="1" applyFill="1" applyBorder="1" applyAlignment="1">
      <alignment horizontal="center" vertical="center"/>
    </xf>
    <xf numFmtId="173" fontId="20" fillId="32" borderId="4" xfId="37" applyNumberFormat="1" applyFont="1" applyFill="1" applyBorder="1" applyAlignment="1">
      <alignment horizontal="center" vertical="center"/>
    </xf>
    <xf numFmtId="0" fontId="20" fillId="32" borderId="7" xfId="0" applyFont="1" applyFill="1" applyBorder="1" applyAlignment="1">
      <alignment horizontal="center" vertical="center" wrapText="1"/>
    </xf>
    <xf numFmtId="0" fontId="20" fillId="32" borderId="7" xfId="0" applyFont="1" applyFill="1" applyBorder="1" applyAlignment="1">
      <alignment horizontal="left" vertical="center" wrapText="1"/>
    </xf>
    <xf numFmtId="168" fontId="20" fillId="32" borderId="25" xfId="37" applyNumberFormat="1" applyFont="1" applyFill="1" applyBorder="1"/>
    <xf numFmtId="172" fontId="18" fillId="12" borderId="4" xfId="9" applyNumberFormat="1" applyFont="1" applyFill="1" applyBorder="1" applyAlignment="1">
      <alignment horizontal="center" vertical="center"/>
    </xf>
    <xf numFmtId="1" fontId="18" fillId="12" borderId="4" xfId="0" applyNumberFormat="1" applyFont="1" applyFill="1" applyBorder="1" applyAlignment="1">
      <alignment horizontal="center" vertical="center" wrapText="1"/>
    </xf>
    <xf numFmtId="168" fontId="20" fillId="12" borderId="10" xfId="5" applyNumberFormat="1" applyFont="1" applyFill="1" applyBorder="1" applyAlignment="1">
      <alignment horizontal="center" vertical="center"/>
    </xf>
    <xf numFmtId="3" fontId="20" fillId="32" borderId="4" xfId="0" applyNumberFormat="1" applyFont="1" applyFill="1" applyBorder="1" applyAlignment="1">
      <alignment horizontal="center" vertical="center"/>
    </xf>
    <xf numFmtId="0" fontId="18" fillId="10" borderId="4" xfId="0" applyFont="1" applyFill="1" applyBorder="1" applyAlignment="1">
      <alignment horizontal="center" vertical="center"/>
    </xf>
    <xf numFmtId="9" fontId="18" fillId="10" borderId="4" xfId="0" applyNumberFormat="1" applyFont="1" applyFill="1" applyBorder="1" applyAlignment="1">
      <alignment horizontal="center" vertical="center"/>
    </xf>
    <xf numFmtId="9" fontId="20" fillId="10" borderId="4" xfId="0" applyNumberFormat="1" applyFont="1" applyFill="1" applyBorder="1" applyAlignment="1">
      <alignment horizontal="center" vertical="center" wrapText="1"/>
    </xf>
    <xf numFmtId="49" fontId="20" fillId="10" borderId="4" xfId="0" applyNumberFormat="1" applyFont="1" applyFill="1" applyBorder="1" applyAlignment="1">
      <alignment horizontal="center" vertical="center" wrapText="1"/>
    </xf>
    <xf numFmtId="9" fontId="18" fillId="32" borderId="31" xfId="0" applyNumberFormat="1" applyFont="1" applyFill="1" applyBorder="1" applyAlignment="1">
      <alignment horizontal="center" vertical="center"/>
    </xf>
    <xf numFmtId="1" fontId="18" fillId="32" borderId="31" xfId="0" applyNumberFormat="1" applyFont="1" applyFill="1" applyBorder="1" applyAlignment="1">
      <alignment horizontal="center" vertical="center"/>
    </xf>
    <xf numFmtId="0" fontId="20" fillId="32" borderId="26" xfId="0" applyFont="1" applyFill="1" applyBorder="1" applyAlignment="1">
      <alignment horizontal="center" vertical="center" wrapText="1"/>
    </xf>
    <xf numFmtId="0" fontId="20" fillId="33" borderId="4" xfId="0" applyFont="1" applyFill="1" applyBorder="1" applyAlignment="1">
      <alignment horizontal="center" vertical="center" wrapText="1"/>
    </xf>
    <xf numFmtId="9" fontId="18" fillId="32" borderId="4" xfId="0" applyNumberFormat="1" applyFont="1" applyFill="1" applyBorder="1" applyAlignment="1">
      <alignment horizontal="center" vertical="center"/>
    </xf>
    <xf numFmtId="9" fontId="25" fillId="29" borderId="37" xfId="0" applyNumberFormat="1" applyFont="1" applyFill="1" applyBorder="1" applyAlignment="1">
      <alignment horizontal="center" vertical="center"/>
    </xf>
    <xf numFmtId="9" fontId="18" fillId="10" borderId="31" xfId="0" applyNumberFormat="1" applyFont="1" applyFill="1" applyBorder="1" applyAlignment="1">
      <alignment horizontal="center" vertical="center"/>
    </xf>
    <xf numFmtId="9" fontId="24" fillId="18" borderId="31" xfId="0" applyNumberFormat="1" applyFont="1" applyFill="1" applyBorder="1" applyAlignment="1">
      <alignment horizontal="center" vertical="center"/>
    </xf>
    <xf numFmtId="168" fontId="20" fillId="32" borderId="4" xfId="37" applyNumberFormat="1" applyFont="1" applyFill="1" applyBorder="1" applyAlignment="1">
      <alignment horizontal="center" vertical="center"/>
    </xf>
    <xf numFmtId="0" fontId="20" fillId="32" borderId="26" xfId="0" applyFont="1" applyFill="1" applyBorder="1" applyAlignment="1" applyProtection="1">
      <alignment horizontal="left" vertical="center" wrapText="1"/>
    </xf>
    <xf numFmtId="0" fontId="20" fillId="32" borderId="4" xfId="0" applyFont="1" applyFill="1" applyBorder="1" applyAlignment="1" applyProtection="1">
      <alignment horizontal="left" vertical="center" wrapText="1"/>
    </xf>
    <xf numFmtId="168" fontId="18" fillId="29" borderId="38" xfId="0" applyNumberFormat="1" applyFont="1" applyFill="1" applyBorder="1" applyAlignment="1">
      <alignment horizontal="center" vertical="center"/>
    </xf>
    <xf numFmtId="168" fontId="20" fillId="18" borderId="4" xfId="37" applyNumberFormat="1" applyFont="1" applyFill="1" applyBorder="1" applyAlignment="1">
      <alignment horizontal="center" vertical="center"/>
    </xf>
    <xf numFmtId="20" fontId="18" fillId="10" borderId="4" xfId="0" applyNumberFormat="1" applyFont="1" applyFill="1" applyBorder="1" applyAlignment="1">
      <alignment horizontal="center" vertical="center"/>
    </xf>
    <xf numFmtId="49" fontId="20" fillId="32" borderId="5" xfId="0" applyNumberFormat="1" applyFont="1" applyFill="1" applyBorder="1" applyAlignment="1">
      <alignment horizontal="center" vertical="center" wrapText="1"/>
    </xf>
    <xf numFmtId="49" fontId="20" fillId="32" borderId="5" xfId="0" applyNumberFormat="1" applyFont="1" applyFill="1" applyBorder="1" applyAlignment="1">
      <alignment horizontal="left" vertical="center" wrapText="1"/>
    </xf>
    <xf numFmtId="49" fontId="20" fillId="32" borderId="4" xfId="0" applyNumberFormat="1" applyFont="1" applyFill="1" applyBorder="1" applyAlignment="1">
      <alignment horizontal="left" vertical="center" wrapText="1"/>
    </xf>
    <xf numFmtId="0" fontId="20" fillId="29" borderId="42" xfId="0" applyFont="1" applyFill="1" applyBorder="1" applyAlignment="1">
      <alignment horizontal="left" vertical="top" wrapText="1"/>
    </xf>
    <xf numFmtId="0" fontId="22" fillId="10" borderId="33" xfId="0" applyFont="1" applyFill="1" applyBorder="1" applyAlignment="1">
      <alignment horizontal="left" vertical="top" wrapText="1"/>
    </xf>
    <xf numFmtId="0" fontId="18" fillId="10" borderId="4" xfId="0" applyFont="1" applyFill="1" applyBorder="1" applyAlignment="1">
      <alignment horizontal="left" vertical="top" wrapText="1"/>
    </xf>
    <xf numFmtId="0" fontId="22" fillId="18" borderId="4" xfId="0" applyFont="1" applyFill="1" applyBorder="1" applyAlignment="1">
      <alignment horizontal="left" vertical="top" wrapText="1"/>
    </xf>
    <xf numFmtId="0" fontId="18" fillId="18" borderId="10" xfId="0" applyFont="1" applyFill="1" applyBorder="1" applyAlignment="1">
      <alignment horizontal="left" vertical="top" wrapText="1"/>
    </xf>
    <xf numFmtId="9" fontId="32" fillId="21" borderId="4" xfId="1" applyFont="1" applyFill="1" applyBorder="1" applyAlignment="1">
      <alignment horizontal="center" vertical="center"/>
    </xf>
    <xf numFmtId="0" fontId="20" fillId="32" borderId="24" xfId="0" applyNumberFormat="1" applyFont="1" applyFill="1" applyBorder="1" applyAlignment="1">
      <alignment horizontal="center" vertical="center" wrapText="1"/>
    </xf>
    <xf numFmtId="171" fontId="18" fillId="29" borderId="38" xfId="0" applyNumberFormat="1" applyFont="1" applyFill="1" applyBorder="1" applyAlignment="1">
      <alignment horizontal="center" vertical="center" wrapText="1"/>
    </xf>
    <xf numFmtId="0" fontId="18" fillId="29" borderId="38" xfId="0" applyFont="1" applyFill="1" applyBorder="1" applyAlignment="1">
      <alignment horizontal="center" vertical="center"/>
    </xf>
    <xf numFmtId="0" fontId="20" fillId="18" borderId="4" xfId="0" applyFont="1" applyFill="1" applyBorder="1" applyAlignment="1">
      <alignment horizontal="left" vertical="center" wrapText="1"/>
    </xf>
    <xf numFmtId="0" fontId="25" fillId="18" borderId="4" xfId="0" applyFont="1" applyFill="1" applyBorder="1" applyAlignment="1">
      <alignment horizontal="center" vertical="center" wrapText="1"/>
    </xf>
    <xf numFmtId="171" fontId="20" fillId="18" borderId="4" xfId="0" applyNumberFormat="1" applyFont="1" applyFill="1" applyBorder="1" applyAlignment="1">
      <alignment horizontal="center" vertical="center" wrapText="1"/>
    </xf>
    <xf numFmtId="0" fontId="22" fillId="18" borderId="4" xfId="0" applyFont="1" applyFill="1" applyBorder="1" applyAlignment="1">
      <alignment horizontal="center" vertical="center"/>
    </xf>
    <xf numFmtId="0" fontId="31" fillId="18" borderId="4" xfId="0" applyFont="1" applyFill="1" applyBorder="1" applyAlignment="1">
      <alignment horizontal="left" vertical="top" wrapText="1"/>
    </xf>
    <xf numFmtId="0" fontId="18" fillId="18" borderId="4" xfId="0" applyFont="1" applyFill="1" applyBorder="1" applyAlignment="1">
      <alignment vertical="top" wrapText="1"/>
    </xf>
    <xf numFmtId="0" fontId="19" fillId="21" borderId="4" xfId="0" applyFont="1" applyFill="1" applyBorder="1" applyAlignment="1">
      <alignment horizontal="center" vertical="center" wrapText="1"/>
    </xf>
    <xf numFmtId="1" fontId="20" fillId="32" borderId="5" xfId="0" applyNumberFormat="1" applyFont="1" applyFill="1" applyBorder="1" applyAlignment="1">
      <alignment horizontal="center" vertical="center" wrapText="1"/>
    </xf>
    <xf numFmtId="1" fontId="20" fillId="10" borderId="5" xfId="0" applyNumberFormat="1" applyFont="1" applyFill="1" applyBorder="1" applyAlignment="1">
      <alignment horizontal="center" vertical="center" wrapText="1"/>
    </xf>
    <xf numFmtId="0" fontId="22" fillId="10"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20" fillId="27" borderId="31" xfId="0" applyFont="1" applyFill="1" applyBorder="1" applyAlignment="1">
      <alignment horizontal="center" vertical="center" wrapText="1"/>
    </xf>
    <xf numFmtId="0" fontId="20" fillId="21" borderId="31" xfId="0" applyFont="1" applyFill="1" applyBorder="1" applyAlignment="1">
      <alignment horizontal="center" vertical="center" wrapText="1"/>
    </xf>
    <xf numFmtId="9" fontId="20" fillId="27" borderId="31" xfId="0" applyNumberFormat="1"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20" fillId="10" borderId="33" xfId="0" applyFont="1" applyFill="1" applyBorder="1" applyAlignment="1">
      <alignment horizontal="center" vertical="center" wrapText="1"/>
    </xf>
    <xf numFmtId="9" fontId="20" fillId="29" borderId="37" xfId="0" applyNumberFormat="1" applyFont="1" applyFill="1" applyBorder="1" applyAlignment="1">
      <alignment horizontal="center" vertical="center" wrapText="1"/>
    </xf>
    <xf numFmtId="0" fontId="20" fillId="29" borderId="37" xfId="0" applyFont="1" applyFill="1" applyBorder="1" applyAlignment="1">
      <alignment horizontal="center" vertical="center" wrapText="1"/>
    </xf>
    <xf numFmtId="0" fontId="20" fillId="29" borderId="37" xfId="0" applyFont="1" applyFill="1" applyBorder="1" applyAlignment="1">
      <alignment horizontal="left" vertical="top" wrapText="1"/>
    </xf>
    <xf numFmtId="9" fontId="20" fillId="18" borderId="31" xfId="0" applyNumberFormat="1" applyFont="1" applyFill="1" applyBorder="1" applyAlignment="1">
      <alignment horizontal="center" vertical="center" wrapText="1"/>
    </xf>
    <xf numFmtId="0" fontId="20" fillId="18" borderId="31" xfId="0" applyFont="1" applyFill="1" applyBorder="1" applyAlignment="1">
      <alignment horizontal="center" vertical="center" wrapText="1"/>
    </xf>
    <xf numFmtId="9" fontId="20" fillId="21" borderId="31" xfId="0" applyNumberFormat="1" applyFont="1" applyFill="1" applyBorder="1" applyAlignment="1">
      <alignment horizontal="center" vertical="center" wrapText="1"/>
    </xf>
    <xf numFmtId="0" fontId="22" fillId="32" borderId="4" xfId="0" applyFont="1" applyFill="1" applyBorder="1" applyAlignment="1">
      <alignment horizontal="center" vertical="center" wrapText="1"/>
    </xf>
    <xf numFmtId="0" fontId="20" fillId="28" borderId="16" xfId="0" applyFont="1" applyFill="1" applyBorder="1" applyAlignment="1">
      <alignment horizontal="center" vertical="center" wrapText="1"/>
    </xf>
    <xf numFmtId="9" fontId="20" fillId="19" borderId="4" xfId="0" applyNumberFormat="1" applyFont="1" applyFill="1" applyBorder="1" applyAlignment="1">
      <alignment horizontal="center" vertical="center" wrapText="1"/>
    </xf>
    <xf numFmtId="0" fontId="20" fillId="19" borderId="4" xfId="0" applyFont="1" applyFill="1" applyBorder="1" applyAlignment="1">
      <alignment horizontal="left" vertical="top" wrapText="1"/>
    </xf>
    <xf numFmtId="0" fontId="22" fillId="19" borderId="4" xfId="0" applyFont="1" applyFill="1" applyBorder="1" applyAlignment="1">
      <alignment horizontal="left" vertical="top" wrapText="1"/>
    </xf>
    <xf numFmtId="0" fontId="22" fillId="27" borderId="4" xfId="3" applyNumberFormat="1" applyFont="1" applyFill="1" applyBorder="1" applyAlignment="1">
      <alignment horizontal="center" vertical="center" wrapText="1"/>
    </xf>
    <xf numFmtId="0" fontId="18" fillId="19" borderId="4" xfId="0" applyFont="1" applyFill="1" applyBorder="1" applyAlignment="1">
      <alignment horizontal="left" vertical="top" wrapText="1"/>
    </xf>
    <xf numFmtId="0" fontId="22" fillId="28" borderId="31" xfId="0" applyFont="1" applyFill="1" applyBorder="1" applyAlignment="1">
      <alignment horizontal="center" vertical="center" wrapText="1"/>
    </xf>
    <xf numFmtId="0" fontId="20" fillId="19" borderId="31" xfId="0" applyFont="1" applyFill="1" applyBorder="1" applyAlignment="1">
      <alignment horizontal="center" vertical="center" wrapText="1"/>
    </xf>
    <xf numFmtId="0" fontId="20" fillId="28" borderId="31" xfId="0" applyFont="1" applyFill="1" applyBorder="1" applyAlignment="1">
      <alignment horizontal="center" vertical="center"/>
    </xf>
    <xf numFmtId="0" fontId="20" fillId="18" borderId="31" xfId="0" applyFont="1" applyFill="1" applyBorder="1" applyAlignment="1">
      <alignment horizontal="left" vertical="top" wrapText="1"/>
    </xf>
    <xf numFmtId="0" fontId="22" fillId="0" borderId="31" xfId="0" applyFont="1" applyBorder="1" applyAlignment="1">
      <alignment horizontal="center" vertical="center" wrapText="1"/>
    </xf>
    <xf numFmtId="0" fontId="20" fillId="21" borderId="31" xfId="0" applyFont="1" applyFill="1" applyBorder="1" applyAlignment="1">
      <alignment horizontal="center" vertical="center"/>
    </xf>
    <xf numFmtId="0" fontId="38" fillId="34" borderId="1" xfId="2" applyFont="1" applyFill="1" applyBorder="1" applyAlignment="1">
      <alignment horizontal="center" vertical="center" wrapText="1"/>
    </xf>
    <xf numFmtId="0" fontId="38" fillId="35" borderId="4" xfId="0" applyFont="1" applyFill="1" applyBorder="1" applyAlignment="1">
      <alignment horizontal="center" vertical="center" wrapText="1"/>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1477">
    <dxf>
      <font>
        <b/>
        <i val="0"/>
        <strike val="0"/>
        <condense val="0"/>
        <extend val="0"/>
        <outline val="0"/>
        <shadow val="0"/>
        <u val="none"/>
        <vertAlign val="baseline"/>
        <sz val="13"/>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numFmt numFmtId="1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name val="Arial"/>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theme="4" tint="0.39997558519241921"/>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theme="4" tint="0.39997558519241921"/>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theme="4" tint="0.39997558519241921"/>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indexed="8"/>
        <name val="Arial"/>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name val="Arial"/>
        <scheme val="none"/>
      </font>
      <numFmt numFmtId="1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name val="Arial"/>
        <scheme val="none"/>
      </font>
      <fill>
        <patternFill patternType="solid">
          <fgColor indexed="64"/>
          <bgColor theme="8" tint="0.79998168889431442"/>
        </patternFill>
      </fill>
      <border outline="0">
        <right style="thin">
          <color indexed="64"/>
        </right>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name val="Arial"/>
        <scheme val="none"/>
      </font>
      <fill>
        <patternFill patternType="solid">
          <fgColor indexed="64"/>
          <bgColor theme="6" tint="0.59999389629810485"/>
        </patternFill>
      </fill>
      <border outline="0">
        <right style="thin">
          <color indexed="64"/>
        </right>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9"/>
          <bgColor theme="6" tint="0.59999389629810485"/>
        </patternFill>
      </fill>
      <alignment horizontal="left"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2"/>
        <color theme="1"/>
        <name val="Arial"/>
        <scheme val="none"/>
      </font>
      <fill>
        <patternFill>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7"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7" formatCode="0.0%"/>
    </dxf>
    <dxf>
      <numFmt numFmtId="13" formatCode="0%"/>
    </dxf>
    <dxf>
      <numFmt numFmtId="167"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7"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7" formatCode="0.0%"/>
    </dxf>
    <dxf>
      <numFmt numFmtId="13" formatCode="0%"/>
    </dxf>
    <dxf>
      <numFmt numFmtId="167"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4" formatCode="0.000%"/>
    </dxf>
    <dxf>
      <numFmt numFmtId="14" formatCode="0.00%"/>
    </dxf>
    <dxf>
      <numFmt numFmtId="167"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6" formatCode="[$-F400]h:mm:ss\ AM/PM"/>
    </dxf>
    <dxf>
      <numFmt numFmtId="177"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3" formatCode="0%"/>
    </dxf>
    <dxf>
      <numFmt numFmtId="175" formatCode="_-* #,##0_-;\-* #,##0_-;_-* &quot;-&quot;_-;_-@_-"/>
    </dxf>
    <dxf>
      <numFmt numFmtId="1" formatCode="0"/>
    </dxf>
    <dxf>
      <numFmt numFmtId="1"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 formatCode="0"/>
    </dxf>
    <dxf>
      <numFmt numFmtId="1" formatCode="0"/>
    </dxf>
    <dxf>
      <numFmt numFmtId="13" formatCode="0%"/>
    </dxf>
    <dxf>
      <numFmt numFmtId="13" formatCode="0%"/>
    </dxf>
    <dxf>
      <numFmt numFmtId="13" formatCode="0%"/>
    </dxf>
    <dxf>
      <numFmt numFmtId="13" formatCode="0%"/>
    </dxf>
    <dxf>
      <numFmt numFmtId="176" formatCode="[$-F400]h:mm:ss\ AM/PM"/>
    </dxf>
    <dxf>
      <numFmt numFmtId="177" formatCode="hh:mm:ss;@"/>
      <fill>
        <patternFill patternType="solid">
          <fgColor indexed="64"/>
          <bgColor theme="0"/>
        </patternFill>
      </fill>
    </dxf>
    <dxf>
      <numFmt numFmtId="1" formatCode="0"/>
      <fill>
        <patternFill patternType="none">
          <fgColor indexed="64"/>
          <bgColor indexed="65"/>
        </patternFill>
      </fill>
    </dxf>
    <dxf>
      <numFmt numFmtId="176" formatCode="[$-F400]h:mm:ss\ AM/PM"/>
    </dxf>
    <dxf>
      <numFmt numFmtId="177" formatCode="hh:mm:ss;@"/>
    </dxf>
    <dxf>
      <numFmt numFmtId="13" formatCode="0%"/>
    </dxf>
    <dxf>
      <alignment wrapText="1" readingOrder="0"/>
    </dxf>
    <dxf>
      <numFmt numFmtId="13" formatCode="0%"/>
    </dxf>
    <dxf>
      <numFmt numFmtId="167" formatCode="0.0%"/>
    </dxf>
    <dxf>
      <numFmt numFmtId="14" formatCode="0.00%"/>
    </dxf>
    <dxf>
      <numFmt numFmtId="174" formatCode="0.000%"/>
    </dxf>
    <dxf>
      <numFmt numFmtId="14" formatCode="0.00%"/>
    </dxf>
    <dxf>
      <numFmt numFmtId="13" formatCode="0%"/>
    </dxf>
    <dxf>
      <numFmt numFmtId="167"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9" formatCode="h:mm:ss;@"/>
    </dxf>
    <dxf>
      <numFmt numFmtId="176"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0" formatCode="0.0"/>
    </dxf>
    <dxf>
      <numFmt numFmtId="0" formatCode="General"/>
    </dxf>
    <dxf>
      <numFmt numFmtId="13" formatCode="0%"/>
    </dxf>
    <dxf>
      <numFmt numFmtId="167"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numFmt numFmtId="14" formatCode="0.00%"/>
    </dxf>
    <dxf>
      <numFmt numFmtId="174"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7" formatCode="0.0%"/>
    </dxf>
    <dxf>
      <numFmt numFmtId="0" formatCode="General"/>
    </dxf>
    <dxf>
      <numFmt numFmtId="13" formatCode="0%"/>
    </dxf>
    <dxf>
      <numFmt numFmtId="167"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175" formatCode="_-* #,##0_-;\-* #,##0_-;_-* &quot;-&quot;_-;_-@_-"/>
    </dxf>
    <dxf>
      <numFmt numFmtId="14" formatCode="0.00%"/>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7"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numFmt numFmtId="0" formatCode="General"/>
    </dxf>
    <dxf>
      <numFmt numFmtId="14" formatCode="0.0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67" formatCode="0.0%"/>
    </dxf>
    <dxf>
      <numFmt numFmtId="14" formatCode="0.0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7" formatCode="0.0%"/>
    </dxf>
    <dxf>
      <numFmt numFmtId="13" formatCode="0%"/>
    </dxf>
    <dxf>
      <numFmt numFmtId="167" formatCode="0.0%"/>
    </dxf>
    <dxf>
      <numFmt numFmtId="14" formatCode="0.0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numFmt numFmtId="14" formatCode="0.00%"/>
    </dxf>
    <dxf>
      <numFmt numFmtId="174" formatCode="0.000%"/>
    </dxf>
    <dxf>
      <numFmt numFmtId="14" formatCode="0.0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7" formatCode="0.0%"/>
    </dxf>
    <dxf>
      <numFmt numFmtId="13" formatCode="0%"/>
    </dxf>
    <dxf>
      <numFmt numFmtId="167" formatCode="0.0%"/>
    </dxf>
    <dxf>
      <numFmt numFmtId="14" formatCode="0.00%"/>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font>
        <b/>
      </font>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border outline="0">
        <right style="thin">
          <color indexed="64"/>
        </right>
      </border>
    </dxf>
    <dxf>
      <numFmt numFmtId="13" formatCode="0%"/>
    </dxf>
    <dxf>
      <numFmt numFmtId="177" formatCode="hh:mm:ss;@"/>
    </dxf>
    <dxf>
      <numFmt numFmtId="176" formatCode="[$-F400]h:mm:ss\ AM/PM"/>
    </dxf>
    <dxf>
      <numFmt numFmtId="1" formatCode="0"/>
      <fill>
        <patternFill patternType="none">
          <fgColor indexed="64"/>
          <bgColor indexed="65"/>
        </patternFill>
      </fill>
    </dxf>
    <dxf>
      <numFmt numFmtId="177" formatCode="hh:mm:ss;@"/>
      <fill>
        <patternFill patternType="solid">
          <fgColor indexed="64"/>
          <bgColor theme="0"/>
        </patternFill>
      </fill>
    </dxf>
    <dxf>
      <numFmt numFmtId="176" formatCode="[$-F400]h:mm:ss\ AM/PM"/>
    </dxf>
    <dxf>
      <numFmt numFmtId="13" formatCode="0%"/>
    </dxf>
    <dxf>
      <numFmt numFmtId="13" formatCode="0%"/>
    </dxf>
    <dxf>
      <numFmt numFmtId="13" formatCode="0%"/>
    </dxf>
    <dxf>
      <numFmt numFmtId="13" formatCode="0%"/>
    </dxf>
    <dxf>
      <numFmt numFmtId="1" formatCode="0"/>
    </dxf>
    <dxf>
      <numFmt numFmtId="1"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 formatCode="0"/>
    </dxf>
    <dxf>
      <numFmt numFmtId="1" formatCode="0"/>
    </dxf>
    <dxf>
      <numFmt numFmtId="175" formatCode="_-* #,##0_-;\-* #,##0_-;_-* &quot;-&quot;_-;_-@_-"/>
    </dxf>
    <dxf>
      <numFmt numFmtId="13"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wrapText="1" readingOrder="0"/>
    </dxf>
    <dxf>
      <numFmt numFmtId="177" formatCode="hh:mm:ss;@"/>
    </dxf>
    <dxf>
      <numFmt numFmtId="176" formatCode="[$-F400]h:mm:ss\ AM/PM"/>
    </dxf>
    <dxf>
      <numFmt numFmtId="1" formatCode="0"/>
    </dxf>
    <dxf>
      <numFmt numFmtId="1" formatCode="0"/>
    </dxf>
    <dxf>
      <numFmt numFmtId="1" formatCode="0"/>
    </dxf>
    <dxf>
      <numFmt numFmtId="1" formatCode="0"/>
    </dxf>
    <dxf>
      <numFmt numFmtId="1"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ill>
        <patternFill>
          <bgColor rgb="FF00B050"/>
        </patternFill>
      </fill>
    </dxf>
  </dxfs>
  <tableStyles count="1" defaultTableStyle="TableStyleMedium2" defaultPivotStyle="PivotStyleLight16">
    <tableStyle name="Estilo de segmentación de datos 1" pivot="0" table="0" count="1">
      <tableStyleElement type="headerRow" dxfId="1476"/>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 4to tri!TablaDinámica2</c:name>
    <c:fmtId val="13"/>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s>
    <c:plotArea>
      <c:layout/>
      <c:barChart>
        <c:barDir val="col"/>
        <c:grouping val="clustered"/>
        <c:varyColors val="0"/>
        <c:ser>
          <c:idx val="0"/>
          <c:order val="0"/>
          <c:tx>
            <c:strRef>
              <c:f>'Tablas 4to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tri'!$A$13:$A$14</c:f>
              <c:strCache>
                <c:ptCount val="1"/>
                <c:pt idx="0">
                  <c:v>De gestión</c:v>
                </c:pt>
              </c:strCache>
            </c:strRef>
          </c:cat>
          <c:val>
            <c:numRef>
              <c:f>'Tablas 4to tri'!$B$13:$B$14</c:f>
              <c:numCache>
                <c:formatCode>0%</c:formatCode>
                <c:ptCount val="1"/>
                <c:pt idx="0">
                  <c:v>1</c:v>
                </c:pt>
              </c:numCache>
            </c:numRef>
          </c:val>
          <c:extLst xmlns:c16r2="http://schemas.microsoft.com/office/drawing/2015/06/chart">
            <c:ext xmlns:c16="http://schemas.microsoft.com/office/drawing/2014/chart" uri="{C3380CC4-5D6E-409C-BE32-E72D297353CC}">
              <c16:uniqueId val="{00000000-7658-46DA-9950-69F12AB76DB8}"/>
            </c:ext>
          </c:extLst>
        </c:ser>
        <c:dLbls>
          <c:dLblPos val="outEnd"/>
          <c:showLegendKey val="0"/>
          <c:showVal val="1"/>
          <c:showCatName val="0"/>
          <c:showSerName val="0"/>
          <c:showPercent val="0"/>
          <c:showBubbleSize val="0"/>
        </c:dLbls>
        <c:gapWidth val="219"/>
        <c:overlap val="-27"/>
        <c:axId val="204596208"/>
        <c:axId val="203321384"/>
      </c:barChart>
      <c:catAx>
        <c:axId val="204596208"/>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03321384"/>
        <c:crosses val="autoZero"/>
        <c:auto val="1"/>
        <c:lblAlgn val="ctr"/>
        <c:lblOffset val="100"/>
        <c:noMultiLvlLbl val="0"/>
      </c:catAx>
      <c:valAx>
        <c:axId val="203321384"/>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04596208"/>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 4to tri!TablaDinámica4</c:name>
    <c:fmtId val="7"/>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rgbClr val="FF0000"/>
          </a:solidFill>
          <a:ln>
            <a:noFill/>
          </a:ln>
          <a:effectLst/>
        </c:spPr>
        <c:marker>
          <c:symbol val="none"/>
        </c:marker>
      </c:pivotFmt>
      <c:pivotFmt>
        <c:idx val="33"/>
        <c:spPr>
          <a:solidFill>
            <a:schemeClr val="bg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rgbClr val="0070C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rgbClr val="00B05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0"/>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s>
    <c:plotArea>
      <c:layout/>
      <c:barChart>
        <c:barDir val="col"/>
        <c:grouping val="clustered"/>
        <c:varyColors val="0"/>
        <c:ser>
          <c:idx val="0"/>
          <c:order val="0"/>
          <c:tx>
            <c:strRef>
              <c:f>'Tablas 4to tri'!$B$70:$B$71</c:f>
              <c:strCache>
                <c:ptCount val="1"/>
                <c:pt idx="0">
                  <c:v>EXCELENTE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tri'!$A$72:$A$73</c:f>
              <c:strCache>
                <c:ptCount val="1"/>
                <c:pt idx="0">
                  <c:v>1. Dirección</c:v>
                </c:pt>
              </c:strCache>
            </c:strRef>
          </c:cat>
          <c:val>
            <c:numRef>
              <c:f>'Tablas 4to tri'!$B$72:$B$73</c:f>
              <c:numCache>
                <c:formatCode>0%</c:formatCode>
                <c:ptCount val="1"/>
                <c:pt idx="0">
                  <c:v>1</c:v>
                </c:pt>
              </c:numCache>
            </c:numRef>
          </c:val>
          <c:extLst xmlns:c16r2="http://schemas.microsoft.com/office/drawing/2015/06/chart">
            <c:ext xmlns:c16="http://schemas.microsoft.com/office/drawing/2014/chart" uri="{C3380CC4-5D6E-409C-BE32-E72D297353CC}">
              <c16:uniqueId val="{00000000-3F45-41A1-AFE2-0E7221932599}"/>
            </c:ext>
          </c:extLst>
        </c:ser>
        <c:dLbls>
          <c:dLblPos val="outEnd"/>
          <c:showLegendKey val="0"/>
          <c:showVal val="1"/>
          <c:showCatName val="0"/>
          <c:showSerName val="0"/>
          <c:showPercent val="0"/>
          <c:showBubbleSize val="0"/>
        </c:dLbls>
        <c:gapWidth val="150"/>
        <c:axId val="203538072"/>
        <c:axId val="204109424"/>
      </c:barChart>
      <c:catAx>
        <c:axId val="203538072"/>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crossAx val="204109424"/>
        <c:crosses val="autoZero"/>
        <c:auto val="1"/>
        <c:lblAlgn val="ctr"/>
        <c:lblOffset val="100"/>
        <c:noMultiLvlLbl val="0"/>
      </c:catAx>
      <c:valAx>
        <c:axId val="20410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crossAx val="203538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 4to tri!TablaDinámica2</c:name>
    <c:fmtId val="1"/>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 4to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tri'!$A$13:$A$14</c:f>
              <c:strCache>
                <c:ptCount val="1"/>
                <c:pt idx="0">
                  <c:v>De gestión</c:v>
                </c:pt>
              </c:strCache>
            </c:strRef>
          </c:cat>
          <c:val>
            <c:numRef>
              <c:f>'Tablas 4to tri'!$B$13:$B$14</c:f>
              <c:numCache>
                <c:formatCode>0%</c:formatCode>
                <c:ptCount val="1"/>
                <c:pt idx="0">
                  <c:v>1</c:v>
                </c:pt>
              </c:numCache>
            </c:numRef>
          </c:val>
          <c:extLst xmlns:c16r2="http://schemas.microsoft.com/office/drawing/2015/06/chart">
            <c:ext xmlns:c16="http://schemas.microsoft.com/office/drawing/2014/chart" uri="{C3380CC4-5D6E-409C-BE32-E72D297353CC}">
              <c16:uniqueId val="{00000000-C64F-4189-9079-E614B5848FC0}"/>
            </c:ext>
          </c:extLst>
        </c:ser>
        <c:dLbls>
          <c:dLblPos val="outEnd"/>
          <c:showLegendKey val="0"/>
          <c:showVal val="1"/>
          <c:showCatName val="0"/>
          <c:showSerName val="0"/>
          <c:showPercent val="0"/>
          <c:showBubbleSize val="0"/>
        </c:dLbls>
        <c:gapWidth val="219"/>
        <c:overlap val="-27"/>
        <c:axId val="253709224"/>
        <c:axId val="205287904"/>
      </c:barChart>
      <c:catAx>
        <c:axId val="25370922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05287904"/>
        <c:crosses val="autoZero"/>
        <c:auto val="1"/>
        <c:lblAlgn val="ctr"/>
        <c:lblOffset val="100"/>
        <c:noMultiLvlLbl val="0"/>
      </c:catAx>
      <c:valAx>
        <c:axId val="205287904"/>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53709224"/>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 4to tri!TablaDinámica4</c:name>
    <c:fmtId val="1"/>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 4to tri'!$B$70:$B$71</c:f>
              <c:strCache>
                <c:ptCount val="1"/>
                <c:pt idx="0">
                  <c:v>EXCELENTE</c:v>
                </c:pt>
              </c:strCache>
            </c:strRef>
          </c:tx>
          <c:spPr>
            <a:solidFill>
              <a:schemeClr val="accent1"/>
            </a:solidFill>
            <a:ln>
              <a:noFill/>
            </a:ln>
            <a:effectLst/>
          </c:spPr>
          <c:invertIfNegative val="0"/>
          <c:dLbls>
            <c:delete val="1"/>
          </c:dLbls>
          <c:cat>
            <c:strRef>
              <c:f>'Tablas 4to tri'!$A$72:$A$73</c:f>
              <c:strCache>
                <c:ptCount val="1"/>
                <c:pt idx="0">
                  <c:v>1. Dirección</c:v>
                </c:pt>
              </c:strCache>
            </c:strRef>
          </c:cat>
          <c:val>
            <c:numRef>
              <c:f>'Tablas 4to tri'!$B$72:$B$73</c:f>
              <c:numCache>
                <c:formatCode>0%</c:formatCode>
                <c:ptCount val="1"/>
                <c:pt idx="0">
                  <c:v>1</c:v>
                </c:pt>
              </c:numCache>
            </c:numRef>
          </c:val>
          <c:extLst xmlns:c16r2="http://schemas.microsoft.com/office/drawing/2015/06/chart">
            <c:ext xmlns:c16="http://schemas.microsoft.com/office/drawing/2014/chart" uri="{C3380CC4-5D6E-409C-BE32-E72D297353CC}">
              <c16:uniqueId val="{00000000-28DD-4BD1-B5C1-D5085B0EEE49}"/>
            </c:ext>
          </c:extLst>
        </c:ser>
        <c:dLbls>
          <c:dLblPos val="outEnd"/>
          <c:showLegendKey val="0"/>
          <c:showVal val="1"/>
          <c:showCatName val="0"/>
          <c:showSerName val="0"/>
          <c:showPercent val="0"/>
          <c:showBubbleSize val="0"/>
        </c:dLbls>
        <c:gapWidth val="150"/>
        <c:axId val="255691248"/>
        <c:axId val="255628768"/>
      </c:barChart>
      <c:catAx>
        <c:axId val="255691248"/>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ES"/>
          </a:p>
        </c:txPr>
        <c:crossAx val="255628768"/>
        <c:crosses val="autoZero"/>
        <c:auto val="1"/>
        <c:lblAlgn val="ctr"/>
        <c:lblOffset val="100"/>
        <c:noMultiLvlLbl val="0"/>
      </c:catAx>
      <c:valAx>
        <c:axId val="255628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crossAx val="25569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ES"/>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5.xml><?xml version="1.0" encoding="utf-8"?>
<cx:chartSpace xmlns:a="http://schemas.openxmlformats.org/drawingml/2006/main" xmlns:r="http://schemas.openxmlformats.org/officeDocument/2006/relationships" xmlns:cx="http://schemas.microsoft.com/office/drawing/2014/chartex">
  <cx:chartData>
    <cx:data id="0">
      <cx:strDim type="cat">
        <cx:f>_xlchart.3</cx:f>
      </cx:strDim>
      <cx:numDim type="size">
        <cx:f>_xlchart.4</cx:f>
      </cx:numDim>
    </cx:data>
    <cx:data id="1">
      <cx:strDim type="cat">
        <cx:f>_xlchart.3</cx:f>
      </cx:strDim>
      <cx:numDim type="size">
        <cx:f>_xlchart.5</cx:f>
      </cx:numDim>
    </cx:data>
  </cx:chartData>
  <cx:chart>
    <cx:title pos="t" align="ctr" overlay="0">
      <cx:tx>
        <cx:rich>
          <a:bodyPr spcFirstLastPara="1" vertOverflow="ellipsis" wrap="square" lIns="0" tIns="0" rIns="0" bIns="0" anchor="ctr" anchorCtr="1"/>
          <a:lstStyle/>
          <a:p>
            <a:pPr algn="ctr">
              <a:defRPr/>
            </a:pPr>
            <a:r>
              <a:rPr lang="es-CO"/>
              <a:t>Indicadores de Gestión</a:t>
            </a:r>
          </a:p>
        </cx:rich>
      </cx:tx>
    </cx:title>
    <cx:plotArea>
      <cx:plotAreaRegion>
        <cx:series layoutId="treemap" uniqueId="{591E8ED9-F23A-435C-8A68-AF9893805398}" formatIdx="0">
          <cx:dataLabels pos="inEnd">
            <cx:visibility seriesName="0" categoryName="1" value="1"/>
            <cx:separator>
</cx:separator>
          </cx:dataLabels>
          <cx:dataId val="0"/>
          <cx:layoutPr>
            <cx:parentLabelLayout val="overlapping"/>
          </cx:layoutPr>
        </cx:series>
        <cx:series layoutId="treemap" hidden="1" uniqueId="{B09C8216-88A5-4689-9ED4-AEDD4D17E5DD}" formatIdx="1">
          <cx:dataLabels pos="inEnd">
            <cx:visibility seriesName="0" categoryName="1" value="0"/>
          </cx:dataLabels>
          <cx:dataId val="1"/>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6.xml><?xml version="1.0" encoding="utf-8"?>
<cx:chartSpace xmlns:a="http://schemas.openxmlformats.org/drawingml/2006/main" xmlns:r="http://schemas.openxmlformats.org/officeDocument/2006/relationships" xmlns:cx="http://schemas.microsoft.com/office/drawing/2014/chartex">
  <cx:chartData>
    <cx:data id="0">
      <cx:strDim type="cat">
        <cx:f>_xlchart.0</cx:f>
      </cx:strDim>
      <cx:numDim type="size">
        <cx:f>_xlchart.2</cx:f>
      </cx:numDim>
    </cx:data>
  </cx:chartData>
  <cx:chart>
    <cx:title pos="t" align="ctr" overlay="0">
      <cx:tx>
        <cx:rich>
          <a:bodyPr spcFirstLastPara="1" vertOverflow="ellipsis" wrap="square" lIns="0" tIns="0" rIns="0" bIns="0" anchor="ctr" anchorCtr="1"/>
          <a:lstStyle/>
          <a:p>
            <a:pPr algn="ctr">
              <a:defRPr/>
            </a:pPr>
            <a:r>
              <a:rPr lang="es-CO"/>
              <a:t>Indicadores Estratégicos</a:t>
            </a:r>
          </a:p>
        </cx:rich>
      </cx:tx>
    </cx:title>
    <cx:plotArea>
      <cx:plotAreaRegion>
        <cx:series layoutId="treemap" uniqueId="{BFA134C0-1AA3-44A7-A262-6628268C9A1B}">
          <cx:tx>
            <cx:txData>
              <cx:f>_xlchart.1</cx:f>
              <cx:v>Estratégico</cx:v>
            </cx:txData>
          </cx:tx>
          <cx:dataLabels pos="inEnd">
            <cx:visibility seriesName="0" categoryName="1" value="1"/>
            <cx:separator>
</cx:separator>
          </cx:dataLabels>
          <cx:dataId val="0"/>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barChart>
        <c:barDir val="bar"/>
        <c:grouping val="stacked"/>
        <c:varyColors val="0"/>
        <c:ser>
          <c:idx val="0"/>
          <c:order val="0"/>
          <c:tx>
            <c:strRef>
              <c:f>'Tablas 4to tri'!$B$151</c:f>
              <c:strCache>
                <c:ptCount val="1"/>
                <c:pt idx="0">
                  <c:v>EXCELENTE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tri'!$B$152:$B$160</c:f>
              <c:numCache>
                <c:formatCode>General</c:formatCode>
                <c:ptCount val="9"/>
                <c:pt idx="0">
                  <c:v>1</c:v>
                </c:pt>
                <c:pt idx="2">
                  <c:v>2</c:v>
                </c:pt>
                <c:pt idx="3">
                  <c:v>4</c:v>
                </c:pt>
                <c:pt idx="4">
                  <c:v>7</c:v>
                </c:pt>
                <c:pt idx="5">
                  <c:v>1</c:v>
                </c:pt>
                <c:pt idx="6">
                  <c:v>9</c:v>
                </c:pt>
                <c:pt idx="7">
                  <c:v>3</c:v>
                </c:pt>
                <c:pt idx="8">
                  <c:v>3</c:v>
                </c:pt>
              </c:numCache>
            </c:numRef>
          </c:val>
          <c:extLst xmlns:c16r2="http://schemas.microsoft.com/office/drawing/2015/06/chart">
            <c:ext xmlns:c16="http://schemas.microsoft.com/office/drawing/2014/chart" uri="{C3380CC4-5D6E-409C-BE32-E72D297353CC}">
              <c16:uniqueId val="{00000000-C73B-432F-A297-CD51C2448150}"/>
            </c:ext>
          </c:extLst>
        </c:ser>
        <c:ser>
          <c:idx val="1"/>
          <c:order val="1"/>
          <c:tx>
            <c:strRef>
              <c:f>'Tablas 4to tri'!$C$151</c:f>
              <c:strCache>
                <c:ptCount val="1"/>
                <c:pt idx="0">
                  <c:v>BUENO</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tri'!$C$152:$C$160</c:f>
              <c:numCache>
                <c:formatCode>General</c:formatCode>
                <c:ptCount val="9"/>
                <c:pt idx="2">
                  <c:v>3</c:v>
                </c:pt>
                <c:pt idx="3">
                  <c:v>1</c:v>
                </c:pt>
                <c:pt idx="5">
                  <c:v>1</c:v>
                </c:pt>
                <c:pt idx="6">
                  <c:v>3</c:v>
                </c:pt>
                <c:pt idx="7">
                  <c:v>3</c:v>
                </c:pt>
                <c:pt idx="8">
                  <c:v>1</c:v>
                </c:pt>
              </c:numCache>
            </c:numRef>
          </c:val>
          <c:extLst xmlns:c16r2="http://schemas.microsoft.com/office/drawing/2015/06/chart">
            <c:ext xmlns:c16="http://schemas.microsoft.com/office/drawing/2014/chart" uri="{C3380CC4-5D6E-409C-BE32-E72D297353CC}">
              <c16:uniqueId val="{00000001-C73B-432F-A297-CD51C2448150}"/>
            </c:ext>
          </c:extLst>
        </c:ser>
        <c:ser>
          <c:idx val="2"/>
          <c:order val="2"/>
          <c:tx>
            <c:strRef>
              <c:f>'Tablas 4to tri'!$D$151</c:f>
              <c:strCache>
                <c:ptCount val="1"/>
                <c:pt idx="0">
                  <c:v>REGULAR</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tri'!$D$152:$D$160</c:f>
              <c:numCache>
                <c:formatCode>General</c:formatCode>
                <c:ptCount val="9"/>
                <c:pt idx="2">
                  <c:v>1</c:v>
                </c:pt>
                <c:pt idx="5">
                  <c:v>1</c:v>
                </c:pt>
                <c:pt idx="6">
                  <c:v>2</c:v>
                </c:pt>
              </c:numCache>
            </c:numRef>
          </c:val>
          <c:extLst xmlns:c16r2="http://schemas.microsoft.com/office/drawing/2015/06/chart">
            <c:ext xmlns:c16="http://schemas.microsoft.com/office/drawing/2014/chart" uri="{C3380CC4-5D6E-409C-BE32-E72D297353CC}">
              <c16:uniqueId val="{00000002-C73B-432F-A297-CD51C2448150}"/>
            </c:ext>
          </c:extLst>
        </c:ser>
        <c:ser>
          <c:idx val="3"/>
          <c:order val="3"/>
          <c:tx>
            <c:strRef>
              <c:f>'Tablas 4to tri'!$E$151</c:f>
              <c:strCache>
                <c:ptCount val="1"/>
                <c:pt idx="0">
                  <c:v>MALO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tri'!$E$152:$E$160</c:f>
              <c:numCache>
                <c:formatCode>General</c:formatCode>
                <c:ptCount val="9"/>
                <c:pt idx="5">
                  <c:v>1</c:v>
                </c:pt>
                <c:pt idx="6">
                  <c:v>3</c:v>
                </c:pt>
              </c:numCache>
            </c:numRef>
          </c:val>
          <c:extLst xmlns:c16r2="http://schemas.microsoft.com/office/drawing/2015/06/chart">
            <c:ext xmlns:c16="http://schemas.microsoft.com/office/drawing/2014/chart" uri="{C3380CC4-5D6E-409C-BE32-E72D297353CC}">
              <c16:uniqueId val="{00000003-C73B-432F-A297-CD51C2448150}"/>
            </c:ext>
          </c:extLst>
        </c:ser>
        <c:ser>
          <c:idx val="4"/>
          <c:order val="4"/>
          <c:tx>
            <c:strRef>
              <c:f>'Tablas 4to tri'!$F$151</c:f>
              <c:strCache>
                <c:ptCount val="1"/>
                <c:pt idx="0">
                  <c:v>No aplica</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tri'!$F$152:$F$160</c:f>
              <c:numCache>
                <c:formatCode>General</c:formatCode>
                <c:ptCount val="9"/>
                <c:pt idx="1">
                  <c:v>2</c:v>
                </c:pt>
                <c:pt idx="2">
                  <c:v>3</c:v>
                </c:pt>
                <c:pt idx="4">
                  <c:v>2</c:v>
                </c:pt>
                <c:pt idx="6">
                  <c:v>2</c:v>
                </c:pt>
                <c:pt idx="8">
                  <c:v>2</c:v>
                </c:pt>
              </c:numCache>
            </c:numRef>
          </c:val>
          <c:extLst xmlns:c16r2="http://schemas.microsoft.com/office/drawing/2015/06/chart">
            <c:ext xmlns:c16="http://schemas.microsoft.com/office/drawing/2014/chart" uri="{C3380CC4-5D6E-409C-BE32-E72D297353CC}">
              <c16:uniqueId val="{00000004-C73B-432F-A297-CD51C2448150}"/>
            </c:ext>
          </c:extLst>
        </c:ser>
        <c:dLbls>
          <c:dLblPos val="ctr"/>
          <c:showLegendKey val="0"/>
          <c:showVal val="1"/>
          <c:showCatName val="0"/>
          <c:showSerName val="0"/>
          <c:showPercent val="0"/>
          <c:showBubbleSize val="0"/>
        </c:dLbls>
        <c:gapWidth val="150"/>
        <c:overlap val="100"/>
        <c:axId val="256148792"/>
        <c:axId val="205028632"/>
      </c:barChart>
      <c:catAx>
        <c:axId val="25614879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028632"/>
        <c:crosses val="autoZero"/>
        <c:auto val="1"/>
        <c:lblAlgn val="ctr"/>
        <c:lblOffset val="100"/>
        <c:noMultiLvlLbl val="0"/>
      </c:catAx>
      <c:valAx>
        <c:axId val="205028632"/>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561487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xmlns:c16r2="http://schemas.microsoft.com/office/drawing/2015/06/char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xmlns:c16r2="http://schemas.microsoft.com/office/drawing/2015/06/char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xmlns:c16r2="http://schemas.microsoft.com/office/drawing/2015/06/char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xmlns:c16r2="http://schemas.microsoft.com/office/drawing/2015/06/char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xmlns:c16r2="http://schemas.microsoft.com/office/drawing/2015/06/chart">
            <c:ext xmlns:c16="http://schemas.microsoft.com/office/drawing/2014/chart" uri="{C3380CC4-5D6E-409C-BE32-E72D297353CC}">
              <c16:uniqueId val="{00000003-90AA-4CE6-ABB8-B1A7C895F7CC}"/>
            </c:ext>
          </c:extLst>
        </c:ser>
        <c:dLbls>
          <c:dLblPos val="outEnd"/>
          <c:showLegendKey val="0"/>
          <c:showVal val="1"/>
          <c:showCatName val="0"/>
          <c:showSerName val="0"/>
          <c:showPercent val="0"/>
          <c:showBubbleSize val="0"/>
        </c:dLbls>
        <c:gapWidth val="100"/>
        <c:overlap val="-24"/>
        <c:axId val="256570640"/>
        <c:axId val="256571032"/>
      </c:barChart>
      <c:catAx>
        <c:axId val="2565706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56571032"/>
        <c:crosses val="autoZero"/>
        <c:auto val="1"/>
        <c:lblAlgn val="ctr"/>
        <c:lblOffset val="100"/>
        <c:noMultiLvlLbl val="0"/>
      </c:catAx>
      <c:valAx>
        <c:axId val="256571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25657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[Seguimiento_4to Trimestre_Indicadores_2019.xlsx]tablas!TablaDinámica4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xmlns:c16r2="http://schemas.microsoft.com/office/drawing/2015/06/char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xmlns:c16r2="http://schemas.microsoft.com/office/drawing/2015/06/char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xmlns:c16r2="http://schemas.microsoft.com/office/drawing/2015/06/char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xmlns:c16r2="http://schemas.microsoft.com/office/drawing/2015/06/char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xmlns:c16r2="http://schemas.microsoft.com/office/drawing/2015/06/chart">
            <c:ext xmlns:c16="http://schemas.microsoft.com/office/drawing/2014/chart" uri="{C3380CC4-5D6E-409C-BE32-E72D297353CC}">
              <c16:uniqueId val="{00000003-8910-47B6-A980-ED8C2929976A}"/>
            </c:ext>
          </c:extLst>
        </c:ser>
        <c:dLbls>
          <c:dLblPos val="outEnd"/>
          <c:showLegendKey val="0"/>
          <c:showVal val="1"/>
          <c:showCatName val="0"/>
          <c:showSerName val="0"/>
          <c:showPercent val="0"/>
          <c:showBubbleSize val="0"/>
        </c:dLbls>
        <c:gapWidth val="75"/>
        <c:overlap val="-25"/>
        <c:axId val="205027456"/>
        <c:axId val="205027064"/>
      </c:barChart>
      <c:catAx>
        <c:axId val="205027456"/>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027064"/>
        <c:crosses val="autoZero"/>
        <c:auto val="1"/>
        <c:lblAlgn val="ctr"/>
        <c:lblOffset val="100"/>
        <c:noMultiLvlLbl val="0"/>
      </c:catAx>
      <c:valAx>
        <c:axId val="20502706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027456"/>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0.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112063</xdr:colOff>
      <xdr:row>1</xdr:row>
      <xdr:rowOff>0</xdr:rowOff>
    </xdr:from>
    <xdr:to>
      <xdr:col>5</xdr:col>
      <xdr:colOff>22413</xdr:colOff>
      <xdr:row>4</xdr:row>
      <xdr:rowOff>190500</xdr:rowOff>
    </xdr:to>
    <xdr:sp macro="" textlink="">
      <xdr:nvSpPr>
        <xdr:cNvPr id="10" name="16 Rectángulo"/>
        <xdr:cNvSpPr/>
      </xdr:nvSpPr>
      <xdr:spPr>
        <a:xfrm>
          <a:off x="112063" y="201706"/>
          <a:ext cx="7922556" cy="7620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4to TRIMESTRE DE 2019</a:t>
          </a:r>
        </a:p>
      </xdr:txBody>
    </xdr:sp>
    <xdr:clientData/>
  </xdr:twoCellAnchor>
  <xdr:twoCellAnchor>
    <xdr:from>
      <xdr:col>1</xdr:col>
      <xdr:colOff>123265</xdr:colOff>
      <xdr:row>33</xdr:row>
      <xdr:rowOff>168088</xdr:rowOff>
    </xdr:from>
    <xdr:to>
      <xdr:col>1</xdr:col>
      <xdr:colOff>1905000</xdr:colOff>
      <xdr:row>37</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38</xdr:row>
      <xdr:rowOff>22416</xdr:rowOff>
    </xdr:from>
    <xdr:to>
      <xdr:col>1</xdr:col>
      <xdr:colOff>1647264</xdr:colOff>
      <xdr:row>47</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3193678</xdr:colOff>
      <xdr:row>6</xdr:row>
      <xdr:rowOff>11206</xdr:rowOff>
    </xdr:from>
    <xdr:to>
      <xdr:col>6</xdr:col>
      <xdr:colOff>1266265</xdr:colOff>
      <xdr:row>20</xdr:row>
      <xdr:rowOff>123265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2151531</xdr:colOff>
      <xdr:row>22</xdr:row>
      <xdr:rowOff>123266</xdr:rowOff>
    </xdr:from>
    <xdr:to>
      <xdr:col>7</xdr:col>
      <xdr:colOff>728383</xdr:colOff>
      <xdr:row>40</xdr:row>
      <xdr:rowOff>89648</xdr:rowOff>
    </xdr:to>
    <xdr:graphicFrame macro="">
      <xdr:nvGraphicFramePr>
        <xdr:cNvPr id="1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829236</xdr:colOff>
      <xdr:row>6</xdr:row>
      <xdr:rowOff>33617</xdr:rowOff>
    </xdr:from>
    <xdr:to>
      <xdr:col>2</xdr:col>
      <xdr:colOff>505851</xdr:colOff>
      <xdr:row>21</xdr:row>
      <xdr:rowOff>112059</xdr:rowOff>
    </xdr:to>
    <mc:AlternateContent xmlns:mc="http://schemas.openxmlformats.org/markup-compatibility/2006" xmlns:a14="http://schemas.microsoft.com/office/drawing/2010/main">
      <mc:Choice Requires="a14">
        <xdr:graphicFrame macro="">
          <xdr:nvGraphicFramePr>
            <xdr:cNvPr id="16" name="Dependencia 1"/>
            <xdr:cNvGraphicFramePr/>
          </xdr:nvGraphicFramePr>
          <xdr:xfrm>
            <a:off x="0" y="0"/>
            <a:ext cx="0" cy="0"/>
          </xdr:xfrm>
          <a:graphic>
            <a:graphicData uri="http://schemas.microsoft.com/office/drawing/2010/slicer">
              <sle:slicer xmlns:sle="http://schemas.microsoft.com/office/drawing/2010/slicer" name="Dependencia 1"/>
            </a:graphicData>
          </a:graphic>
        </xdr:graphicFrame>
      </mc:Choice>
      <mc:Fallback xmlns="">
        <xdr:sp macro="" textlink="">
          <xdr:nvSpPr>
            <xdr:cNvPr id="0" name=""/>
            <xdr:cNvSpPr>
              <a:spLocks noTextEdit="1"/>
            </xdr:cNvSpPr>
          </xdr:nvSpPr>
          <xdr:spPr>
            <a:xfrm>
              <a:off x="829236" y="986117"/>
              <a:ext cx="2702203" cy="2935942"/>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11207</xdr:colOff>
      <xdr:row>22</xdr:row>
      <xdr:rowOff>168088</xdr:rowOff>
    </xdr:from>
    <xdr:to>
      <xdr:col>1</xdr:col>
      <xdr:colOff>1840007</xdr:colOff>
      <xdr:row>27</xdr:row>
      <xdr:rowOff>99342</xdr:rowOff>
    </xdr:to>
    <mc:AlternateContent xmlns:mc="http://schemas.openxmlformats.org/markup-compatibility/2006" xmlns:a14="http://schemas.microsoft.com/office/drawing/2010/main">
      <mc:Choice Requires="a14">
        <xdr:graphicFrame macro="">
          <xdr:nvGraphicFramePr>
            <xdr:cNvPr id="17"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851648" y="4168588"/>
              <a:ext cx="1828800" cy="883754"/>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698421</xdr:colOff>
      <xdr:row>5</xdr:row>
      <xdr:rowOff>181973</xdr:rowOff>
    </xdr:from>
    <xdr:to>
      <xdr:col>2</xdr:col>
      <xdr:colOff>2527221</xdr:colOff>
      <xdr:row>16</xdr:row>
      <xdr:rowOff>59390</xdr:rowOff>
    </xdr:to>
    <mc:AlternateContent xmlns:mc="http://schemas.openxmlformats.org/markup-compatibility/2006" xmlns:a14="http://schemas.microsoft.com/office/drawing/2010/main">
      <mc:Choice Requires="a14">
        <xdr:graphicFrame macro="">
          <xdr:nvGraphicFramePr>
            <xdr:cNvPr id="18"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3724009" y="943973"/>
              <a:ext cx="1828800" cy="1972917"/>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268942</xdr:colOff>
      <xdr:row>1</xdr:row>
      <xdr:rowOff>86937</xdr:rowOff>
    </xdr:from>
    <xdr:to>
      <xdr:col>10</xdr:col>
      <xdr:colOff>504265</xdr:colOff>
      <xdr:row>4</xdr:row>
      <xdr:rowOff>136080</xdr:rowOff>
    </xdr:to>
    <xdr:pic>
      <xdr:nvPicPr>
        <xdr:cNvPr id="11" name="Imagen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81148" y="288643"/>
          <a:ext cx="4639235" cy="620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4to TRIMESTRE UAECOB 2019</a:t>
          </a:r>
          <a:endParaRPr lang="es-CO" sz="3600">
            <a:solidFill>
              <a:srgbClr val="FFFF00"/>
            </a:solidFill>
          </a:endParaRPr>
        </a:p>
      </xdr:txBody>
    </xdr:sp>
    <xdr:clientData/>
  </xdr:twoCellAnchor>
  <xdr:twoCellAnchor editAs="oneCell">
    <xdr:from>
      <xdr:col>6</xdr:col>
      <xdr:colOff>1936750</xdr:colOff>
      <xdr:row>1</xdr:row>
      <xdr:rowOff>32928</xdr:rowOff>
    </xdr:from>
    <xdr:to>
      <xdr:col>9</xdr:col>
      <xdr:colOff>1460500</xdr:colOff>
      <xdr:row>4</xdr:row>
      <xdr:rowOff>202627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223428"/>
          <a:ext cx="5540375" cy="741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273327</xdr:colOff>
      <xdr:row>1</xdr:row>
      <xdr:rowOff>160683</xdr:rowOff>
    </xdr:from>
    <xdr:to>
      <xdr:col>12</xdr:col>
      <xdr:colOff>567359</xdr:colOff>
      <xdr:row>15</xdr:row>
      <xdr:rowOff>33130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323021</xdr:colOff>
      <xdr:row>67</xdr:row>
      <xdr:rowOff>66261</xdr:rowOff>
    </xdr:from>
    <xdr:to>
      <xdr:col>14</xdr:col>
      <xdr:colOff>397565</xdr:colOff>
      <xdr:row>82</xdr:row>
      <xdr:rowOff>173935</xdr:rowOff>
    </xdr:to>
    <xdr:graphicFrame macro="">
      <xdr:nvGraphicFramePr>
        <xdr:cNvPr id="3"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74543</xdr:colOff>
      <xdr:row>23</xdr:row>
      <xdr:rowOff>24848</xdr:rowOff>
    </xdr:from>
    <xdr:to>
      <xdr:col>12</xdr:col>
      <xdr:colOff>339587</xdr:colOff>
      <xdr:row>38</xdr:row>
      <xdr:rowOff>115957</xdr:rowOff>
    </xdr:to>
    <mc:AlternateContent xmlns:mc="http://schemas.openxmlformats.org/markup-compatibility/2006">
      <mc:Choice xmlns:cx="http://schemas.microsoft.com/office/drawing/2014/chartex" xmlns="" Requires="cx">
        <xdr:graphicFrame macro="">
          <xdr:nvGraphicFramePr>
            <xdr:cNvPr id="4" name="Gráfico 3"/>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3"/>
            </a:graphicData>
          </a:graphic>
        </xdr:graphicFrame>
      </mc:Choice>
      <mc:Fallback>
        <xdr:sp macro="" textlink="">
          <xdr:nvSpPr>
            <xdr:cNvPr id="4" name="Rectángulo 3"/>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5</xdr:col>
      <xdr:colOff>62119</xdr:colOff>
      <xdr:row>39</xdr:row>
      <xdr:rowOff>3313</xdr:rowOff>
    </xdr:from>
    <xdr:to>
      <xdr:col>10</xdr:col>
      <xdr:colOff>691597</xdr:colOff>
      <xdr:row>53</xdr:row>
      <xdr:rowOff>71231</xdr:rowOff>
    </xdr:to>
    <mc:AlternateContent xmlns:mc="http://schemas.openxmlformats.org/markup-compatibility/2006">
      <mc:Choice xmlns:cx="http://schemas.microsoft.com/office/drawing/2014/chartex" xmlns="" Requires="cx">
        <xdr:graphicFrame macro="">
          <xdr:nvGraphicFramePr>
            <xdr:cNvPr id="5" name="Gráfico 4"/>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4"/>
            </a:graphicData>
          </a:graphic>
        </xdr:graphicFrame>
      </mc:Choice>
      <mc:Fallback>
        <xdr:sp macro="" textlink="">
          <xdr:nvSpPr>
            <xdr:cNvPr id="5" name="Rectángulo 4"/>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579783</xdr:colOff>
      <xdr:row>147</xdr:row>
      <xdr:rowOff>28160</xdr:rowOff>
    </xdr:from>
    <xdr:to>
      <xdr:col>12</xdr:col>
      <xdr:colOff>149087</xdr:colOff>
      <xdr:row>161</xdr:row>
      <xdr:rowOff>104360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2:EC2" sheet="Indicadores 4to-2019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ennifer Daniela Campos Rozo" refreshedDate="43857.50750659722" createdVersion="6" refreshedVersion="6" minRefreshableVersion="3" recordCount="55">
  <cacheSource type="worksheet">
    <worksheetSource name="Tabla1"/>
  </cacheSource>
  <cacheFields count="133">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4">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Eficacia acciones SIG-MIPG"/>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Cumplimiento del programa de capacitación PIGA en la UAECOB"/>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Comparativo de faltantes del inventari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Nivel de eficiencia de las activaciones a Logística en Emergencias, incidentes, eventos y suministros"/>
        <s v="Tasa de Accidentalidad"/>
        <s v="Índice de Ausentismo por enfermedad común"/>
        <s v="Cumplimiento del programa de Bienestar"/>
        <s v="Participación en el programa de Bienestar"/>
        <s v="Evaluación a la capacitación impartida"/>
        <s v="Cumplimiento en las Actividades Programadas de capacitación"/>
        <s v="Reducción en el Consumo de energía" u="1"/>
        <s v="Disponibilidad de canales de acceso a internet" u="1"/>
        <s v="Reducción en el Consumo de agua " u="1"/>
        <s v="Servidores retirados con inventario a cargo" u="1"/>
        <s v="Cumplimiento en la atención a requerimientos de software de la Entidad" u="1"/>
        <s v="Reducción en el Consumo de gas " u="1"/>
        <s v="Contratos de suministros en Ejecución (de Consumo y Controlados) de la Subdirección Logística" u="1"/>
        <s v="Tiempo de respuesta para la realización de mantenimientos correctivos del equipo menor (mayor frecuencia y/o rotación) de la UAECOB." u="1"/>
        <s v="Cumplimiento de las acciones de los subsistemas" u="1"/>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31"/>
    </cacheField>
    <cacheField name="Valor numerador" numFmtId="0">
      <sharedItems containsBlank="1" containsMixedTypes="1" containsNumber="1" containsInteger="1" minValue="0" maxValue="76717789428"/>
    </cacheField>
    <cacheField name="Valor denominador" numFmtId="0">
      <sharedItems containsBlank="1" containsMixedTypes="1" containsNumber="1" minValue="1" maxValue="130045990000"/>
    </cacheField>
    <cacheField name="RESULTADO " numFmtId="0">
      <sharedItems containsDate="1" containsBlank="1" containsMixedTypes="1" minDate="1899-12-31T00:00:00" maxDate="1899-12-31T13:18:04"/>
    </cacheField>
    <cacheField name="TENDENCIA_x000a_(&gt;=) (&lt;=)" numFmtId="0">
      <sharedItems containsMixedTypes="1" containsNumber="1" minValue="0.0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Blank="1" containsMixedTypes="1" minDate="1899-12-30T08:30:00" maxDate="1899-12-31T00:37:04"/>
    </cacheField>
    <cacheField name="Valor numerador3" numFmtId="0">
      <sharedItems containsBlank="1" containsMixedTypes="1" containsNumber="1" minValue="0" maxValue="85634303971"/>
    </cacheField>
    <cacheField name="Valor denominador4" numFmtId="0">
      <sharedItems containsBlank="1" containsMixedTypes="1" containsNumber="1" minValue="1" maxValue="130045990000"/>
    </cacheField>
    <cacheField name="RESULTADO 5" numFmtId="0">
      <sharedItems containsDate="1" containsMixedTypes="1" minDate="1899-12-31T00:00:00" maxDate="1899-12-31T16:10: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Date="1" containsBlank="1" containsMixedTypes="1" minDate="1899-12-30T08:30:00" maxDate="1899-12-31T01:25:04"/>
    </cacheField>
    <cacheField name="Valor numerador11" numFmtId="0">
      <sharedItems containsBlank="1" containsMixedTypes="1" containsNumber="1" minValue="0" maxValue="116392266646"/>
    </cacheField>
    <cacheField name="Valor denominador12" numFmtId="0">
      <sharedItems containsBlank="1" containsMixedTypes="1" containsNumber="1" minValue="0.11" maxValue="130045990000"/>
    </cacheField>
    <cacheField name="RESULTADO 13" numFmtId="0">
      <sharedItems containsDate="1" containsBlank="1" containsMixedTypes="1" minDate="1899-12-31T00:00:00" maxDate="1900-01-01T04:41: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longText="1"/>
    </cacheField>
    <cacheField name="Acción _x000a_Planteada17" numFmtId="0">
      <sharedItems containsBlank="1" longText="1"/>
    </cacheField>
    <cacheField name="PROMEDIO MENSUAL 4to TRIMESTRE" numFmtId="0">
      <sharedItems containsSemiMixedTypes="0" containsString="0" containsNumber="1" minValue="1.0515247108307045E-3" maxValue="12.054794520547945"/>
    </cacheField>
    <cacheField name="RESULTADO 4to TRIMESTRE" numFmtId="0">
      <sharedItems containsSemiMixedTypes="0" containsString="0" containsNumber="1" minValue="1.0515247108307045E-3" maxValue="12.054794520547945"/>
    </cacheField>
    <cacheField name="DESEMPEÑO FINAL 4to TRIMESTRE" numFmtId="0">
      <sharedItems containsMixedTypes="1" containsNumber="1" containsInteger="1" minValue="0" maxValue="0" count="5">
        <s v="EXCELENTE"/>
        <s v="REGULAR"/>
        <s v="BUENO"/>
        <s v="MALO"/>
        <n v="0" u="1"/>
      </sharedItems>
    </cacheField>
    <cacheField name="META (per.)3" numFmtId="0">
      <sharedItems containsDate="1" containsBlank="1" containsMixedTypes="1" minDate="1899-12-30T08:30:00" maxDate="1899-12-31T00:37:04"/>
    </cacheField>
    <cacheField name="Valor numerador4" numFmtId="0">
      <sharedItems containsBlank="1" containsMixedTypes="1" containsNumber="1" containsInteger="1" minValue="0" maxValue="57299913796"/>
    </cacheField>
    <cacheField name="Valor denominador5" numFmtId="0">
      <sharedItems containsBlank="1" containsMixedTypes="1" containsNumber="1" minValue="0" maxValue="130045990000"/>
    </cacheField>
    <cacheField name="RESULTADO 6" numFmtId="9">
      <sharedItems containsMixedTypes="1" containsNumber="1" minValue="0" maxValue="7.25"/>
    </cacheField>
    <cacheField name="TENDENCIA_x000a_(&gt;=) (&lt;=)7" numFmtId="9">
      <sharedItems containsMixedTypes="1" containsNumber="1" containsInteger="1" minValue="1" maxValue="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Blank="1" containsMixedTypes="1" containsNumber="1" minValue="0" maxValue="21"/>
    </cacheField>
    <cacheField name="Valor numerador312" numFmtId="0">
      <sharedItems containsBlank="1" containsMixedTypes="1" containsNumber="1" containsInteger="1" minValue="0" maxValue="62393493413"/>
    </cacheField>
    <cacheField name="Valor denominador413" numFmtId="0">
      <sharedItems containsBlank="1" containsMixedTypes="1" containsNumber="1" minValue="0" maxValue="130045990000"/>
    </cacheField>
    <cacheField name="RESULTADO 514" numFmtId="9">
      <sharedItems containsMixedTypes="1" containsNumber="1" minValue="0" maxValue="7.09375"/>
    </cacheField>
    <cacheField name="TENDENCIA_x000a_(&gt;=) (&lt;=)615" numFmtId="0">
      <sharedItems containsMixedTypes="1" containsNumber="1" containsInteger="1" minValue="1" maxValue="1"/>
    </cacheField>
    <cacheField name="DESEMPEÑO716" numFmtId="0">
      <sharedItems containsBlank="1"/>
    </cacheField>
    <cacheField name="ANALISIS Y OBSERVACIONES817" numFmtId="0">
      <sharedItems containsBlank="1" longText="1"/>
    </cacheField>
    <cacheField name="Acción _x000a_Planteada918" numFmtId="0">
      <sharedItems containsBlank="1" longText="1"/>
    </cacheField>
    <cacheField name="META (per.)1019" numFmtId="0">
      <sharedItems containsBlank="1" containsMixedTypes="1" containsNumber="1" minValue="0.01" maxValue="26"/>
    </cacheField>
    <cacheField name="Valor numerador1120" numFmtId="0">
      <sharedItems containsBlank="1" containsMixedTypes="1" containsNumber="1" minValue="0" maxValue="68828360678"/>
    </cacheField>
    <cacheField name="Valor denominador1221" numFmtId="0">
      <sharedItems containsBlank="1" containsMixedTypes="1" containsNumber="1" minValue="0" maxValue="130045990000"/>
    </cacheField>
    <cacheField name="RESULTADO 1322" numFmtId="9">
      <sharedItems containsMixedTypes="1" containsNumber="1" minValue="0" maxValue="4.75"/>
    </cacheField>
    <cacheField name="TENDENCIA_x000a_(&gt;=) (&lt;=)1423" numFmtId="0">
      <sharedItems containsMixedTypes="1" containsNumber="1" containsInteger="1" minValue="1" maxValue="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9">
      <sharedItems containsMixedTypes="1" containsNumber="1" minValue="0" maxValue="6.364583333333333"/>
    </cacheField>
    <cacheField name="RESULTADO 3er TRIMESTRE" numFmtId="9">
      <sharedItems containsMixedTypes="1" containsNumber="1" minValue="0" maxValue="6.364583333333333"/>
    </cacheField>
    <cacheField name="DESEMPEÑO FINAL 3er TRIMESTRE" numFmtId="0">
      <sharedItems containsBlank="1" count="6">
        <s v="EXCELENTE"/>
        <m/>
        <s v="REGULAR"/>
        <s v="BUENO"/>
        <s v="MALO"/>
        <s v="No aplica" u="1"/>
      </sharedItems>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9">
      <sharedItems containsMixedTypes="1" containsNumber="1" minValue="0" maxValue="3.75"/>
    </cacheField>
    <cacheField name="TENDENCIA_x000a_(&gt;=) (&lt;=)22" numFmtId="0">
      <sharedItems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9">
      <sharedItems containsMixedTypes="1" containsNumber="1" minValue="0" maxValue="9.6923076923076916"/>
    </cacheField>
    <cacheField name="TENDENCIA_x000a_(&gt;=) (&lt;=)30" numFmtId="0">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9">
      <sharedItems containsMixedTypes="1" containsNumber="1" minValue="0" maxValue="13.554535827744441"/>
    </cacheField>
    <cacheField name="TENDENCIA_x000a_(&gt;=) (&lt;=)38" numFmtId="0">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9">
      <sharedItems containsMixedTypes="1" containsNumber="1" minValue="0" maxValue="13.554535827744441"/>
    </cacheField>
    <cacheField name="RESULTADO 2do TRIMESTRE" numFmtId="9">
      <sharedItems containsMixedTypes="1" containsNumber="1" minValue="0" maxValue="13.554535827744441"/>
    </cacheField>
    <cacheField name="DESEMPEÑO FINAL 2do TRIMESTRE" numFmtId="10">
      <sharedItems containsBlank="1"/>
    </cacheField>
    <cacheField name="META (per.)42" numFmtId="0">
      <sharedItems containsDate="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9">
      <sharedItems containsMixedTypes="1" containsNumber="1" minValue="0" maxValue="3.625"/>
    </cacheField>
    <cacheField name="TENDENCIA_x000a_(&gt;=) (&lt;=)46" numFmtId="9">
      <sharedItems containsMixedTypes="1" containsNumber="1" containsInteger="1" minValue="1" maxValue="1"/>
    </cacheField>
    <cacheField name="DESEMPEÑO47" numFmtId="9">
      <sharedItems containsBlank="1"/>
    </cacheField>
    <cacheField name="ANALISIS Y OBSERVACIONES48" numFmtId="0">
      <sharedItems containsBlank="1" longText="1"/>
    </cacheField>
    <cacheField name="Acción _x000a_Planteada49" numFmtId="0">
      <sharedItems containsBlank="1" longText="1"/>
    </cacheField>
    <cacheField name="META (per.)50" numFmtId="0">
      <sharedItems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MixedTypes="1" containsNumber="1" minValue="0" maxValue="6"/>
    </cacheField>
    <cacheField name="TENDENCIA_x000a_(&gt;=) (&lt;=)54" numFmtId="9">
      <sharedItems containsMixedTypes="1" containsNumber="1" containsInteger="1" minValue="1" maxValue="1"/>
    </cacheField>
    <cacheField name="DESEMPEÑO55" numFmtId="9">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1" maxValue="131653990000"/>
    </cacheField>
    <cacheField name="RESULTADO 61" numFmtId="9">
      <sharedItems containsMixedTypes="1" containsNumber="1" minValue="0" maxValue="2.9701492537313432"/>
    </cacheField>
    <cacheField name="TENDENCIA_x000a_(&gt;=) (&lt;=)62" numFmtId="9">
      <sharedItems containsMixedTypes="1" containsNumber="1" containsInteger="1" minValue="1" maxValue="1"/>
    </cacheField>
    <cacheField name="DESEMPEÑO63" numFmtId="9">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9">
      <sharedItems containsMixedTypes="1" containsNumber="1" minValue="0" maxValue="4.198383084577114"/>
    </cacheField>
    <cacheField name="RESULTADO 1er TRIMESTRE" numFmtId="9">
      <sharedItems containsMixedTypes="1" containsNumber="1" minValue="0" maxValue="4.198383084577114"/>
    </cacheField>
    <cacheField name="DESEMPEÑO FINAL 1erTRIMESTRE" numFmtId="10">
      <sharedItems containsBlank="1"/>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Jennifer Daniela Campos Rozo" refreshedDate="43857.507508101851" createdVersion="6" refreshedVersion="6" minRefreshableVersion="3" recordCount="55">
  <cacheSource type="worksheet">
    <worksheetSource ref="A7:EC62" sheet="Indicadores 4to-2019 UAECOB"/>
  </cacheSource>
  <cacheFields count="133">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31"/>
    </cacheField>
    <cacheField name="Valor numerador" numFmtId="0">
      <sharedItems containsBlank="1" containsMixedTypes="1" containsNumber="1" containsInteger="1" minValue="0" maxValue="76717789428"/>
    </cacheField>
    <cacheField name="Valor denominador" numFmtId="0">
      <sharedItems containsBlank="1" containsMixedTypes="1" containsNumber="1" minValue="1" maxValue="130045990000"/>
    </cacheField>
    <cacheField name="RESULTADO " numFmtId="0">
      <sharedItems containsDate="1" containsBlank="1" containsMixedTypes="1" minDate="1899-12-31T00:00:00" maxDate="1899-12-31T13:18:04"/>
    </cacheField>
    <cacheField name="TENDENCIA_x000a_(&gt;=) (&lt;=)" numFmtId="0">
      <sharedItems containsMixedTypes="1" containsNumber="1" minValue="0.0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Blank="1" containsMixedTypes="1" minDate="6772-09-17T04:13:03" maxDate="1899-12-31T00:37:04"/>
    </cacheField>
    <cacheField name="Valor numerador3" numFmtId="0">
      <sharedItems containsBlank="1" containsMixedTypes="1" containsNumber="1" minValue="0" maxValue="85634303971"/>
    </cacheField>
    <cacheField name="Valor denominador4" numFmtId="0">
      <sharedItems containsBlank="1" containsMixedTypes="1" containsNumber="1" minValue="1" maxValue="130045990000"/>
    </cacheField>
    <cacheField name="RESULTADO 5" numFmtId="0">
      <sharedItems containsDate="1" containsMixedTypes="1" minDate="1899-12-31T00:00:00" maxDate="1899-12-31T16:10: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Date="1" containsBlank="1" containsMixedTypes="1" minDate="6772-09-17T04:13:03" maxDate="1899-12-31T01:25:04"/>
    </cacheField>
    <cacheField name="Valor numerador11" numFmtId="0">
      <sharedItems containsBlank="1" containsMixedTypes="1" containsNumber="1" minValue="0" maxValue="116392266646"/>
    </cacheField>
    <cacheField name="Valor denominador12" numFmtId="0">
      <sharedItems containsBlank="1" containsMixedTypes="1" containsNumber="1" minValue="0.11" maxValue="130045990000"/>
    </cacheField>
    <cacheField name="RESULTADO 13" numFmtId="0">
      <sharedItems containsDate="1" containsBlank="1" containsMixedTypes="1" minDate="1899-12-31T00:00:00" maxDate="1900-01-01T04:41: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longText="1"/>
    </cacheField>
    <cacheField name="Acción _x000a_Planteada17" numFmtId="0">
      <sharedItems containsBlank="1" longText="1"/>
    </cacheField>
    <cacheField name="PROMEDIO MENSUAL 4to TRIMESTRE" numFmtId="0">
      <sharedItems containsSemiMixedTypes="0" containsString="0" containsNumber="1" minValue="1.0515247108307045E-3" maxValue="12.054794520547945"/>
    </cacheField>
    <cacheField name="RESULTADO 4to TRIMESTRE" numFmtId="0">
      <sharedItems containsSemiMixedTypes="0" containsString="0" containsNumber="1" minValue="1.0515247108307045E-3" maxValue="12.054794520547945"/>
    </cacheField>
    <cacheField name="DESEMPEÑO FINAL 4to TRIMESTRE" numFmtId="0">
      <sharedItems/>
    </cacheField>
    <cacheField name="META (per.)3" numFmtId="0">
      <sharedItems containsDate="1" containsBlank="1" containsMixedTypes="1" minDate="6772-09-17T04:13:03" maxDate="1899-12-31T00:37:04"/>
    </cacheField>
    <cacheField name="Valor numerador4" numFmtId="0">
      <sharedItems containsBlank="1" containsMixedTypes="1" containsNumber="1" containsInteger="1" minValue="0" maxValue="57299913796"/>
    </cacheField>
    <cacheField name="Valor denominador5" numFmtId="0">
      <sharedItems containsBlank="1" containsMixedTypes="1" containsNumber="1" minValue="0" maxValue="130045990000"/>
    </cacheField>
    <cacheField name="RESULTADO 6" numFmtId="9">
      <sharedItems containsMixedTypes="1" containsNumber="1" minValue="0" maxValue="7.25"/>
    </cacheField>
    <cacheField name="TENDENCIA_x000a_(&gt;=) (&lt;=)7" numFmtId="9">
      <sharedItems containsMixedTypes="1" containsNumber="1" containsInteger="1" minValue="1" maxValue="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Blank="1" containsMixedTypes="1" containsNumber="1" minValue="0" maxValue="21"/>
    </cacheField>
    <cacheField name="Valor numerador312" numFmtId="0">
      <sharedItems containsBlank="1" containsMixedTypes="1" containsNumber="1" containsInteger="1" minValue="0" maxValue="62393493413"/>
    </cacheField>
    <cacheField name="Valor denominador413" numFmtId="0">
      <sharedItems containsBlank="1" containsMixedTypes="1" containsNumber="1" minValue="0" maxValue="130045990000"/>
    </cacheField>
    <cacheField name="RESULTADO 514" numFmtId="9">
      <sharedItems containsMixedTypes="1" containsNumber="1" minValue="0" maxValue="7.09375"/>
    </cacheField>
    <cacheField name="TENDENCIA_x000a_(&gt;=) (&lt;=)615" numFmtId="0">
      <sharedItems containsMixedTypes="1" containsNumber="1" containsInteger="1" minValue="1" maxValue="1"/>
    </cacheField>
    <cacheField name="DESEMPEÑO716" numFmtId="0">
      <sharedItems containsBlank="1"/>
    </cacheField>
    <cacheField name="ANALISIS Y OBSERVACIONES817" numFmtId="0">
      <sharedItems containsBlank="1" longText="1"/>
    </cacheField>
    <cacheField name="Acción _x000a_Planteada918" numFmtId="0">
      <sharedItems containsBlank="1" longText="1"/>
    </cacheField>
    <cacheField name="META (per.)1019" numFmtId="0">
      <sharedItems containsBlank="1" containsMixedTypes="1" containsNumber="1" minValue="0.01" maxValue="26"/>
    </cacheField>
    <cacheField name="Valor numerador1120" numFmtId="0">
      <sharedItems containsBlank="1" containsMixedTypes="1" containsNumber="1" minValue="0" maxValue="68828360678"/>
    </cacheField>
    <cacheField name="Valor denominador1221" numFmtId="0">
      <sharedItems containsBlank="1" containsMixedTypes="1" containsNumber="1" minValue="0" maxValue="130045990000"/>
    </cacheField>
    <cacheField name="RESULTADO 1322" numFmtId="9">
      <sharedItems containsMixedTypes="1" containsNumber="1" minValue="0" maxValue="4.75"/>
    </cacheField>
    <cacheField name="TENDENCIA_x000a_(&gt;=) (&lt;=)1423" numFmtId="0">
      <sharedItems containsMixedTypes="1" containsNumber="1" containsInteger="1" minValue="1" maxValue="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9">
      <sharedItems containsMixedTypes="1" containsNumber="1" minValue="0" maxValue="6.364583333333333"/>
    </cacheField>
    <cacheField name="RESULTADO 3er TRIMESTRE" numFmtId="9">
      <sharedItems containsMixedTypes="1" containsNumber="1" minValue="0" maxValue="6.364583333333333"/>
    </cacheField>
    <cacheField name="DESEMPEÑO FINAL 3er TRIMESTRE" numFmtId="0">
      <sharedItems containsBlank="1"/>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9">
      <sharedItems containsMixedTypes="1" containsNumber="1" minValue="0" maxValue="3.75"/>
    </cacheField>
    <cacheField name="TENDENCIA_x000a_(&gt;=) (&lt;=)22" numFmtId="0">
      <sharedItems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9">
      <sharedItems containsMixedTypes="1" containsNumber="1" minValue="0" maxValue="9.6923076923076916"/>
    </cacheField>
    <cacheField name="TENDENCIA_x000a_(&gt;=) (&lt;=)30" numFmtId="0">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9">
      <sharedItems containsMixedTypes="1" containsNumber="1" minValue="0" maxValue="13.554535827744441"/>
    </cacheField>
    <cacheField name="TENDENCIA_x000a_(&gt;=) (&lt;=)38" numFmtId="0">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9">
      <sharedItems containsMixedTypes="1" containsNumber="1" minValue="0" maxValue="13.554535827744441"/>
    </cacheField>
    <cacheField name="RESULTADO 2do TRIMESTRE" numFmtId="9">
      <sharedItems containsMixedTypes="1" containsNumber="1" minValue="0" maxValue="13.554535827744441"/>
    </cacheField>
    <cacheField name="DESEMPEÑO FINAL 2do TRIMESTRE" numFmtId="10">
      <sharedItems containsBlank="1" count="7">
        <s v="Excelente"/>
        <s v="REGULAR"/>
        <s v="Excelente "/>
        <s v="BUENO"/>
        <s v="MALO"/>
        <m/>
        <s v="No aplica" u="1"/>
      </sharedItems>
    </cacheField>
    <cacheField name="META (per.)42" numFmtId="0">
      <sharedItems containsDate="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9">
      <sharedItems containsMixedTypes="1" containsNumber="1" minValue="0" maxValue="3.625"/>
    </cacheField>
    <cacheField name="TENDENCIA_x000a_(&gt;=) (&lt;=)46" numFmtId="9">
      <sharedItems containsMixedTypes="1" containsNumber="1" containsInteger="1" minValue="1" maxValue="1"/>
    </cacheField>
    <cacheField name="DESEMPEÑO47" numFmtId="9">
      <sharedItems containsBlank="1"/>
    </cacheField>
    <cacheField name="ANALISIS Y OBSERVACIONES48" numFmtId="0">
      <sharedItems containsBlank="1" longText="1"/>
    </cacheField>
    <cacheField name="Acción _x000a_Planteada49" numFmtId="0">
      <sharedItems containsBlank="1" longText="1"/>
    </cacheField>
    <cacheField name="META (per.)50" numFmtId="0">
      <sharedItems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MixedTypes="1" containsNumber="1" minValue="0" maxValue="6"/>
    </cacheField>
    <cacheField name="TENDENCIA_x000a_(&gt;=) (&lt;=)54" numFmtId="9">
      <sharedItems containsMixedTypes="1" containsNumber="1" containsInteger="1" minValue="1" maxValue="1"/>
    </cacheField>
    <cacheField name="DESEMPEÑO55" numFmtId="9">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1" maxValue="131653990000"/>
    </cacheField>
    <cacheField name="RESULTADO 61" numFmtId="9">
      <sharedItems containsMixedTypes="1" containsNumber="1" minValue="0" maxValue="2.9701492537313432"/>
    </cacheField>
    <cacheField name="TENDENCIA_x000a_(&gt;=) (&lt;=)62" numFmtId="9">
      <sharedItems containsMixedTypes="1" containsNumber="1" containsInteger="1" minValue="1" maxValue="1"/>
    </cacheField>
    <cacheField name="DESEMPEÑO63" numFmtId="9">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9">
      <sharedItems containsMixedTypes="1" containsNumber="1" minValue="0" maxValue="4.198383084577114"/>
    </cacheField>
    <cacheField name="RESULTADO 1er TRIMESTRE" numFmtId="9">
      <sharedItems containsMixedTypes="1" containsNumber="1" minValue="0" maxValue="4.198383084577114"/>
    </cacheField>
    <cacheField name="DESEMPEÑO FINAL 1erTRIMESTRE" numFmtId="1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55">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
    <m/>
    <n v="21"/>
    <n v="21"/>
    <n v="21"/>
    <n v="1"/>
    <s v="(=100%)"/>
    <s v="EXCELENTE"/>
    <s v="En este periodo se cumplieron a cabalidad todas las piezas previstas sin ningún contra tiempo. "/>
    <m/>
    <n v="1"/>
    <n v="1"/>
    <x v="0"/>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x v="0"/>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s v="Excelente"/>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n v="1"/>
    <n v="1"/>
    <n v="1"/>
    <n v="1"/>
    <n v="1"/>
    <s v="EXCELENTE"/>
    <s v="Para el trimestre, se programó 1 actividad de autocontrol, la cual se ejecutó en el tiempo planeado; esta actividad se realizó con el fin de fortalecer la cultura del control y como apoyo en la preparación para la pre-auditoría de Certificación que se adelantó en la UAECOB, la Oficina de Control realizó en los procesos de la entidad y sus dependencias una actividad en la cual se formularon una serie de preguntas relacionadas con la plataforma estratégica y los principios del Modelo estándar de control (MECI). _x000a_Se publicó en el hidrante y se dejó el registro fotográfico; al finalizar la vigencia, las actividades de fomento de la cultura de autocontrol, se cumplieron dentro de los plazos establecidos y programados._x000a_"/>
    <s v="No requiere acción, toda vez que el indicador su cumplió al 100% en cada periodo y al finalizar la vigencia."/>
    <n v="1"/>
    <n v="1"/>
    <x v="0"/>
    <m/>
    <m/>
    <m/>
    <s v=" "/>
    <n v="1"/>
    <m/>
    <m/>
    <m/>
    <m/>
    <m/>
    <m/>
    <s v=" "/>
    <n v="1"/>
    <m/>
    <m/>
    <m/>
    <m/>
    <m/>
    <m/>
    <s v=" "/>
    <n v="1"/>
    <m/>
    <s v="Para este período no se plantearon actividades de fortalecimiento del control."/>
    <m/>
    <s v="0"/>
    <s v="0"/>
    <x v="1"/>
    <m/>
    <m/>
    <m/>
    <s v=" "/>
    <n v="1"/>
    <m/>
    <m/>
    <m/>
    <m/>
    <m/>
    <m/>
    <s v=" "/>
    <n v="1"/>
    <m/>
    <m/>
    <m/>
    <n v="1"/>
    <n v="2"/>
    <n v="2"/>
    <n v="1"/>
    <n v="1"/>
    <s v="Excelente"/>
    <s v="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
    <m/>
    <n v="1"/>
    <n v="1"/>
    <s v="Excelente"/>
    <n v="1"/>
    <m/>
    <m/>
    <s v=" "/>
    <n v="1"/>
    <m/>
    <m/>
    <m/>
    <n v="1"/>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6"/>
    <n v="18"/>
    <n v="0.88888888888888884"/>
    <s v="&gt;50%"/>
    <s v="REGULAR"/>
    <s v="Para el tercer trimestre la OCI programo 18 actividades, las cuales se ejecutaron al 100% y dentro de los plazos establecidos 16, y 2 que, aunque se ejecutaron no se entregó el resultado dentro del término establecido en el plan anual de auditorías, lo que nos da un cumplimiento del 22% en el trimestre. Cabe anotar que, de las 2 actividades finalizadas fuera de los términos, 1 (Auditoría de Pre certificación) su ejecución correspondió a la Subdirección de Gestión Corporativa - Grupo SIG, al 31-dic-2019 se había ejecutado el trabajo de campo, pero no conocemos si el informe final que fue entregado el 30-dic-2019 al grupo SIG por correo electrónico. Al finalizar la vigencia 2019, el plan anual de auditorías terminó con una efectividad del 91%, toda vez que, de las 101 actividades planeadas, se ejecutaron cumpliendo con los tiempo y fechas programadas 92. "/>
    <m/>
    <n v="0.88888888888888884"/>
    <n v="0.88888888888888884"/>
    <x v="1"/>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x v="2"/>
    <m/>
    <m/>
    <m/>
    <s v=" "/>
    <n v="1"/>
    <m/>
    <m/>
    <m/>
    <m/>
    <m/>
    <m/>
    <s v=" "/>
    <n v="1"/>
    <m/>
    <m/>
    <m/>
    <n v="1"/>
    <n v="22"/>
    <n v="27"/>
    <n v="0.81481481481481477"/>
    <n v="1"/>
    <s v="REGULAR"/>
    <s v="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
    <m/>
    <n v="0.81481481481481477"/>
    <n v="0.81481481481481477"/>
    <s v="REGULAR"/>
    <n v="1"/>
    <m/>
    <m/>
    <s v=" "/>
    <n v="1"/>
    <m/>
    <m/>
    <m/>
    <n v="1"/>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n v="0.1"/>
    <n v="6"/>
    <n v="61"/>
    <n v="9.8360655737704916E-2"/>
    <s v="&lt;=10%"/>
    <s v="EXCELENTE"/>
    <s v="Frente a estos riesgos materializados se tomará mayor rigurosidad en el cumplimiento de los controles establecidos para que no vuelva a ocurrir la materialización de dichos riesgos.  "/>
    <s v="La acción de mejora para estos riesgos es cumplir a cabalidad con las acciones asociadas en la matriz de riesgos, debido a que no se realizan totalmente antes de finalizar esta vigencia y/o dentro de los plazos establecidos en el plan de mejoramiento."/>
    <n v="9.8360655737704916E-2"/>
    <n v="9.8360655737704916E-2"/>
    <x v="0"/>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0"/>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
    <n v="0.15"/>
    <s v="NA"/>
    <s v="NA"/>
    <s v=" "/>
    <s v="&lt;=10%"/>
    <s v="NA"/>
    <s v="NA"/>
    <s v="NA"/>
    <n v="0.15"/>
    <s v="NA"/>
    <s v="NA"/>
    <s v=" "/>
    <s v="&lt;=10%"/>
    <s v="NA"/>
    <s v="NA"/>
    <s v="NA"/>
    <n v="0.15"/>
    <s v="NA"/>
    <s v="NA"/>
    <s v=" "/>
    <s v="&lt;=10%"/>
    <s v="NA"/>
    <s v="NA"/>
    <s v="NA"/>
    <s v=" 0"/>
    <s v=" 0"/>
    <m/>
  </r>
  <r>
    <n v="5"/>
    <x v="0"/>
    <s v="Gestión de las Comunicaciones Internas y Externas"/>
    <x v="2"/>
    <x v="0"/>
    <x v="4"/>
    <s v="Medir el cumplimiento en la atención de incidentes reportados a la mesa de ayuda mediante el aplicativo de reporte de incidentes tecnologicos"/>
    <x v="2"/>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80"/>
    <n v="303"/>
    <n v="0.92409240924092406"/>
    <s v="(&gt;= 85% y &lt; 100%)"/>
    <s v="BUENO"/>
    <s v="Para el mes de octubre se denota una mejora en el tiempo de respuesta y se crea una mesa de ayuda aleatoria de ControlDoc. La cual muestra mejores resultados."/>
    <m/>
    <n v="1"/>
    <n v="224"/>
    <n v="247"/>
    <n v="0.90688259109311742"/>
    <s v="(&gt;= 85% y &lt; 100%)"/>
    <s v="BUENO"/>
    <s v="Para el mes de noviembre se denota una mejora en el tiempo de respuesta y se crea una mesa de ayuda aleatoria de ControlDoc. La cual muestra mejores resultados. "/>
    <m/>
    <n v="1"/>
    <n v="170"/>
    <n v="177"/>
    <n v="0.96045197740112997"/>
    <s v="(&gt;= 85% y &lt; 100%)"/>
    <s v="BUENO"/>
    <s v="Para el mes de diciembre se denota una mejora en el tiempo de respuesta y se crea una mesa de ayuda aleatoria de ControlDoc. La cual muestra mejores resultados."/>
    <m/>
    <n v="0.93047565924505715"/>
    <n v="0.93047565924505715"/>
    <x v="2"/>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x v="3"/>
    <n v="1"/>
    <n v="207"/>
    <n v="221"/>
    <n v="0.93665158371040724"/>
    <s v="(= 100%)"/>
    <s v="BUENO"/>
    <s v="Para el mes de abril se denota una mejora en el tiempo de respuesta y se crea una mesa de ayuda aleatoria de control doc. que muest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s v="BUENO"/>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x v="2"/>
    <x v="0"/>
    <x v="5"/>
    <s v="Medir la disponibilidad de los aplicativos misionales y funcionales de la entidad"/>
    <x v="2"/>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octubre no se presentó inactividad de los servidores, por lo cual presenta un resultado óptimo del 100%._x000a__x000a_2. Este resultado está consolidado y al estar al 100 % no tiene variación._x000a_"/>
    <m/>
    <n v="1"/>
    <n v="720"/>
    <n v="720"/>
    <n v="1"/>
    <s v="(= 100%)"/>
    <s v="EXCELENTE"/>
    <s v="1. Para el mes de noviembre no se presentó inactividad de los servidores, por lo cual presenta un resultado óptimo del 100%._x000a__x000a_2. Este resultado está consolidado y al estar al 100 % no tiene variación._x000a_"/>
    <m/>
    <n v="1"/>
    <n v="720"/>
    <n v="720"/>
    <n v="1"/>
    <s v="(= 100%)"/>
    <s v="EXCELENTE"/>
    <s v="1. Para el mes de diciembre no se presentó inactividad de los servidores, por lo cual presenta un resultado óptimo del 100%._x000a_2. Este resultado está consolidado y al estar al 100 % no tiene variación._x000a_"/>
    <m/>
    <n v="1"/>
    <n v="1"/>
    <x v="0"/>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x v="0"/>
    <n v="1"/>
    <n v="720"/>
    <n v="720"/>
    <n v="1"/>
    <s v="(= 100%)"/>
    <s v="EXCELENTE"/>
    <s v="1, Para el mes de abril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s v="1, Para el mes de mayo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
    <s v="1, Para el mes de junio no se presentó inactividad de los servidores por lo cual presenta un resultado óptimo del 100%,_x000a_2, Este resultado se promedia ya que la medición entregada de este primer trimestre se hizo consolidada y al estar al 100 % no tiene variación._x000a_"/>
    <m/>
    <n v="1"/>
    <n v="1"/>
    <s v="Excelente "/>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x v="2"/>
    <x v="1"/>
    <x v="6"/>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877"/>
    <n v="1"/>
    <n v="0.877"/>
    <s v="(&gt;80% y &lt;100%)"/>
    <s v="BUENO"/>
    <s v="El avance de los productos fue del 87,7% lo que es bueno para la gestion en el cuarto trimestre del año."/>
    <m/>
    <n v="0.877"/>
    <n v="0.877"/>
    <x v="2"/>
    <m/>
    <m/>
    <m/>
    <s v=" "/>
    <s v="(=100%)"/>
    <m/>
    <m/>
    <m/>
    <m/>
    <m/>
    <m/>
    <s v=" "/>
    <s v="(=100%)"/>
    <m/>
    <m/>
    <m/>
    <m/>
    <m/>
    <m/>
    <n v="0.71"/>
    <s v="(=100%)"/>
    <s v="REGULAR"/>
    <s v="Corresponde al avance ponderado de los productos del Plan de Acción en referencia al avance de las metas establecidas."/>
    <m/>
    <n v="0.71"/>
    <n v="0.71"/>
    <x v="2"/>
    <m/>
    <m/>
    <m/>
    <s v=" "/>
    <s v="(=100%)"/>
    <m/>
    <m/>
    <m/>
    <m/>
    <m/>
    <m/>
    <s v=" "/>
    <s v="(=100%)"/>
    <m/>
    <m/>
    <m/>
    <n v="1"/>
    <n v="0"/>
    <n v="0"/>
    <s v=" "/>
    <s v="(=100%)"/>
    <s v="BUENO"/>
    <s v="Corresponde al avance ponderado de los productos del Plan de Acción en referencia al avance de las metas establecidas."/>
    <m/>
    <s v="0"/>
    <s v="0"/>
    <s v="BUENO"/>
    <n v="1"/>
    <m/>
    <m/>
    <s v=" "/>
    <s v="(=100%)"/>
    <m/>
    <m/>
    <m/>
    <n v="1"/>
    <m/>
    <m/>
    <s v=" "/>
    <s v="(=100%)"/>
    <m/>
    <m/>
    <m/>
    <n v="1"/>
    <n v="95"/>
    <n v="100"/>
    <n v="0.95"/>
    <s v="(=100%)"/>
    <s v="BUENO"/>
    <s v="El avance de los productos fue del 95% lo que es bueno parala gestion en el primer trimestre del año "/>
    <m/>
    <n v="0.95"/>
    <n v="0.95"/>
    <s v="BUENO"/>
  </r>
  <r>
    <n v="8"/>
    <x v="0"/>
    <s v="Gestión Estratégica"/>
    <x v="2"/>
    <x v="1"/>
    <x v="7"/>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93"/>
    <n v="1"/>
    <n v="0.93"/>
    <s v="(&gt;80% y &lt;100%)"/>
    <s v="BUENO"/>
    <s v="El promedio de cumplimiento de avance de las actividades del plan de accion institucional es del 93% lo que establece un avance importante en el cuarto trimestre del año."/>
    <m/>
    <n v="0.93"/>
    <n v="0.93"/>
    <x v="2"/>
    <m/>
    <m/>
    <m/>
    <s v=" "/>
    <s v="(=100%)"/>
    <m/>
    <m/>
    <m/>
    <m/>
    <m/>
    <m/>
    <s v=" "/>
    <s v="(=100%)"/>
    <m/>
    <m/>
    <m/>
    <m/>
    <m/>
    <m/>
    <n v="0.71"/>
    <s v="(=100%)"/>
    <s v="REGULAR"/>
    <s v="Corresponde al avance ponderado de todas las actividades del Plan de Acción."/>
    <m/>
    <n v="0.71"/>
    <n v="0.71"/>
    <x v="2"/>
    <m/>
    <m/>
    <m/>
    <s v=" "/>
    <s v="(=100%)"/>
    <m/>
    <m/>
    <m/>
    <m/>
    <m/>
    <m/>
    <s v=" "/>
    <s v="(=100%)"/>
    <m/>
    <m/>
    <m/>
    <n v="1"/>
    <n v="0"/>
    <n v="0"/>
    <s v=" "/>
    <s v="(=100%)"/>
    <s v="MALO"/>
    <s v="Corresponde al avance ponderado de todas las actividades del Plan de Acción."/>
    <m/>
    <s v="0"/>
    <s v="0"/>
    <s v="MALO"/>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x v="2"/>
    <x v="1"/>
    <x v="8"/>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82"/>
    <n v="1"/>
    <n v="0.82"/>
    <s v="(&gt;80% y &lt;100%)"/>
    <s v="BUENO"/>
    <s v="El avance de las actividades en el cuarto trimestre del año fue de un 82% lo que es bueno parala gestion en el cuarto trimestre del año."/>
    <m/>
    <n v="0.82"/>
    <n v="0.82"/>
    <x v="2"/>
    <m/>
    <m/>
    <m/>
    <s v=" "/>
    <s v="(=100%)"/>
    <m/>
    <m/>
    <m/>
    <m/>
    <m/>
    <m/>
    <s v=" "/>
    <s v="(=100%)"/>
    <m/>
    <m/>
    <m/>
    <m/>
    <m/>
    <m/>
    <n v="0.86"/>
    <s v="(=100%)"/>
    <s v="BUENO"/>
    <s v="Corresponde al avance ponderado de las actividades a cumplir en el periodo del Plan de Acción."/>
    <m/>
    <n v="0.86"/>
    <n v="0.86"/>
    <x v="3"/>
    <m/>
    <m/>
    <m/>
    <s v=" "/>
    <s v="(=100%)"/>
    <m/>
    <m/>
    <m/>
    <m/>
    <m/>
    <m/>
    <s v=" "/>
    <s v="(=100%)"/>
    <m/>
    <m/>
    <m/>
    <n v="1"/>
    <n v="0"/>
    <n v="0"/>
    <s v=" "/>
    <s v="(=100%)"/>
    <s v="BUENO"/>
    <s v="Corresponde al avance ponderado de las actividades a cumplir en el periodo del Plan de Acción."/>
    <m/>
    <s v="0"/>
    <s v="0"/>
    <s v="BUENO"/>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x v="2"/>
    <x v="0"/>
    <x v="9"/>
    <s v="Controlar el tiempo de expedición de las viabilidades solicitadas"/>
    <x v="1"/>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n v="1"/>
    <n v="1"/>
    <n v="1"/>
    <n v="1"/>
    <s v="(=100%)"/>
    <s v="EXCELENTE"/>
    <s v="Durante el segundo semestre del año se tramitaron 305 viabilidades en un tiempo no mayor a 2 dias."/>
    <m/>
    <n v="1"/>
    <n v="1"/>
    <x v="0"/>
    <m/>
    <m/>
    <m/>
    <s v=" "/>
    <s v="(=100%)"/>
    <m/>
    <m/>
    <m/>
    <m/>
    <m/>
    <m/>
    <s v=" "/>
    <s v="(=100%)"/>
    <m/>
    <m/>
    <m/>
    <m/>
    <m/>
    <m/>
    <s v=" "/>
    <s v="(=100%)"/>
    <m/>
    <m/>
    <m/>
    <s v="0"/>
    <s v="0"/>
    <x v="1"/>
    <m/>
    <m/>
    <m/>
    <s v=" "/>
    <s v="(=100%)"/>
    <m/>
    <m/>
    <m/>
    <m/>
    <m/>
    <m/>
    <s v=" "/>
    <s v="(=100%)"/>
    <m/>
    <m/>
    <m/>
    <m/>
    <n v="398"/>
    <n v="398"/>
    <n v="1"/>
    <s v="(=100%)"/>
    <s v="Excelente "/>
    <s v="Durante el segundo semestre del año se tramitaron 398 viabilidades en un tiempo no mayor a 2 dias"/>
    <m/>
    <n v="1"/>
    <n v="1"/>
    <s v="Excelente "/>
    <n v="1"/>
    <s v="NA"/>
    <s v="NA"/>
    <s v=" "/>
    <s v="(=100%)"/>
    <s v="NA"/>
    <s v="NA"/>
    <s v="NA"/>
    <n v="1"/>
    <s v="NA"/>
    <s v="NA"/>
    <s v=" "/>
    <s v="(=100%)"/>
    <s v="NA"/>
    <s v="NA"/>
    <s v="NA"/>
    <n v="1"/>
    <s v="NA"/>
    <s v="NA"/>
    <s v=" "/>
    <s v="(=100%)"/>
    <s v="NA"/>
    <s v="NA"/>
    <s v="NA"/>
    <s v=" 0"/>
    <s v=" 0"/>
    <m/>
  </r>
  <r>
    <n v="11"/>
    <x v="0"/>
    <s v="Gestión de Asuntos Jurídicos"/>
    <x v="3"/>
    <x v="0"/>
    <x v="10"/>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23"/>
    <n v="23"/>
    <n v="23"/>
    <n v="1"/>
    <s v="(=100%)"/>
    <s v="EXCELENTE"/>
    <s v="Se cuantifico la gestión de la Oficina Asesora Jurídica en el cumplimiento de la asistencia a las (23) audiencias de conciliación prejudicial y Judicial."/>
    <m/>
    <n v="41"/>
    <n v="41"/>
    <n v="41"/>
    <n v="1"/>
    <s v="(=100%)"/>
    <s v="EXCELENTE"/>
    <s v="Se cuantifico la gestión de la Oficina Asesora Jurídica en el cumplimiento de la asistencia a las (41) audiencias de conciliación prejudicial y Judicial."/>
    <m/>
    <n v="23"/>
    <n v="23"/>
    <n v="23"/>
    <n v="1"/>
    <s v="(=100%)"/>
    <s v="EXCELENTE"/>
    <s v="Se cuantifico la gestión de la Oficina Asesora Jurídica en el cumplimiento de la asistencia a las (23) audiencias de conciliación prejudicial y Judicial."/>
    <m/>
    <n v="1"/>
    <n v="1"/>
    <x v="0"/>
    <m/>
    <m/>
    <m/>
    <s v=" "/>
    <s v="(=100%)"/>
    <m/>
    <m/>
    <m/>
    <m/>
    <m/>
    <m/>
    <s v=" "/>
    <s v="(=100%)"/>
    <m/>
    <m/>
    <m/>
    <n v="1"/>
    <n v="72"/>
    <n v="73"/>
    <n v="0.98630136986301364"/>
    <s v="(=100%)"/>
    <s v="BUENO"/>
    <s v="Durante el III Trimestre del año 2019, se brindó asistencia a setenta y dos (72) audiencias."/>
    <m/>
    <n v="0.98630136986301364"/>
    <n v="0.98630136986301364"/>
    <x v="3"/>
    <m/>
    <m/>
    <m/>
    <s v=" "/>
    <s v="(=100%)"/>
    <m/>
    <m/>
    <m/>
    <m/>
    <m/>
    <m/>
    <s v=" "/>
    <s v="(=100%)"/>
    <m/>
    <m/>
    <m/>
    <n v="1"/>
    <n v="49"/>
    <n v="49"/>
    <n v="1"/>
    <s v="(=100%)"/>
    <s v="Excelente"/>
    <s v="Durante el II Trimestre del año 2019, se brindó asistencia a Cuarenta y Nueve (49) audiencias"/>
    <m/>
    <n v="1"/>
    <n v="1"/>
    <s v="Excelente"/>
    <n v="1"/>
    <m/>
    <m/>
    <s v=" "/>
    <s v="(=100%)"/>
    <m/>
    <m/>
    <m/>
    <n v="1"/>
    <m/>
    <m/>
    <s v=" "/>
    <s v="(=100%)"/>
    <m/>
    <m/>
    <m/>
    <n v="1"/>
    <n v="65"/>
    <n v="65"/>
    <n v="1"/>
    <s v="(=100%)"/>
    <s v="EXCELENTE"/>
    <s v="Durante el I Trimestre del año 2019, se brindo asistencia a Sesenta y Cinco (65) audiencias"/>
    <m/>
    <n v="1"/>
    <n v="1"/>
    <s v="EXCELENTE"/>
  </r>
  <r>
    <n v="12"/>
    <x v="0"/>
    <s v="Gestión de Asuntos Jurídicos"/>
    <x v="3"/>
    <x v="0"/>
    <x v="11"/>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31"/>
    <n v="31"/>
    <n v="31"/>
    <n v="1"/>
    <s v="(=100%)"/>
    <s v="EXCELENTE"/>
    <s v="Se cuantifico la gestión de la Oficina Asesora Jurídica en el cumplimiento del análisis de las (31)_x000a_solicitudes de conciliación que se radicaron._x000a_"/>
    <m/>
    <n v="18"/>
    <n v="18"/>
    <n v="18"/>
    <n v="1"/>
    <s v="(=100%)"/>
    <s v="EXCELENTE"/>
    <s v="Se cuantifico la gestión de la Oficina Asesora Jurídica en el cumplimiento del análisis de las (18)_x000a_solicitudes de conciliación que se radicaron._x000a_"/>
    <m/>
    <n v="2"/>
    <n v="2"/>
    <n v="2"/>
    <n v="1"/>
    <s v="(=100%)"/>
    <s v="EXCELENTE"/>
    <s v="Se cuantifico la gestión de la Oficina Asesora Jurídica en el cumplimiento del análisis de las (2)_x000a_solicitudes de conciliación que se radicaron._x000a_"/>
    <m/>
    <n v="1"/>
    <n v="1"/>
    <x v="0"/>
    <m/>
    <m/>
    <m/>
    <s v=" "/>
    <s v="(=100%)"/>
    <m/>
    <m/>
    <m/>
    <m/>
    <m/>
    <m/>
    <s v=" "/>
    <s v="(=100%)"/>
    <m/>
    <m/>
    <m/>
    <n v="1"/>
    <n v="95"/>
    <n v="95"/>
    <n v="1"/>
    <s v="(=100%)"/>
    <s v="EXCELENTE"/>
    <s v="Durante el III Trimestre del año 2019, fueron analizadas noventa y cinco (95) Conciliaciones."/>
    <m/>
    <n v="1"/>
    <n v="1"/>
    <x v="0"/>
    <m/>
    <m/>
    <m/>
    <s v=" "/>
    <s v="(=100%)"/>
    <m/>
    <m/>
    <m/>
    <m/>
    <m/>
    <m/>
    <s v=" "/>
    <s v="(=100%)"/>
    <m/>
    <m/>
    <m/>
    <n v="1"/>
    <n v="11"/>
    <n v="11"/>
    <n v="1"/>
    <s v="(=100%)"/>
    <s v="Excelente"/>
    <s v="Durante el II Trimestre del año 2019, fueron analizadas Once (11) fichas en Comité"/>
    <m/>
    <n v="1"/>
    <n v="1"/>
    <s v="Excelente"/>
    <n v="1"/>
    <m/>
    <m/>
    <s v=" "/>
    <s v="(=100%)"/>
    <m/>
    <m/>
    <m/>
    <n v="1"/>
    <m/>
    <m/>
    <s v=" "/>
    <s v="(=100%)"/>
    <m/>
    <m/>
    <m/>
    <n v="1"/>
    <n v="20"/>
    <n v="20"/>
    <n v="1"/>
    <s v="(=100%)"/>
    <s v="EXCELENTE"/>
    <s v="Durante el I Trimestre del año 2019, fueron analizadas Veinte (20) fichas en Comité"/>
    <m/>
    <n v="1"/>
    <n v="1"/>
    <s v="EXCELENTE"/>
  </r>
  <r>
    <n v="13"/>
    <x v="0"/>
    <s v="Gestión de Asuntos Jurídicos"/>
    <x v="3"/>
    <x v="0"/>
    <x v="12"/>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10"/>
    <n v="10"/>
    <n v="10"/>
    <n v="1"/>
    <s v="(=100%)"/>
    <s v="EXCELENTE"/>
    <s v="Se evaluó el porcentaje de los (10)  estudios previos asesorados jurídicamente por los abogados del área de contratación. "/>
    <m/>
    <n v="16"/>
    <n v="16"/>
    <n v="16"/>
    <n v="1"/>
    <s v="(=100%)"/>
    <s v="EXCELENTE"/>
    <s v="Se evaluó el porcentaje de los (16)  estudios previos asesorados jurídicamente por los abogados del área de contratación. "/>
    <m/>
    <n v="21"/>
    <n v="21"/>
    <n v="21"/>
    <n v="1"/>
    <s v="(=100%)"/>
    <s v="EXCELENTE"/>
    <s v="Se evaluó el porcentaje de los (21)  estudios previos asesorados jurídicamente por los abogados del área de contratación. "/>
    <m/>
    <n v="1"/>
    <n v="1"/>
    <x v="0"/>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x v="0"/>
    <m/>
    <m/>
    <m/>
    <s v=" "/>
    <s v="(=100%)"/>
    <m/>
    <m/>
    <m/>
    <m/>
    <m/>
    <m/>
    <s v=" "/>
    <s v="(=100%)"/>
    <m/>
    <m/>
    <m/>
    <n v="0.95"/>
    <n v="106"/>
    <n v="106"/>
    <n v="1"/>
    <s v="(=100%)"/>
    <s v="Excelente"/>
    <s v="Durante el II Trimestre del año 2019, la Oficina Asesora Jurídica brindo asesoría a las diferentes Oficinas y Subdirecciones de la UAECOB en los relacionado con estudios previos, revisión de objeto, obligaciones, valores"/>
    <m/>
    <n v="1"/>
    <n v="1"/>
    <s v="Excelente"/>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x v="3"/>
    <x v="0"/>
    <x v="13"/>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1"/>
    <n v="1"/>
    <n v="1"/>
    <n v="1"/>
    <s v="≤3"/>
    <s v="EXCELENTE"/>
    <s v="Se realizó la contratación de 2 contratos en el mes de octubre, el promedio de la demora fue 1 día en sacar la minuta del contrato. "/>
    <m/>
    <n v="2"/>
    <n v="2"/>
    <n v="2"/>
    <n v="1"/>
    <s v="≤3"/>
    <s v="EXCELENTE"/>
    <s v="Se realizó la contratación de 7 contratos en el mes de noviembre, el promedio de la demora fue de 2 días en sacar la minuta del contrato. "/>
    <m/>
    <n v="2"/>
    <n v="2"/>
    <n v="2"/>
    <n v="1"/>
    <s v="≤3"/>
    <s v="EXCELENTE"/>
    <s v="Se realizó la contratación de 5 contratos en el mes de diciembre, el promedio de la demora fue de 2 días en sacar la minuta del contrato._x000a_ _x000a_"/>
    <m/>
    <n v="1"/>
    <n v="1"/>
    <x v="0"/>
    <m/>
    <m/>
    <m/>
    <s v=" "/>
    <s v="≤3"/>
    <m/>
    <m/>
    <m/>
    <n v="0"/>
    <n v="0"/>
    <n v="0"/>
    <s v=" "/>
    <s v="≤3"/>
    <s v="EXCELENTE"/>
    <s v="Durante los meses de julio y agosto del 2019 no se suscribieron minutas de contratos de prestación de servicios, en virtud de la Ley 996 de 2005/ley de garantías."/>
    <m/>
    <m/>
    <m/>
    <m/>
    <s v=" "/>
    <s v="≤3"/>
    <s v="EXCELENTE"/>
    <m/>
    <m/>
    <s v="0"/>
    <s v="0"/>
    <x v="0"/>
    <m/>
    <m/>
    <m/>
    <s v=" "/>
    <s v="≤3"/>
    <m/>
    <m/>
    <m/>
    <m/>
    <m/>
    <m/>
    <s v=" "/>
    <s v="≤3"/>
    <m/>
    <m/>
    <m/>
    <n v="4"/>
    <n v="2"/>
    <n v="2"/>
    <n v="1"/>
    <s v="≤3"/>
    <s v="Excelente"/>
    <s v="Durante los meses de mayo y junio del 2019 el promedio en la elaboración de la minuta de prestación de servicios por parte de la Oficina Asesora Jurídica fue de Un (1) día, cumpliendo con el parámetro exigido en el Indicador"/>
    <m/>
    <n v="1"/>
    <n v="1"/>
    <s v="Excelente"/>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s v="EXCELENTE"/>
  </r>
  <r>
    <n v="15"/>
    <x v="0"/>
    <s v="Gestión de Asuntos Jurídicos"/>
    <x v="3"/>
    <x v="1"/>
    <x v="14"/>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21"/>
    <n v="21"/>
    <n v="21"/>
    <n v="1"/>
    <n v="1"/>
    <s v="EXCELENTE"/>
    <s v="Todos los derechos de petición se responden en el término establecido."/>
    <m/>
    <n v="12"/>
    <n v="12"/>
    <n v="12"/>
    <n v="1"/>
    <n v="1"/>
    <s v="EXCELENTE"/>
    <s v="Todos los derechos de petición se responden en el término establecido. "/>
    <m/>
    <n v="31"/>
    <n v="31"/>
    <n v="31"/>
    <n v="1"/>
    <n v="1"/>
    <s v="EXCELENTE"/>
    <s v="Todos los derechos de petición se responden en el término establecido."/>
    <m/>
    <n v="1"/>
    <n v="1"/>
    <x v="0"/>
    <m/>
    <m/>
    <m/>
    <s v=" "/>
    <n v="1"/>
    <m/>
    <m/>
    <m/>
    <m/>
    <m/>
    <m/>
    <s v=" "/>
    <n v="1"/>
    <m/>
    <m/>
    <m/>
    <n v="1"/>
    <n v="62"/>
    <n v="62"/>
    <n v="1"/>
    <n v="1"/>
    <s v="EXCELENTE"/>
    <s v="La oficina Asesora Jurídica dio respuesta a sesenta y dos (62) solicitudes de certificados y circulares las cuales fueron tramitados en su totalidad."/>
    <m/>
    <n v="1"/>
    <n v="1"/>
    <x v="0"/>
    <m/>
    <m/>
    <m/>
    <s v=" "/>
    <n v="1"/>
    <m/>
    <m/>
    <m/>
    <m/>
    <m/>
    <m/>
    <s v=" "/>
    <n v="1"/>
    <m/>
    <m/>
    <m/>
    <n v="1"/>
    <n v="48"/>
    <n v="48"/>
    <n v="1"/>
    <n v="1"/>
    <s v="Excelente"/>
    <s v="Durante el II Trimestre del año 2019, se tramitaron 48 peticiones, correspondientes a (Circulares, Certificados y requerimientos)"/>
    <m/>
    <n v="1"/>
    <n v="1"/>
    <s v="Excelente"/>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x v="4"/>
    <x v="0"/>
    <x v="15"/>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57"/>
    <n v="57"/>
    <n v="1"/>
    <s v="&gt;=100%"/>
    <s v="EXCELENTE"/>
    <s v="Se emitieron para el mes de octubre 57 constancias solicitadas por los usuarios."/>
    <m/>
    <n v="1"/>
    <n v="36"/>
    <n v="36"/>
    <n v="1"/>
    <s v="&gt;=100%"/>
    <s v="EXCELENTE"/>
    <s v="Se emitieron para el mes de noviembre 36 constancias solicitadas por los usuarios. "/>
    <m/>
    <n v="1"/>
    <n v="37"/>
    <n v="37"/>
    <n v="1"/>
    <s v="&gt;=100%"/>
    <s v="EXCELENTE"/>
    <s v="Se emitieron para el mes de diciembre 37 constancias solicitadas por los usuarios."/>
    <m/>
    <n v="1"/>
    <n v="1"/>
    <x v="0"/>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x v="0"/>
    <n v="1"/>
    <n v="43"/>
    <n v="43"/>
    <n v="1"/>
    <s v="&gt;=100%"/>
    <s v="EXCELENTE"/>
    <s v="Se emitieron para el mes de abril 43 constancias solicitadas por los usuarios"/>
    <m/>
    <n v="1"/>
    <n v="45"/>
    <n v="45"/>
    <n v="1"/>
    <s v="&gt;=100%"/>
    <s v="EXCELENTE"/>
    <s v="Se emitieron para el mes de mayo 45 constancias solicitadas por los usuarios"/>
    <m/>
    <n v="1"/>
    <n v="43"/>
    <n v="43"/>
    <n v="1"/>
    <s v="&gt;=100%"/>
    <s v="Excelente"/>
    <s v="Se emitieron para el mes de junio 43 constancias solicitadas por los usuarios"/>
    <m/>
    <n v="1"/>
    <n v="1"/>
    <s v="Excelente"/>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x v="4"/>
    <x v="0"/>
    <x v="16"/>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1"/>
    <n v="11"/>
    <n v="1"/>
    <s v="&gt;=100%"/>
    <s v="EXCELENTE"/>
    <s v="Para la vigencia se realizaron 11 investigaciones debido a las activaciones realizadas, en la cuales se determinaron las causas a todas."/>
    <m/>
    <n v="1"/>
    <n v="24"/>
    <n v="24"/>
    <n v="1"/>
    <s v="&gt;=100%"/>
    <s v="EXCELENTE"/>
    <s v="Para la vigencia se realizaron 24 investigaciones debido a las activaciones realizadas, en la cuales se determinaron las causas a cada una de ellas. "/>
    <m/>
    <n v="1"/>
    <n v="17"/>
    <n v="17"/>
    <n v="1"/>
    <s v="&gt;=100%"/>
    <s v="EXCELENTE"/>
    <s v="Para la vigencia se realizaron 17 investigaciones debido a las activaciones realizadas, en la cuales se determinaron las causas a cada una de ellas."/>
    <m/>
    <n v="1"/>
    <n v="1"/>
    <x v="0"/>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x v="0"/>
    <n v="1"/>
    <n v="13"/>
    <n v="13"/>
    <n v="1"/>
    <s v="&gt;=100%"/>
    <s v="EXCELENTE"/>
    <s v="Para la vigencia se realizaron 13 investigaciones debido a las activaciones realizadas 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 en la cuales se determinaron las causas a todas"/>
    <m/>
    <n v="1"/>
    <n v="1"/>
    <s v="Excelente"/>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x v="4"/>
    <x v="0"/>
    <x v="17"/>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59"/>
    <n v="62"/>
    <n v="0.95161290322580649"/>
    <s v="&gt;=80%"/>
    <s v="EXCELENTE"/>
    <s v="Para el mes de octubre de 2019, se capacitaron tres (3) brigadas contraincendios; se reportaron las personas que participaron y aprobaron.  "/>
    <m/>
    <n v="0.8"/>
    <n v="50"/>
    <n v="54"/>
    <n v="0.92592592592592593"/>
    <s v="&gt;=80%"/>
    <s v="EXCELENTE"/>
    <s v="Para el mes de noviembre de 2019, se capacitaron cuatro (4) brigadas contra incendios, en las que se reportaron las personas que participaron y aprobaron.  "/>
    <m/>
    <n v="0.8"/>
    <n v="58"/>
    <n v="61"/>
    <n v="0.95081967213114749"/>
    <s v="&gt;=80%"/>
    <s v="EXCELENTE"/>
    <s v="Para el mes de diciembre de 2019, se capacitaron dos (2) brigadas contraincendios; en las que se reportaron las personas que participaron y aprobaron.  "/>
    <m/>
    <n v="0.9427861670942933"/>
    <n v="0.9427861670942933"/>
    <x v="0"/>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x v="0"/>
    <n v="0.8"/>
    <n v="69"/>
    <n v="80"/>
    <n v="0.86250000000000004"/>
    <s v="&gt;=80%"/>
    <s v="EXCELENTE"/>
    <s v="Se capacitaron 4 brigadas contra incendio las cuales corresponden a las personas reportadas"/>
    <m/>
    <n v="0.8"/>
    <n v="81"/>
    <n v="92"/>
    <n v="0.88043478260869568"/>
    <s v="&gt;=80%"/>
    <s v="EXCELENTE"/>
    <s v="Se capacitaron 11 brigadas contra incendio las cuales corresponden a las personas reportadas"/>
    <m/>
    <n v="0.8"/>
    <n v="66"/>
    <n v="75"/>
    <n v="0.88"/>
    <s v="&gt;=80%"/>
    <s v="Excelente"/>
    <s v="Se capacitaron 10 brigadas contra incendio las cuales corresponden a las personas reportadas"/>
    <m/>
    <n v="0.8743115942028985"/>
    <n v="0.8743115942028985"/>
    <s v="Excelente"/>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x v="4"/>
    <x v="0"/>
    <x v="18"/>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s v="&gt;=85%"/>
    <s v="EXCELENTE"/>
    <s v="Se realizaron 4 visitas de verificación aleatorias a los conceptos de bajo riesgo emitidos por la entidad y se ratificaron todas las visitas."/>
    <m/>
    <n v="0.85"/>
    <n v="3"/>
    <n v="3"/>
    <n v="1"/>
    <s v="&gt;=85%"/>
    <s v="EXCELENTE"/>
    <s v="Se realizan 3 visitas de verificación aleatorias a los conceptos de bajo riesgo emitidos por la entidad y se ratificaron todas las visitas."/>
    <m/>
    <n v="0.85"/>
    <n v="8"/>
    <n v="8"/>
    <n v="1"/>
    <s v="&gt;=85%"/>
    <s v="EXCELENTE"/>
    <s v="Se realizan 8 visitas de verificación aleatorias a los conceptos de bajo riesgo emitidos por la entidad y se ratifican todas las visitas."/>
    <m/>
    <n v="1"/>
    <n v="1"/>
    <x v="0"/>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x v="0"/>
    <n v="0.85"/>
    <n v="5"/>
    <n v="5"/>
    <n v="1"/>
    <s v="&gt;=85%"/>
    <s v="EXCELENTE"/>
    <s v="Se realizan 5 visitas de verificación aleatorias a los conceptos de bajo riesgo emitidos por la entidad y se ratifican todas las visitas."/>
    <m/>
    <n v="0.85"/>
    <n v="2"/>
    <n v="2"/>
    <n v="1"/>
    <s v="&gt;=85%"/>
    <s v="EXCELENTE"/>
    <s v="Se realizan 2 visitas de verificación aleatorias a los conceptos de bajo riesgo emitidos por la entidad y se ratifican todas las visitas."/>
    <m/>
    <n v="0.85"/>
    <n v="12"/>
    <n v="12"/>
    <n v="1"/>
    <s v="&gt;=85%"/>
    <s v="Excelente"/>
    <s v="Se realizan 12 visitas de verificación aleatorias a los conceptos de bajo riesgo emitidos por la entidad y se ratifican todas las visitas."/>
    <m/>
    <n v="1"/>
    <n v="1"/>
    <s v="Excelente"/>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x v="4"/>
    <x v="0"/>
    <x v="19"/>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9"/>
    <n v="39"/>
    <n v="1"/>
    <s v="&gt;=100%"/>
    <s v="EXCELENTE"/>
    <s v="Se reporta 39 eventos masivos; en el mes de octubre se mantiene un numero promedio debido a las elecciones regionales."/>
    <m/>
    <n v="1"/>
    <n v="55"/>
    <n v="55"/>
    <n v="1"/>
    <s v="&gt;=100%"/>
    <s v="EXCELENTE"/>
    <s v="Se aumenta el número de eventos debido a que se realizaron conciertos al inicio de la temporada decembrina."/>
    <m/>
    <n v="1"/>
    <n v="133"/>
    <n v="133"/>
    <n v="1"/>
    <s v="&gt;=100%"/>
    <s v="EXCELENTE"/>
    <s v="Se incrementa el número de eventos debido a las festividades de fin de año."/>
    <m/>
    <n v="1"/>
    <n v="1"/>
    <x v="0"/>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x v="0"/>
    <n v="1"/>
    <n v="18"/>
    <n v="18"/>
    <n v="1"/>
    <s v="&gt;=100%"/>
    <s v="EXCELENTE"/>
    <s v="Se reporta 18 eventos masivos ya que en el mes de abril se disminuyó debido al que se realizó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m/>
    <n v="1"/>
    <n v="17"/>
    <n v="17"/>
    <n v="1"/>
    <s v="&gt;=100%"/>
    <s v="Excelente"/>
    <s v="Se reporta 17 eventos masivos ya que en el mes de junio se disminuye debido al que los empresarios dedicados a realizar eventos de aglomeración de público por motivo de copa América adelantaron eventos."/>
    <m/>
    <n v="1"/>
    <n v="1"/>
    <s v="Excelente"/>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x v="4"/>
    <x v="0"/>
    <x v="20"/>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1"/>
    <n v="2969"/>
    <n v="3233"/>
    <n v="0.91834209712341475"/>
    <s v="&gt;=80%"/>
    <s v="EXCELENTE"/>
    <s v="Se realizaron las revisiones técnicas con los tiempos establecidos en los procedimientos y de acuerdo con la disponibilidad de las estaciones; esto a pesar de los inconvenientes presentados con la implementación del tercer turno y con la transición de los procesos de contratación"/>
    <m/>
    <n v="1"/>
    <n v="2758"/>
    <n v="2973"/>
    <n v="0.92768247561385808"/>
    <s v="&gt;=80%"/>
    <s v="EXCELENTE"/>
    <s v="Se realizaron las revisiones técnicas dentro de los tiempos establecidos en los procedimientos; de acuerdo con la disponibilidad de las estaciones, a pesar de los inconvenientes presentados con la implementación del tercer turno y con la transición de los procesos de contratación. "/>
    <m/>
    <n v="1"/>
    <n v="2505"/>
    <n v="2764"/>
    <n v="0.90629522431259046"/>
    <s v="&gt;=80%"/>
    <s v="EXCELENTE"/>
    <s v="Se realizaron las revisiones técnicas dentro de los tiempos establecidos en los procedimientos, de acuerdo con la disponibilidad de las estaciones; esto a pesar de los inconvenientes presentados con la implementación del tercer turno y con la transición de los procesos de contratación. "/>
    <m/>
    <n v="0.91743993234995447"/>
    <n v="0.91743993234995447"/>
    <x v="0"/>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x v="0"/>
    <n v="0.8"/>
    <n v="2165"/>
    <n v="2395"/>
    <n v="0.9039665970772442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4157"/>
    <n v="4566"/>
    <n v="0.9104248795444590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3066"/>
    <n v="3375"/>
    <n v="0.908444444444444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90761197368871593"/>
    <n v="0.90761197368871593"/>
    <s v="Excelente"/>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x v="4"/>
    <x v="0"/>
    <x v="21"/>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n v="1"/>
    <n v="8"/>
    <n v="8"/>
    <n v="1"/>
    <s v="&gt;=100%"/>
    <s v="EXCELENTE"/>
    <s v="En el marco de la CDPMIF la UAECOB es responsable directa de 8 actividades que son: _x000a__x000a_Presentar a la Comisión Intersectorial de Gestión de Riesgos y Cambio Climático, el informe anual de gestión de la CDPMIF, como mecanismo para facilitar la articulación con el SDGR-CC._x000a_Reportar trimestralmente los incendios forestales ocurridos en el Distrito Capital a: la UNGRD, al IDEAM y a las autoridades ambientales. _x000a_Determinar las necesidades para el fortalecimiento del equipo de investigación de causas de incendios forestales y buscar la forma de suplirlas._x000a_Determinar legalmente la competencia, viabilidad y elaboración de los Planes de contingencia de incendios forestales para los predios a cargo de la EAB-ESP, el IDRD, PNN y la SDA._x000a_Investigar las causas de los incendios forestales de gran complejidad._x000a_Analizar e identificar el Sistema de Monitoreo para las alertas tempranas de los incendios forestales en Bogotá. _x000a_Diseñar e implementar una estrategia para la gestión del riesgo por incendio forestal en la Localidad de Sumapaz, articulada al Consejo Local de Gestión de Riesgos y Cambio Climático._x000a_Reportar mensualmente los incidentes forestales atendidos en Bogotá D.C. y realizar la georreferenciación de los incendios forestales._x000a__x000a_Adicionalmente se apoyaron algunas actividades de capacitación por solicitud de la CDPMIF. _x000a_"/>
    <m/>
    <n v="1"/>
    <n v="1"/>
    <x v="0"/>
    <m/>
    <m/>
    <m/>
    <s v=" "/>
    <s v="&gt;=100%"/>
    <m/>
    <m/>
    <m/>
    <m/>
    <m/>
    <m/>
    <s v=" "/>
    <s v="&gt;=100%"/>
    <m/>
    <m/>
    <m/>
    <m/>
    <m/>
    <m/>
    <s v=" "/>
    <s v="&gt;=100%"/>
    <m/>
    <m/>
    <m/>
    <s v="0"/>
    <s v="0"/>
    <x v="1"/>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s v="Excelente"/>
    <n v="1"/>
    <s v="NA"/>
    <s v="NA"/>
    <s v=" "/>
    <s v="&gt;=100%"/>
    <s v="NA"/>
    <s v="NA"/>
    <s v="NA"/>
    <n v="1"/>
    <s v="NA"/>
    <s v="NA"/>
    <s v=" "/>
    <s v="&gt;=100%"/>
    <s v="NA"/>
    <s v="NA"/>
    <s v="NA"/>
    <n v="1"/>
    <s v="NA"/>
    <s v="NA"/>
    <s v=" "/>
    <s v="&gt;=100%"/>
    <s v="NA"/>
    <s v="NA"/>
    <s v="NA"/>
    <s v=" 0"/>
    <s v=" 0"/>
    <m/>
  </r>
  <r>
    <n v="23"/>
    <x v="2"/>
    <s v="Reducción del Riesgo"/>
    <x v="4"/>
    <x v="0"/>
    <x v="22"/>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n v="1"/>
    <n v="36"/>
    <n v="36"/>
    <n v="1"/>
    <s v="&gt;=100%"/>
    <s v="EXCELENTE"/>
    <s v="Se realizan el acompañamiento a 2 simulacros y 3 asesorías en simulaciones."/>
    <m/>
    <n v="1"/>
    <n v="1"/>
    <x v="0"/>
    <m/>
    <m/>
    <m/>
    <s v=" "/>
    <s v="&gt;=100%"/>
    <m/>
    <m/>
    <m/>
    <m/>
    <m/>
    <m/>
    <s v=" "/>
    <s v="&gt;=100%"/>
    <m/>
    <m/>
    <m/>
    <m/>
    <m/>
    <m/>
    <s v=" "/>
    <s v="&gt;=100%"/>
    <m/>
    <m/>
    <m/>
    <s v="0"/>
    <s v="0"/>
    <x v="1"/>
    <s v="N/A"/>
    <s v="N/A"/>
    <s v="N/A"/>
    <s v=" "/>
    <s v="&gt;=100%"/>
    <m/>
    <s v="N/A"/>
    <s v="N/A"/>
    <s v="N/A"/>
    <s v="N/A"/>
    <s v="N/A"/>
    <s v=" "/>
    <s v="&gt;=100%"/>
    <m/>
    <s v="N/A"/>
    <s v="N/A"/>
    <n v="1"/>
    <n v="5"/>
    <n v="5"/>
    <n v="1"/>
    <s v="&gt;=100%"/>
    <s v="Excelente"/>
    <s v="Se realizan el acompañamiento a 2 simulacros y 3 asesorias en simulaciones."/>
    <m/>
    <n v="1"/>
    <n v="1"/>
    <s v="Excelente"/>
    <n v="1"/>
    <s v="NA"/>
    <s v="NA"/>
    <s v=" "/>
    <s v="&gt;=100%"/>
    <s v="NA"/>
    <s v="NA"/>
    <s v="NA"/>
    <n v="1"/>
    <s v="NA"/>
    <s v="NA"/>
    <s v=" "/>
    <s v="&gt;=100%"/>
    <s v="NA"/>
    <s v="NA"/>
    <s v="NA"/>
    <n v="1"/>
    <s v="NA"/>
    <s v="NA"/>
    <s v=" "/>
    <s v="&gt;=100%"/>
    <s v="NA"/>
    <s v="NA"/>
    <s v="NA"/>
    <s v=" 0"/>
    <s v=" 0"/>
    <m/>
  </r>
  <r>
    <n v="24"/>
    <x v="1"/>
    <s v="Conocimiento del Riesgo"/>
    <x v="4"/>
    <x v="0"/>
    <x v="23"/>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19"/>
    <n v="19"/>
    <n v="1"/>
    <s v="&gt;=100%"/>
    <s v="EXCELENTE"/>
    <s v="Se tramitan las solicitudes recibidas con el comandante de enlace en operativa y se direcciona a la estación correspondiente para su programación."/>
    <m/>
    <n v="1"/>
    <n v="10"/>
    <n v="10"/>
    <n v="1"/>
    <s v="&gt;=100%"/>
    <s v="EXCELENTE"/>
    <s v="Se tramitan las solicitudes recibidas con el comandante de enlace en operativa y se direcciona a la estación correspondiente para su programación."/>
    <m/>
    <n v="1"/>
    <n v="6"/>
    <n v="6"/>
    <n v="1"/>
    <s v="&gt;=100%"/>
    <s v="EXCELENTE"/>
    <s v="Se tramitan las solicitudes recibidas con el comandante de enlace en operativa y se direcciona a la estación correspondiente para su programación."/>
    <m/>
    <n v="1"/>
    <n v="1"/>
    <x v="0"/>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x v="0"/>
    <n v="1"/>
    <n v="58"/>
    <n v="58"/>
    <n v="1"/>
    <s v="&gt;=100%"/>
    <s v="EXCELENTE"/>
    <s v="Se tramitan las solicitudes recibidas con el comandante de enlace en operativa y se direcciona a la estación correspondiente para su programación"/>
    <m/>
    <n v="1"/>
    <n v="85"/>
    <n v="85"/>
    <n v="1"/>
    <s v="&gt;=100%"/>
    <s v="EXCELENTE"/>
    <s v="Se tramitan las solicitudes recibidas con el comandante de enlace en operativa y se direcciona a la estación correspondiente para su programación"/>
    <m/>
    <n v="1"/>
    <n v="29"/>
    <n v="29"/>
    <n v="1"/>
    <s v="&gt;=100%"/>
    <s v="Excelente"/>
    <s v="Se tramitan las solicitudes recibidas con el comandante de enlace en operativa y se direcciona a la estación correspondiente para su programación"/>
    <m/>
    <n v="1"/>
    <n v="1"/>
    <s v="Excelente"/>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x v="5"/>
    <x v="0"/>
    <x v="24"/>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s v="Durante octubre de 2019, no se actualizaron procedimientos. "/>
    <m/>
    <m/>
    <n v="1"/>
    <n v="3"/>
    <n v="0.33333333333333331"/>
    <s v=" &lt;=55%"/>
    <s v="MALO"/>
    <s v="El 06 de noviembre de 2019, se realizó actualización a la matriz del árbol de servicios, por solicitud del Responsable de la Central de Comunicaciones de la Subdirección Operativa."/>
    <m/>
    <m/>
    <m/>
    <m/>
    <s v=" "/>
    <s v="86%-100%"/>
    <m/>
    <s v="Durante diciembre de 2019, no se actualizaron procedimientos."/>
    <s v="Será reprogramado para la siguiente vigencia."/>
    <n v="0.33333333333333331"/>
    <n v="0.33333333333333331"/>
    <x v="3"/>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x v="4"/>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s v="MALO"/>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x v="5"/>
    <x v="0"/>
    <x v="25"/>
    <s v="Contar con la disponibilidad de personal permanente garantizando el funcionamiento."/>
    <x v="1"/>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s v="&gt;=65% "/>
    <n v="436"/>
    <n v="645"/>
    <n v="0.67596899224806206"/>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34 uniformados contaron con periodo de vacaciones y aun así se atendieron todas las emergencias."/>
    <m/>
    <s v="&gt;=65% "/>
    <n v="444"/>
    <n v="641"/>
    <n v="0.69266770670826838"/>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28  uniformados contaron con periodo de vacaciones y  4 se retiraron de la entidad por tiempo pensional, a pesar de lo anterior,  se atendieron todos las emergencias."/>
    <m/>
    <s v="&gt;=65% "/>
    <n v="471"/>
    <n v="641"/>
    <n v="0.73478939157566303"/>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92  uniformados contaron con periodo de vacaciones y 3 uniformados prorrogaron licencia no remunerada, a pesar de lo anterior,  se atendieron todos las emergencias."/>
    <m/>
    <n v="0.70114203017733123"/>
    <n v="0.70114203017733123"/>
    <x v="0"/>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x v="0"/>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ón del tercer turno y la entrada del curso 45, a apoyar en las estaciones, está logrando el objetivo de cero permisos al igual  que disminuir el ausentismo y así reflejar en  la META planteada._x000a_"/>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ón del tercer turno y la entrada del curso 45, a apoyar en las estaciones, está logrando el objetivo de cero permisos al igual que disminuir el ausentismo y así reflejar en  la META planteada._x000a_"/>
    <m/>
    <n v="0.61604864660230929"/>
    <n v="0.61604864660230929"/>
    <s v="BUENO"/>
    <n v="0.65"/>
    <s v="NA"/>
    <s v="NA"/>
    <s v=" "/>
    <s v="&gt;=65% "/>
    <s v="NA"/>
    <s v="NA"/>
    <s v="NA"/>
    <n v="0.65"/>
    <s v="NA"/>
    <s v="NA"/>
    <s v=" "/>
    <s v="&gt;=65% "/>
    <s v="NA"/>
    <s v="NA"/>
    <s v="NA"/>
    <n v="0.65"/>
    <s v="NA"/>
    <s v="NA"/>
    <s v=" "/>
    <s v="&gt;=65% "/>
    <s v="NA"/>
    <s v="NA"/>
    <s v="NA"/>
    <s v=" 0"/>
    <s v=" 0"/>
    <m/>
  </r>
  <r>
    <n v="27"/>
    <x v="3"/>
    <s v="Gestión Integral de Incendios"/>
    <x v="5"/>
    <x v="1"/>
    <x v="26"/>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28:00"/>
    <s v="&lt;8:30:00"/>
    <s v="MALO"/>
    <s v="El tiempo de atención de servicios IMER resultó en 1:98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10:21:00"/>
    <s v=" &gt; 9:10"/>
    <s v="MALO"/>
    <s v="El tiempo de atención de servicios IMER resultó en 1:91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09:15:00"/>
    <s v=" &gt; 9:10"/>
    <s v="MALO"/>
    <s v="El tiempo de atención de servicios IMER resultó en 0:85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n v="0.41759259259259257"/>
    <n v="0.41759259259259257"/>
    <x v="3"/>
    <d v="1899-12-30T08:30:00"/>
    <s v="N/A"/>
    <s v="N/A"/>
    <s v=" "/>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s v="0"/>
    <s v="0"/>
    <x v="4"/>
    <m/>
    <s v="N/A"/>
    <s v="N/A"/>
    <s v=" "/>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ía forestal, dada la complejidad de la atención de este tipo de servicios."/>
    <m/>
    <s v="N/A"/>
    <s v="N/A"/>
    <s v=" "/>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s v=" "/>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s v="0"/>
    <s v="0"/>
    <s v="MALO"/>
    <d v="1899-12-30T08:30:00"/>
    <m/>
    <m/>
    <s v=" "/>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 0"/>
    <s v=" 0"/>
    <s v="MALO"/>
  </r>
  <r>
    <n v="28"/>
    <x v="3"/>
    <s v="Gestión Integral de Incendios"/>
    <x v="5"/>
    <x v="0"/>
    <x v="27"/>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53"/>
    <n v="3353"/>
    <n v="1"/>
    <s v="86%-100%"/>
    <s v="EXCELENTE"/>
    <s v="Se realizó durante el periodo, la atención de los servicios de emergencia, conforme a las tipologías establecidas en el árbol de servicios de la entidad."/>
    <m/>
    <n v="1"/>
    <n v="3232"/>
    <n v="3232"/>
    <n v="1"/>
    <s v="86%-100%"/>
    <s v="EXCELENTE"/>
    <s v="Se realizó durante el periodo, la atención de los servicios de emergencia, conforme a las tipologías establecidas en el árbol de servicios de la entidad."/>
    <m/>
    <n v="1"/>
    <n v="3004"/>
    <n v="3004"/>
    <n v="1"/>
    <s v="86%-100%"/>
    <s v="EXCELENTE"/>
    <s v="Se realizó durante el periodo, la atención de los servicios de emergencia, conforme a las tipologías establecidas en el árbol de servicios de la entidad."/>
    <m/>
    <n v="1"/>
    <n v="1"/>
    <x v="0"/>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x v="0"/>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s v="Excelente"/>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x v="6"/>
    <x v="1"/>
    <x v="28"/>
    <s v="Medir la eficacia de las acciones plantedas para el SIG"/>
    <x v="0"/>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
    <n v="8"/>
    <n v="0.125"/>
    <s v="&lt;50"/>
    <s v="MALO"/>
    <s v="Las acciones reportadas en la Ruta de Calidad para el cuarto trimestre, se encuentra con fecha de vencimiento o no reportan avance significativo, por lo tanto, no se puede definir si son efectivas aún. "/>
    <s v="Modificar el indicador acorde con la gestión del proceso para el 2020."/>
    <n v="0.125"/>
    <n v="0.125"/>
    <x v="3"/>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x v="4"/>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s v="0"/>
    <s v="0"/>
    <s v="MALO"/>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x v="6"/>
    <x v="0"/>
    <x v="29"/>
    <s v="medir el cumplimiento de la eficacia de los trabajadores de la Oficina de control interno disciplinarios."/>
    <x v="1"/>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n v="0.13"/>
    <n v="352"/>
    <n v="29.2"/>
    <n v="12.054794520547945"/>
    <s v="(=)11 y &lt;13"/>
    <s v="BUENO"/>
    <s v="Se cumplieron de manera oportuna las metas establecidas. "/>
    <m/>
    <n v="12.054794520547945"/>
    <n v="12.054794520547945"/>
    <x v="2"/>
    <m/>
    <m/>
    <m/>
    <s v=" "/>
    <s v="(=)13"/>
    <m/>
    <m/>
    <m/>
    <m/>
    <m/>
    <m/>
    <s v=" "/>
    <s v="(=)13"/>
    <m/>
    <m/>
    <m/>
    <m/>
    <m/>
    <m/>
    <s v=" "/>
    <s v="(=)13"/>
    <m/>
    <m/>
    <m/>
    <s v="0"/>
    <s v="0"/>
    <x v="1"/>
    <m/>
    <m/>
    <m/>
    <s v=" "/>
    <s v="(=)13"/>
    <m/>
    <m/>
    <m/>
    <m/>
    <m/>
    <m/>
    <s v=" "/>
    <s v="(=)13"/>
    <m/>
    <m/>
    <m/>
    <n v="13"/>
    <n v="384"/>
    <n v="28.33"/>
    <n v="13.554535827744441"/>
    <s v="(=)13"/>
    <s v="Excelente"/>
    <s v="Con excelencia se cumplieron con las metas establecidas."/>
    <s v="N/A"/>
    <n v="13.554535827744441"/>
    <n v="13.554535827744441"/>
    <s v="Excelente"/>
    <n v="13"/>
    <s v="NA"/>
    <s v="NA"/>
    <s v=" "/>
    <s v="(=)13"/>
    <s v="NA"/>
    <s v="NA"/>
    <s v="NA"/>
    <n v="13"/>
    <s v="NA"/>
    <s v="NA"/>
    <s v=" "/>
    <s v="(=)13"/>
    <s v="NA"/>
    <s v="NA"/>
    <s v="NA"/>
    <n v="13"/>
    <s v="NA"/>
    <s v="NA"/>
    <s v=" "/>
    <s v="(=)13"/>
    <s v="NA"/>
    <s v="NA"/>
    <s v="NA"/>
    <s v=" 0"/>
    <s v=" 0"/>
    <m/>
  </r>
  <r>
    <n v="31"/>
    <x v="0"/>
    <s v="Gestión Asuntos Jurídicos"/>
    <x v="6"/>
    <x v="0"/>
    <x v="30"/>
    <s v="oportunidad en los tiempos de respuesta"/>
    <x v="2"/>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11"/>
    <n v="2.58"/>
    <n v="4.2635658914728678"/>
    <s v="&lt;=10"/>
    <s v="EXCELENTE"/>
    <s v="El compromiso del equipo y de la oficina conlleva al cumplimiento efectivo de las metas planteadas para el indicador."/>
    <m/>
    <n v="10"/>
    <n v="12"/>
    <n v="3.83"/>
    <n v="3.133159268929504"/>
    <s v="&lt;=10"/>
    <s v="EXCELENTE"/>
    <s v="El compromiso del equipo y de la oficina conlleva al cumplimiento efectivo de las metas planteadas para el indicador."/>
    <m/>
    <n v="10"/>
    <n v="5"/>
    <n v="2"/>
    <n v="2.5"/>
    <s v="&lt;=10"/>
    <s v="EXCELENTE"/>
    <s v="El compromiso del equipo y de la oficina conlleva al cumplimiento efectivo de las metas planteadas para el indicador. "/>
    <m/>
    <n v="3.2989083868007909"/>
    <n v="3.2989083868007909"/>
    <x v="0"/>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x v="0"/>
    <n v="10"/>
    <n v="6"/>
    <n v="1.6"/>
    <n v="3.75"/>
    <s v="&lt;=10"/>
    <s v="EXCELENTE"/>
    <s v="El compromiso del equipo de la ocdi conllevó al cumplimiento efectivo del indicador"/>
    <s v="N/A"/>
    <n v="10"/>
    <n v="14"/>
    <n v="3.19"/>
    <n v="4.3887147335423196"/>
    <s v="&lt;=10"/>
    <s v="EXCELENTE"/>
    <s v="El compromiso del equipo de la ocdi conllevó al cumplimiento efectivo del indicador"/>
    <s v="N/A"/>
    <n v="10"/>
    <n v="8"/>
    <n v="3.6"/>
    <n v="2.2222222222222223"/>
    <s v="&lt;=10"/>
    <s v="Excelente"/>
    <s v="El compromiso del equipo de la ocdi conllevó al cumplimiento efectivo del indicador"/>
    <s v="N/A"/>
    <n v="3.4536456519215135"/>
    <n v="3.4536456519215135"/>
    <s v="Excelente"/>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x v="6"/>
    <x v="0"/>
    <x v="31"/>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m/>
    <m/>
    <n v="0.996"/>
    <s v="&gt;=95 %"/>
    <s v="EXCELENTE"/>
    <s v="Se cumple con la meta establecida durante el periodo de reporte, de acuerdo con las 229 encuestas realizadas, identificando que 228 ciudadanos respondieron positivamente al ejercicio del resultado de la atención presencial en los puntos donde atiende la entidad, por lo anterior, existe un cumplimiento por encima de la meta establecida para el reporte en el primer trimestre con un 99,6%, mejorando el resultado dado que el anterior fue de  95,7% , aumentando el promedio en 3,9%, el cual indica el compromiso del equipo de trabajo del proceso GSC. "/>
    <m/>
    <n v="0.996"/>
    <n v="0.996"/>
    <x v="0"/>
    <m/>
    <m/>
    <m/>
    <s v=" "/>
    <s v="&gt;=95 %"/>
    <m/>
    <m/>
    <m/>
    <m/>
    <m/>
    <m/>
    <s v=" "/>
    <s v="&gt;=95 %"/>
    <m/>
    <m/>
    <m/>
    <n v="0.9"/>
    <n v="0.95689999999999997"/>
    <m/>
    <s v=" "/>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s v="0"/>
    <s v="0"/>
    <x v="0"/>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0"/>
    <s v="0"/>
    <s v="Excelente"/>
    <n v="0.9"/>
    <m/>
    <m/>
    <s v=" "/>
    <s v="&gt;=95 %"/>
    <m/>
    <m/>
    <m/>
    <n v="0.9"/>
    <m/>
    <m/>
    <s v=" "/>
    <s v="&gt;=95 %"/>
    <m/>
    <m/>
    <m/>
    <n v="0.9"/>
    <m/>
    <m/>
    <s v=" "/>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s v=" 0"/>
    <s v=" 0"/>
    <s v="EXCELENTE"/>
  </r>
  <r>
    <n v="33"/>
    <x v="0"/>
    <s v="Gestión de PQRS"/>
    <x v="6"/>
    <x v="1"/>
    <x v="32"/>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107"/>
    <n v="115"/>
    <n v="0.93043478260869561"/>
    <s v=" =89% Y &lt;95%"/>
    <s v="BUENO"/>
    <s v="Verificando la información, se puede determinar que, de las 115 peticiones registradas, ocho (8) peticiones faltan por responder en términos para un total de efectividad del 93%."/>
    <m/>
    <n v="0.93043478260869561"/>
    <n v="0.93043478260869561"/>
    <x v="2"/>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x v="4"/>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s v="BUENO"/>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x v="6"/>
    <x v="1"/>
    <x v="33"/>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m/>
    <m/>
    <n v="1"/>
    <s v="&gt;=90 %"/>
    <s v="EXCELENTE"/>
    <s v="De acuerdo con el periodo reportado, para el IV trimestre reaccionó con el crecimiento del indicador de satisfacción a las preguntas de las PQRS, el cual, se cumple con la meta por encima del 90%, donde se reporta un total de 100% en comparación al periodo anterior con el 96,7%, mejorando en 3,3%, llegando al máximo obtenido en el mencionado periodo, cabe aclarar que los meses de reporte son septiembre, octubre y noviembre de 2019, teniendo en cuenta que para hacer la encuesta es mes vencido."/>
    <m/>
    <n v="1"/>
    <n v="1"/>
    <x v="0"/>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x v="0"/>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
    <s v="N/A"/>
    <s v="0"/>
    <s v="0"/>
    <s v="Excelente"/>
    <n v="0.9"/>
    <m/>
    <m/>
    <s v=" "/>
    <s v="&gt;=90 %"/>
    <m/>
    <m/>
    <m/>
    <n v="0.9"/>
    <m/>
    <m/>
    <s v=" "/>
    <s v="&gt;=90 %"/>
    <m/>
    <m/>
    <m/>
    <n v="0.9"/>
    <m/>
    <m/>
    <s v=" "/>
    <s v="&gt;=90 %"/>
    <s v="EXCELENTE"/>
    <s v="Se cumple con la meta establecida durante el periodo de reporte, de acuerdo a lo que respondieron los ciudadanos, es decir, los encuestados con respuesta positiva constituye a 100%, este reporte se genera con las bases de datos de enero y febrero 2019"/>
    <m/>
    <s v=" 0"/>
    <s v=" 0"/>
    <s v="EXCELENTE"/>
  </r>
  <r>
    <n v="35"/>
    <x v="0"/>
    <s v="Gestion integrada"/>
    <x v="6"/>
    <x v="0"/>
    <x v="34"/>
    <s v="Socializar al personal de la UAECOB, en el ahorro y uso eficiente de los recursos (agua, energía, gas y papel)"/>
    <x v="0"/>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programaron y se realizaron 18 capacitaciones a las estaciones y edificio comando (una (1) por cada estación), sobre uso eficiente de los recursos agua, energía, papel y gas."/>
    <m/>
    <n v="1"/>
    <n v="1"/>
    <x v="0"/>
    <m/>
    <m/>
    <m/>
    <s v=" "/>
    <n v="1"/>
    <m/>
    <m/>
    <m/>
    <m/>
    <m/>
    <m/>
    <s v=" "/>
    <n v="1"/>
    <m/>
    <m/>
    <m/>
    <n v="1"/>
    <n v="18"/>
    <n v="18"/>
    <n v="1"/>
    <n v="1"/>
    <s v="EXCELENTE"/>
    <s v="Se realizó una jornada de socialización al personal de la UAECOB, en el ahorro y uso eficiente de los recursos (agua, energía, gas y papel) en las 18 sedes."/>
    <m/>
    <n v="1"/>
    <n v="1"/>
    <x v="0"/>
    <n v="1"/>
    <m/>
    <m/>
    <s v=" "/>
    <n v="1"/>
    <m/>
    <m/>
    <m/>
    <m/>
    <m/>
    <m/>
    <s v=" "/>
    <n v="1"/>
    <m/>
    <m/>
    <m/>
    <n v="1"/>
    <n v="17"/>
    <n v="17"/>
    <n v="1"/>
    <n v="1"/>
    <s v="Excelente"/>
    <s v="Se realizaron las capacitaciones programadas para el trimestre, sobre los programas de gestión Ambiental para el ahorro de los recursos y manejo de residuos."/>
    <s v="N/A"/>
    <n v="1"/>
    <n v="1"/>
    <s v="Excelente"/>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x v="6"/>
    <x v="0"/>
    <x v="35"/>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599"/>
    <n v="0"/>
    <s v="&lt;1%"/>
    <s v="EXCELENTE"/>
    <s v="En este mes no se presentaron devoluciones por escrito, dado que las correcciones solicitadas por correo fueron tramitadas en su momento."/>
    <m/>
    <n v="0.01"/>
    <n v="0"/>
    <n v="573"/>
    <n v="0"/>
    <s v="&lt;1%"/>
    <s v="EXCELENTE"/>
    <s v="En noviembre no se efectuó devoluciones por parte del área, las correcciones solicitadas se efectuaron vía correo y fueron tramitadas en su momento."/>
    <m/>
    <n v="0.01"/>
    <n v="2"/>
    <n v="634"/>
    <n v="3.1545741324921135E-3"/>
    <s v="&lt;1%"/>
    <s v="EXCELENTE"/>
    <s v="Al cierre de la vigencia se efectuaron dos devoluciones por escrito por parte del área, las demás correcciones solicitadas vía correo fueron tramitadas en su momento."/>
    <m/>
    <n v="1.0515247108307045E-3"/>
    <n v="1.0515247108307045E-3"/>
    <x v="0"/>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x v="0"/>
    <n v="0.01"/>
    <n v="0"/>
    <n v="342"/>
    <n v="0"/>
    <s v="&lt;1%"/>
    <s v="EXCELENTE"/>
    <s v="En lo que respecta al mes de abril no se efectuó devoluciones por escrito, teniendo en cuenta que las correcciones solicitadas por correo fueron tramitadas en su momento."/>
    <m/>
    <n v="0.01"/>
    <n v="0"/>
    <n v="374"/>
    <n v="0"/>
    <s v="&lt;1%"/>
    <s v="EXCELENTE"/>
    <s v="Para el mes de mayo no se efectuaron devoluciones por escrito por parte del área, las correcciones solicitadas por correo fueron tramitadas en su momento."/>
    <m/>
    <n v="0.01"/>
    <n v="0"/>
    <n v="375"/>
    <n v="0"/>
    <s v="&lt;1%"/>
    <s v="Excelente"/>
    <s v="En junio no fue necesario efectuar devoluciones por escrito por parte del área, las correcciones solicitadas por correo se tramitaron en su momento."/>
    <s v="N/A"/>
    <n v="0"/>
    <n v="0"/>
    <s v="Excelente"/>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x v="6"/>
    <x v="0"/>
    <x v="36"/>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3"/>
    <n v="599"/>
    <n v="5.008347245409015E-3"/>
    <n v="0.01"/>
    <s v="BUENO"/>
    <s v="Para el mes de octubre se presentaron tres rechazos por parte de la Tesorería Distrital, el número de la cuenta no es válido."/>
    <m/>
    <n v="0.01"/>
    <n v="7"/>
    <n v="573"/>
    <n v="1.2216404886561954E-2"/>
    <s v="&lt;1%"/>
    <s v="BUENO"/>
    <s v="En noviembre se presentó unos rechazos por parte de la Tesorería Distrital, cambio en la razón social de Citi Bank. "/>
    <m/>
    <n v="0.01"/>
    <n v="1"/>
    <n v="632"/>
    <n v="1.5822784810126582E-3"/>
    <s v="&lt;1%"/>
    <s v="EXCELENTE"/>
    <s v="La Tesorería Distrital en el mes de diciembre generó un rechazo por número de la cuenta erróneo."/>
    <m/>
    <n v="6.269010204327876E-3"/>
    <n v="6.269010204327876E-3"/>
    <x v="0"/>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x v="0"/>
    <n v="0.01"/>
    <n v="1"/>
    <n v="342"/>
    <n v="2.9239766081871343E-3"/>
    <s v="&lt;1%"/>
    <s v="EXCELENTE"/>
    <s v="Para el mes de abril se presentó un rechazo por parte de la Tesoreria Distrital, cuenta no existe."/>
    <m/>
    <n v="0.01"/>
    <n v="0"/>
    <n v="374"/>
    <n v="0"/>
    <s v="&lt;1%"/>
    <s v="EXCELENTE"/>
    <s v="En mayo no se presentó rechazos por parte de la Tesorería Distrital."/>
    <m/>
    <n v="0.01"/>
    <n v="2"/>
    <n v="375"/>
    <n v="5.3333333333333332E-3"/>
    <s v="&lt;1%"/>
    <s v="Excelente"/>
    <s v="Respecto al mes de junio se presentó dos rechazos por parte de la Tesorería Distrital por cuentas erróneas."/>
    <s v="N/A"/>
    <n v="2.7524366471734889E-3"/>
    <n v="2.7524366471734889E-3"/>
    <s v="Excelente"/>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x v="6"/>
    <x v="1"/>
    <x v="37"/>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m/>
    <m/>
    <m/>
    <s v=" "/>
    <s v="&gt;95%"/>
    <m/>
    <m/>
    <m/>
    <n v="0.9"/>
    <n v="93120254800"/>
    <n v="116392266646"/>
    <n v="0.80005534287960545"/>
    <s v="&gt;80 y &lt; 94%"/>
    <s v="BUENO"/>
    <s v="Al termino del año se giró el 80,01% de los compromisos contraídos, teniendo en cuenta que el 35% de la inversión se ejecutó en el mes de diciembre."/>
    <m/>
    <n v="0.80005534287960545"/>
    <n v="0.80005534287960545"/>
    <x v="2"/>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x v="3"/>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s v="REGULAR"/>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x v="6"/>
    <x v="1"/>
    <x v="38"/>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m/>
    <m/>
    <m/>
    <s v=" "/>
    <s v="&gt;95%"/>
    <m/>
    <m/>
    <m/>
    <n v="1"/>
    <n v="16363483386"/>
    <n v="24381733204"/>
    <n v="0.67113700445690427"/>
    <s v=" &gt; 51% y &lt; 79%"/>
    <s v="REGULAR"/>
    <s v="A 31 de diciembre se canceló solo el 67,11% de las reservas, por lo anterior, se generaron $7,987´9 millones de pasivos exigibles."/>
    <m/>
    <n v="0.67113700445690427"/>
    <n v="0.67113700445690427"/>
    <x v="1"/>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x v="2"/>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s v="MALO"/>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x v="6"/>
    <x v="1"/>
    <x v="39"/>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8175317036"/>
    <n v="94893106464"/>
    <n v="0.1915346405367733"/>
    <s v="&lt;15%"/>
    <s v="EXCELENTE"/>
    <s v="Con corte al mes de octubre está pendiente de comprometer el 19,15% de las disponibilidades solicitadas, que corresponde  al proceso de estudios y diseños obra de Ferias, la adquisición de equipos de radio comunicación, implementación sistema misional, actualización tecnológica de la Sala Crisis, la compra de vehículos operativos y adquisición de drones."/>
    <m/>
    <n v="0.15"/>
    <n v="15532840772"/>
    <n v="101167144743"/>
    <n v="0.15353641551769459"/>
    <s v="&lt;15%"/>
    <s v="EXCELENTE"/>
    <s v="Para el mes de noviembre está pendiente de comprometer el 15,35% de las disponibilidades solicitadas, la mayor parte corresponde al proceso de estudios y diseños obra de Ferias, la adquisición de equipos de radio comunicación, implementación sistema misional, actualización tecnológica de la Sala Crisis, la compra de vehículos operativos y adquisición de drones."/>
    <m/>
    <n v="0.15"/>
    <n v="0"/>
    <n v="116392266646"/>
    <n v="0"/>
    <s v="&lt;15%"/>
    <s v="EXCELENTE"/>
    <s v="Al finalizar el año las disponibilidades sin comprometer se anulan de oficio conforme a la norma presupuestal, por lo anterior, no se refleja saldos pendientes de comprometer."/>
    <m/>
    <n v="0.11502368535148928"/>
    <n v="0.11502368535148928"/>
    <x v="0"/>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x v="3"/>
    <n v="0.15"/>
    <n v="7358321032"/>
    <n v="39646122929"/>
    <n v="0.18560001554698302"/>
    <s v="&lt;15%"/>
    <s v="BUENO"/>
    <s v="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
    <m/>
    <n v="0.15"/>
    <n v="9846567892"/>
    <n v="49647300068"/>
    <n v="0.19833038007129358"/>
    <s v="&lt;15%"/>
    <s v="BUENO"/>
    <s v="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
    <m/>
    <n v="0.15"/>
    <n v="10178875414"/>
    <n v="59910551027"/>
    <n v="0.1699012150532995"/>
    <s v="&lt;15%"/>
    <s v="BUENO"/>
    <s v="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
    <s v="N/A"/>
    <n v="0.18461053689052534"/>
    <n v="0.18461053689052534"/>
    <s v="BUENO"/>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x v="6"/>
    <x v="1"/>
    <x v="40"/>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76717789428"/>
    <n v="130045990000"/>
    <n v="0.58992814332837173"/>
    <s v=" &gt; 51% y &lt; 79%"/>
    <s v="REGULAR"/>
    <s v="Al mes de octubre se ha ejecutado el 58,99%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85634303971"/>
    <n v="130045990000"/>
    <n v="0.65849246079021739"/>
    <n v="1"/>
    <s v="REGULAR"/>
    <s v="Con corte al mes de noviembre se ha ejecutado el 65,85%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116392266646"/>
    <n v="130045990000"/>
    <n v="0.89500850157701906"/>
    <s v="&gt;80 y &lt; 99%"/>
    <s v="BUENO"/>
    <s v="La ejecución presupuestal para la vigencia 2019 apenas alcanzó el 89.50%, una buena parte de los saldos se generaron en sentencias y la otra parte en los proyectos de inversión."/>
    <m/>
    <n v="0.71447636856520269"/>
    <n v="0.71447636856520269"/>
    <x v="2"/>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x v="4"/>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
    <s v="N/A"/>
    <n v="0.3122490479098971"/>
    <n v="0.3122490479098971"/>
    <s v="MALO"/>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x v="6"/>
    <x v="0"/>
    <x v="41"/>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s v="Por Demanda"/>
    <n v="0.09"/>
    <n v="0.11"/>
    <n v="0.81818181818181812"/>
    <s v="&gt;81% y &lt; 100%"/>
    <s v="BUENO"/>
    <s v="Las Transferencias Documentales Primarias número 10; se adelantaron conforme al cronograma establecido para el 2019 y se dio cumplimiento con el procedimiento establecido. _x000a_Se cuenta con las actas de reunión y memorando de transferencia de cada una de las Dependencias de la Entidad; así como el respectivo inventario documental - FUID._x000a_En total se transfirieron al Archivo Central 260 Cajas X-200 que contienen 1896 carpetas, lo que corresponde a  65 metros lineales de archivo._x000a_"/>
    <m/>
    <n v="0.81818181818181812"/>
    <n v="0.81818181818181812"/>
    <x v="2"/>
    <m/>
    <m/>
    <m/>
    <s v=" "/>
    <n v="1"/>
    <m/>
    <m/>
    <m/>
    <m/>
    <m/>
    <m/>
    <s v=" "/>
    <n v="1"/>
    <m/>
    <m/>
    <m/>
    <m/>
    <m/>
    <m/>
    <s v=" "/>
    <n v="1"/>
    <m/>
    <m/>
    <m/>
    <s v="0"/>
    <s v="0"/>
    <x v="1"/>
    <s v="NA"/>
    <s v="NA"/>
    <s v="NA"/>
    <s v=" "/>
    <n v="1"/>
    <m/>
    <s v="NA"/>
    <s v="NA"/>
    <s v="NA"/>
    <s v="NA"/>
    <s v="NA"/>
    <s v=" "/>
    <n v="1"/>
    <m/>
    <s v="NA"/>
    <s v="NA"/>
    <s v="NA"/>
    <s v="NA"/>
    <s v="NA"/>
    <s v=" "/>
    <n v="1"/>
    <m/>
    <s v="NA"/>
    <s v="N/A"/>
    <s v="0"/>
    <s v="0"/>
    <m/>
    <s v="Por Demanda"/>
    <s v="NA"/>
    <s v="NA"/>
    <s v=" "/>
    <n v="1"/>
    <s v="NA"/>
    <s v="NA"/>
    <s v="NA"/>
    <s v="Por Demanda"/>
    <s v="NA"/>
    <s v="NA"/>
    <s v=" "/>
    <n v="1"/>
    <s v="NA"/>
    <s v="NA"/>
    <s v="NA"/>
    <s v="Por Demanda"/>
    <s v="NA"/>
    <s v="NA"/>
    <s v=" "/>
    <n v="1"/>
    <s v="NA"/>
    <s v="NA"/>
    <s v="NA"/>
    <s v=" 0"/>
    <s v=" 0"/>
    <m/>
  </r>
  <r>
    <n v="43"/>
    <x v="0"/>
    <s v="Gestión de Infraestructura"/>
    <x v="6"/>
    <x v="0"/>
    <x v="42"/>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7"/>
    <n v="11"/>
    <n v="0.63636363636363635"/>
    <s v="&gt;50% Y &lt;70%"/>
    <s v="REGULAR"/>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8"/>
    <n v="5"/>
    <n v="7"/>
    <n v="0.7142857142857143"/>
    <s v="&gt; 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80"/>
    <n v="11"/>
    <n v="15"/>
    <n v="0.73333333333333328"/>
    <s v="&gt;70% Y &lt;=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69466089466089465"/>
    <n v="0.69466089466089465"/>
    <x v="2"/>
    <m/>
    <m/>
    <m/>
    <s v=" "/>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s v="0"/>
    <s v="0"/>
    <x v="4"/>
    <n v="0.8"/>
    <n v="22"/>
    <n v="27"/>
    <n v="0.81481481481481477"/>
    <s v="&gt; 80"/>
    <s v="EXCELENTE"/>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8"/>
    <n v="23"/>
    <n v="37"/>
    <n v="0.6216216216216216"/>
    <s v="&gt; 80"/>
    <s v="REGULAR"/>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80"/>
    <n v="6"/>
    <n v="20"/>
    <n v="0.3"/>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5788121454788121"/>
    <n v="0.5788121454788121"/>
    <s v="REGULAR"/>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x v="6"/>
    <x v="0"/>
    <x v="43"/>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597"/>
    <n v="682"/>
    <n v="0.87536656891495601"/>
    <s v=" =80 Y &lt;95"/>
    <s v="BUENO"/>
    <s v="Las Comunicaciones Oficiales entregadas por la Firma 4-72 en el mes de octubre de 2019, fueron 682 se produjeron 85 devoluciones durante el mismo, equivalentes a un 12%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597 comunicaciones lo que representa el 88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825"/>
    <n v="869"/>
    <n v="0.94936708860759489"/>
    <s v="&gt;95%"/>
    <s v="BUENO"/>
    <s v="Las Comunicaciones Oficiales entregadas por la Firma 4-72 en el mes de noviembre de 2019, fueron 869 se produjeron 44 devoluciones durante el mismo, equivalentes a un 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825 comunicaciones lo que representa el 95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419"/>
    <n v="458"/>
    <n v="0.91484716157205237"/>
    <s v=" =80 Y &lt;95"/>
    <s v="BUENO"/>
    <s v="Las Comunicaciones Oficiales entregadas por la Firma 4-72 en el mes de diciembre de 2019 fueron de 458, se produjeron 39 devoluciones durante el mismo, equivalentes a un 8.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497 comunicaciones lo que representa el 91.5%,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1319360636486768"/>
    <n v="0.91319360636486768"/>
    <x v="2"/>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x v="3"/>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88720869076305142"/>
    <n v="0.88720869076305142"/>
    <s v="BUENO"/>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x v="6"/>
    <x v="0"/>
    <x v="44"/>
    <s v="Identificar faltantes del inventario "/>
    <x v="1"/>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n v="0.1"/>
    <n v="234493006"/>
    <n v="2505654865"/>
    <n v="9.3585517014131953E-2"/>
    <s v="&lt; 8% y &gt; 9.9%"/>
    <s v="REGULAR"/>
    <s v="Se analizó el inventario de bodega tanto de consumo como devolutivos, como resultado presentando en el total de devolutivos 920.482.389 y un faltante de 26.311.654 con un porcentaje de faltantes de 2.8%. Para los elementos de consumo se presenta un total de elementos en bodega de 1.585.172.476 y un total de faltantes de 208.181.152 con un porcentaje de faltantes de 13%. "/>
    <s v="Realizar las gestiones para la modificación del indicador."/>
    <n v="9.3585517014131953E-2"/>
    <n v="9.3585517014131953E-2"/>
    <x v="1"/>
    <m/>
    <m/>
    <m/>
    <s v=" "/>
    <s v="&gt;20%"/>
    <m/>
    <m/>
    <m/>
    <m/>
    <m/>
    <m/>
    <s v=" "/>
    <s v="&gt;20%"/>
    <m/>
    <m/>
    <m/>
    <m/>
    <m/>
    <m/>
    <s v=" "/>
    <s v="&gt;20%"/>
    <m/>
    <m/>
    <m/>
    <s v="0"/>
    <s v="0"/>
    <x v="1"/>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ás eficiencia al indicador. Se está trabajando para el cambio del mismo en el tablero._x000a_"/>
    <s v="N/A"/>
    <n v="6.0992718163961478E-2"/>
    <n v="6.0992718163961478E-2"/>
    <s v="MALO"/>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0"/>
    <s v=" 0"/>
    <m/>
  </r>
  <r>
    <n v="46"/>
    <x v="3"/>
    <s v="Gestión Integral de Vehículos y Equipos"/>
    <x v="7"/>
    <x v="0"/>
    <x v="45"/>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8"/>
    <n v="134"/>
    <n v="0.8059701492537313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 furgones 4, Carros grúas 4, carro tanques 11, máquinas de altura 3, maquinas extintoras 39, máquinas de líquidos inflamables 2, maquina matpel 1, camionetas de primera respuesta 49, vehículos de transporte 5, Unidades de reacción 3, vehículo de respuesta rápida 1 y vehículos utilitarios 12._x000a__x000a_En el mes de Octu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81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9.6"/>
    <n v="134"/>
    <n v="0.8179104477611940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49, vehículos de transporte 5, unidades de reacción 3, vehículo de respuesta rápida 1, vehículos utilitarios 12_x000a__x000a_En el mes de Noviembre el  82%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2%  fue mayor con respecto a la meta fijada en un mínimo de 75% de disponibilidad._x000a__x000a_Por otra parte,  la disponibilidad vehicular siempre ha estado brindando la atención oportuna a las emergencias presentadas en cumplimiento de la misionalidad de la UAECOB._x000a__x000a_Se hace indispensable programar para mantenimiento las máquinas de  complejidad y costo elevado para  mejorar igualmente el indicador._x000a_"/>
    <m/>
    <n v="0.75"/>
    <n v="108.6"/>
    <n v="134"/>
    <n v="0.8104477611940298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cama baja 1_x000a__x000a_En el mes de diciem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1 % fue mayor con respecto a la meta fijada en un mínimo de 75% de disponibilidad. _x000a_Por otra parte,  la disponibilidad vehicular siempre ha estado brindando la atención oportuna a las emergencias presentadas en cumplimiento de la misionalidad de la UAECOB._x000a__x000a_"/>
    <m/>
    <n v="0.8114427860696517"/>
    <n v="0.8114427860696517"/>
    <x v="2"/>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x v="3"/>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ículos de primera respuesta operativos que corresponden a carro tanques, máquinas de altura, maquinas extintoras, maquina matpel, máquinas de líquidos in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2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
    <s v="Se darán las recomendaciones a los maquinistas desde el taller del cuidado y manejo del vehí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ículos operativos efectivos de primera respuesta que corresponden a carro tanques, maquinas de altura, maquinas extintoras, maquina matpel, máquinas de líquidos in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3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_x000a_"/>
    <s v="Se darán las recomendaciones a los maquinistas desde el taller del cuidado y manejo del vehí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ículos operativos efectivos de primera respuesta que corresponden a carro tanques, máquinas de altura, maquinas extintoras, maquina matpel, máquinas de líquidos in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69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
    <s v="Se darán las recomendaciones a los maquinistas desde el taller del cuidado y manejo del vehículo."/>
    <n v="0.71352114758947049"/>
    <n v="0.71352114758947049"/>
    <s v="BUENO"/>
    <n v="0.75"/>
    <n v="31"/>
    <n v="46"/>
    <n v="0.67391304347826086"/>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28414580588493"/>
    <n v="0.68928414580588493"/>
    <s v="BUENO"/>
  </r>
  <r>
    <n v="47"/>
    <x v="3"/>
    <s v="Gestión Integral de Vehículos y Equipos"/>
    <x v="7"/>
    <x v="0"/>
    <x v="46"/>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82"/>
    <n v="47"/>
    <n v="3.8723404255319149"/>
    <s v="&lt; 5 DIAS "/>
    <s v="EXCELENTE"/>
    <s v="El tiempo de respuesta en la ejecución de mantenimientos correctivos y preventivos en taller  por el contratista REIMPODISEL corresponde al desarrollo del contrato 377/2019 a los vehículos de la UAECOB, en el mes de octubre durante un promedio 4 días, con un indicador de desempeño “EXCELENTE”; se tuvo un promedio de estadía en taller de 4 días para  los  casos presentados  en  el periodo, lo cual es bueno debido a que está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86"/>
    <n v="28"/>
    <n v="3.0714285714285716"/>
    <s v="&lt; 5 DIAS "/>
    <s v="EXCELENTE"/>
    <s v="El tiempo de respuesta en la ejecución de mantenimientos correctivos y preventivos en taller por el contratista REIMPODISEL corresponde al desarrollo del contrato 377/2019 a los vehículos de la UAECOB, en el mes de NOVIEMBRE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136"/>
    <n v="28"/>
    <n v="4.8571428571428568"/>
    <s v="&lt; 5 DIAS "/>
    <s v="EXCELENTE"/>
    <s v="El tiempo de respuesta en la ejecución de mantenimientos correctivos y preventivos en taller por el contratista REIMPODISEL corresponde al desarrollo del contrato 377/2019 a los vehículos de la UAECOB, en el mes de DICIEMBRE fue en promedio 5 días, con un indicador de desempeño “EXCELENTE”.  _x000a__x000a_Se tuvo un promedio de estadía en taller de 5 días para los casos presentados en el periodo es “EXCELENTE” debido 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n v="3.9336372847011147"/>
    <n v="3.9336372847011147"/>
    <x v="0"/>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x v="0"/>
    <s v="15 DIAS"/>
    <n v="86"/>
    <n v="34"/>
    <n v="2.5294117647058822"/>
    <s v="&lt; 5 DIAS "/>
    <s v="EXCELENTE"/>
    <s v="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126"/>
    <n v="13"/>
    <n v="9.6923076923076916"/>
    <s v="&lt; 5 DIAS "/>
    <s v="BUENO"/>
    <s v="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_x000a__x000a_Es precioso manifestar que algunos vehículos se pueden considerar con vida ú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7614064856711913"/>
    <n v="6.7614064856711913"/>
    <s v="BUENO"/>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x v="7"/>
    <x v="0"/>
    <x v="47"/>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5"/>
    <n v="331"/>
    <n v="0.89123867069486407"/>
    <s v="&gt;85%"/>
    <s v="EXCELENTE"/>
    <s v="En OCTUBRE se encuentra disponible el 89% de los equipos para la operación en cuanto a: motosierras, motobombas, motorozadoras, generadores, equipo rescate vehicular y guadañadoras.  Dando como resultado un indicador con desempeño “EXCELENTE” ._x000a__x000a_ 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noviembre._x000a_"/>
    <m/>
    <n v="0.8"/>
    <n v="292"/>
    <n v="331"/>
    <n v="0.8821752265861027"/>
    <s v="&gt;85%"/>
    <s v="EXCELENTE"/>
    <s v="En NOV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
    <n v="293"/>
    <n v="331"/>
    <n v="0.88519637462235645"/>
    <s v="&gt;85%"/>
    <s v="EXCELENTE"/>
    <s v="En DICIEMBRE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8620342396777441"/>
    <n v="0.88620342396777441"/>
    <x v="0"/>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x v="0"/>
    <n v="0.8"/>
    <n v="292"/>
    <n v="331"/>
    <n v="0.8821752265861027"/>
    <s v="&gt;85%"/>
    <s v="EXCELENTE"/>
    <s v="En enero se encuentra disponible el 88% de los equipos para la operación en cuanto a: motosierras, motobombas, moto 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_x000a__x000a_"/>
    <m/>
    <n v="0.8"/>
    <n v="304"/>
    <n v="331"/>
    <n v="0.91842900302114805"/>
    <s v="&gt;85%"/>
    <s v="EXCELENTE"/>
    <s v="En MAYO se encuentra disponible el 92%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_x000a_"/>
    <m/>
    <n v="0.8"/>
    <n v="294"/>
    <n v="331"/>
    <n v="0.88821752265861031"/>
    <s v="&gt;85%"/>
    <s v="Excelente"/>
    <s v="En JUNIO se encuentra disponible el 89%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
    <m/>
    <n v="0.89627391742195373"/>
    <n v="0.89627391742195373"/>
    <s v="Excelente"/>
    <n v="0.8"/>
    <n v="307"/>
    <n v="331"/>
    <n v="0.92749244712990941"/>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0.93856998992950658"/>
    <n v="0.93856998992950658"/>
    <s v="EXCELENTE"/>
  </r>
  <r>
    <n v="49"/>
    <x v="3"/>
    <s v="Gestión Logística en Emergencias"/>
    <x v="7"/>
    <x v="0"/>
    <x v="48"/>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octubre  2019,  siendo atendida en conformidad con la solicitud realizada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0.9"/>
    <n v="1"/>
    <n v="1"/>
    <n v="1"/>
    <s v="&gt;90%"/>
    <s v="EXCELENTE"/>
    <s v="Se realizó una (1) activación de apoyo logístico a emergencias en el mes de NOVIEMBRE  2019,  siendo atendida en conformidad con la solicitud realizada para la entrega de suministros entre estos Hidratación:  Agua, guantes nitrilo y combustible: gasolina, acpm y aceite entre otros  según  las necesidades que se presentaron._x000a__x000a_Resultado del indicador “EXCELENTE” en un 100%; puesto que todas las solicitudes requeridas fueron atendidas oportunamente._x000a_"/>
    <m/>
    <n v="0.9"/>
    <n v="3"/>
    <n v="3"/>
    <n v="1"/>
    <s v="&gt;90%"/>
    <s v="EXCELENTE"/>
    <s v="Se realizaron tres (3) activaciones de apoyo logístico a emergencias en el mes de DICIEMBRE  2019, ( 1327- 2562 -  2750)  siendo atendidas en conformidad con las solicitudes realizadas para la entrega de suministros entre estos Hidratación:  Agua y combustible: gasolina y ACPM entre otros  según  las necesidades que se presentaron._x000a__x000a_Resultado del indicador “EXCELENTE” en un 100%; puesto que todas las solicitudes requeridas fueron atendidas oportunamente._x000a_"/>
    <m/>
    <n v="1"/>
    <n v="1"/>
    <x v="0"/>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x v="0"/>
    <n v="0.9"/>
    <n v="3"/>
    <n v="3"/>
    <n v="1"/>
    <s v="&gt;90%"/>
    <s v="EXCELENTE"/>
    <s v="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_x000a__x000a__x000a_Resultado del indicador EXCELENTE en un 100%; puesto que todas las solicitudes requeridas fueron atendidas oportunamente._x000a_"/>
    <m/>
    <n v="0.9"/>
    <n v="2"/>
    <n v="2"/>
    <n v="1"/>
    <s v="&gt;90%"/>
    <s v="EXCELENTE"/>
    <s v="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_x000a__x000a_Resultado del indicador EXCELENTE en un 100%; puesto que todas las solicitudes requeridas fueron atendidas oportunamente._x000a_"/>
    <m/>
    <n v="0.9"/>
    <n v="3"/>
    <n v="3"/>
    <n v="1"/>
    <s v="&gt;90%"/>
    <s v="Excelente"/>
    <s v="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_x000a__x000a_Resultado del indicador EXCELENTE en un 100%; puesto que todas las solicitudes requeridas fueron atendidas oportunamente._x000a_"/>
    <m/>
    <n v="1"/>
    <n v="1"/>
    <s v="Excelente"/>
    <n v="0.9"/>
    <n v="3"/>
    <n v="3"/>
    <n v="1"/>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1"/>
    <n v="1"/>
    <s v="EXCELENTE"/>
  </r>
  <r>
    <n v="50"/>
    <x v="0"/>
    <s v="Gestión del Talento Humano"/>
    <x v="8"/>
    <x v="0"/>
    <x v="49"/>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n v="3"/>
    <n v="680"/>
    <n v="4.4117647058823529E-3"/>
    <s v="&lt; 3,5%"/>
    <s v="EXCELENTE"/>
    <m/>
    <m/>
    <n v="0.04"/>
    <n v="5"/>
    <n v="680"/>
    <n v="7.3529411764705881E-3"/>
    <s v="&lt; 3,5%"/>
    <s v="EXCELENTE"/>
    <m/>
    <m/>
    <n v="0.04"/>
    <n v="3"/>
    <n v="680"/>
    <n v="4.4117647058823529E-3"/>
    <s v="&lt; 3,5%"/>
    <s v="EXCELENTE"/>
    <s v="Para el cuarto trimestre el promedio de accidentes con uno o más días de incapacidad fue de 13, con su valor más bajo en diciembre; esto mostró un comportamiento excelente con base a la meta del 4%, aunque estuvo estable con respecto al periodo inmediatamente anterior. "/>
    <m/>
    <n v="5.3921568627450971E-3"/>
    <n v="5.3921568627450971E-3"/>
    <x v="0"/>
    <m/>
    <m/>
    <m/>
    <s v=" "/>
    <s v="&lt; 3,5%"/>
    <m/>
    <m/>
    <m/>
    <m/>
    <m/>
    <m/>
    <s v=" "/>
    <s v="&lt; 3,5%"/>
    <m/>
    <m/>
    <m/>
    <n v="0.04"/>
    <n v="12"/>
    <n v="680"/>
    <n v="1.7647058823529412E-2"/>
    <s v="&lt; 3,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x v="0"/>
    <n v="0.04"/>
    <m/>
    <m/>
    <s v=" "/>
    <s v="&lt; 3,5%"/>
    <m/>
    <m/>
    <m/>
    <n v="0.04"/>
    <m/>
    <m/>
    <s v=" "/>
    <s v="&lt; 3,5%"/>
    <m/>
    <m/>
    <m/>
    <n v="0.04"/>
    <n v="19"/>
    <n v="688"/>
    <n v="2.7616279069767442E-2"/>
    <s v="&lt; 3,5%"/>
    <s v="Excelente"/>
    <s v="El valor del indicador está dentro del límite aceptable. Los eventos deportivos y otros en las sedes fueron los más incapacitantes."/>
    <m/>
    <n v="2.7616279069767442E-2"/>
    <n v="2.7616279069767442E-2"/>
    <s v="Excelente"/>
    <n v="0.04"/>
    <m/>
    <m/>
    <s v=" "/>
    <s v="&lt; 3,5%"/>
    <m/>
    <m/>
    <m/>
    <n v="0.04"/>
    <m/>
    <m/>
    <s v=" "/>
    <s v="&lt; 3,5%"/>
    <m/>
    <m/>
    <m/>
    <n v="0.04"/>
    <n v="1"/>
    <n v="1"/>
    <n v="1"/>
    <s v="&lt; 3,5%"/>
    <s v="EXCELENTE"/>
    <s v="Dentro del Plan de Bienestar se realizó la Actividad de Integración para el personal de planta de la Entidad, la cual inició en el mes de marzo de 2019"/>
    <m/>
    <n v="1"/>
    <n v="1"/>
    <s v="EXCELENTE"/>
  </r>
  <r>
    <n v="51"/>
    <x v="0"/>
    <s v="Gestión del Talento Humano"/>
    <x v="8"/>
    <x v="0"/>
    <x v="50"/>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n v="4080"/>
    <n v="489600"/>
    <n v="8.3333333333333332E-3"/>
    <s v="&lt; 4%"/>
    <s v="EXCELENTE"/>
    <m/>
    <m/>
    <n v="0.04"/>
    <n v="3912"/>
    <n v="489600"/>
    <n v="7.9901960784313723E-3"/>
    <s v="&lt; 4%"/>
    <s v="EXCELENTE"/>
    <m/>
    <m/>
    <n v="0.04"/>
    <n v="4848"/>
    <n v="489600"/>
    <n v="9.9019607843137247E-3"/>
    <s v="&lt; 4%"/>
    <s v="EXCELENTE"/>
    <s v="Para el cuarto trimestre él se cumplió con la meta del 4%, se destacan los lumbagos y enfermedades bronco-respiratorias."/>
    <m/>
    <n v="8.7418300653594756E-3"/>
    <n v="8.7418300653594756E-3"/>
    <x v="0"/>
    <m/>
    <m/>
    <m/>
    <s v=" "/>
    <s v="&lt; 4%"/>
    <m/>
    <m/>
    <m/>
    <m/>
    <m/>
    <m/>
    <s v=" "/>
    <s v="&lt; 4%"/>
    <m/>
    <m/>
    <m/>
    <n v="0.04"/>
    <n v="5648"/>
    <n v="489600"/>
    <n v="1.1535947712418301E-2"/>
    <s v="&lt; 4%"/>
    <s v="EXCELENTE"/>
    <s v="Para el tercer trimestre él se cumplió con la meta del 4%, se destacan los lumbagos y enfermedades bronco-respiratorias."/>
    <m/>
    <n v="1.1535947712418301E-2"/>
    <n v="1.1535947712418301E-2"/>
    <x v="0"/>
    <n v="0.04"/>
    <m/>
    <m/>
    <s v=" "/>
    <s v="&lt; 4%"/>
    <m/>
    <m/>
    <m/>
    <n v="0.04"/>
    <m/>
    <m/>
    <s v=" "/>
    <s v="&lt; 4%"/>
    <m/>
    <m/>
    <m/>
    <n v="0.04"/>
    <n v="7152"/>
    <n v="495360"/>
    <n v="1.4437984496124032E-2"/>
    <s v="&lt; 4%"/>
    <s v="Excelente"/>
    <s v="El valor del indicador está dentro del límite aceptable. En un evento por SOAT y una intervención quirúrgica fueron lo más relevante. Se destacan enfermedades respiratorias y lumbalgias."/>
    <m/>
    <n v="1.4437984496124032E-2"/>
    <n v="1.4437984496124032E-2"/>
    <s v="Excelente"/>
    <n v="0.04"/>
    <m/>
    <m/>
    <s v=" "/>
    <s v="&lt; 4%"/>
    <m/>
    <s v="Es precioso manifestar que algunos vehículos se pueden considerar con vida util cumplida y antiguos  por tanto sus repuestos en algunas oportunidades son de difícil adquisición y deben ser importados lo que genera retrasos y una estadía mayor en  taller. "/>
    <m/>
    <n v="0.04"/>
    <m/>
    <m/>
    <s v=" "/>
    <s v="&lt; 4%"/>
    <m/>
    <m/>
    <m/>
    <n v="0.04"/>
    <n v="165"/>
    <n v="176"/>
    <n v="0.9375"/>
    <s v="&lt; 4%"/>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x v="8"/>
    <x v="0"/>
    <x v="51"/>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s v="&gt;95%"/>
    <s v="EXCELENTE"/>
    <s v="Se llevó a cabo la actividad de encuentro de familias programada para el turno 2."/>
    <m/>
    <m/>
    <n v="4"/>
    <n v="4"/>
    <n v="1"/>
    <s v="&gt;95%"/>
    <s v="EXCELENTE"/>
    <s v="Se llevó a cabo la actividad de Cierre de Plan de Acción para el personal operativo de los turnos 1 y 3 y los encuentros de familia para el personal operativo del turno 3 y personal administrativo."/>
    <m/>
    <m/>
    <n v="2"/>
    <n v="2"/>
    <n v="1"/>
    <s v="&gt;95%"/>
    <s v="EXCELENTE"/>
    <s v="Se realizó la entrega de Bonos Navideños para los hijos de los funcionarios y la actividad de Cierre de Plan de Acción programadas."/>
    <m/>
    <n v="1"/>
    <n v="1"/>
    <x v="0"/>
    <n v="1"/>
    <n v="0"/>
    <n v="0"/>
    <s v=" "/>
    <s v="&gt;95%"/>
    <s v="MALO"/>
    <s v="Para el mes de julio se realizaron tres capacitaciones brindadas por el contrato 196/2018, no se han reportado por parte del contratista las evaluaciones de los mismos."/>
    <m/>
    <n v="1"/>
    <n v="0"/>
    <n v="0"/>
    <s v=" "/>
    <s v="&gt;95%"/>
    <s v="MALO"/>
    <s v="Para el mes de agosto se realizaron dos capacitaciones brindadas por el contrato 196/2018, no se han reportado por parte del contratista las evaluaciones de los mismos."/>
    <m/>
    <n v="1"/>
    <n v="0"/>
    <n v="0"/>
    <s v=" "/>
    <s v="&gt;95%"/>
    <s v="MALO"/>
    <m/>
    <s v="Para el mes de septiembre no se realizaron capacitaciones por tanto no se obtuvo evaluación de las mismas."/>
    <s v="0"/>
    <s v="0"/>
    <x v="4"/>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s v="Excelente"/>
    <n v="1"/>
    <m/>
    <m/>
    <s v=" "/>
    <s v="&gt;95%"/>
    <m/>
    <m/>
    <m/>
    <n v="1"/>
    <m/>
    <m/>
    <s v=" "/>
    <s v="&gt;95%"/>
    <m/>
    <m/>
    <m/>
    <n v="1"/>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x v="8"/>
    <x v="0"/>
    <x v="52"/>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170"/>
    <n v="170"/>
    <n v="1"/>
    <s v="&gt;95%"/>
    <s v="EXCELENTE"/>
    <s v="Asistió el personal inscrito para la actividad encuentro de familias de 170 funcionarios con sus familias para un total de 561 personas."/>
    <m/>
    <m/>
    <n v="615"/>
    <n v="752"/>
    <n v="0.81781914893617025"/>
    <s v="&gt;= 80% &lt;= 95%"/>
    <s v="BUENO"/>
    <s v="La asistencia de funcionarios a las actividades de Cierre de Plan de Acción se vio afectada por las manifestaciones del paro nacional. "/>
    <m/>
    <m/>
    <n v="811"/>
    <n v="846"/>
    <n v="0.95862884160756501"/>
    <s v="&gt;95%"/>
    <s v="EXCELENTE"/>
    <s v="Se realizó la entrega de los Bonos Navideños a los funcionarios y se realizó la actividad de Cierre de Plan de Acción. "/>
    <m/>
    <n v="0.92548266351457842"/>
    <n v="0.92548266351457842"/>
    <x v="2"/>
    <n v="0.81781914893617025"/>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1781914893617025"/>
    <n v="2"/>
    <n v="2"/>
    <n v="1"/>
    <s v="&gt;95%"/>
    <s v="EXCELENTE"/>
    <s v="Para el octavo mes se planearon dos capacitaciones (Tácticas en el Combate de Incendios y Técnicas de Rescate, Curso Búsqueda y Rescate en Estructuras Colapsadas), cumpliendo con el total de las capacitaciones. "/>
    <m/>
    <n v="0.81781914893617025"/>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x v="0"/>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s v="Excelente"/>
    <n v="1"/>
    <m/>
    <m/>
    <s v=" "/>
    <s v="&gt;95%"/>
    <m/>
    <m/>
    <m/>
    <n v="1"/>
    <m/>
    <m/>
    <s v=" "/>
    <s v="&gt;95%"/>
    <m/>
    <m/>
    <m/>
    <n v="1"/>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x v="8"/>
    <x v="0"/>
    <x v="53"/>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s v="&gt;95%"/>
    <m/>
    <s v="Para el mes de octubre no se realizaron capacitaciones, por tanto, no se obtuvo evaluación de las mismas. "/>
    <m/>
    <s v="&lt; 80%"/>
    <n v="1"/>
    <n v="1"/>
    <n v="1"/>
    <s v="&gt;95%"/>
    <s v="EXCELENTE"/>
    <s v="Para el mes de Noviembre se realizó la capacitación de Riesgo Eléctrico, este curso no requería de evaluación"/>
    <m/>
    <n v="0.8"/>
    <m/>
    <m/>
    <m/>
    <s v="&gt;95%"/>
    <m/>
    <s v="Para el mes de diciembre no se realizaron capacitaciones por tanto no se obtuvo evaluación de las mismas."/>
    <m/>
    <n v="1"/>
    <n v="1"/>
    <x v="0"/>
    <n v="1"/>
    <m/>
    <m/>
    <s v=" "/>
    <s v="&gt;95%"/>
    <m/>
    <m/>
    <m/>
    <n v="1"/>
    <m/>
    <m/>
    <s v=" "/>
    <s v="&gt;95%"/>
    <m/>
    <m/>
    <m/>
    <n v="1"/>
    <n v="23"/>
    <n v="23"/>
    <n v="1"/>
    <s v="&gt;95%"/>
    <s v="EXCELENTE"/>
    <s v="Durante el trimestre se impartieron 23 procesos de capacitación y entrenamiento con una participación de  465 servidores públicos de la UAECOB."/>
    <m/>
    <n v="1"/>
    <n v="1"/>
    <x v="0"/>
    <n v="0.8"/>
    <n v="187"/>
    <n v="192"/>
    <n v="0.97395833333333337"/>
    <s v="&gt;95%"/>
    <s v="EXCELENTE"/>
    <s v="Durante el mes de abril se realizó la capacitación a los cursos 45 y 46, realizándose 192 evaluaciones de las cuales fueron aprobadas de forma sobresaliente el 97%"/>
    <m/>
    <n v="0.8"/>
    <n v="285"/>
    <n v="291"/>
    <n v="0.97938144329896903"/>
    <s v="&gt;95%"/>
    <s v="EXCELENTE"/>
    <s v="Durante el mes de mayo se realizó la capacitación a los cursos 45 y 46, realizándose 291 evaluaciones de las cuales fueron aprobadas de forma sobresaliente el 98%"/>
    <m/>
    <n v="0.8"/>
    <n v="0"/>
    <n v="0"/>
    <s v=" "/>
    <s v="&gt;95%"/>
    <s v="Excelente"/>
    <s v="Para el mes de junio se realizaron dos capacitaciones brindadas por el contrato 196/2018, no se han reportado por parte del contratista las evaluaciones de los mismos"/>
    <m/>
    <n v="0.9766698883161512"/>
    <n v="0.9766698883161512"/>
    <s v="Excelente"/>
    <n v="0.8"/>
    <m/>
    <m/>
    <s v=" "/>
    <s v="&gt;95%"/>
    <m/>
    <m/>
    <m/>
    <n v="0.8"/>
    <m/>
    <m/>
    <s v=" "/>
    <s v="&gt;95%"/>
    <m/>
    <m/>
    <m/>
    <n v="0.8"/>
    <n v="9"/>
    <n v="680"/>
    <n v="1.3235294117647059E-2"/>
    <s v="&gt;95%"/>
    <s v="EXCELENTE"/>
    <s v="Aunque se cumplió con la meta, Los accidentes registrados más incapacitantes estuvieron asociados a caida de objetos y dentro del procedimiento de tala de árboles."/>
    <m/>
    <n v="1.3235294117647059E-2"/>
    <n v="1.3235294117647059E-2"/>
    <s v="EXCELENTE"/>
  </r>
  <r>
    <n v="55"/>
    <x v="0"/>
    <s v="Gestión del Talento Humano"/>
    <x v="8"/>
    <x v="0"/>
    <x v="54"/>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s v=" "/>
    <s v="&gt;95%"/>
    <m/>
    <s v="Para el mes de octubre no se realizaron capacitaciones."/>
    <m/>
    <s v="&lt; 80%"/>
    <n v="1"/>
    <n v="1"/>
    <n v="1"/>
    <s v="&gt;95%"/>
    <s v="EXCELENTE"/>
    <s v="Para el mes de noviembre se realizó una capacitación de Riesgo Eléctrico. "/>
    <m/>
    <n v="0.8"/>
    <m/>
    <m/>
    <m/>
    <s v="&gt;95%"/>
    <m/>
    <s v="Para el mes de diciembre no se realizaron capacitaciones."/>
    <m/>
    <n v="1"/>
    <n v="1"/>
    <x v="0"/>
    <n v="1"/>
    <m/>
    <m/>
    <s v=" "/>
    <s v="&gt;95%"/>
    <m/>
    <m/>
    <m/>
    <n v="1"/>
    <m/>
    <m/>
    <s v=" "/>
    <s v="&gt;95%"/>
    <m/>
    <m/>
    <m/>
    <n v="1"/>
    <n v="7952"/>
    <n v="231120"/>
    <n v="3.440636898580824E-2"/>
    <s v="&gt;95%"/>
    <s v="EXCELENTE"/>
    <s v="En el segundo trimestre las incapacidades por E.G se presentaron principalmente por los siguientes diagnósticos: M545-Lumbagos, J029-Enfermedades Respiratorias y A09-Enfermedades Gastrointestinales."/>
    <m/>
    <n v="3.440636898580824E-2"/>
    <n v="3.440636898580824E-2"/>
    <x v="0"/>
    <n v="0.8"/>
    <n v="21"/>
    <n v="21"/>
    <n v="1"/>
    <s v="&gt;95%"/>
    <s v="EXCELENTE"/>
    <s v="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ciocho capacitaciones (Curso Intermedio Sistema Comando De Incidentes – CISCI y Operaciones Con Materiales Peligrosos), cumpliendo con el total de las capacitaciones"/>
    <m/>
    <n v="1"/>
    <n v="1"/>
    <s v="Excelente"/>
    <n v="0.8"/>
    <m/>
    <m/>
    <s v=" "/>
    <s v="&gt;95%"/>
    <m/>
    <m/>
    <m/>
    <n v="0.8"/>
    <m/>
    <m/>
    <s v=" "/>
    <s v="&gt;95%"/>
    <m/>
    <m/>
    <m/>
    <n v="0.8"/>
    <n v="143"/>
    <n v="720"/>
    <n v="0.1986111111111111"/>
    <s v="&gt;95%"/>
    <s v="MALO"/>
    <s v="Enfermedades estomacales como diarreas y gastroenteritis, así como  y lumbagos son los dianósticos más frecuentes._x000a_Se sigue trabajando en la entidad en los temas de hábitos de vida saludable."/>
    <m/>
    <n v="0.1986111111111111"/>
    <n v="0.1986111111111111"/>
    <s v="MALO"/>
  </r>
</pivotCacheRecords>
</file>

<file path=xl/pivotCache/pivotCacheRecords3.xml><?xml version="1.0" encoding="utf-8"?>
<pivotCacheRecords xmlns="http://schemas.openxmlformats.org/spreadsheetml/2006/main" xmlns:r="http://schemas.openxmlformats.org/officeDocument/2006/relationships" count="55">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
    <m/>
    <n v="21"/>
    <n v="21"/>
    <n v="21"/>
    <n v="1"/>
    <s v="(=100%)"/>
    <s v="EXCELENTE"/>
    <s v="En este periodo se cumplieron a cabalidad todas las piezas previstas sin ningún contra tiempo. "/>
    <m/>
    <n v="1"/>
    <n v="1"/>
    <s v="EXCELENTE"/>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s v="EXCELENTE"/>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x v="0"/>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n v="1"/>
    <n v="1"/>
    <n v="1"/>
    <n v="1"/>
    <n v="1"/>
    <s v="EXCELENTE"/>
    <s v="Para el trimestre, se programó 1 actividad de autocontrol, la cual se ejecutó en el tiempo planeado; esta actividad se realizó con el fin de fortalecer la cultura del control y como apoyo en la preparación para la pre-auditoría de Certificación que se adelantó en la UAECOB, la Oficina de Control realizó en los procesos de la entidad y sus dependencias una actividad en la cual se formularon una serie de preguntas relacionadas con la plataforma estratégica y los principios del Modelo estándar de control (MECI). _x000a_Se publicó en el hidrante y se dejó el registro fotográfico; al finalizar la vigencia, las actividades de fomento de la cultura de autocontrol, se cumplieron dentro de los plazos establecidos y programados._x000a_"/>
    <s v="No requiere acción, toda vez que el indicador su cumplió al 100% en cada periodo y al finalizar la vigencia."/>
    <n v="1"/>
    <n v="1"/>
    <s v="EXCELENTE"/>
    <m/>
    <m/>
    <m/>
    <s v=" "/>
    <n v="1"/>
    <m/>
    <m/>
    <m/>
    <m/>
    <m/>
    <m/>
    <s v=" "/>
    <n v="1"/>
    <m/>
    <m/>
    <m/>
    <m/>
    <m/>
    <m/>
    <s v=" "/>
    <n v="1"/>
    <m/>
    <s v="Para este período no se plantearon actividades de fortalecimiento del control."/>
    <m/>
    <s v="0"/>
    <s v="0"/>
    <m/>
    <m/>
    <m/>
    <m/>
    <s v=" "/>
    <n v="1"/>
    <m/>
    <m/>
    <m/>
    <m/>
    <m/>
    <m/>
    <s v=" "/>
    <n v="1"/>
    <m/>
    <m/>
    <m/>
    <n v="1"/>
    <n v="2"/>
    <n v="2"/>
    <n v="1"/>
    <n v="1"/>
    <s v="Excelente"/>
    <s v="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
    <m/>
    <n v="1"/>
    <n v="1"/>
    <x v="0"/>
    <n v="1"/>
    <m/>
    <m/>
    <s v=" "/>
    <n v="1"/>
    <m/>
    <m/>
    <m/>
    <n v="1"/>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6"/>
    <n v="18"/>
    <n v="0.88888888888888884"/>
    <s v="&gt;50%"/>
    <s v="REGULAR"/>
    <s v="Para el tercer trimestre la OCI programo 18 actividades, las cuales se ejecutaron al 100% y dentro de los plazos establecidos 16, y 2 que, aunque se ejecutaron no se entregó el resultado dentro del término establecido en el plan anual de auditorías, lo que nos da un cumplimiento del 22% en el trimestre. Cabe anotar que, de las 2 actividades finalizadas fuera de los términos, 1 (Auditoría de Pre certificación) su ejecución correspondió a la Subdirección de Gestión Corporativa - Grupo SIG, al 31-dic-2019 se había ejecutado el trabajo de campo, pero no conocemos si el informe final que fue entregado el 30-dic-2019 al grupo SIG por correo electrónico. Al finalizar la vigencia 2019, el plan anual de auditorías terminó con una efectividad del 91%, toda vez que, de las 101 actividades planeadas, se ejecutaron cumpliendo con los tiempo y fechas programadas 92. "/>
    <m/>
    <n v="0.88888888888888884"/>
    <n v="0.88888888888888884"/>
    <s v="REGULAR"/>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s v="REGULAR"/>
    <m/>
    <m/>
    <m/>
    <s v=" "/>
    <n v="1"/>
    <m/>
    <m/>
    <m/>
    <m/>
    <m/>
    <m/>
    <s v=" "/>
    <n v="1"/>
    <m/>
    <m/>
    <m/>
    <n v="1"/>
    <n v="22"/>
    <n v="27"/>
    <n v="0.81481481481481477"/>
    <n v="1"/>
    <s v="REGULAR"/>
    <s v="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
    <m/>
    <n v="0.81481481481481477"/>
    <n v="0.81481481481481477"/>
    <x v="1"/>
    <n v="1"/>
    <m/>
    <m/>
    <s v=" "/>
    <n v="1"/>
    <m/>
    <m/>
    <m/>
    <n v="1"/>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n v="0.1"/>
    <n v="6"/>
    <n v="61"/>
    <n v="9.8360655737704916E-2"/>
    <s v="&lt;=10%"/>
    <s v="EXCELENTE"/>
    <s v="Frente a estos riesgos materializados se tomará mayor rigurosidad en el cumplimiento de los controles establecidos para que no vuelva a ocurrir la materialización de dichos riesgos.  "/>
    <s v="La acción de mejora para estos riesgos es cumplir a cabalidad con las acciones asociadas en la matriz de riesgos, debido a que no se realizan totalmente antes de finalizar esta vigencia y/o dentro de los plazos establecidos en el plan de mejoramiento."/>
    <n v="9.8360655737704916E-2"/>
    <n v="9.8360655737704916E-2"/>
    <s v="EXCELENTE"/>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2"/>
    <n v="0.15"/>
    <s v="NA"/>
    <s v="NA"/>
    <s v=" "/>
    <s v="&lt;=10%"/>
    <s v="NA"/>
    <s v="NA"/>
    <s v="NA"/>
    <n v="0.15"/>
    <s v="NA"/>
    <s v="NA"/>
    <s v=" "/>
    <s v="&lt;=10%"/>
    <s v="NA"/>
    <s v="NA"/>
    <s v="NA"/>
    <n v="0.15"/>
    <s v="NA"/>
    <s v="NA"/>
    <s v=" "/>
    <s v="&lt;=10%"/>
    <s v="NA"/>
    <s v="NA"/>
    <s v="NA"/>
    <s v=" 0"/>
    <s v=" 0"/>
    <m/>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de reporte de incidentes tecnologicos"/>
    <s v="Mensual"/>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80"/>
    <n v="303"/>
    <n v="0.92409240924092406"/>
    <s v="(&gt;= 85% y &lt; 100%)"/>
    <s v="BUENO"/>
    <s v="Para el mes de octubre se denota una mejora en el tiempo de respuesta y se crea una mesa de ayuda aleatoria de ControlDoc. La cual muestra mejores resultados."/>
    <m/>
    <n v="1"/>
    <n v="224"/>
    <n v="247"/>
    <n v="0.90688259109311742"/>
    <s v="(&gt;= 85% y &lt; 100%)"/>
    <s v="BUENO"/>
    <s v="Para el mes de noviembre se denota una mejora en el tiempo de respuesta y se crea una mesa de ayuda aleatoria de ControlDoc. La cual muestra mejores resultados. "/>
    <m/>
    <n v="1"/>
    <n v="170"/>
    <n v="177"/>
    <n v="0.96045197740112997"/>
    <s v="(&gt;= 85% y &lt; 100%)"/>
    <s v="BUENO"/>
    <s v="Para el mes de diciembre se denota una mejora en el tiempo de respuesta y se crea una mesa de ayuda aleatoria de ControlDoc. La cual muestra mejores resultados."/>
    <m/>
    <n v="0.93047565924505715"/>
    <n v="0.93047565924505715"/>
    <s v="BUENO"/>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s v="BUENO"/>
    <n v="1"/>
    <n v="207"/>
    <n v="221"/>
    <n v="0.93665158371040724"/>
    <s v="(= 100%)"/>
    <s v="BUENO"/>
    <s v="Para el mes de abril se denota una mejora en el tiempo de respuesta y se crea una mesa de ayuda aleatoria de control doc. que muest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x v="3"/>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s v="3. Oficina Asesora de Planeación"/>
    <x v="0"/>
    <s v="Disponibilidad de servidores -Infraestructura-"/>
    <s v="Medir la disponibilidad de los aplicativos misionales y funcionales de la entidad"/>
    <s v="Mensual"/>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octubre no se presentó inactividad de los servidores, por lo cual presenta un resultado óptimo del 100%._x000a__x000a_2. Este resultado está consolidado y al estar al 100 % no tiene variación._x000a_"/>
    <m/>
    <n v="1"/>
    <n v="720"/>
    <n v="720"/>
    <n v="1"/>
    <s v="(= 100%)"/>
    <s v="EXCELENTE"/>
    <s v="1. Para el mes de noviembre no se presentó inactividad de los servidores, por lo cual presenta un resultado óptimo del 100%._x000a__x000a_2. Este resultado está consolidado y al estar al 100 % no tiene variación._x000a_"/>
    <m/>
    <n v="1"/>
    <n v="720"/>
    <n v="720"/>
    <n v="1"/>
    <s v="(= 100%)"/>
    <s v="EXCELENTE"/>
    <s v="1. Para el mes de diciembre no se presentó inactividad de los servidores, por lo cual presenta un resultado óptimo del 100%._x000a_2. Este resultado está consolidado y al estar al 100 % no tiene variación._x000a_"/>
    <m/>
    <n v="1"/>
    <n v="1"/>
    <s v="EXCELENTE"/>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s v="EXCELENTE"/>
    <n v="1"/>
    <n v="720"/>
    <n v="720"/>
    <n v="1"/>
    <s v="(= 100%)"/>
    <s v="EXCELENTE"/>
    <s v="1, Para el mes de abril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s v="1, Para el mes de mayo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
    <s v="1, Para el mes de junio no se presentó inactividad de los servidores por lo cual presenta un resultado óptimo del 100%,_x000a_2, Este resultado se promedia ya que la medición entregada de este primer trimestre se hizo consolidada y al estar al 100 % no tiene variación._x000a_"/>
    <m/>
    <n v="1"/>
    <n v="1"/>
    <x v="2"/>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877"/>
    <n v="1"/>
    <n v="0.877"/>
    <s v="(&gt;80% y &lt;100%)"/>
    <s v="BUENO"/>
    <s v="El avance de los productos fue del 87,7% lo que es bueno para la gestion en el cuarto trimestre del año."/>
    <m/>
    <n v="0.877"/>
    <n v="0.877"/>
    <s v="BUENO"/>
    <m/>
    <m/>
    <m/>
    <s v=" "/>
    <s v="(=100%)"/>
    <m/>
    <m/>
    <m/>
    <m/>
    <m/>
    <m/>
    <s v=" "/>
    <s v="(=100%)"/>
    <m/>
    <m/>
    <m/>
    <m/>
    <m/>
    <m/>
    <n v="0.71"/>
    <s v="(=100%)"/>
    <s v="REGULAR"/>
    <s v="Corresponde al avance ponderado de los productos del Plan de Acción en referencia al avance de las metas establecidas."/>
    <m/>
    <n v="0.71"/>
    <n v="0.71"/>
    <s v="REGULAR"/>
    <m/>
    <m/>
    <m/>
    <s v=" "/>
    <s v="(=100%)"/>
    <m/>
    <m/>
    <m/>
    <m/>
    <m/>
    <m/>
    <s v=" "/>
    <s v="(=100%)"/>
    <m/>
    <m/>
    <m/>
    <n v="1"/>
    <n v="0"/>
    <n v="0"/>
    <s v=" "/>
    <s v="(=100%)"/>
    <s v="BUENO"/>
    <s v="Corresponde al avance ponderado de los productos del Plan de Acción en referencia al avance de las metas establecidas."/>
    <m/>
    <s v="0"/>
    <s v="0"/>
    <x v="3"/>
    <n v="1"/>
    <m/>
    <m/>
    <s v=" "/>
    <s v="(=100%)"/>
    <m/>
    <m/>
    <m/>
    <n v="1"/>
    <m/>
    <m/>
    <s v=" "/>
    <s v="(=100%)"/>
    <m/>
    <m/>
    <m/>
    <n v="1"/>
    <n v="95"/>
    <n v="100"/>
    <n v="0.95"/>
    <s v="(=100%)"/>
    <s v="BUENO"/>
    <s v="El avance de los productos fue del 95% lo que es bueno parala gestion en el primer trimestre del año "/>
    <m/>
    <n v="0.95"/>
    <n v="0.95"/>
    <s v="BUENO"/>
  </r>
  <r>
    <n v="8"/>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93"/>
    <n v="1"/>
    <n v="0.93"/>
    <s v="(&gt;80% y &lt;100%)"/>
    <s v="BUENO"/>
    <s v="El promedio de cumplimiento de avance de las actividades del plan de accion institucional es del 93% lo que establece un avance importante en el cuarto trimestre del año."/>
    <m/>
    <n v="0.93"/>
    <n v="0.93"/>
    <s v="BUENO"/>
    <m/>
    <m/>
    <m/>
    <s v=" "/>
    <s v="(=100%)"/>
    <m/>
    <m/>
    <m/>
    <m/>
    <m/>
    <m/>
    <s v=" "/>
    <s v="(=100%)"/>
    <m/>
    <m/>
    <m/>
    <m/>
    <m/>
    <m/>
    <n v="0.71"/>
    <s v="(=100%)"/>
    <s v="REGULAR"/>
    <s v="Corresponde al avance ponderado de todas las actividades del Plan de Acción."/>
    <m/>
    <n v="0.71"/>
    <n v="0.71"/>
    <s v="REGULAR"/>
    <m/>
    <m/>
    <m/>
    <s v=" "/>
    <s v="(=100%)"/>
    <m/>
    <m/>
    <m/>
    <m/>
    <m/>
    <m/>
    <s v=" "/>
    <s v="(=100%)"/>
    <m/>
    <m/>
    <m/>
    <n v="1"/>
    <n v="0"/>
    <n v="0"/>
    <s v=" "/>
    <s v="(=100%)"/>
    <s v="MALO"/>
    <s v="Corresponde al avance ponderado de todas las actividades del Plan de Acción."/>
    <m/>
    <s v="0"/>
    <s v="0"/>
    <x v="4"/>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82"/>
    <n v="1"/>
    <n v="0.82"/>
    <s v="(&gt;80% y &lt;100%)"/>
    <s v="BUENO"/>
    <s v="El avance de las actividades en el cuarto trimestre del año fue de un 82% lo que es bueno parala gestion en el cuarto trimestre del año."/>
    <m/>
    <n v="0.82"/>
    <n v="0.82"/>
    <s v="BUENO"/>
    <m/>
    <m/>
    <m/>
    <s v=" "/>
    <s v="(=100%)"/>
    <m/>
    <m/>
    <m/>
    <m/>
    <m/>
    <m/>
    <s v=" "/>
    <s v="(=100%)"/>
    <m/>
    <m/>
    <m/>
    <m/>
    <m/>
    <m/>
    <n v="0.86"/>
    <s v="(=100%)"/>
    <s v="BUENO"/>
    <s v="Corresponde al avance ponderado de las actividades a cumplir en el periodo del Plan de Acción."/>
    <m/>
    <n v="0.86"/>
    <n v="0.86"/>
    <s v="BUENO"/>
    <m/>
    <m/>
    <m/>
    <s v=" "/>
    <s v="(=100%)"/>
    <m/>
    <m/>
    <m/>
    <m/>
    <m/>
    <m/>
    <s v=" "/>
    <s v="(=100%)"/>
    <m/>
    <m/>
    <m/>
    <n v="1"/>
    <n v="0"/>
    <n v="0"/>
    <s v=" "/>
    <s v="(=100%)"/>
    <s v="BUENO"/>
    <s v="Corresponde al avance ponderado de las actividades a cumplir en el periodo del Plan de Acción."/>
    <m/>
    <s v="0"/>
    <s v="0"/>
    <x v="3"/>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s v="3. Oficina Asesora de Planeación"/>
    <x v="0"/>
    <s v="Oportunidad en la expedición de viabilidades"/>
    <s v="Controlar el tiempo de expedición de las viabilidades solicitadas"/>
    <s v="semestral"/>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n v="1"/>
    <n v="1"/>
    <n v="1"/>
    <n v="1"/>
    <s v="(=100%)"/>
    <s v="EXCELENTE"/>
    <s v="Durante el segundo semestre del año se tramitaron 305 viabilidades en un tiempo no mayor a 2 dias."/>
    <m/>
    <n v="1"/>
    <n v="1"/>
    <s v="EXCELENTE"/>
    <m/>
    <m/>
    <m/>
    <s v=" "/>
    <s v="(=100%)"/>
    <m/>
    <m/>
    <m/>
    <m/>
    <m/>
    <m/>
    <s v=" "/>
    <s v="(=100%)"/>
    <m/>
    <m/>
    <m/>
    <m/>
    <m/>
    <m/>
    <s v=" "/>
    <s v="(=100%)"/>
    <m/>
    <m/>
    <m/>
    <s v="0"/>
    <s v="0"/>
    <m/>
    <m/>
    <m/>
    <m/>
    <s v=" "/>
    <s v="(=100%)"/>
    <m/>
    <m/>
    <m/>
    <m/>
    <m/>
    <m/>
    <s v=" "/>
    <s v="(=100%)"/>
    <m/>
    <m/>
    <m/>
    <m/>
    <n v="398"/>
    <n v="398"/>
    <n v="1"/>
    <s v="(=100%)"/>
    <s v="Excelente "/>
    <s v="Durante el segundo semestre del año se tramitaron 398 viabilidades en un tiempo no mayor a 2 dias"/>
    <m/>
    <n v="1"/>
    <n v="1"/>
    <x v="2"/>
    <n v="1"/>
    <s v="NA"/>
    <s v="NA"/>
    <s v=" "/>
    <s v="(=100%)"/>
    <s v="NA"/>
    <s v="NA"/>
    <s v="NA"/>
    <n v="1"/>
    <s v="NA"/>
    <s v="NA"/>
    <s v=" "/>
    <s v="(=100%)"/>
    <s v="NA"/>
    <s v="NA"/>
    <s v="NA"/>
    <n v="1"/>
    <s v="NA"/>
    <s v="NA"/>
    <s v=" "/>
    <s v="(=100%)"/>
    <s v="NA"/>
    <s v="NA"/>
    <s v="NA"/>
    <s v=" 0"/>
    <s v=" 0"/>
    <m/>
  </r>
  <r>
    <n v="11"/>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23"/>
    <n v="23"/>
    <n v="23"/>
    <n v="1"/>
    <s v="(=100%)"/>
    <s v="EXCELENTE"/>
    <s v="Se cuantifico la gestión de la Oficina Asesora Jurídica en el cumplimiento de la asistencia a las (23) audiencias de conciliación prejudicial y Judicial."/>
    <m/>
    <n v="41"/>
    <n v="41"/>
    <n v="41"/>
    <n v="1"/>
    <s v="(=100%)"/>
    <s v="EXCELENTE"/>
    <s v="Se cuantifico la gestión de la Oficina Asesora Jurídica en el cumplimiento de la asistencia a las (41) audiencias de conciliación prejudicial y Judicial."/>
    <m/>
    <n v="23"/>
    <n v="23"/>
    <n v="23"/>
    <n v="1"/>
    <s v="(=100%)"/>
    <s v="EXCELENTE"/>
    <s v="Se cuantifico la gestión de la Oficina Asesora Jurídica en el cumplimiento de la asistencia a las (23) audiencias de conciliación prejudicial y Judicial."/>
    <m/>
    <n v="1"/>
    <n v="1"/>
    <s v="EXCELENTE"/>
    <m/>
    <m/>
    <m/>
    <s v=" "/>
    <s v="(=100%)"/>
    <m/>
    <m/>
    <m/>
    <m/>
    <m/>
    <m/>
    <s v=" "/>
    <s v="(=100%)"/>
    <m/>
    <m/>
    <m/>
    <n v="1"/>
    <n v="72"/>
    <n v="73"/>
    <n v="0.98630136986301364"/>
    <s v="(=100%)"/>
    <s v="BUENO"/>
    <s v="Durante el III Trimestre del año 2019, se brindó asistencia a setenta y dos (72) audiencias."/>
    <m/>
    <n v="0.98630136986301364"/>
    <n v="0.98630136986301364"/>
    <s v="BUENO"/>
    <m/>
    <m/>
    <m/>
    <s v=" "/>
    <s v="(=100%)"/>
    <m/>
    <m/>
    <m/>
    <m/>
    <m/>
    <m/>
    <s v=" "/>
    <s v="(=100%)"/>
    <m/>
    <m/>
    <m/>
    <n v="1"/>
    <n v="49"/>
    <n v="49"/>
    <n v="1"/>
    <s v="(=100%)"/>
    <s v="Excelente"/>
    <s v="Durante el II Trimestre del año 2019, se brindó asistencia a Cuarenta y Nueve (49) audiencias"/>
    <m/>
    <n v="1"/>
    <n v="1"/>
    <x v="0"/>
    <n v="1"/>
    <m/>
    <m/>
    <s v=" "/>
    <s v="(=100%)"/>
    <m/>
    <m/>
    <m/>
    <n v="1"/>
    <m/>
    <m/>
    <s v=" "/>
    <s v="(=100%)"/>
    <m/>
    <m/>
    <m/>
    <n v="1"/>
    <n v="65"/>
    <n v="65"/>
    <n v="1"/>
    <s v="(=100%)"/>
    <s v="EXCELENTE"/>
    <s v="Durante el I Trimestre del año 2019, se brindo asistencia a Sesenta y Cinco (65) audiencias"/>
    <m/>
    <n v="1"/>
    <n v="1"/>
    <s v="EXCELENTE"/>
  </r>
  <r>
    <n v="12"/>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31"/>
    <n v="31"/>
    <n v="31"/>
    <n v="1"/>
    <s v="(=100%)"/>
    <s v="EXCELENTE"/>
    <s v="Se cuantifico la gestión de la Oficina Asesora Jurídica en el cumplimiento del análisis de las (31)_x000a_solicitudes de conciliación que se radicaron._x000a_"/>
    <m/>
    <n v="18"/>
    <n v="18"/>
    <n v="18"/>
    <n v="1"/>
    <s v="(=100%)"/>
    <s v="EXCELENTE"/>
    <s v="Se cuantifico la gestión de la Oficina Asesora Jurídica en el cumplimiento del análisis de las (18)_x000a_solicitudes de conciliación que se radicaron._x000a_"/>
    <m/>
    <n v="2"/>
    <n v="2"/>
    <n v="2"/>
    <n v="1"/>
    <s v="(=100%)"/>
    <s v="EXCELENTE"/>
    <s v="Se cuantifico la gestión de la Oficina Asesora Jurídica en el cumplimiento del análisis de las (2)_x000a_solicitudes de conciliación que se radicaron._x000a_"/>
    <m/>
    <n v="1"/>
    <n v="1"/>
    <s v="EXCELENTE"/>
    <m/>
    <m/>
    <m/>
    <s v=" "/>
    <s v="(=100%)"/>
    <m/>
    <m/>
    <m/>
    <m/>
    <m/>
    <m/>
    <s v=" "/>
    <s v="(=100%)"/>
    <m/>
    <m/>
    <m/>
    <n v="1"/>
    <n v="95"/>
    <n v="95"/>
    <n v="1"/>
    <s v="(=100%)"/>
    <s v="EXCELENTE"/>
    <s v="Durante el III Trimestre del año 2019, fueron analizadas noventa y cinco (95) Conciliaciones."/>
    <m/>
    <n v="1"/>
    <n v="1"/>
    <s v="EXCELENTE"/>
    <m/>
    <m/>
    <m/>
    <s v=" "/>
    <s v="(=100%)"/>
    <m/>
    <m/>
    <m/>
    <m/>
    <m/>
    <m/>
    <s v=" "/>
    <s v="(=100%)"/>
    <m/>
    <m/>
    <m/>
    <n v="1"/>
    <n v="11"/>
    <n v="11"/>
    <n v="1"/>
    <s v="(=100%)"/>
    <s v="Excelente"/>
    <s v="Durante el II Trimestre del año 2019, fueron analizadas Once (11) fichas en Comité"/>
    <m/>
    <n v="1"/>
    <n v="1"/>
    <x v="0"/>
    <n v="1"/>
    <m/>
    <m/>
    <s v=" "/>
    <s v="(=100%)"/>
    <m/>
    <m/>
    <m/>
    <n v="1"/>
    <m/>
    <m/>
    <s v=" "/>
    <s v="(=100%)"/>
    <m/>
    <m/>
    <m/>
    <n v="1"/>
    <n v="20"/>
    <n v="20"/>
    <n v="1"/>
    <s v="(=100%)"/>
    <s v="EXCELENTE"/>
    <s v="Durante el I Trimestre del año 2019, fueron analizadas Veinte (20) fichas en Comité"/>
    <m/>
    <n v="1"/>
    <n v="1"/>
    <s v="EXCELENTE"/>
  </r>
  <r>
    <n v="13"/>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10"/>
    <n v="10"/>
    <n v="10"/>
    <n v="1"/>
    <s v="(=100%)"/>
    <s v="EXCELENTE"/>
    <s v="Se evaluó el porcentaje de los (10)  estudios previos asesorados jurídicamente por los abogados del área de contratación. "/>
    <m/>
    <n v="16"/>
    <n v="16"/>
    <n v="16"/>
    <n v="1"/>
    <s v="(=100%)"/>
    <s v="EXCELENTE"/>
    <s v="Se evaluó el porcentaje de los (16)  estudios previos asesorados jurídicamente por los abogados del área de contratación. "/>
    <m/>
    <n v="21"/>
    <n v="21"/>
    <n v="21"/>
    <n v="1"/>
    <s v="(=100%)"/>
    <s v="EXCELENTE"/>
    <s v="Se evaluó el porcentaje de los (21)  estudios previos asesorados jurídicamente por los abogados del área de contratación. "/>
    <m/>
    <n v="1"/>
    <n v="1"/>
    <s v="EXCELENTE"/>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s v="EXCELENTE"/>
    <m/>
    <m/>
    <m/>
    <s v=" "/>
    <s v="(=100%)"/>
    <m/>
    <m/>
    <m/>
    <m/>
    <m/>
    <m/>
    <s v=" "/>
    <s v="(=100%)"/>
    <m/>
    <m/>
    <m/>
    <n v="0.95"/>
    <n v="106"/>
    <n v="106"/>
    <n v="1"/>
    <s v="(=100%)"/>
    <s v="Excelente"/>
    <s v="Durante el II Trimestre del año 2019, la Oficina Asesora Jurídica brindo asesoría a las diferentes Oficinas y Subdirecciones de la UAECOB en los relacionado con estudios previos, revisión de objeto, obligaciones, valores"/>
    <m/>
    <n v="1"/>
    <n v="1"/>
    <x v="0"/>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1"/>
    <n v="1"/>
    <n v="1"/>
    <n v="1"/>
    <s v="≤3"/>
    <s v="EXCELENTE"/>
    <s v="Se realizó la contratación de 2 contratos en el mes de octubre, el promedio de la demora fue 1 día en sacar la minuta del contrato. "/>
    <m/>
    <n v="2"/>
    <n v="2"/>
    <n v="2"/>
    <n v="1"/>
    <s v="≤3"/>
    <s v="EXCELENTE"/>
    <s v="Se realizó la contratación de 7 contratos en el mes de noviembre, el promedio de la demora fue de 2 días en sacar la minuta del contrato. "/>
    <m/>
    <n v="2"/>
    <n v="2"/>
    <n v="2"/>
    <n v="1"/>
    <s v="≤3"/>
    <s v="EXCELENTE"/>
    <s v="Se realizó la contratación de 5 contratos en el mes de diciembre, el promedio de la demora fue de 2 días en sacar la minuta del contrato._x000a_ _x000a_"/>
    <m/>
    <n v="1"/>
    <n v="1"/>
    <s v="EXCELENTE"/>
    <m/>
    <m/>
    <m/>
    <s v=" "/>
    <s v="≤3"/>
    <m/>
    <m/>
    <m/>
    <n v="0"/>
    <n v="0"/>
    <n v="0"/>
    <s v=" "/>
    <s v="≤3"/>
    <s v="EXCELENTE"/>
    <s v="Durante los meses de julio y agosto del 2019 no se suscribieron minutas de contratos de prestación de servicios, en virtud de la Ley 996 de 2005/ley de garantías."/>
    <m/>
    <m/>
    <m/>
    <m/>
    <s v=" "/>
    <s v="≤3"/>
    <s v="EXCELENTE"/>
    <m/>
    <m/>
    <s v="0"/>
    <s v="0"/>
    <s v="EXCELENTE"/>
    <m/>
    <m/>
    <m/>
    <s v=" "/>
    <s v="≤3"/>
    <m/>
    <m/>
    <m/>
    <m/>
    <m/>
    <m/>
    <s v=" "/>
    <s v="≤3"/>
    <m/>
    <m/>
    <m/>
    <n v="4"/>
    <n v="2"/>
    <n v="2"/>
    <n v="1"/>
    <s v="≤3"/>
    <s v="Excelente"/>
    <s v="Durante los meses de mayo y junio del 2019 el promedio en la elaboración de la minuta de prestación de servicios por parte de la Oficina Asesora Jurídica fue de Un (1) día, cumpliendo con el parámetro exigido en el Indicador"/>
    <m/>
    <n v="1"/>
    <n v="1"/>
    <x v="0"/>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s v="EXCELENTE"/>
  </r>
  <r>
    <n v="15"/>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21"/>
    <n v="21"/>
    <n v="21"/>
    <n v="1"/>
    <n v="1"/>
    <s v="EXCELENTE"/>
    <s v="Todos los derechos de petición se responden en el término establecido."/>
    <m/>
    <n v="12"/>
    <n v="12"/>
    <n v="12"/>
    <n v="1"/>
    <n v="1"/>
    <s v="EXCELENTE"/>
    <s v="Todos los derechos de petición se responden en el término establecido. "/>
    <m/>
    <n v="31"/>
    <n v="31"/>
    <n v="31"/>
    <n v="1"/>
    <n v="1"/>
    <s v="EXCELENTE"/>
    <s v="Todos los derechos de petición se responden en el término establecido."/>
    <m/>
    <n v="1"/>
    <n v="1"/>
    <s v="EXCELENTE"/>
    <m/>
    <m/>
    <m/>
    <s v=" "/>
    <n v="1"/>
    <m/>
    <m/>
    <m/>
    <m/>
    <m/>
    <m/>
    <s v=" "/>
    <n v="1"/>
    <m/>
    <m/>
    <m/>
    <n v="1"/>
    <n v="62"/>
    <n v="62"/>
    <n v="1"/>
    <n v="1"/>
    <s v="EXCELENTE"/>
    <s v="La oficina Asesora Jurídica dio respuesta a sesenta y dos (62) solicitudes de certificados y circulares las cuales fueron tramitados en su totalidad."/>
    <m/>
    <n v="1"/>
    <n v="1"/>
    <s v="EXCELENTE"/>
    <m/>
    <m/>
    <m/>
    <s v=" "/>
    <n v="1"/>
    <m/>
    <m/>
    <m/>
    <m/>
    <m/>
    <m/>
    <s v=" "/>
    <n v="1"/>
    <m/>
    <m/>
    <m/>
    <n v="1"/>
    <n v="48"/>
    <n v="48"/>
    <n v="1"/>
    <n v="1"/>
    <s v="Excelente"/>
    <s v="Durante el II Trimestre del año 2019, se tramitaron 48 peticiones, correspondientes a (Circulares, Certificados y requerimientos)"/>
    <m/>
    <n v="1"/>
    <n v="1"/>
    <x v="0"/>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57"/>
    <n v="57"/>
    <n v="1"/>
    <s v="&gt;=100%"/>
    <s v="EXCELENTE"/>
    <s v="Se emitieron para el mes de octubre 57 constancias solicitadas por los usuarios."/>
    <m/>
    <n v="1"/>
    <n v="36"/>
    <n v="36"/>
    <n v="1"/>
    <s v="&gt;=100%"/>
    <s v="EXCELENTE"/>
    <s v="Se emitieron para el mes de noviembre 36 constancias solicitadas por los usuarios. "/>
    <m/>
    <n v="1"/>
    <n v="37"/>
    <n v="37"/>
    <n v="1"/>
    <s v="&gt;=100%"/>
    <s v="EXCELENTE"/>
    <s v="Se emitieron para el mes de diciembre 37 constancias solicitadas por los usuarios."/>
    <m/>
    <n v="1"/>
    <n v="1"/>
    <s v="EXCELENTE"/>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s v="EXCELENTE"/>
    <n v="1"/>
    <n v="43"/>
    <n v="43"/>
    <n v="1"/>
    <s v="&gt;=100%"/>
    <s v="EXCELENTE"/>
    <s v="Se emitieron para el mes de abril 43 constancias solicitadas por los usuarios"/>
    <m/>
    <n v="1"/>
    <n v="45"/>
    <n v="45"/>
    <n v="1"/>
    <s v="&gt;=100%"/>
    <s v="EXCELENTE"/>
    <s v="Se emitieron para el mes de mayo 45 constancias solicitadas por los usuarios"/>
    <m/>
    <n v="1"/>
    <n v="43"/>
    <n v="43"/>
    <n v="1"/>
    <s v="&gt;=100%"/>
    <s v="Excelente"/>
    <s v="Se emitieron para el mes de junio 43 constancias solicitadas por los usuarios"/>
    <m/>
    <n v="1"/>
    <n v="1"/>
    <x v="0"/>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1"/>
    <n v="11"/>
    <n v="1"/>
    <s v="&gt;=100%"/>
    <s v="EXCELENTE"/>
    <s v="Para la vigencia se realizaron 11 investigaciones debido a las activaciones realizadas, en la cuales se determinaron las causas a todas."/>
    <m/>
    <n v="1"/>
    <n v="24"/>
    <n v="24"/>
    <n v="1"/>
    <s v="&gt;=100%"/>
    <s v="EXCELENTE"/>
    <s v="Para la vigencia se realizaron 24 investigaciones debido a las activaciones realizadas, en la cuales se determinaron las causas a cada una de ellas. "/>
    <m/>
    <n v="1"/>
    <n v="17"/>
    <n v="17"/>
    <n v="1"/>
    <s v="&gt;=100%"/>
    <s v="EXCELENTE"/>
    <s v="Para la vigencia se realizaron 17 investigaciones debido a las activaciones realizadas, en la cuales se determinaron las causas a cada una de ellas."/>
    <m/>
    <n v="1"/>
    <n v="1"/>
    <s v="EXCELENTE"/>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s v="EXCELENTE"/>
    <n v="1"/>
    <n v="13"/>
    <n v="13"/>
    <n v="1"/>
    <s v="&gt;=100%"/>
    <s v="EXCELENTE"/>
    <s v="Para la vigencia se realizaron 13 investigaciones debido a las activaciones realizadas 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 en la cuales se determinaron las causas a todas"/>
    <m/>
    <n v="1"/>
    <n v="1"/>
    <x v="0"/>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59"/>
    <n v="62"/>
    <n v="0.95161290322580649"/>
    <s v="&gt;=80%"/>
    <s v="EXCELENTE"/>
    <s v="Para el mes de octubre de 2019, se capacitaron tres (3) brigadas contraincendios; se reportaron las personas que participaron y aprobaron.  "/>
    <m/>
    <n v="0.8"/>
    <n v="50"/>
    <n v="54"/>
    <n v="0.92592592592592593"/>
    <s v="&gt;=80%"/>
    <s v="EXCELENTE"/>
    <s v="Para el mes de noviembre de 2019, se capacitaron cuatro (4) brigadas contra incendios, en las que se reportaron las personas que participaron y aprobaron.  "/>
    <m/>
    <n v="0.8"/>
    <n v="58"/>
    <n v="61"/>
    <n v="0.95081967213114749"/>
    <s v="&gt;=80%"/>
    <s v="EXCELENTE"/>
    <s v="Para el mes de diciembre de 2019, se capacitaron dos (2) brigadas contraincendios; en las que se reportaron las personas que participaron y aprobaron.  "/>
    <m/>
    <n v="0.9427861670942933"/>
    <n v="0.9427861670942933"/>
    <s v="EXCELENTE"/>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s v="EXCELENTE"/>
    <n v="0.8"/>
    <n v="69"/>
    <n v="80"/>
    <n v="0.86250000000000004"/>
    <s v="&gt;=80%"/>
    <s v="EXCELENTE"/>
    <s v="Se capacitaron 4 brigadas contra incendio las cuales corresponden a las personas reportadas"/>
    <m/>
    <n v="0.8"/>
    <n v="81"/>
    <n v="92"/>
    <n v="0.88043478260869568"/>
    <s v="&gt;=80%"/>
    <s v="EXCELENTE"/>
    <s v="Se capacitaron 11 brigadas contra incendio las cuales corresponden a las personas reportadas"/>
    <m/>
    <n v="0.8"/>
    <n v="66"/>
    <n v="75"/>
    <n v="0.88"/>
    <s v="&gt;=80%"/>
    <s v="Excelente"/>
    <s v="Se capacitaron 10 brigadas contra incendio las cuales corresponden a las personas reportadas"/>
    <m/>
    <n v="0.8743115942028985"/>
    <n v="0.8743115942028985"/>
    <x v="0"/>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s v="&gt;=85%"/>
    <s v="EXCELENTE"/>
    <s v="Se realizaron 4 visitas de verificación aleatorias a los conceptos de bajo riesgo emitidos por la entidad y se ratificaron todas las visitas."/>
    <m/>
    <n v="0.85"/>
    <n v="3"/>
    <n v="3"/>
    <n v="1"/>
    <s v="&gt;=85%"/>
    <s v="EXCELENTE"/>
    <s v="Se realizan 3 visitas de verificación aleatorias a los conceptos de bajo riesgo emitidos por la entidad y se ratificaron todas las visitas."/>
    <m/>
    <n v="0.85"/>
    <n v="8"/>
    <n v="8"/>
    <n v="1"/>
    <s v="&gt;=85%"/>
    <s v="EXCELENTE"/>
    <s v="Se realizan 8 visitas de verificación aleatorias a los conceptos de bajo riesgo emitidos por la entidad y se ratifican todas las visitas."/>
    <m/>
    <n v="1"/>
    <n v="1"/>
    <s v="EXCELENTE"/>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s v="EXCELENTE"/>
    <n v="0.85"/>
    <n v="5"/>
    <n v="5"/>
    <n v="1"/>
    <s v="&gt;=85%"/>
    <s v="EXCELENTE"/>
    <s v="Se realizan 5 visitas de verificación aleatorias a los conceptos de bajo riesgo emitidos por la entidad y se ratifican todas las visitas."/>
    <m/>
    <n v="0.85"/>
    <n v="2"/>
    <n v="2"/>
    <n v="1"/>
    <s v="&gt;=85%"/>
    <s v="EXCELENTE"/>
    <s v="Se realizan 2 visitas de verificación aleatorias a los conceptos de bajo riesgo emitidos por la entidad y se ratifican todas las visitas."/>
    <m/>
    <n v="0.85"/>
    <n v="12"/>
    <n v="12"/>
    <n v="1"/>
    <s v="&gt;=85%"/>
    <s v="Excelente"/>
    <s v="Se realizan 12 visitas de verificación aleatorias a los conceptos de bajo riesgo emitidos por la entidad y se ratifican todas las visitas."/>
    <m/>
    <n v="1"/>
    <n v="1"/>
    <x v="0"/>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9"/>
    <n v="39"/>
    <n v="1"/>
    <s v="&gt;=100%"/>
    <s v="EXCELENTE"/>
    <s v="Se reporta 39 eventos masivos; en el mes de octubre se mantiene un numero promedio debido a las elecciones regionales."/>
    <m/>
    <n v="1"/>
    <n v="55"/>
    <n v="55"/>
    <n v="1"/>
    <s v="&gt;=100%"/>
    <s v="EXCELENTE"/>
    <s v="Se aumenta el número de eventos debido a que se realizaron conciertos al inicio de la temporada decembrina."/>
    <m/>
    <n v="1"/>
    <n v="133"/>
    <n v="133"/>
    <n v="1"/>
    <s v="&gt;=100%"/>
    <s v="EXCELENTE"/>
    <s v="Se incrementa el número de eventos debido a las festividades de fin de año."/>
    <m/>
    <n v="1"/>
    <n v="1"/>
    <s v="EXCELENTE"/>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s v="EXCELENTE"/>
    <n v="1"/>
    <n v="18"/>
    <n v="18"/>
    <n v="1"/>
    <s v="&gt;=100%"/>
    <s v="EXCELENTE"/>
    <s v="Se reporta 18 eventos masivos ya que en el mes de abril se disminuyó debido al que se realizó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m/>
    <n v="1"/>
    <n v="17"/>
    <n v="17"/>
    <n v="1"/>
    <s v="&gt;=100%"/>
    <s v="Excelente"/>
    <s v="Se reporta 17 eventos masivos ya que en el mes de junio se disminuye debido al que los empresarios dedicados a realizar eventos de aglomeración de público por motivo de copa América adelantaron eventos."/>
    <m/>
    <n v="1"/>
    <n v="1"/>
    <x v="0"/>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1"/>
    <n v="2969"/>
    <n v="3233"/>
    <n v="0.91834209712341475"/>
    <s v="&gt;=80%"/>
    <s v="EXCELENTE"/>
    <s v="Se realizaron las revisiones técnicas con los tiempos establecidos en los procedimientos y de acuerdo con la disponibilidad de las estaciones; esto a pesar de los inconvenientes presentados con la implementación del tercer turno y con la transición de los procesos de contratación"/>
    <m/>
    <n v="1"/>
    <n v="2758"/>
    <n v="2973"/>
    <n v="0.92768247561385808"/>
    <s v="&gt;=80%"/>
    <s v="EXCELENTE"/>
    <s v="Se realizaron las revisiones técnicas dentro de los tiempos establecidos en los procedimientos; de acuerdo con la disponibilidad de las estaciones, a pesar de los inconvenientes presentados con la implementación del tercer turno y con la transición de los procesos de contratación. "/>
    <m/>
    <n v="1"/>
    <n v="2505"/>
    <n v="2764"/>
    <n v="0.90629522431259046"/>
    <s v="&gt;=80%"/>
    <s v="EXCELENTE"/>
    <s v="Se realizaron las revisiones técnicas dentro de los tiempos establecidos en los procedimientos, de acuerdo con la disponibilidad de las estaciones; esto a pesar de los inconvenientes presentados con la implementación del tercer turno y con la transición de los procesos de contratación. "/>
    <m/>
    <n v="0.91743993234995447"/>
    <n v="0.91743993234995447"/>
    <s v="EXCELENTE"/>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s v="EXCELENTE"/>
    <n v="0.8"/>
    <n v="2165"/>
    <n v="2395"/>
    <n v="0.9039665970772442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4157"/>
    <n v="4566"/>
    <n v="0.9104248795444590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3066"/>
    <n v="3375"/>
    <n v="0.908444444444444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90761197368871593"/>
    <n v="0.90761197368871593"/>
    <x v="0"/>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n v="1"/>
    <n v="8"/>
    <n v="8"/>
    <n v="1"/>
    <s v="&gt;=100%"/>
    <s v="EXCELENTE"/>
    <s v="En el marco de la CDPMIF la UAECOB es responsable directa de 8 actividades que son: _x000a__x000a_Presentar a la Comisión Intersectorial de Gestión de Riesgos y Cambio Climático, el informe anual de gestión de la CDPMIF, como mecanismo para facilitar la articulación con el SDGR-CC._x000a_Reportar trimestralmente los incendios forestales ocurridos en el Distrito Capital a: la UNGRD, al IDEAM y a las autoridades ambientales. _x000a_Determinar las necesidades para el fortalecimiento del equipo de investigación de causas de incendios forestales y buscar la forma de suplirlas._x000a_Determinar legalmente la competencia, viabilidad y elaboración de los Planes de contingencia de incendios forestales para los predios a cargo de la EAB-ESP, el IDRD, PNN y la SDA._x000a_Investigar las causas de los incendios forestales de gran complejidad._x000a_Analizar e identificar el Sistema de Monitoreo para las alertas tempranas de los incendios forestales en Bogotá. _x000a_Diseñar e implementar una estrategia para la gestión del riesgo por incendio forestal en la Localidad de Sumapaz, articulada al Consejo Local de Gestión de Riesgos y Cambio Climático._x000a_Reportar mensualmente los incidentes forestales atendidos en Bogotá D.C. y realizar la georreferenciación de los incendios forestales._x000a__x000a_Adicionalmente se apoyaron algunas actividades de capacitación por solicitud de la CDPMIF. _x000a_"/>
    <m/>
    <n v="1"/>
    <n v="1"/>
    <s v="EXCELENTE"/>
    <m/>
    <m/>
    <m/>
    <s v=" "/>
    <s v="&gt;=100%"/>
    <m/>
    <m/>
    <m/>
    <m/>
    <m/>
    <m/>
    <s v=" "/>
    <s v="&gt;=100%"/>
    <m/>
    <m/>
    <m/>
    <m/>
    <m/>
    <m/>
    <s v=" "/>
    <s v="&gt;=100%"/>
    <m/>
    <m/>
    <m/>
    <s v="0"/>
    <s v="0"/>
    <m/>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x v="0"/>
    <n v="1"/>
    <s v="NA"/>
    <s v="NA"/>
    <s v=" "/>
    <s v="&gt;=100%"/>
    <s v="NA"/>
    <s v="NA"/>
    <s v="NA"/>
    <n v="1"/>
    <s v="NA"/>
    <s v="NA"/>
    <s v=" "/>
    <s v="&gt;=100%"/>
    <s v="NA"/>
    <s v="NA"/>
    <s v="NA"/>
    <n v="1"/>
    <s v="NA"/>
    <s v="NA"/>
    <s v=" "/>
    <s v="&gt;=100%"/>
    <s v="NA"/>
    <s v="NA"/>
    <s v="NA"/>
    <s v=" 0"/>
    <s v=" 0"/>
    <m/>
  </r>
  <r>
    <n v="23"/>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n v="1"/>
    <n v="36"/>
    <n v="36"/>
    <n v="1"/>
    <s v="&gt;=100%"/>
    <s v="EXCELENTE"/>
    <s v="Se realizan el acompañamiento a 2 simulacros y 3 asesorías en simulaciones."/>
    <m/>
    <n v="1"/>
    <n v="1"/>
    <s v="EXCELENTE"/>
    <m/>
    <m/>
    <m/>
    <s v=" "/>
    <s v="&gt;=100%"/>
    <m/>
    <m/>
    <m/>
    <m/>
    <m/>
    <m/>
    <s v=" "/>
    <s v="&gt;=100%"/>
    <m/>
    <m/>
    <m/>
    <m/>
    <m/>
    <m/>
    <s v=" "/>
    <s v="&gt;=100%"/>
    <m/>
    <m/>
    <m/>
    <s v="0"/>
    <s v="0"/>
    <m/>
    <s v="N/A"/>
    <s v="N/A"/>
    <s v="N/A"/>
    <s v=" "/>
    <s v="&gt;=100%"/>
    <m/>
    <s v="N/A"/>
    <s v="N/A"/>
    <s v="N/A"/>
    <s v="N/A"/>
    <s v="N/A"/>
    <s v=" "/>
    <s v="&gt;=100%"/>
    <m/>
    <s v="N/A"/>
    <s v="N/A"/>
    <n v="1"/>
    <n v="5"/>
    <n v="5"/>
    <n v="1"/>
    <s v="&gt;=100%"/>
    <s v="Excelente"/>
    <s v="Se realizan el acompañamiento a 2 simulacros y 3 asesorias en simulaciones."/>
    <m/>
    <n v="1"/>
    <n v="1"/>
    <x v="0"/>
    <n v="1"/>
    <s v="NA"/>
    <s v="NA"/>
    <s v=" "/>
    <s v="&gt;=100%"/>
    <s v="NA"/>
    <s v="NA"/>
    <s v="NA"/>
    <n v="1"/>
    <s v="NA"/>
    <s v="NA"/>
    <s v=" "/>
    <s v="&gt;=100%"/>
    <s v="NA"/>
    <s v="NA"/>
    <s v="NA"/>
    <n v="1"/>
    <s v="NA"/>
    <s v="NA"/>
    <s v=" "/>
    <s v="&gt;=100%"/>
    <s v="NA"/>
    <s v="NA"/>
    <s v="NA"/>
    <s v=" 0"/>
    <s v=" 0"/>
    <m/>
  </r>
  <r>
    <n v="24"/>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19"/>
    <n v="19"/>
    <n v="1"/>
    <s v="&gt;=100%"/>
    <s v="EXCELENTE"/>
    <s v="Se tramitan las solicitudes recibidas con el comandante de enlace en operativa y se direcciona a la estación correspondiente para su programación."/>
    <m/>
    <n v="1"/>
    <n v="10"/>
    <n v="10"/>
    <n v="1"/>
    <s v="&gt;=100%"/>
    <s v="EXCELENTE"/>
    <s v="Se tramitan las solicitudes recibidas con el comandante de enlace en operativa y se direcciona a la estación correspondiente para su programación."/>
    <m/>
    <n v="1"/>
    <n v="6"/>
    <n v="6"/>
    <n v="1"/>
    <s v="&gt;=100%"/>
    <s v="EXCELENTE"/>
    <s v="Se tramitan las solicitudes recibidas con el comandante de enlace en operativa y se direcciona a la estación correspondiente para su programación."/>
    <m/>
    <n v="1"/>
    <n v="1"/>
    <s v="EXCELENTE"/>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s v="EXCELENTE"/>
    <n v="1"/>
    <n v="58"/>
    <n v="58"/>
    <n v="1"/>
    <s v="&gt;=100%"/>
    <s v="EXCELENTE"/>
    <s v="Se tramitan las solicitudes recibidas con el comandante de enlace en operativa y se direcciona a la estación correspondiente para su programación"/>
    <m/>
    <n v="1"/>
    <n v="85"/>
    <n v="85"/>
    <n v="1"/>
    <s v="&gt;=100%"/>
    <s v="EXCELENTE"/>
    <s v="Se tramitan las solicitudes recibidas con el comandante de enlace en operativa y se direcciona a la estación correspondiente para su programación"/>
    <m/>
    <n v="1"/>
    <n v="29"/>
    <n v="29"/>
    <n v="1"/>
    <s v="&gt;=100%"/>
    <s v="Excelente"/>
    <s v="Se tramitan las solicitudes recibidas con el comandante de enlace en operativa y se direcciona a la estación correspondiente para su programación"/>
    <m/>
    <n v="1"/>
    <n v="1"/>
    <x v="0"/>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s v="Durante octubre de 2019, no se actualizaron procedimientos. "/>
    <m/>
    <m/>
    <n v="1"/>
    <n v="3"/>
    <n v="0.33333333333333331"/>
    <s v=" &lt;=55%"/>
    <s v="MALO"/>
    <s v="El 06 de noviembre de 2019, se realizó actualización a la matriz del árbol de servicios, por solicitud del Responsable de la Central de Comunicaciones de la Subdirección Operativa."/>
    <m/>
    <m/>
    <m/>
    <m/>
    <s v=" "/>
    <s v="86%-100%"/>
    <m/>
    <s v="Durante diciembre de 2019, no se actualizaron procedimientos."/>
    <s v="Será reprogramado para la siguiente vigencia."/>
    <n v="0.33333333333333331"/>
    <n v="0.33333333333333331"/>
    <s v="MALO"/>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s v="MALO"/>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x v="4"/>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s v="6. Subdirección Operativa"/>
    <x v="0"/>
    <s v="Disponibilidad de personal"/>
    <s v="Contar con la disponibilidad de personal permanente garantizando el funcionamiento."/>
    <s v="semestr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s v="&gt;=65% "/>
    <n v="436"/>
    <n v="645"/>
    <n v="0.67596899224806206"/>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34 uniformados contaron con periodo de vacaciones y aun así se atendieron todas las emergencias."/>
    <m/>
    <s v="&gt;=65% "/>
    <n v="444"/>
    <n v="641"/>
    <n v="0.69266770670826838"/>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28  uniformados contaron con periodo de vacaciones y  4 se retiraron de la entidad por tiempo pensional, a pesar de lo anterior,  se atendieron todos las emergencias."/>
    <m/>
    <s v="&gt;=65% "/>
    <n v="471"/>
    <n v="641"/>
    <n v="0.73478939157566303"/>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92  uniformados contaron con periodo de vacaciones y 3 uniformados prorrogaron licencia no remunerada, a pesar de lo anterior,  se atendieron todos las emergencias."/>
    <m/>
    <n v="0.70114203017733123"/>
    <n v="0.70114203017733123"/>
    <s v="EXCELENTE"/>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s v="EXCELENTE"/>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ón del tercer turno y la entrada del curso 45, a apoyar en las estaciones, está logrando el objetivo de cero permisos al igual  que disminuir el ausentismo y así reflejar en  la META planteada._x000a_"/>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ón del tercer turno y la entrada del curso 45, a apoyar en las estaciones, está logrando el objetivo de cero permisos al igual que disminuir el ausentismo y así reflejar en  la META planteada._x000a_"/>
    <m/>
    <n v="0.61604864660230929"/>
    <n v="0.61604864660230929"/>
    <x v="3"/>
    <n v="0.65"/>
    <s v="NA"/>
    <s v="NA"/>
    <s v=" "/>
    <s v="&gt;=65% "/>
    <s v="NA"/>
    <s v="NA"/>
    <s v="NA"/>
    <n v="0.65"/>
    <s v="NA"/>
    <s v="NA"/>
    <s v=" "/>
    <s v="&gt;=65% "/>
    <s v="NA"/>
    <s v="NA"/>
    <s v="NA"/>
    <n v="0.65"/>
    <s v="NA"/>
    <s v="NA"/>
    <s v=" "/>
    <s v="&gt;=65% "/>
    <s v="NA"/>
    <s v="NA"/>
    <s v="NA"/>
    <s v=" 0"/>
    <s v=" 0"/>
    <m/>
  </r>
  <r>
    <n v="27"/>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28:00"/>
    <s v="&lt;8:30:00"/>
    <s v="MALO"/>
    <s v="El tiempo de atención de servicios IMER resultó en 1:98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10:21:00"/>
    <s v=" &gt; 9:10"/>
    <s v="MALO"/>
    <s v="El tiempo de atención de servicios IMER resultó en 1:91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09:15:00"/>
    <s v=" &gt; 9:10"/>
    <s v="MALO"/>
    <s v="El tiempo de atención de servicios IMER resultó en 0:85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n v="0.41759259259259257"/>
    <n v="0.41759259259259257"/>
    <s v="MALO"/>
    <d v="1899-12-30T08:30:00"/>
    <s v="N/A"/>
    <s v="N/A"/>
    <s v=" "/>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s v="0"/>
    <s v="0"/>
    <s v="MALO"/>
    <m/>
    <s v="N/A"/>
    <s v="N/A"/>
    <s v=" "/>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ía forestal, dada la complejidad de la atención de este tipo de servicios."/>
    <m/>
    <s v="N/A"/>
    <s v="N/A"/>
    <s v=" "/>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s v=" "/>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s v="0"/>
    <s v="0"/>
    <x v="4"/>
    <d v="1899-12-30T08:30:00"/>
    <m/>
    <m/>
    <s v=" "/>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 0"/>
    <s v=" 0"/>
    <s v="MALO"/>
  </r>
  <r>
    <n v="28"/>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53"/>
    <n v="3353"/>
    <n v="1"/>
    <s v="86%-100%"/>
    <s v="EXCELENTE"/>
    <s v="Se realizó durante el periodo, la atención de los servicios de emergencia, conforme a las tipologías establecidas en el árbol de servicios de la entidad."/>
    <m/>
    <n v="1"/>
    <n v="3232"/>
    <n v="3232"/>
    <n v="1"/>
    <s v="86%-100%"/>
    <s v="EXCELENTE"/>
    <s v="Se realizó durante el periodo, la atención de los servicios de emergencia, conforme a las tipologías establecidas en el árbol de servicios de la entidad."/>
    <m/>
    <n v="1"/>
    <n v="3004"/>
    <n v="3004"/>
    <n v="1"/>
    <s v="86%-100%"/>
    <s v="EXCELENTE"/>
    <s v="Se realizó durante el periodo, la atención de los servicios de emergencia, conforme a las tipologías establecidas en el árbol de servicios de la entidad."/>
    <m/>
    <n v="1"/>
    <n v="1"/>
    <s v="EXCELENTE"/>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s v="EXCELENTE"/>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x v="0"/>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s v="7. Subdirección de Gestión Corporativa"/>
    <x v="1"/>
    <s v="Eficacia acciones SIG-MIPG"/>
    <s v="Medir la eficacia de las acciones plantedas para el SIG"/>
    <s v="Trimestral"/>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
    <n v="8"/>
    <n v="0.125"/>
    <s v="&lt;50"/>
    <s v="MALO"/>
    <s v="Las acciones reportadas en la Ruta de Calidad para el cuarto trimestre, se encuentra con fecha de vencimiento o no reportan avance significativo, por lo tanto, no se puede definir si son efectivas aún. "/>
    <s v="Modificar el indicador acorde con la gestión del proceso para el 2020."/>
    <n v="0.125"/>
    <n v="0.125"/>
    <s v="MALO"/>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s v="MALO"/>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s v="0"/>
    <s v="0"/>
    <x v="4"/>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s v="7. Subdirección de Gestión Corporativa"/>
    <x v="0"/>
    <s v="Autos impulsados por abogados"/>
    <s v="medir el cumplimiento de la eficacia de los trabajadores de la Oficina de control interno disciplinarios."/>
    <s v="semestr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n v="0.13"/>
    <n v="352"/>
    <n v="29.2"/>
    <n v="12.054794520547945"/>
    <s v="(=)11 y &lt;13"/>
    <s v="BUENO"/>
    <s v="Se cumplieron de manera oportuna las metas establecidas. "/>
    <m/>
    <n v="12.054794520547945"/>
    <n v="12.054794520547945"/>
    <s v="BUENO"/>
    <m/>
    <m/>
    <m/>
    <s v=" "/>
    <s v="(=)13"/>
    <m/>
    <m/>
    <m/>
    <m/>
    <m/>
    <m/>
    <s v=" "/>
    <s v="(=)13"/>
    <m/>
    <m/>
    <m/>
    <m/>
    <m/>
    <m/>
    <s v=" "/>
    <s v="(=)13"/>
    <m/>
    <m/>
    <m/>
    <s v="0"/>
    <s v="0"/>
    <m/>
    <m/>
    <m/>
    <m/>
    <s v=" "/>
    <s v="(=)13"/>
    <m/>
    <m/>
    <m/>
    <m/>
    <m/>
    <m/>
    <s v=" "/>
    <s v="(=)13"/>
    <m/>
    <m/>
    <m/>
    <n v="13"/>
    <n v="384"/>
    <n v="28.33"/>
    <n v="13.554535827744441"/>
    <s v="(=)13"/>
    <s v="Excelente"/>
    <s v="Con excelencia se cumplieron con las metas establecidas."/>
    <s v="N/A"/>
    <n v="13.554535827744441"/>
    <n v="13.554535827744441"/>
    <x v="0"/>
    <n v="13"/>
    <s v="NA"/>
    <s v="NA"/>
    <s v=" "/>
    <s v="(=)13"/>
    <s v="NA"/>
    <s v="NA"/>
    <s v="NA"/>
    <n v="13"/>
    <s v="NA"/>
    <s v="NA"/>
    <s v=" "/>
    <s v="(=)13"/>
    <s v="NA"/>
    <s v="NA"/>
    <s v="NA"/>
    <n v="13"/>
    <s v="NA"/>
    <s v="NA"/>
    <s v=" "/>
    <s v="(=)13"/>
    <s v="NA"/>
    <s v="NA"/>
    <s v="NA"/>
    <s v=" 0"/>
    <s v=" 0"/>
    <m/>
  </r>
  <r>
    <n v="31"/>
    <x v="0"/>
    <s v="Gestión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11"/>
    <n v="2.58"/>
    <n v="4.2635658914728678"/>
    <s v="&lt;=10"/>
    <s v="EXCELENTE"/>
    <s v="El compromiso del equipo y de la oficina conlleva al cumplimiento efectivo de las metas planteadas para el indicador."/>
    <m/>
    <n v="10"/>
    <n v="12"/>
    <n v="3.83"/>
    <n v="3.133159268929504"/>
    <s v="&lt;=10"/>
    <s v="EXCELENTE"/>
    <s v="El compromiso del equipo y de la oficina conlleva al cumplimiento efectivo de las metas planteadas para el indicador."/>
    <m/>
    <n v="10"/>
    <n v="5"/>
    <n v="2"/>
    <n v="2.5"/>
    <s v="&lt;=10"/>
    <s v="EXCELENTE"/>
    <s v="El compromiso del equipo y de la oficina conlleva al cumplimiento efectivo de las metas planteadas para el indicador. "/>
    <m/>
    <n v="3.2989083868007909"/>
    <n v="3.2989083868007909"/>
    <s v="EXCELENTE"/>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s v="EXCELENTE"/>
    <n v="10"/>
    <n v="6"/>
    <n v="1.6"/>
    <n v="3.75"/>
    <s v="&lt;=10"/>
    <s v="EXCELENTE"/>
    <s v="El compromiso del equipo de la ocdi conllevó al cumplimiento efectivo del indicador"/>
    <s v="N/A"/>
    <n v="10"/>
    <n v="14"/>
    <n v="3.19"/>
    <n v="4.3887147335423196"/>
    <s v="&lt;=10"/>
    <s v="EXCELENTE"/>
    <s v="El compromiso del equipo de la ocdi conllevó al cumplimiento efectivo del indicador"/>
    <s v="N/A"/>
    <n v="10"/>
    <n v="8"/>
    <n v="3.6"/>
    <n v="2.2222222222222223"/>
    <s v="&lt;=10"/>
    <s v="Excelente"/>
    <s v="El compromiso del equipo de la ocdi conllevó al cumplimiento efectivo del indicador"/>
    <s v="N/A"/>
    <n v="3.4536456519215135"/>
    <n v="3.4536456519215135"/>
    <x v="0"/>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m/>
    <m/>
    <n v="0.996"/>
    <s v="&gt;=95 %"/>
    <s v="EXCELENTE"/>
    <s v="Se cumple con la meta establecida durante el periodo de reporte, de acuerdo con las 229 encuestas realizadas, identificando que 228 ciudadanos respondieron positivamente al ejercicio del resultado de la atención presencial en los puntos donde atiende la entidad, por lo anterior, existe un cumplimiento por encima de la meta establecida para el reporte en el primer trimestre con un 99,6%, mejorando el resultado dado que el anterior fue de  95,7% , aumentando el promedio en 3,9%, el cual indica el compromiso del equipo de trabajo del proceso GSC. "/>
    <m/>
    <n v="0.996"/>
    <n v="0.996"/>
    <s v="EXCELENTE"/>
    <m/>
    <m/>
    <m/>
    <s v=" "/>
    <s v="&gt;=95 %"/>
    <m/>
    <m/>
    <m/>
    <m/>
    <m/>
    <m/>
    <s v=" "/>
    <s v="&gt;=95 %"/>
    <m/>
    <m/>
    <m/>
    <n v="0.9"/>
    <n v="0.95689999999999997"/>
    <m/>
    <s v=" "/>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s v="0"/>
    <s v="0"/>
    <s v="EXCELENTE"/>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0"/>
    <s v="0"/>
    <x v="0"/>
    <n v="0.9"/>
    <m/>
    <m/>
    <s v=" "/>
    <s v="&gt;=95 %"/>
    <m/>
    <m/>
    <m/>
    <n v="0.9"/>
    <m/>
    <m/>
    <s v=" "/>
    <s v="&gt;=95 %"/>
    <m/>
    <m/>
    <m/>
    <n v="0.9"/>
    <m/>
    <m/>
    <s v=" "/>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s v=" 0"/>
    <s v=" 0"/>
    <s v="EXCELENTE"/>
  </r>
  <r>
    <n v="33"/>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107"/>
    <n v="115"/>
    <n v="0.93043478260869561"/>
    <s v=" =89% Y &lt;95%"/>
    <s v="BUENO"/>
    <s v="Verificando la información, se puede determinar que, de las 115 peticiones registradas, ocho (8) peticiones faltan por responder en términos para un total de efectividad del 93%."/>
    <m/>
    <n v="0.93043478260869561"/>
    <n v="0.93043478260869561"/>
    <s v="BUENO"/>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s v="MALO"/>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x v="3"/>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m/>
    <m/>
    <n v="1"/>
    <s v="&gt;=90 %"/>
    <s v="EXCELENTE"/>
    <s v="De acuerdo con el periodo reportado, para el IV trimestre reaccionó con el crecimiento del indicador de satisfacción a las preguntas de las PQRS, el cual, se cumple con la meta por encima del 90%, donde se reporta un total de 100% en comparación al periodo anterior con el 96,7%, mejorando en 3,3%, llegando al máximo obtenido en el mencionado periodo, cabe aclarar que los meses de reporte son septiembre, octubre y noviembre de 2019, teniendo en cuenta que para hacer la encuesta es mes vencido."/>
    <m/>
    <n v="1"/>
    <n v="1"/>
    <s v="EXCELENTE"/>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s v="EXCELENTE"/>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
    <s v="N/A"/>
    <s v="0"/>
    <s v="0"/>
    <x v="0"/>
    <n v="0.9"/>
    <m/>
    <m/>
    <s v=" "/>
    <s v="&gt;=90 %"/>
    <m/>
    <m/>
    <m/>
    <n v="0.9"/>
    <m/>
    <m/>
    <s v=" "/>
    <s v="&gt;=90 %"/>
    <m/>
    <m/>
    <m/>
    <n v="0.9"/>
    <m/>
    <m/>
    <s v=" "/>
    <s v="&gt;=90 %"/>
    <s v="EXCELENTE"/>
    <s v="Se cumple con la meta establecida durante el periodo de reporte, de acuerdo a lo que respondieron los ciudadanos, es decir, los encuestados con respuesta positiva constituye a 100%, este reporte se genera con las bases de datos de enero y febrero 2019"/>
    <m/>
    <s v=" 0"/>
    <s v=" 0"/>
    <s v="EXCELENTE"/>
  </r>
  <r>
    <n v="35"/>
    <x v="0"/>
    <s v="Gestion integrada"/>
    <s v="7. Subdirección de Gestión Corporativa"/>
    <x v="0"/>
    <s v="Cumplimiento del programa de capacitación PIGA en la UAECOB"/>
    <s v="Socializar al personal de la UAECOB, en el ahorro y uso eficiente de los recursos (agua, energía, gas y papel)"/>
    <s v="Trimestral"/>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programaron y se realizaron 18 capacitaciones a las estaciones y edificio comando (una (1) por cada estación), sobre uso eficiente de los recursos agua, energía, papel y gas."/>
    <m/>
    <n v="1"/>
    <n v="1"/>
    <s v="EXCELENTE"/>
    <m/>
    <m/>
    <m/>
    <s v=" "/>
    <n v="1"/>
    <m/>
    <m/>
    <m/>
    <m/>
    <m/>
    <m/>
    <s v=" "/>
    <n v="1"/>
    <m/>
    <m/>
    <m/>
    <n v="1"/>
    <n v="18"/>
    <n v="18"/>
    <n v="1"/>
    <n v="1"/>
    <s v="EXCELENTE"/>
    <s v="Se realizó una jornada de socialización al personal de la UAECOB, en el ahorro y uso eficiente de los recursos (agua, energía, gas y papel) en las 18 sedes."/>
    <m/>
    <n v="1"/>
    <n v="1"/>
    <s v="EXCELENTE"/>
    <n v="1"/>
    <m/>
    <m/>
    <s v=" "/>
    <n v="1"/>
    <m/>
    <m/>
    <m/>
    <m/>
    <m/>
    <m/>
    <s v=" "/>
    <n v="1"/>
    <m/>
    <m/>
    <m/>
    <n v="1"/>
    <n v="17"/>
    <n v="17"/>
    <n v="1"/>
    <n v="1"/>
    <s v="Excelente"/>
    <s v="Se realizaron las capacitaciones programadas para el trimestre, sobre los programas de gestión Ambiental para el ahorro de los recursos y manejo de residuos."/>
    <s v="N/A"/>
    <n v="1"/>
    <n v="1"/>
    <x v="0"/>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599"/>
    <n v="0"/>
    <s v="&lt;1%"/>
    <s v="EXCELENTE"/>
    <s v="En este mes no se presentaron devoluciones por escrito, dado que las correcciones solicitadas por correo fueron tramitadas en su momento."/>
    <m/>
    <n v="0.01"/>
    <n v="0"/>
    <n v="573"/>
    <n v="0"/>
    <s v="&lt;1%"/>
    <s v="EXCELENTE"/>
    <s v="En noviembre no se efectuó devoluciones por parte del área, las correcciones solicitadas se efectuaron vía correo y fueron tramitadas en su momento."/>
    <m/>
    <n v="0.01"/>
    <n v="2"/>
    <n v="634"/>
    <n v="3.1545741324921135E-3"/>
    <s v="&lt;1%"/>
    <s v="EXCELENTE"/>
    <s v="Al cierre de la vigencia se efectuaron dos devoluciones por escrito por parte del área, las demás correcciones solicitadas vía correo fueron tramitadas en su momento."/>
    <m/>
    <n v="1.0515247108307045E-3"/>
    <n v="1.0515247108307045E-3"/>
    <s v="EXCELENTE"/>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s v="EXCELENTE"/>
    <n v="0.01"/>
    <n v="0"/>
    <n v="342"/>
    <n v="0"/>
    <s v="&lt;1%"/>
    <s v="EXCELENTE"/>
    <s v="En lo que respecta al mes de abril no se efectuó devoluciones por escrito, teniendo en cuenta que las correcciones solicitadas por correo fueron tramitadas en su momento."/>
    <m/>
    <n v="0.01"/>
    <n v="0"/>
    <n v="374"/>
    <n v="0"/>
    <s v="&lt;1%"/>
    <s v="EXCELENTE"/>
    <s v="Para el mes de mayo no se efectuaron devoluciones por escrito por parte del área, las correcciones solicitadas por correo fueron tramitadas en su momento."/>
    <m/>
    <n v="0.01"/>
    <n v="0"/>
    <n v="375"/>
    <n v="0"/>
    <s v="&lt;1%"/>
    <s v="Excelente"/>
    <s v="En junio no fue necesario efectuar devoluciones por escrito por parte del área, las correcciones solicitadas por correo se tramitaron en su momento."/>
    <s v="N/A"/>
    <n v="0"/>
    <n v="0"/>
    <x v="0"/>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3"/>
    <n v="599"/>
    <n v="5.008347245409015E-3"/>
    <n v="0.01"/>
    <s v="BUENO"/>
    <s v="Para el mes de octubre se presentaron tres rechazos por parte de la Tesorería Distrital, el número de la cuenta no es válido."/>
    <m/>
    <n v="0.01"/>
    <n v="7"/>
    <n v="573"/>
    <n v="1.2216404886561954E-2"/>
    <s v="&lt;1%"/>
    <s v="BUENO"/>
    <s v="En noviembre se presentó unos rechazos por parte de la Tesorería Distrital, cambio en la razón social de Citi Bank. "/>
    <m/>
    <n v="0.01"/>
    <n v="1"/>
    <n v="632"/>
    <n v="1.5822784810126582E-3"/>
    <s v="&lt;1%"/>
    <s v="EXCELENTE"/>
    <s v="La Tesorería Distrital en el mes de diciembre generó un rechazo por número de la cuenta erróneo."/>
    <m/>
    <n v="6.269010204327876E-3"/>
    <n v="6.269010204327876E-3"/>
    <s v="EXCELENTE"/>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s v="EXCELENTE"/>
    <n v="0.01"/>
    <n v="1"/>
    <n v="342"/>
    <n v="2.9239766081871343E-3"/>
    <s v="&lt;1%"/>
    <s v="EXCELENTE"/>
    <s v="Para el mes de abril se presentó un rechazo por parte de la Tesoreria Distrital, cuenta no existe."/>
    <m/>
    <n v="0.01"/>
    <n v="0"/>
    <n v="374"/>
    <n v="0"/>
    <s v="&lt;1%"/>
    <s v="EXCELENTE"/>
    <s v="En mayo no se presentó rechazos por parte de la Tesorería Distrital."/>
    <m/>
    <n v="0.01"/>
    <n v="2"/>
    <n v="375"/>
    <n v="5.3333333333333332E-3"/>
    <s v="&lt;1%"/>
    <s v="Excelente"/>
    <s v="Respecto al mes de junio se presentó dos rechazos por parte de la Tesorería Distrital por cuentas erróneas."/>
    <s v="N/A"/>
    <n v="2.7524366471734889E-3"/>
    <n v="2.7524366471734889E-3"/>
    <x v="0"/>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m/>
    <m/>
    <m/>
    <s v=" "/>
    <s v="&gt;95%"/>
    <m/>
    <m/>
    <m/>
    <n v="0.9"/>
    <n v="93120254800"/>
    <n v="116392266646"/>
    <n v="0.80005534287960545"/>
    <s v="&gt;80 y &lt; 94%"/>
    <s v="BUENO"/>
    <s v="Al termino del año se giró el 80,01% de los compromisos contraídos, teniendo en cuenta que el 35% de la inversión se ejecutó en el mes de diciembre."/>
    <m/>
    <n v="0.80005534287960545"/>
    <n v="0.80005534287960545"/>
    <s v="BUENO"/>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s v="BUENO"/>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x v="1"/>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m/>
    <m/>
    <m/>
    <s v=" "/>
    <s v="&gt;95%"/>
    <m/>
    <m/>
    <m/>
    <n v="1"/>
    <n v="16363483386"/>
    <n v="24381733204"/>
    <n v="0.67113700445690427"/>
    <s v=" &gt; 51% y &lt; 79%"/>
    <s v="REGULAR"/>
    <s v="A 31 de diciembre se canceló solo el 67,11% de las reservas, por lo anterior, se generaron $7,987´9 millones de pasivos exigibles."/>
    <m/>
    <n v="0.67113700445690427"/>
    <n v="0.67113700445690427"/>
    <s v="REGULAR"/>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s v="REGULAR"/>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x v="4"/>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8175317036"/>
    <n v="94893106464"/>
    <n v="0.1915346405367733"/>
    <s v="&lt;15%"/>
    <s v="EXCELENTE"/>
    <s v="Con corte al mes de octubre está pendiente de comprometer el 19,15% de las disponibilidades solicitadas, que corresponde  al proceso de estudios y diseños obra de Ferias, la adquisición de equipos de radio comunicación, implementación sistema misional, actualización tecnológica de la Sala Crisis, la compra de vehículos operativos y adquisición de drones."/>
    <m/>
    <n v="0.15"/>
    <n v="15532840772"/>
    <n v="101167144743"/>
    <n v="0.15353641551769459"/>
    <s v="&lt;15%"/>
    <s v="EXCELENTE"/>
    <s v="Para el mes de noviembre está pendiente de comprometer el 15,35% de las disponibilidades solicitadas, la mayor parte corresponde al proceso de estudios y diseños obra de Ferias, la adquisición de equipos de radio comunicación, implementación sistema misional, actualización tecnológica de la Sala Crisis, la compra de vehículos operativos y adquisición de drones."/>
    <m/>
    <n v="0.15"/>
    <n v="0"/>
    <n v="116392266646"/>
    <n v="0"/>
    <s v="&lt;15%"/>
    <s v="EXCELENTE"/>
    <s v="Al finalizar el año las disponibilidades sin comprometer se anulan de oficio conforme a la norma presupuestal, por lo anterior, no se refleja saldos pendientes de comprometer."/>
    <m/>
    <n v="0.11502368535148928"/>
    <n v="0.11502368535148928"/>
    <s v="EXCELENTE"/>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s v="BUENO"/>
    <n v="0.15"/>
    <n v="7358321032"/>
    <n v="39646122929"/>
    <n v="0.18560001554698302"/>
    <s v="&lt;15%"/>
    <s v="BUENO"/>
    <s v="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
    <m/>
    <n v="0.15"/>
    <n v="9846567892"/>
    <n v="49647300068"/>
    <n v="0.19833038007129358"/>
    <s v="&lt;15%"/>
    <s v="BUENO"/>
    <s v="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
    <m/>
    <n v="0.15"/>
    <n v="10178875414"/>
    <n v="59910551027"/>
    <n v="0.1699012150532995"/>
    <s v="&lt;15%"/>
    <s v="BUENO"/>
    <s v="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
    <s v="N/A"/>
    <n v="0.18461053689052534"/>
    <n v="0.18461053689052534"/>
    <x v="3"/>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76717789428"/>
    <n v="130045990000"/>
    <n v="0.58992814332837173"/>
    <s v=" &gt; 51% y &lt; 79%"/>
    <s v="REGULAR"/>
    <s v="Al mes de octubre se ha ejecutado el 58,99%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85634303971"/>
    <n v="130045990000"/>
    <n v="0.65849246079021739"/>
    <n v="1"/>
    <s v="REGULAR"/>
    <s v="Con corte al mes de noviembre se ha ejecutado el 65,85%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116392266646"/>
    <n v="130045990000"/>
    <n v="0.89500850157701906"/>
    <s v="&gt;80 y &lt; 99%"/>
    <s v="BUENO"/>
    <s v="La ejecución presupuestal para la vigencia 2019 apenas alcanzó el 89.50%, una buena parte de los saldos se generaron en sentencias y la otra parte en los proyectos de inversión."/>
    <m/>
    <n v="0.71447636856520269"/>
    <n v="0.71447636856520269"/>
    <s v="BUENO"/>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s v="MALO"/>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
    <s v="N/A"/>
    <n v="0.3122490479098971"/>
    <n v="0.3122490479098971"/>
    <x v="4"/>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s v="Por Demanda"/>
    <n v="0.09"/>
    <n v="0.11"/>
    <n v="0.81818181818181812"/>
    <s v="&gt;81% y &lt; 100%"/>
    <s v="BUENO"/>
    <s v="Las Transferencias Documentales Primarias número 10; se adelantaron conforme al cronograma establecido para el 2019 y se dio cumplimiento con el procedimiento establecido. _x000a_Se cuenta con las actas de reunión y memorando de transferencia de cada una de las Dependencias de la Entidad; así como el respectivo inventario documental - FUID._x000a_En total se transfirieron al Archivo Central 260 Cajas X-200 que contienen 1896 carpetas, lo que corresponde a  65 metros lineales de archivo._x000a_"/>
    <m/>
    <n v="0.81818181818181812"/>
    <n v="0.81818181818181812"/>
    <s v="BUENO"/>
    <m/>
    <m/>
    <m/>
    <s v=" "/>
    <n v="1"/>
    <m/>
    <m/>
    <m/>
    <m/>
    <m/>
    <m/>
    <s v=" "/>
    <n v="1"/>
    <m/>
    <m/>
    <m/>
    <m/>
    <m/>
    <m/>
    <s v=" "/>
    <n v="1"/>
    <m/>
    <m/>
    <m/>
    <s v="0"/>
    <s v="0"/>
    <m/>
    <s v="NA"/>
    <s v="NA"/>
    <s v="NA"/>
    <s v=" "/>
    <n v="1"/>
    <m/>
    <s v="NA"/>
    <s v="NA"/>
    <s v="NA"/>
    <s v="NA"/>
    <s v="NA"/>
    <s v=" "/>
    <n v="1"/>
    <m/>
    <s v="NA"/>
    <s v="NA"/>
    <s v="NA"/>
    <s v="NA"/>
    <s v="NA"/>
    <s v=" "/>
    <n v="1"/>
    <m/>
    <s v="NA"/>
    <s v="N/A"/>
    <s v="0"/>
    <s v="0"/>
    <x v="5"/>
    <s v="Por Demanda"/>
    <s v="NA"/>
    <s v="NA"/>
    <s v=" "/>
    <n v="1"/>
    <s v="NA"/>
    <s v="NA"/>
    <s v="NA"/>
    <s v="Por Demanda"/>
    <s v="NA"/>
    <s v="NA"/>
    <s v=" "/>
    <n v="1"/>
    <s v="NA"/>
    <s v="NA"/>
    <s v="NA"/>
    <s v="Por Demanda"/>
    <s v="NA"/>
    <s v="NA"/>
    <s v=" "/>
    <n v="1"/>
    <s v="NA"/>
    <s v="NA"/>
    <s v="NA"/>
    <s v=" 0"/>
    <s v=" 0"/>
    <m/>
  </r>
  <r>
    <n v="43"/>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7"/>
    <n v="11"/>
    <n v="0.63636363636363635"/>
    <s v="&gt;50% Y &lt;70%"/>
    <s v="REGULAR"/>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8"/>
    <n v="5"/>
    <n v="7"/>
    <n v="0.7142857142857143"/>
    <s v="&gt; 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80"/>
    <n v="11"/>
    <n v="15"/>
    <n v="0.73333333333333328"/>
    <s v="&gt;70% Y &lt;=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69466089466089465"/>
    <n v="0.69466089466089465"/>
    <s v="BUENO"/>
    <m/>
    <m/>
    <m/>
    <s v=" "/>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s v="0"/>
    <s v="0"/>
    <s v="MALO"/>
    <n v="0.8"/>
    <n v="22"/>
    <n v="27"/>
    <n v="0.81481481481481477"/>
    <s v="&gt; 80"/>
    <s v="EXCELENTE"/>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8"/>
    <n v="23"/>
    <n v="37"/>
    <n v="0.6216216216216216"/>
    <s v="&gt; 80"/>
    <s v="REGULAR"/>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80"/>
    <n v="6"/>
    <n v="20"/>
    <n v="0.3"/>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5788121454788121"/>
    <n v="0.5788121454788121"/>
    <x v="1"/>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597"/>
    <n v="682"/>
    <n v="0.87536656891495601"/>
    <s v=" =80 Y &lt;95"/>
    <s v="BUENO"/>
    <s v="Las Comunicaciones Oficiales entregadas por la Firma 4-72 en el mes de octubre de 2019, fueron 682 se produjeron 85 devoluciones durante el mismo, equivalentes a un 12%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597 comunicaciones lo que representa el 88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825"/>
    <n v="869"/>
    <n v="0.94936708860759489"/>
    <s v="&gt;95%"/>
    <s v="BUENO"/>
    <s v="Las Comunicaciones Oficiales entregadas por la Firma 4-72 en el mes de noviembre de 2019, fueron 869 se produjeron 44 devoluciones durante el mismo, equivalentes a un 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825 comunicaciones lo que representa el 95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419"/>
    <n v="458"/>
    <n v="0.91484716157205237"/>
    <s v=" =80 Y &lt;95"/>
    <s v="BUENO"/>
    <s v="Las Comunicaciones Oficiales entregadas por la Firma 4-72 en el mes de diciembre de 2019 fueron de 458, se produjeron 39 devoluciones durante el mismo, equivalentes a un 8.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497 comunicaciones lo que representa el 91.5%,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1319360636486768"/>
    <n v="0.91319360636486768"/>
    <s v="BUENO"/>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s v="BUENO"/>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88720869076305142"/>
    <n v="0.88720869076305142"/>
    <x v="3"/>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s v="7. Subdirección de Gestión Corporativa"/>
    <x v="0"/>
    <s v="Comparativo de faltantes del inventario"/>
    <s v="Identificar faltantes del inventario "/>
    <s v="semestral"/>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n v="0.1"/>
    <n v="234493006"/>
    <n v="2505654865"/>
    <n v="9.3585517014131953E-2"/>
    <s v="&lt; 8% y &gt; 9.9%"/>
    <s v="REGULAR"/>
    <s v="Se analizó el inventario de bodega tanto de consumo como devolutivos, como resultado presentando en el total de devolutivos 920.482.389 y un faltante de 26.311.654 con un porcentaje de faltantes de 2.8%. Para los elementos de consumo se presenta un total de elementos en bodega de 1.585.172.476 y un total de faltantes de 208.181.152 con un porcentaje de faltantes de 13%. "/>
    <s v="Realizar las gestiones para la modificación del indicador."/>
    <n v="9.3585517014131953E-2"/>
    <n v="9.3585517014131953E-2"/>
    <s v="REGULAR"/>
    <m/>
    <m/>
    <m/>
    <s v=" "/>
    <s v="&gt;20%"/>
    <m/>
    <m/>
    <m/>
    <m/>
    <m/>
    <m/>
    <s v=" "/>
    <s v="&gt;20%"/>
    <m/>
    <m/>
    <m/>
    <m/>
    <m/>
    <m/>
    <s v=" "/>
    <s v="&gt;20%"/>
    <m/>
    <m/>
    <m/>
    <s v="0"/>
    <s v="0"/>
    <m/>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ás eficiencia al indicador. Se está trabajando para el cambio del mismo en el tablero._x000a_"/>
    <s v="N/A"/>
    <n v="6.0992718163961478E-2"/>
    <n v="6.0992718163961478E-2"/>
    <x v="4"/>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0"/>
    <s v=" 0"/>
    <m/>
  </r>
  <r>
    <n v="46"/>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8"/>
    <n v="134"/>
    <n v="0.8059701492537313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 furgones 4, Carros grúas 4, carro tanques 11, máquinas de altura 3, maquinas extintoras 39, máquinas de líquidos inflamables 2, maquina matpel 1, camionetas de primera respuesta 49, vehículos de transporte 5, Unidades de reacción 3, vehículo de respuesta rápida 1 y vehículos utilitarios 12._x000a__x000a_En el mes de Octu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81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9.6"/>
    <n v="134"/>
    <n v="0.8179104477611940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49, vehículos de transporte 5, unidades de reacción 3, vehículo de respuesta rápida 1, vehículos utilitarios 12_x000a__x000a_En el mes de Noviembre el  82%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2%  fue mayor con respecto a la meta fijada en un mínimo de 75% de disponibilidad._x000a__x000a_Por otra parte,  la disponibilidad vehicular siempre ha estado brindando la atención oportuna a las emergencias presentadas en cumplimiento de la misionalidad de la UAECOB._x000a__x000a_Se hace indispensable programar para mantenimiento las máquinas de  complejidad y costo elevado para  mejorar igualmente el indicador._x000a_"/>
    <m/>
    <n v="0.75"/>
    <n v="108.6"/>
    <n v="134"/>
    <n v="0.8104477611940298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cama baja 1_x000a__x000a_En el mes de diciem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1 % fue mayor con respecto a la meta fijada en un mínimo de 75% de disponibilidad. _x000a_Por otra parte,  la disponibilidad vehicular siempre ha estado brindando la atención oportuna a las emergencias presentadas en cumplimiento de la misionalidad de la UAECOB._x000a__x000a_"/>
    <m/>
    <n v="0.8114427860696517"/>
    <n v="0.8114427860696517"/>
    <s v="BUENO"/>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s v="BUENO"/>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ículos de primera respuesta operativos que corresponden a carro tanques, máquinas de altura, maquinas extintoras, maquina matpel, máquinas de líquidos in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2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
    <s v="Se darán las recomendaciones a los maquinistas desde el taller del cuidado y manejo del vehí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ículos operativos efectivos de primera respuesta que corresponden a carro tanques, maquinas de altura, maquinas extintoras, maquina matpel, máquinas de líquidos in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3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_x000a_"/>
    <s v="Se darán las recomendaciones a los maquinistas desde el taller del cuidado y manejo del vehí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ículos operativos efectivos de primera respuesta que corresponden a carro tanques, máquinas de altura, maquinas extintoras, maquina matpel, máquinas de líquidos in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69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
    <s v="Se darán las recomendaciones a los maquinistas desde el taller del cuidado y manejo del vehículo."/>
    <n v="0.71352114758947049"/>
    <n v="0.71352114758947049"/>
    <x v="3"/>
    <n v="0.75"/>
    <n v="31"/>
    <n v="46"/>
    <n v="0.67391304347826086"/>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28414580588493"/>
    <n v="0.68928414580588493"/>
    <s v="BUENO"/>
  </r>
  <r>
    <n v="47"/>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82"/>
    <n v="47"/>
    <n v="3.8723404255319149"/>
    <s v="&lt; 5 DIAS "/>
    <s v="EXCELENTE"/>
    <s v="El tiempo de respuesta en la ejecución de mantenimientos correctivos y preventivos en taller  por el contratista REIMPODISEL corresponde al desarrollo del contrato 377/2019 a los vehículos de la UAECOB, en el mes de octubre durante un promedio 4 días, con un indicador de desempeño “EXCELENTE”; se tuvo un promedio de estadía en taller de 4 días para  los  casos presentados  en  el periodo, lo cual es bueno debido a que está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86"/>
    <n v="28"/>
    <n v="3.0714285714285716"/>
    <s v="&lt; 5 DIAS "/>
    <s v="EXCELENTE"/>
    <s v="El tiempo de respuesta en la ejecución de mantenimientos correctivos y preventivos en taller por el contratista REIMPODISEL corresponde al desarrollo del contrato 377/2019 a los vehículos de la UAECOB, en el mes de NOVIEMBRE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136"/>
    <n v="28"/>
    <n v="4.8571428571428568"/>
    <s v="&lt; 5 DIAS "/>
    <s v="EXCELENTE"/>
    <s v="El tiempo de respuesta en la ejecución de mantenimientos correctivos y preventivos en taller por el contratista REIMPODISEL corresponde al desarrollo del contrato 377/2019 a los vehículos de la UAECOB, en el mes de DICIEMBRE fue en promedio 5 días, con un indicador de desempeño “EXCELENTE”.  _x000a__x000a_Se tuvo un promedio de estadía en taller de 5 días para los casos presentados en el periodo es “EXCELENTE” debido 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n v="3.9336372847011147"/>
    <n v="3.9336372847011147"/>
    <s v="EXCELENTE"/>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s v="EXCELENTE"/>
    <s v="15 DIAS"/>
    <n v="86"/>
    <n v="34"/>
    <n v="2.5294117647058822"/>
    <s v="&lt; 5 DIAS "/>
    <s v="EXCELENTE"/>
    <s v="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126"/>
    <n v="13"/>
    <n v="9.6923076923076916"/>
    <s v="&lt; 5 DIAS "/>
    <s v="BUENO"/>
    <s v="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_x000a__x000a_Es precioso manifestar que algunos vehículos se pueden considerar con vida ú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7614064856711913"/>
    <n v="6.7614064856711913"/>
    <x v="3"/>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5"/>
    <n v="331"/>
    <n v="0.89123867069486407"/>
    <s v="&gt;85%"/>
    <s v="EXCELENTE"/>
    <s v="En OCTUBRE se encuentra disponible el 89% de los equipos para la operación en cuanto a: motosierras, motobombas, motorozadoras, generadores, equipo rescate vehicular y guadañadoras.  Dando como resultado un indicador con desempeño “EXCELENTE” ._x000a__x000a_ 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noviembre._x000a_"/>
    <m/>
    <n v="0.8"/>
    <n v="292"/>
    <n v="331"/>
    <n v="0.8821752265861027"/>
    <s v="&gt;85%"/>
    <s v="EXCELENTE"/>
    <s v="En NOV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
    <n v="293"/>
    <n v="331"/>
    <n v="0.88519637462235645"/>
    <s v="&gt;85%"/>
    <s v="EXCELENTE"/>
    <s v="En DICIEMBRE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8620342396777441"/>
    <n v="0.88620342396777441"/>
    <s v="EXCELENTE"/>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s v="EXCELENTE"/>
    <n v="0.8"/>
    <n v="292"/>
    <n v="331"/>
    <n v="0.8821752265861027"/>
    <s v="&gt;85%"/>
    <s v="EXCELENTE"/>
    <s v="En enero se encuentra disponible el 88% de los equipos para la operación en cuanto a: motosierras, motobombas, moto 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_x000a__x000a_"/>
    <m/>
    <n v="0.8"/>
    <n v="304"/>
    <n v="331"/>
    <n v="0.91842900302114805"/>
    <s v="&gt;85%"/>
    <s v="EXCELENTE"/>
    <s v="En MAYO se encuentra disponible el 92%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_x000a_"/>
    <m/>
    <n v="0.8"/>
    <n v="294"/>
    <n v="331"/>
    <n v="0.88821752265861031"/>
    <s v="&gt;85%"/>
    <s v="Excelente"/>
    <s v="En JUNIO se encuentra disponible el 89%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
    <m/>
    <n v="0.89627391742195373"/>
    <n v="0.89627391742195373"/>
    <x v="0"/>
    <n v="0.8"/>
    <n v="307"/>
    <n v="331"/>
    <n v="0.92749244712990941"/>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0.93856998992950658"/>
    <n v="0.93856998992950658"/>
    <s v="EXCELENTE"/>
  </r>
  <r>
    <n v="49"/>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octubre  2019,  siendo atendida en conformidad con la solicitud realizada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0.9"/>
    <n v="1"/>
    <n v="1"/>
    <n v="1"/>
    <s v="&gt;90%"/>
    <s v="EXCELENTE"/>
    <s v="Se realizó una (1) activación de apoyo logístico a emergencias en el mes de NOVIEMBRE  2019,  siendo atendida en conformidad con la solicitud realizada para la entrega de suministros entre estos Hidratación:  Agua, guantes nitrilo y combustible: gasolina, acpm y aceite entre otros  según  las necesidades que se presentaron._x000a__x000a_Resultado del indicador “EXCELENTE” en un 100%; puesto que todas las solicitudes requeridas fueron atendidas oportunamente._x000a_"/>
    <m/>
    <n v="0.9"/>
    <n v="3"/>
    <n v="3"/>
    <n v="1"/>
    <s v="&gt;90%"/>
    <s v="EXCELENTE"/>
    <s v="Se realizaron tres (3) activaciones de apoyo logístico a emergencias en el mes de DICIEMBRE  2019, ( 1327- 2562 -  2750)  siendo atendidas en conformidad con las solicitudes realizadas para la entrega de suministros entre estos Hidratación:  Agua y combustible: gasolina y ACPM entre otros  según  las necesidades que se presentaron._x000a__x000a_Resultado del indicador “EXCELENTE” en un 100%; puesto que todas las solicitudes requeridas fueron atendidas oportunamente._x000a_"/>
    <m/>
    <n v="1"/>
    <n v="1"/>
    <s v="EXCELENTE"/>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s v="EXCELENTE"/>
    <n v="0.9"/>
    <n v="3"/>
    <n v="3"/>
    <n v="1"/>
    <s v="&gt;90%"/>
    <s v="EXCELENTE"/>
    <s v="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_x000a__x000a__x000a_Resultado del indicador EXCELENTE en un 100%; puesto que todas las solicitudes requeridas fueron atendidas oportunamente._x000a_"/>
    <m/>
    <n v="0.9"/>
    <n v="2"/>
    <n v="2"/>
    <n v="1"/>
    <s v="&gt;90%"/>
    <s v="EXCELENTE"/>
    <s v="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_x000a__x000a_Resultado del indicador EXCELENTE en un 100%; puesto que todas las solicitudes requeridas fueron atendidas oportunamente._x000a_"/>
    <m/>
    <n v="0.9"/>
    <n v="3"/>
    <n v="3"/>
    <n v="1"/>
    <s v="&gt;90%"/>
    <s v="Excelente"/>
    <s v="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_x000a__x000a_Resultado del indicador EXCELENTE en un 100%; puesto que todas las solicitudes requeridas fueron atendidas oportunamente._x000a_"/>
    <m/>
    <n v="1"/>
    <n v="1"/>
    <x v="0"/>
    <n v="0.9"/>
    <n v="3"/>
    <n v="3"/>
    <n v="1"/>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1"/>
    <n v="1"/>
    <s v="EXCELENTE"/>
  </r>
  <r>
    <n v="5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n v="3"/>
    <n v="680"/>
    <n v="4.4117647058823529E-3"/>
    <s v="&lt; 3,5%"/>
    <s v="EXCELENTE"/>
    <m/>
    <m/>
    <n v="0.04"/>
    <n v="5"/>
    <n v="680"/>
    <n v="7.3529411764705881E-3"/>
    <s v="&lt; 3,5%"/>
    <s v="EXCELENTE"/>
    <m/>
    <m/>
    <n v="0.04"/>
    <n v="3"/>
    <n v="680"/>
    <n v="4.4117647058823529E-3"/>
    <s v="&lt; 3,5%"/>
    <s v="EXCELENTE"/>
    <s v="Para el cuarto trimestre el promedio de accidentes con uno o más días de incapacidad fue de 13, con su valor más bajo en diciembre; esto mostró un comportamiento excelente con base a la meta del 4%, aunque estuvo estable con respecto al periodo inmediatamente anterior. "/>
    <m/>
    <n v="5.3921568627450971E-3"/>
    <n v="5.3921568627450971E-3"/>
    <s v="EXCELENTE"/>
    <m/>
    <m/>
    <m/>
    <s v=" "/>
    <s v="&lt; 3,5%"/>
    <m/>
    <m/>
    <m/>
    <m/>
    <m/>
    <m/>
    <s v=" "/>
    <s v="&lt; 3,5%"/>
    <m/>
    <m/>
    <m/>
    <n v="0.04"/>
    <n v="12"/>
    <n v="680"/>
    <n v="1.7647058823529412E-2"/>
    <s v="&lt; 3,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s v="EXCELENTE"/>
    <n v="0.04"/>
    <m/>
    <m/>
    <s v=" "/>
    <s v="&lt; 3,5%"/>
    <m/>
    <m/>
    <m/>
    <n v="0.04"/>
    <m/>
    <m/>
    <s v=" "/>
    <s v="&lt; 3,5%"/>
    <m/>
    <m/>
    <m/>
    <n v="0.04"/>
    <n v="19"/>
    <n v="688"/>
    <n v="2.7616279069767442E-2"/>
    <s v="&lt; 3,5%"/>
    <s v="Excelente"/>
    <s v="El valor del indicador está dentro del límite aceptable. Los eventos deportivos y otros en las sedes fueron los más incapacitantes."/>
    <m/>
    <n v="2.7616279069767442E-2"/>
    <n v="2.7616279069767442E-2"/>
    <x v="0"/>
    <n v="0.04"/>
    <m/>
    <m/>
    <s v=" "/>
    <s v="&lt; 3,5%"/>
    <m/>
    <m/>
    <m/>
    <n v="0.04"/>
    <m/>
    <m/>
    <s v=" "/>
    <s v="&lt; 3,5%"/>
    <m/>
    <m/>
    <m/>
    <n v="0.04"/>
    <n v="1"/>
    <n v="1"/>
    <n v="1"/>
    <s v="&lt; 3,5%"/>
    <s v="EXCELENTE"/>
    <s v="Dentro del Plan de Bienestar se realizó la Actividad de Integración para el personal de planta de la Entidad, la cual inició en el mes de marzo de 2019"/>
    <m/>
    <n v="1"/>
    <n v="1"/>
    <s v="EXCELENTE"/>
  </r>
  <r>
    <n v="5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n v="4080"/>
    <n v="489600"/>
    <n v="8.3333333333333332E-3"/>
    <s v="&lt; 4%"/>
    <s v="EXCELENTE"/>
    <m/>
    <m/>
    <n v="0.04"/>
    <n v="3912"/>
    <n v="489600"/>
    <n v="7.9901960784313723E-3"/>
    <s v="&lt; 4%"/>
    <s v="EXCELENTE"/>
    <m/>
    <m/>
    <n v="0.04"/>
    <n v="4848"/>
    <n v="489600"/>
    <n v="9.9019607843137247E-3"/>
    <s v="&lt; 4%"/>
    <s v="EXCELENTE"/>
    <s v="Para el cuarto trimestre él se cumplió con la meta del 4%, se destacan los lumbagos y enfermedades bronco-respiratorias."/>
    <m/>
    <n v="8.7418300653594756E-3"/>
    <n v="8.7418300653594756E-3"/>
    <s v="EXCELENTE"/>
    <m/>
    <m/>
    <m/>
    <s v=" "/>
    <s v="&lt; 4%"/>
    <m/>
    <m/>
    <m/>
    <m/>
    <m/>
    <m/>
    <s v=" "/>
    <s v="&lt; 4%"/>
    <m/>
    <m/>
    <m/>
    <n v="0.04"/>
    <n v="5648"/>
    <n v="489600"/>
    <n v="1.1535947712418301E-2"/>
    <s v="&lt; 4%"/>
    <s v="EXCELENTE"/>
    <s v="Para el tercer trimestre él se cumplió con la meta del 4%, se destacan los lumbagos y enfermedades bronco-respiratorias."/>
    <m/>
    <n v="1.1535947712418301E-2"/>
    <n v="1.1535947712418301E-2"/>
    <s v="EXCELENTE"/>
    <n v="0.04"/>
    <m/>
    <m/>
    <s v=" "/>
    <s v="&lt; 4%"/>
    <m/>
    <m/>
    <m/>
    <n v="0.04"/>
    <m/>
    <m/>
    <s v=" "/>
    <s v="&lt; 4%"/>
    <m/>
    <m/>
    <m/>
    <n v="0.04"/>
    <n v="7152"/>
    <n v="495360"/>
    <n v="1.4437984496124032E-2"/>
    <s v="&lt; 4%"/>
    <s v="Excelente"/>
    <s v="El valor del indicador está dentro del límite aceptable. En un evento por SOAT y una intervención quirúrgica fueron lo más relevante. Se destacan enfermedades respiratorias y lumbalgias."/>
    <m/>
    <n v="1.4437984496124032E-2"/>
    <n v="1.4437984496124032E-2"/>
    <x v="0"/>
    <n v="0.04"/>
    <m/>
    <m/>
    <s v=" "/>
    <s v="&lt; 4%"/>
    <m/>
    <s v="Es precioso manifestar que algunos vehículos se pueden considerar con vida util cumplida y antiguos  por tanto sus repuestos en algunas oportunidades son de difícil adquisición y deben ser importados lo que genera retrasos y una estadía mayor en  taller. "/>
    <m/>
    <n v="0.04"/>
    <m/>
    <m/>
    <s v=" "/>
    <s v="&lt; 4%"/>
    <m/>
    <m/>
    <m/>
    <n v="0.04"/>
    <n v="165"/>
    <n v="176"/>
    <n v="0.9375"/>
    <s v="&lt; 4%"/>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s v="&gt;95%"/>
    <s v="EXCELENTE"/>
    <s v="Se llevó a cabo la actividad de encuentro de familias programada para el turno 2."/>
    <m/>
    <m/>
    <n v="4"/>
    <n v="4"/>
    <n v="1"/>
    <s v="&gt;95%"/>
    <s v="EXCELENTE"/>
    <s v="Se llevó a cabo la actividad de Cierre de Plan de Acción para el personal operativo de los turnos 1 y 3 y los encuentros de familia para el personal operativo del turno 3 y personal administrativo."/>
    <m/>
    <m/>
    <n v="2"/>
    <n v="2"/>
    <n v="1"/>
    <s v="&gt;95%"/>
    <s v="EXCELENTE"/>
    <s v="Se realizó la entrega de Bonos Navideños para los hijos de los funcionarios y la actividad de Cierre de Plan de Acción programadas."/>
    <m/>
    <n v="1"/>
    <n v="1"/>
    <s v="EXCELENTE"/>
    <n v="1"/>
    <n v="0"/>
    <n v="0"/>
    <s v=" "/>
    <s v="&gt;95%"/>
    <s v="MALO"/>
    <s v="Para el mes de julio se realizaron tres capacitaciones brindadas por el contrato 196/2018, no se han reportado por parte del contratista las evaluaciones de los mismos."/>
    <m/>
    <n v="1"/>
    <n v="0"/>
    <n v="0"/>
    <s v=" "/>
    <s v="&gt;95%"/>
    <s v="MALO"/>
    <s v="Para el mes de agosto se realizaron dos capacitaciones brindadas por el contrato 196/2018, no se han reportado por parte del contratista las evaluaciones de los mismos."/>
    <m/>
    <n v="1"/>
    <n v="0"/>
    <n v="0"/>
    <s v=" "/>
    <s v="&gt;95%"/>
    <s v="MALO"/>
    <m/>
    <s v="Para el mes de septiembre no se realizaron capacitaciones por tanto no se obtuvo evaluación de las mismas."/>
    <s v="0"/>
    <s v="0"/>
    <s v="MALO"/>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x v="0"/>
    <n v="1"/>
    <m/>
    <m/>
    <s v=" "/>
    <s v="&gt;95%"/>
    <m/>
    <m/>
    <m/>
    <n v="1"/>
    <m/>
    <m/>
    <s v=" "/>
    <s v="&gt;95%"/>
    <m/>
    <m/>
    <m/>
    <n v="1"/>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170"/>
    <n v="170"/>
    <n v="1"/>
    <s v="&gt;95%"/>
    <s v="EXCELENTE"/>
    <s v="Asistió el personal inscrito para la actividad encuentro de familias de 170 funcionarios con sus familias para un total de 561 personas."/>
    <m/>
    <m/>
    <n v="615"/>
    <n v="752"/>
    <n v="0.81781914893617025"/>
    <s v="&gt;= 80% &lt;= 95%"/>
    <s v="BUENO"/>
    <s v="La asistencia de funcionarios a las actividades de Cierre de Plan de Acción se vio afectada por las manifestaciones del paro nacional. "/>
    <m/>
    <m/>
    <n v="811"/>
    <n v="846"/>
    <n v="0.95862884160756501"/>
    <s v="&gt;95%"/>
    <s v="EXCELENTE"/>
    <s v="Se realizó la entrega de los Bonos Navideños a los funcionarios y se realizó la actividad de Cierre de Plan de Acción. "/>
    <m/>
    <n v="0.92548266351457842"/>
    <n v="0.92548266351457842"/>
    <s v="BUENO"/>
    <n v="0.81781914893617025"/>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1781914893617025"/>
    <n v="2"/>
    <n v="2"/>
    <n v="1"/>
    <s v="&gt;95%"/>
    <s v="EXCELENTE"/>
    <s v="Para el octavo mes se planearon dos capacitaciones (Tácticas en el Combate de Incendios y Técnicas de Rescate, Curso Búsqueda y Rescate en Estructuras Colapsadas), cumpliendo con el total de las capacitaciones. "/>
    <m/>
    <n v="0.81781914893617025"/>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s v="EXCELENTE"/>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x v="0"/>
    <n v="1"/>
    <m/>
    <m/>
    <s v=" "/>
    <s v="&gt;95%"/>
    <m/>
    <m/>
    <m/>
    <n v="1"/>
    <m/>
    <m/>
    <s v=" "/>
    <s v="&gt;95%"/>
    <m/>
    <m/>
    <m/>
    <n v="1"/>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s v="&gt;95%"/>
    <m/>
    <s v="Para el mes de octubre no se realizaron capacitaciones, por tanto, no se obtuvo evaluación de las mismas. "/>
    <m/>
    <s v="&lt; 80%"/>
    <n v="1"/>
    <n v="1"/>
    <n v="1"/>
    <s v="&gt;95%"/>
    <s v="EXCELENTE"/>
    <s v="Para el mes de Noviembre se realizó la capacitación de Riesgo Eléctrico, este curso no requería de evaluación"/>
    <m/>
    <n v="0.8"/>
    <m/>
    <m/>
    <m/>
    <s v="&gt;95%"/>
    <m/>
    <s v="Para el mes de diciembre no se realizaron capacitaciones por tanto no se obtuvo evaluación de las mismas."/>
    <m/>
    <n v="1"/>
    <n v="1"/>
    <s v="EXCELENTE"/>
    <n v="1"/>
    <m/>
    <m/>
    <s v=" "/>
    <s v="&gt;95%"/>
    <m/>
    <m/>
    <m/>
    <n v="1"/>
    <m/>
    <m/>
    <s v=" "/>
    <s v="&gt;95%"/>
    <m/>
    <m/>
    <m/>
    <n v="1"/>
    <n v="23"/>
    <n v="23"/>
    <n v="1"/>
    <s v="&gt;95%"/>
    <s v="EXCELENTE"/>
    <s v="Durante el trimestre se impartieron 23 procesos de capacitación y entrenamiento con una participación de  465 servidores públicos de la UAECOB."/>
    <m/>
    <n v="1"/>
    <n v="1"/>
    <s v="EXCELENTE"/>
    <n v="0.8"/>
    <n v="187"/>
    <n v="192"/>
    <n v="0.97395833333333337"/>
    <s v="&gt;95%"/>
    <s v="EXCELENTE"/>
    <s v="Durante el mes de abril se realizó la capacitación a los cursos 45 y 46, realizándose 192 evaluaciones de las cuales fueron aprobadas de forma sobresaliente el 97%"/>
    <m/>
    <n v="0.8"/>
    <n v="285"/>
    <n v="291"/>
    <n v="0.97938144329896903"/>
    <s v="&gt;95%"/>
    <s v="EXCELENTE"/>
    <s v="Durante el mes de mayo se realizó la capacitación a los cursos 45 y 46, realizándose 291 evaluaciones de las cuales fueron aprobadas de forma sobresaliente el 98%"/>
    <m/>
    <n v="0.8"/>
    <n v="0"/>
    <n v="0"/>
    <s v=" "/>
    <s v="&gt;95%"/>
    <s v="Excelente"/>
    <s v="Para el mes de junio se realizaron dos capacitaciones brindadas por el contrato 196/2018, no se han reportado por parte del contratista las evaluaciones de los mismos"/>
    <m/>
    <n v="0.9766698883161512"/>
    <n v="0.9766698883161512"/>
    <x v="0"/>
    <n v="0.8"/>
    <m/>
    <m/>
    <s v=" "/>
    <s v="&gt;95%"/>
    <m/>
    <m/>
    <m/>
    <n v="0.8"/>
    <m/>
    <m/>
    <s v=" "/>
    <s v="&gt;95%"/>
    <m/>
    <m/>
    <m/>
    <n v="0.8"/>
    <n v="9"/>
    <n v="680"/>
    <n v="1.3235294117647059E-2"/>
    <s v="&gt;95%"/>
    <s v="EXCELENTE"/>
    <s v="Aunque se cumplió con la meta, Los accidentes registrados más incapacitantes estuvieron asociados a caida de objetos y dentro del procedimiento de tala de árboles."/>
    <m/>
    <n v="1.3235294117647059E-2"/>
    <n v="1.3235294117647059E-2"/>
    <s v="EXCELENTE"/>
  </r>
  <r>
    <n v="55"/>
    <x v="0"/>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s v=" "/>
    <s v="&gt;95%"/>
    <m/>
    <s v="Para el mes de octubre no se realizaron capacitaciones."/>
    <m/>
    <s v="&lt; 80%"/>
    <n v="1"/>
    <n v="1"/>
    <n v="1"/>
    <s v="&gt;95%"/>
    <s v="EXCELENTE"/>
    <s v="Para el mes de noviembre se realizó una capacitación de Riesgo Eléctrico. "/>
    <m/>
    <n v="0.8"/>
    <m/>
    <m/>
    <m/>
    <s v="&gt;95%"/>
    <m/>
    <s v="Para el mes de diciembre no se realizaron capacitaciones."/>
    <m/>
    <n v="1"/>
    <n v="1"/>
    <s v="EXCELENTE"/>
    <n v="1"/>
    <m/>
    <m/>
    <s v=" "/>
    <s v="&gt;95%"/>
    <m/>
    <m/>
    <m/>
    <n v="1"/>
    <m/>
    <m/>
    <s v=" "/>
    <s v="&gt;95%"/>
    <m/>
    <m/>
    <m/>
    <n v="1"/>
    <n v="7952"/>
    <n v="231120"/>
    <n v="3.440636898580824E-2"/>
    <s v="&gt;95%"/>
    <s v="EXCELENTE"/>
    <s v="En el segundo trimestre las incapacidades por E.G se presentaron principalmente por los siguientes diagnósticos: M545-Lumbagos, J029-Enfermedades Respiratorias y A09-Enfermedades Gastrointestinales."/>
    <m/>
    <n v="3.440636898580824E-2"/>
    <n v="3.440636898580824E-2"/>
    <s v="EXCELENTE"/>
    <n v="0.8"/>
    <n v="21"/>
    <n v="21"/>
    <n v="1"/>
    <s v="&gt;95%"/>
    <s v="EXCELENTE"/>
    <s v="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ciocho capacitaciones (Curso Intermedio Sistema Comando De Incidentes – CISCI y Operaciones Con Materiales Peligrosos), cumpliendo con el total de las capacitaciones"/>
    <m/>
    <n v="1"/>
    <n v="1"/>
    <x v="0"/>
    <n v="0.8"/>
    <m/>
    <m/>
    <s v=" "/>
    <s v="&gt;95%"/>
    <m/>
    <m/>
    <m/>
    <n v="0.8"/>
    <m/>
    <m/>
    <s v=" "/>
    <s v="&gt;95%"/>
    <m/>
    <m/>
    <m/>
    <n v="0.8"/>
    <n v="143"/>
    <n v="720"/>
    <n v="0.1986111111111111"/>
    <s v="&gt;95%"/>
    <s v="MALO"/>
    <s v="Enfermedades estomacales como diarreas y gastroenteritis, así como  y lumbagos son los dianósticos más frecuentes._x000a_Se sigue trabajando en la entidad en los temas de hábitos de vida saludable."/>
    <m/>
    <n v="0.1986111111111111"/>
    <n v="0.1986111111111111"/>
    <s v="MAL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5" minRefreshableVersion="3" rowGrandTotals="0" colGrandTotals="0" itemPrintTitles="1" createdVersion="6" indent="0" compact="0" compactData="0" multipleFieldFilters="0">
  <location ref="C46:G47" firstHeaderRow="0" firstDataRow="1" firstDataCol="3"/>
  <pivotFields count="133">
    <pivotField compact="0" outline="0" showAll="0" defaultSubtotal="0"/>
    <pivotField compact="0" outline="0" showAll="0" defaultSubtotal="0"/>
    <pivotField compact="0" outline="0" showAll="0" defaultSubtotal="0"/>
    <pivotField compact="0" outline="0" showAll="0" defaultSubtotal="0">
      <items count="9">
        <item x="0"/>
        <item h="1" x="1"/>
        <item h="1" x="2"/>
        <item h="1" x="3"/>
        <item h="1" x="4"/>
        <item h="1" x="5"/>
        <item h="1" x="6"/>
        <item h="1" x="7"/>
        <item h="1" x="8"/>
      </items>
    </pivotField>
    <pivotField axis="axisRow" compact="0" outline="0" showAll="0" defaultSubtotal="0">
      <items count="2">
        <item x="0"/>
        <item x="1"/>
      </items>
    </pivotField>
    <pivotField axis="axisRow" compact="0" outline="0" showAll="0" defaultSubtotal="0">
      <items count="64">
        <item x="24"/>
        <item x="12"/>
        <item x="22"/>
        <item x="10"/>
        <item x="29"/>
        <item x="7"/>
        <item x="8"/>
        <item m="1" x="61"/>
        <item x="35"/>
        <item m="1" x="63"/>
        <item x="6"/>
        <item x="51"/>
        <item m="1" x="59"/>
        <item x="4"/>
        <item x="54"/>
        <item x="16"/>
        <item m="1" x="56"/>
        <item x="25"/>
        <item x="5"/>
        <item x="47"/>
        <item x="45"/>
        <item x="39"/>
        <item x="2"/>
        <item x="27"/>
        <item x="11"/>
        <item x="53"/>
        <item x="19"/>
        <item x="1"/>
        <item x="0"/>
        <item x="37"/>
        <item x="50"/>
        <item x="31"/>
        <item x="21"/>
        <item x="18"/>
        <item x="48"/>
        <item x="40"/>
        <item x="43"/>
        <item x="23"/>
        <item x="32"/>
        <item x="14"/>
        <item x="15"/>
        <item x="9"/>
        <item x="36"/>
        <item x="52"/>
        <item x="17"/>
        <item x="13"/>
        <item m="1" x="57"/>
        <item m="1" x="55"/>
        <item m="1" x="60"/>
        <item x="38"/>
        <item x="20"/>
        <item x="3"/>
        <item x="33"/>
        <item m="1" x="58"/>
        <item x="42"/>
        <item x="49"/>
        <item x="46"/>
        <item x="30"/>
        <item m="1" x="62"/>
        <item x="26"/>
        <item x="41"/>
        <item x="28"/>
        <item x="34"/>
        <item x="44"/>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name="DESEMPEÑO 4to TRIM" axis="axisRow" compact="0" outline="0" showAll="0" defaultSubtotal="0">
      <items count="5">
        <item x="2"/>
        <item x="0"/>
        <item x="3"/>
        <item x="1"/>
        <item m="1"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3"/>
        <item x="0"/>
        <item x="4"/>
        <item m="1" x="5"/>
        <item x="2"/>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5"/>
    <field x="4"/>
    <field x="51"/>
  </rowFields>
  <rowItems count="1">
    <i>
      <x v="28"/>
      <x/>
      <x v="1"/>
    </i>
  </rowItems>
  <colFields count="1">
    <field x="-2"/>
  </colFields>
  <colItems count="2">
    <i>
      <x/>
    </i>
    <i i="1">
      <x v="1"/>
    </i>
  </colItems>
  <dataFields count="2">
    <dataField name="Meta (4to trimestre)" fld="9" baseField="51" baseItem="0"/>
    <dataField name="RESULTADO 4to TRIM" fld="50" baseField="0" baseItem="0"/>
  </dataFields>
  <formats count="191">
    <format dxfId="1475">
      <pivotArea field="4" type="button" dataOnly="0" labelOnly="1" outline="0" axis="axisRow" fieldPosition="1"/>
    </format>
    <format dxfId="1474">
      <pivotArea field="78" type="button" dataOnly="0" labelOnly="1" outline="0"/>
    </format>
    <format dxfId="1473">
      <pivotArea dataOnly="0" labelOnly="1" outline="0" fieldPosition="0">
        <references count="1">
          <reference field="4294967294" count="1">
            <x v="0"/>
          </reference>
        </references>
      </pivotArea>
    </format>
    <format dxfId="1472">
      <pivotArea field="4" type="button" dataOnly="0" labelOnly="1" outline="0" axis="axisRow" fieldPosition="1"/>
    </format>
    <format dxfId="1471">
      <pivotArea field="78" type="button" dataOnly="0" labelOnly="1" outline="0"/>
    </format>
    <format dxfId="1470">
      <pivotArea dataOnly="0" labelOnly="1" outline="0" fieldPosition="0">
        <references count="1">
          <reference field="4294967294" count="1">
            <x v="0"/>
          </reference>
        </references>
      </pivotArea>
    </format>
    <format dxfId="1469">
      <pivotArea field="4" type="button" dataOnly="0" labelOnly="1" outline="0" axis="axisRow" fieldPosition="1"/>
    </format>
    <format dxfId="1468">
      <pivotArea field="78" type="button" dataOnly="0" labelOnly="1" outline="0"/>
    </format>
    <format dxfId="1467">
      <pivotArea dataOnly="0" labelOnly="1" outline="0" fieldPosition="0">
        <references count="1">
          <reference field="4294967294" count="1">
            <x v="0"/>
          </reference>
        </references>
      </pivotArea>
    </format>
    <format dxfId="1466">
      <pivotArea outline="0" collapsedLevelsAreSubtotals="1" fieldPosition="0"/>
    </format>
    <format dxfId="1465">
      <pivotArea type="all" dataOnly="0" outline="0" fieldPosition="0"/>
    </format>
    <format dxfId="1464">
      <pivotArea outline="0" collapsedLevelsAreSubtotals="1" fieldPosition="0"/>
    </format>
    <format dxfId="1463">
      <pivotArea field="5" type="button" dataOnly="0" labelOnly="1" outline="0" axis="axisRow" fieldPosition="0"/>
    </format>
    <format dxfId="1462">
      <pivotArea field="4" type="button" dataOnly="0" labelOnly="1" outline="0" axis="axisRow" fieldPosition="1"/>
    </format>
    <format dxfId="1461">
      <pivotArea field="78" type="button" dataOnly="0" labelOnly="1" outline="0"/>
    </format>
    <format dxfId="1460">
      <pivotArea dataOnly="0" labelOnly="1" outline="0" fieldPosition="0">
        <references count="1">
          <reference field="5" count="7">
            <x v="6"/>
            <x v="10"/>
            <x v="21"/>
            <x v="38"/>
            <x v="39"/>
            <x v="49"/>
            <x v="52"/>
          </reference>
        </references>
      </pivotArea>
    </format>
    <format dxfId="1459">
      <pivotArea dataOnly="0" labelOnly="1" outline="0" fieldPosition="0">
        <references count="2">
          <reference field="4" count="0"/>
          <reference field="5" count="1" selected="0">
            <x v="6"/>
          </reference>
        </references>
      </pivotArea>
    </format>
    <format dxfId="1458">
      <pivotArea dataOnly="0" labelOnly="1" outline="0" fieldPosition="0">
        <references count="1">
          <reference field="4294967294" count="1">
            <x v="0"/>
          </reference>
        </references>
      </pivotArea>
    </format>
    <format dxfId="1457">
      <pivotArea type="all" dataOnly="0" outline="0" fieldPosition="0"/>
    </format>
    <format dxfId="1456">
      <pivotArea outline="0" collapsedLevelsAreSubtotals="1" fieldPosition="0"/>
    </format>
    <format dxfId="1455">
      <pivotArea field="5" type="button" dataOnly="0" labelOnly="1" outline="0" axis="axisRow" fieldPosition="0"/>
    </format>
    <format dxfId="1454">
      <pivotArea field="4" type="button" dataOnly="0" labelOnly="1" outline="0" axis="axisRow" fieldPosition="1"/>
    </format>
    <format dxfId="1453">
      <pivotArea field="78" type="button" dataOnly="0" labelOnly="1" outline="0"/>
    </format>
    <format dxfId="1452">
      <pivotArea dataOnly="0" labelOnly="1" outline="0" fieldPosition="0">
        <references count="1">
          <reference field="5" count="7">
            <x v="6"/>
            <x v="10"/>
            <x v="21"/>
            <x v="38"/>
            <x v="39"/>
            <x v="49"/>
            <x v="52"/>
          </reference>
        </references>
      </pivotArea>
    </format>
    <format dxfId="1451">
      <pivotArea dataOnly="0" labelOnly="1" outline="0" fieldPosition="0">
        <references count="2">
          <reference field="4" count="0"/>
          <reference field="5" count="1" selected="0">
            <x v="6"/>
          </reference>
        </references>
      </pivotArea>
    </format>
    <format dxfId="1450">
      <pivotArea dataOnly="0" labelOnly="1" outline="0" fieldPosition="0">
        <references count="1">
          <reference field="4294967294" count="1">
            <x v="0"/>
          </reference>
        </references>
      </pivotArea>
    </format>
    <format dxfId="1449">
      <pivotArea type="all" dataOnly="0" outline="0" fieldPosition="0"/>
    </format>
    <format dxfId="1448">
      <pivotArea outline="0" collapsedLevelsAreSubtotals="1" fieldPosition="0"/>
    </format>
    <format dxfId="1447">
      <pivotArea field="5" type="button" dataOnly="0" labelOnly="1" outline="0" axis="axisRow" fieldPosition="0"/>
    </format>
    <format dxfId="1446">
      <pivotArea field="4" type="button" dataOnly="0" labelOnly="1" outline="0" axis="axisRow" fieldPosition="1"/>
    </format>
    <format dxfId="1445">
      <pivotArea field="78" type="button" dataOnly="0" labelOnly="1" outline="0"/>
    </format>
    <format dxfId="1444">
      <pivotArea dataOnly="0" labelOnly="1" outline="0" fieldPosition="0">
        <references count="1">
          <reference field="5" count="7">
            <x v="6"/>
            <x v="10"/>
            <x v="21"/>
            <x v="38"/>
            <x v="39"/>
            <x v="49"/>
            <x v="52"/>
          </reference>
        </references>
      </pivotArea>
    </format>
    <format dxfId="1443">
      <pivotArea dataOnly="0" labelOnly="1" outline="0" fieldPosition="0">
        <references count="2">
          <reference field="4" count="0"/>
          <reference field="5" count="1" selected="0">
            <x v="6"/>
          </reference>
        </references>
      </pivotArea>
    </format>
    <format dxfId="1442">
      <pivotArea dataOnly="0" labelOnly="1" outline="0" fieldPosition="0">
        <references count="1">
          <reference field="4294967294" count="1">
            <x v="0"/>
          </reference>
        </references>
      </pivotArea>
    </format>
    <format dxfId="1441">
      <pivotArea dataOnly="0" labelOnly="1" outline="0" fieldPosition="0">
        <references count="1">
          <reference field="5" count="7">
            <x v="6"/>
            <x v="10"/>
            <x v="21"/>
            <x v="38"/>
            <x v="39"/>
            <x v="49"/>
            <x v="52"/>
          </reference>
        </references>
      </pivotArea>
    </format>
    <format dxfId="1440">
      <pivotArea dataOnly="0" labelOnly="1" outline="0" fieldPosition="0">
        <references count="1">
          <reference field="5" count="7">
            <x v="6"/>
            <x v="10"/>
            <x v="21"/>
            <x v="38"/>
            <x v="39"/>
            <x v="49"/>
            <x v="52"/>
          </reference>
        </references>
      </pivotArea>
    </format>
    <format dxfId="1439">
      <pivotArea dataOnly="0" labelOnly="1" outline="0" fieldPosition="0">
        <references count="1">
          <reference field="5" count="7">
            <x v="6"/>
            <x v="10"/>
            <x v="21"/>
            <x v="38"/>
            <x v="39"/>
            <x v="49"/>
            <x v="52"/>
          </reference>
        </references>
      </pivotArea>
    </format>
    <format dxfId="1438">
      <pivotArea dataOnly="0" labelOnly="1" outline="0" fieldPosition="0">
        <references count="1">
          <reference field="5" count="4">
            <x v="5"/>
            <x v="29"/>
            <x v="35"/>
            <x v="59"/>
          </reference>
        </references>
      </pivotArea>
    </format>
    <format dxfId="1437">
      <pivotArea dataOnly="0" labelOnly="1" outline="0" fieldPosition="0">
        <references count="1">
          <reference field="5" count="4">
            <x v="5"/>
            <x v="29"/>
            <x v="35"/>
            <x v="59"/>
          </reference>
        </references>
      </pivotArea>
    </format>
    <format dxfId="1436">
      <pivotArea dataOnly="0" labelOnly="1" outline="0" fieldPosition="0">
        <references count="1">
          <reference field="5" count="1">
            <x v="5"/>
          </reference>
        </references>
      </pivotArea>
    </format>
    <format dxfId="1435">
      <pivotArea dataOnly="0" labelOnly="1" outline="0" fieldPosition="0">
        <references count="1">
          <reference field="5" count="2">
            <x v="9"/>
            <x v="51"/>
          </reference>
        </references>
      </pivotArea>
    </format>
    <format dxfId="1434">
      <pivotArea dataOnly="0" labelOnly="1" outline="0" fieldPosition="0">
        <references count="1">
          <reference field="5" count="2">
            <x v="9"/>
            <x v="51"/>
          </reference>
        </references>
      </pivotArea>
    </format>
    <format dxfId="1433">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1432">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1431">
      <pivotArea dataOnly="0" labelOnly="1" outline="0" fieldPosition="0">
        <references count="1">
          <reference field="5" count="1">
            <x v="7"/>
          </reference>
        </references>
      </pivotArea>
    </format>
    <format dxfId="1430">
      <pivotArea dataOnly="0" labelOnly="1" outline="0" fieldPosition="0">
        <references count="1">
          <reference field="5" count="3">
            <x v="19"/>
            <x v="20"/>
            <x v="23"/>
          </reference>
        </references>
      </pivotArea>
    </format>
    <format dxfId="1429">
      <pivotArea dataOnly="0" labelOnly="1" outline="0" fieldPosition="0">
        <references count="1">
          <reference field="5" count="1">
            <x v="26"/>
          </reference>
        </references>
      </pivotArea>
    </format>
    <format dxfId="1428">
      <pivotArea dataOnly="0" labelOnly="1" outline="0" fieldPosition="0">
        <references count="1">
          <reference field="5" count="3">
            <x v="31"/>
            <x v="33"/>
            <x v="34"/>
          </reference>
        </references>
      </pivotArea>
    </format>
    <format dxfId="1427">
      <pivotArea dataOnly="0" labelOnly="1" outline="0" fieldPosition="0">
        <references count="1">
          <reference field="5" count="1">
            <x v="56"/>
          </reference>
        </references>
      </pivotArea>
    </format>
    <format dxfId="1426">
      <pivotArea dataOnly="0" labelOnly="1" outline="0" fieldPosition="0">
        <references count="1">
          <reference field="5" count="1">
            <x v="58"/>
          </reference>
        </references>
      </pivotArea>
    </format>
    <format dxfId="1425">
      <pivotArea dataOnly="0" labelOnly="1" outline="0" fieldPosition="0">
        <references count="1">
          <reference field="5" count="4">
            <x v="0"/>
            <x v="46"/>
            <x v="47"/>
            <x v="54"/>
          </reference>
        </references>
      </pivotArea>
    </format>
    <format dxfId="1424">
      <pivotArea dataOnly="0" labelOnly="1" outline="0" fieldPosition="0">
        <references count="1">
          <reference field="5" count="4">
            <x v="0"/>
            <x v="46"/>
            <x v="47"/>
            <x v="54"/>
          </reference>
        </references>
      </pivotArea>
    </format>
    <format dxfId="1423">
      <pivotArea dataOnly="0" labelOnly="1" outline="0" fieldPosition="0">
        <references count="1">
          <reference field="5" count="9">
            <x v="2"/>
            <x v="11"/>
            <x v="12"/>
            <x v="13"/>
            <x v="22"/>
            <x v="27"/>
            <x v="32"/>
            <x v="43"/>
            <x v="60"/>
          </reference>
        </references>
      </pivotArea>
    </format>
    <format dxfId="1422">
      <pivotArea dataOnly="0" labelOnly="1" outline="0" fieldPosition="0">
        <references count="1">
          <reference field="5" count="9">
            <x v="2"/>
            <x v="11"/>
            <x v="12"/>
            <x v="13"/>
            <x v="22"/>
            <x v="27"/>
            <x v="32"/>
            <x v="43"/>
            <x v="60"/>
          </reference>
        </references>
      </pivotArea>
    </format>
    <format dxfId="1421">
      <pivotArea dataOnly="0" labelOnly="1" outline="0" fieldPosition="0">
        <references count="1">
          <reference field="5" count="1">
            <x v="2"/>
          </reference>
        </references>
      </pivotArea>
    </format>
    <format dxfId="1420">
      <pivotArea dataOnly="0" labelOnly="1" outline="0" fieldPosition="0">
        <references count="1">
          <reference field="5" count="1">
            <x v="32"/>
          </reference>
        </references>
      </pivotArea>
    </format>
    <format dxfId="1419">
      <pivotArea dataOnly="0" labelOnly="1" outline="0" fieldPosition="0">
        <references count="1">
          <reference field="5" count="1">
            <x v="28"/>
          </reference>
        </references>
      </pivotArea>
    </format>
    <format dxfId="1418">
      <pivotArea dataOnly="0" labelOnly="1" outline="0" fieldPosition="0">
        <references count="1">
          <reference field="5" count="2">
            <x v="22"/>
            <x v="27"/>
          </reference>
        </references>
      </pivotArea>
    </format>
    <format dxfId="1417">
      <pivotArea dataOnly="0" labelOnly="1" outline="0" fieldPosition="0">
        <references count="1">
          <reference field="5" count="6">
            <x v="12"/>
            <x v="13"/>
            <x v="16"/>
            <x v="18"/>
            <x v="41"/>
            <x v="51"/>
          </reference>
        </references>
      </pivotArea>
    </format>
    <format dxfId="1416">
      <pivotArea dataOnly="0" labelOnly="1" outline="0" fieldPosition="0">
        <references count="1">
          <reference field="5" count="5">
            <x v="1"/>
            <x v="3"/>
            <x v="24"/>
            <x v="39"/>
            <x v="45"/>
          </reference>
        </references>
      </pivotArea>
    </format>
    <format dxfId="1415">
      <pivotArea dataOnly="0" labelOnly="1" outline="0" fieldPosition="0">
        <references count="1">
          <reference field="5" count="1">
            <x v="15"/>
          </reference>
        </references>
      </pivotArea>
    </format>
    <format dxfId="1414">
      <pivotArea dataOnly="0" labelOnly="1" outline="0" fieldPosition="0">
        <references count="1">
          <reference field="5" count="4">
            <x v="37"/>
            <x v="40"/>
            <x v="44"/>
            <x v="50"/>
          </reference>
        </references>
      </pivotArea>
    </format>
    <format dxfId="1413">
      <pivotArea dataOnly="0" labelOnly="1" outline="0" fieldPosition="0">
        <references count="1">
          <reference field="5" count="3">
            <x v="0"/>
            <x v="17"/>
            <x v="23"/>
          </reference>
        </references>
      </pivotArea>
    </format>
    <format dxfId="1412">
      <pivotArea dataOnly="0" labelOnly="1" outline="0" fieldPosition="0">
        <references count="1">
          <reference field="5" count="1">
            <x v="9"/>
          </reference>
        </references>
      </pivotArea>
    </format>
    <format dxfId="1411">
      <pivotArea dataOnly="0" labelOnly="1" outline="0" fieldPosition="0">
        <references count="1">
          <reference field="5" count="1">
            <x v="36"/>
          </reference>
        </references>
      </pivotArea>
    </format>
    <format dxfId="1410">
      <pivotArea dataOnly="0" labelOnly="1" outline="0" fieldPosition="0">
        <references count="1">
          <reference field="5" count="6">
            <x v="11"/>
            <x v="14"/>
            <x v="25"/>
            <x v="30"/>
            <x v="43"/>
            <x v="55"/>
          </reference>
        </references>
      </pivotArea>
    </format>
    <format dxfId="1409">
      <pivotArea outline="0" collapsedLevelsAreSubtotals="1" fieldPosition="0">
        <references count="3">
          <reference field="4" count="1" selected="0">
            <x v="0"/>
          </reference>
          <reference field="5" count="1" selected="0">
            <x v="4"/>
          </reference>
          <reference field="51" count="1" selected="0">
            <x v="1"/>
          </reference>
        </references>
      </pivotArea>
    </format>
    <format dxfId="1408">
      <pivotArea outline="0" collapsedLevelsAreSubtotals="1" fieldPosition="0">
        <references count="3">
          <reference field="4" count="1" selected="0">
            <x v="0"/>
          </reference>
          <reference field="5" count="1" selected="0">
            <x v="45"/>
          </reference>
          <reference field="51" count="1" selected="0">
            <x v="1"/>
          </reference>
        </references>
      </pivotArea>
    </format>
    <format dxfId="1407">
      <pivotArea outline="0" collapsedLevelsAreSubtotals="1" fieldPosition="0">
        <references count="3">
          <reference field="4" count="1" selected="0">
            <x v="0"/>
          </reference>
          <reference field="5" count="1" selected="0">
            <x v="56"/>
          </reference>
          <reference field="51" count="1" selected="0">
            <x v="0"/>
          </reference>
        </references>
      </pivotArea>
    </format>
    <format dxfId="1406">
      <pivotArea outline="0" collapsedLevelsAreSubtotals="1" fieldPosition="0">
        <references count="3">
          <reference field="4" count="1" selected="0">
            <x v="0"/>
          </reference>
          <reference field="5" count="1" selected="0">
            <x v="57"/>
          </reference>
          <reference field="51" count="1" selected="0">
            <x v="1"/>
          </reference>
        </references>
      </pivotArea>
    </format>
    <format dxfId="1405">
      <pivotArea outline="0" collapsedLevelsAreSubtotals="1" fieldPosition="0">
        <references count="3">
          <reference field="4" count="1" selected="0">
            <x v="0"/>
          </reference>
          <reference field="5" count="1" selected="0">
            <x v="58"/>
          </reference>
          <reference field="51" count="1" selected="0">
            <x v="1"/>
          </reference>
        </references>
      </pivotArea>
    </format>
    <format dxfId="1404">
      <pivotArea outline="0" collapsedLevelsAreSubtotals="1" fieldPosition="0">
        <references count="3">
          <reference field="4" count="1" selected="0">
            <x v="1"/>
          </reference>
          <reference field="5" count="1" selected="0">
            <x v="59"/>
          </reference>
          <reference field="51" count="1" selected="0">
            <x v="2"/>
          </reference>
        </references>
      </pivotArea>
    </format>
    <format dxfId="1403">
      <pivotArea outline="0" collapsedLevelsAreSubtotals="1" fieldPosition="0">
        <references count="3">
          <reference field="4" count="1" selected="0">
            <x v="1"/>
          </reference>
          <reference field="5" count="1" selected="0">
            <x v="59"/>
          </reference>
          <reference field="51" count="1" selected="0">
            <x v="2"/>
          </reference>
        </references>
      </pivotArea>
    </format>
    <format dxfId="1402">
      <pivotArea field="51" type="button" dataOnly="0" labelOnly="1" outline="0" axis="axisRow" fieldPosition="2"/>
    </format>
    <format dxfId="1401">
      <pivotArea outline="0" collapsedLevelsAreSubtotals="1" fieldPosition="0">
        <references count="1">
          <reference field="4294967294" count="1" selected="0">
            <x v="0"/>
          </reference>
        </references>
      </pivotArea>
    </format>
    <format dxfId="1400">
      <pivotArea dataOnly="0" labelOnly="1" outline="0" fieldPosition="0">
        <references count="3">
          <reference field="4" count="1" selected="0">
            <x v="1"/>
          </reference>
          <reference field="5" count="1" selected="0">
            <x v="5"/>
          </reference>
          <reference field="51" count="1">
            <x v="0"/>
          </reference>
        </references>
      </pivotArea>
    </format>
    <format dxfId="1399">
      <pivotArea dataOnly="0" labelOnly="1" outline="0" fieldPosition="0">
        <references count="3">
          <reference field="4" count="1" selected="0">
            <x v="1"/>
          </reference>
          <reference field="5" count="1" selected="0">
            <x v="6"/>
          </reference>
          <reference field="51" count="1">
            <x v="0"/>
          </reference>
        </references>
      </pivotArea>
    </format>
    <format dxfId="1398">
      <pivotArea dataOnly="0" labelOnly="1" outline="0" fieldPosition="0">
        <references count="3">
          <reference field="4" count="1" selected="0">
            <x v="1"/>
          </reference>
          <reference field="5" count="1" selected="0">
            <x v="10"/>
          </reference>
          <reference field="51" count="1">
            <x v="0"/>
          </reference>
        </references>
      </pivotArea>
    </format>
    <format dxfId="1397">
      <pivotArea dataOnly="0" labelOnly="1" outline="0" fieldPosition="0">
        <references count="3">
          <reference field="4" count="1" selected="0">
            <x v="0"/>
          </reference>
          <reference field="5" count="1" selected="0">
            <x v="16"/>
          </reference>
          <reference field="51" count="1">
            <x v="1"/>
          </reference>
        </references>
      </pivotArea>
    </format>
    <format dxfId="1396">
      <pivotArea dataOnly="0" labelOnly="1" outline="0" fieldPosition="0">
        <references count="3">
          <reference field="4" count="1" selected="0">
            <x v="0"/>
          </reference>
          <reference field="5" count="1" selected="0">
            <x v="18"/>
          </reference>
          <reference field="51" count="1">
            <x v="0"/>
          </reference>
        </references>
      </pivotArea>
    </format>
    <format dxfId="1395">
      <pivotArea dataOnly="0" labelOnly="1" outline="0" fieldPosition="0">
        <references count="3">
          <reference field="4" count="1" selected="0">
            <x v="0"/>
          </reference>
          <reference field="5" count="1" selected="0">
            <x v="41"/>
          </reference>
          <reference field="51" count="1">
            <x v="1"/>
          </reference>
        </references>
      </pivotArea>
    </format>
    <format dxfId="1394">
      <pivotArea dataOnly="0" labelOnly="1" outline="0" fieldPosition="0">
        <references count="3">
          <reference field="4" count="1" selected="0">
            <x v="1"/>
          </reference>
          <reference field="5" count="1" selected="0">
            <x v="51"/>
          </reference>
          <reference field="51" count="1">
            <x v="1"/>
          </reference>
        </references>
      </pivotArea>
    </format>
    <format dxfId="1393">
      <pivotArea outline="0" collapsedLevelsAreSubtotals="1" fieldPosition="0">
        <references count="1">
          <reference field="4294967294" count="1" selected="0">
            <x v="0"/>
          </reference>
        </references>
      </pivotArea>
    </format>
    <format dxfId="1392">
      <pivotArea dataOnly="0" labelOnly="1" outline="0" fieldPosition="0">
        <references count="3">
          <reference field="4" count="1" selected="0">
            <x v="1"/>
          </reference>
          <reference field="5" count="1" selected="0">
            <x v="5"/>
          </reference>
          <reference field="51" count="1">
            <x v="0"/>
          </reference>
        </references>
      </pivotArea>
    </format>
    <format dxfId="1391">
      <pivotArea dataOnly="0" labelOnly="1" outline="0" fieldPosition="0">
        <references count="3">
          <reference field="4" count="1" selected="0">
            <x v="1"/>
          </reference>
          <reference field="5" count="1" selected="0">
            <x v="6"/>
          </reference>
          <reference field="51" count="1">
            <x v="0"/>
          </reference>
        </references>
      </pivotArea>
    </format>
    <format dxfId="1390">
      <pivotArea dataOnly="0" labelOnly="1" outline="0" fieldPosition="0">
        <references count="3">
          <reference field="4" count="1" selected="0">
            <x v="1"/>
          </reference>
          <reference field="5" count="1" selected="0">
            <x v="10"/>
          </reference>
          <reference field="51" count="1">
            <x v="0"/>
          </reference>
        </references>
      </pivotArea>
    </format>
    <format dxfId="1389">
      <pivotArea dataOnly="0" labelOnly="1" outline="0" fieldPosition="0">
        <references count="3">
          <reference field="4" count="1" selected="0">
            <x v="0"/>
          </reference>
          <reference field="5" count="1" selected="0">
            <x v="16"/>
          </reference>
          <reference field="51" count="1">
            <x v="1"/>
          </reference>
        </references>
      </pivotArea>
    </format>
    <format dxfId="1388">
      <pivotArea dataOnly="0" labelOnly="1" outline="0" fieldPosition="0">
        <references count="3">
          <reference field="4" count="1" selected="0">
            <x v="0"/>
          </reference>
          <reference field="5" count="1" selected="0">
            <x v="18"/>
          </reference>
          <reference field="51" count="1">
            <x v="0"/>
          </reference>
        </references>
      </pivotArea>
    </format>
    <format dxfId="1387">
      <pivotArea dataOnly="0" labelOnly="1" outline="0" fieldPosition="0">
        <references count="3">
          <reference field="4" count="1" selected="0">
            <x v="0"/>
          </reference>
          <reference field="5" count="1" selected="0">
            <x v="41"/>
          </reference>
          <reference field="51" count="1">
            <x v="1"/>
          </reference>
        </references>
      </pivotArea>
    </format>
    <format dxfId="1386">
      <pivotArea dataOnly="0" labelOnly="1" outline="0" fieldPosition="0">
        <references count="3">
          <reference field="4" count="1" selected="0">
            <x v="1"/>
          </reference>
          <reference field="5" count="1" selected="0">
            <x v="51"/>
          </reference>
          <reference field="51" count="1">
            <x v="1"/>
          </reference>
        </references>
      </pivotArea>
    </format>
    <format dxfId="1385">
      <pivotArea outline="0" collapsedLevelsAreSubtotals="1" fieldPosition="0">
        <references count="1">
          <reference field="4294967294" count="1" selected="0">
            <x v="0"/>
          </reference>
        </references>
      </pivotArea>
    </format>
    <format dxfId="1384">
      <pivotArea dataOnly="0" labelOnly="1" outline="0" fieldPosition="0">
        <references count="3">
          <reference field="4" count="1" selected="0">
            <x v="0"/>
          </reference>
          <reference field="5" count="1" selected="0">
            <x v="1"/>
          </reference>
          <reference field="51" count="1">
            <x v="1"/>
          </reference>
        </references>
      </pivotArea>
    </format>
    <format dxfId="1383">
      <pivotArea dataOnly="0" labelOnly="1" outline="0" fieldPosition="0">
        <references count="3">
          <reference field="4" count="1" selected="0">
            <x v="0"/>
          </reference>
          <reference field="5" count="1" selected="0">
            <x v="3"/>
          </reference>
          <reference field="51" count="1">
            <x v="1"/>
          </reference>
        </references>
      </pivotArea>
    </format>
    <format dxfId="1382">
      <pivotArea dataOnly="0" labelOnly="1" outline="0" fieldPosition="0">
        <references count="3">
          <reference field="4" count="1" selected="0">
            <x v="0"/>
          </reference>
          <reference field="5" count="1" selected="0">
            <x v="24"/>
          </reference>
          <reference field="51" count="1">
            <x v="1"/>
          </reference>
        </references>
      </pivotArea>
    </format>
    <format dxfId="1381">
      <pivotArea dataOnly="0" labelOnly="1" outline="0" fieldPosition="0">
        <references count="3">
          <reference field="4" count="1" selected="0">
            <x v="1"/>
          </reference>
          <reference field="5" count="1" selected="0">
            <x v="39"/>
          </reference>
          <reference field="51" count="1">
            <x v="1"/>
          </reference>
        </references>
      </pivotArea>
    </format>
    <format dxfId="1380">
      <pivotArea dataOnly="0" labelOnly="1" outline="0" fieldPosition="0">
        <references count="3">
          <reference field="4" count="1" selected="0">
            <x v="0"/>
          </reference>
          <reference field="5" count="1" selected="0">
            <x v="45"/>
          </reference>
          <reference field="51" count="1">
            <x v="1"/>
          </reference>
        </references>
      </pivotArea>
    </format>
    <format dxfId="1379">
      <pivotArea outline="0" collapsedLevelsAreSubtotals="1" fieldPosition="0">
        <references count="1">
          <reference field="4294967294" count="1" selected="0">
            <x v="0"/>
          </reference>
        </references>
      </pivotArea>
    </format>
    <format dxfId="1378">
      <pivotArea dataOnly="0" labelOnly="1" outline="0" fieldPosition="0">
        <references count="3">
          <reference field="4" count="1" selected="0">
            <x v="0"/>
          </reference>
          <reference field="5" count="1" selected="0">
            <x v="2"/>
          </reference>
          <reference field="51" count="1">
            <x v="1"/>
          </reference>
        </references>
      </pivotArea>
    </format>
    <format dxfId="1377">
      <pivotArea dataOnly="0" labelOnly="1" outline="0" fieldPosition="0">
        <references count="3">
          <reference field="4" count="1" selected="0">
            <x v="0"/>
          </reference>
          <reference field="5" count="1" selected="0">
            <x v="15"/>
          </reference>
          <reference field="51" count="1">
            <x v="1"/>
          </reference>
        </references>
      </pivotArea>
    </format>
    <format dxfId="1376">
      <pivotArea dataOnly="0" labelOnly="1" outline="0" fieldPosition="0">
        <references count="3">
          <reference field="4" count="1" selected="0">
            <x v="0"/>
          </reference>
          <reference field="5" count="1" selected="0">
            <x v="26"/>
          </reference>
          <reference field="51" count="1">
            <x v="1"/>
          </reference>
        </references>
      </pivotArea>
    </format>
    <format dxfId="1375">
      <pivotArea dataOnly="0" labelOnly="1" outline="0" fieldPosition="0">
        <references count="3">
          <reference field="4" count="1" selected="0">
            <x v="0"/>
          </reference>
          <reference field="5" count="1" selected="0">
            <x v="32"/>
          </reference>
          <reference field="51" count="1">
            <x v="1"/>
          </reference>
        </references>
      </pivotArea>
    </format>
    <format dxfId="1374">
      <pivotArea dataOnly="0" labelOnly="1" outline="0" fieldPosition="0">
        <references count="3">
          <reference field="4" count="1" selected="0">
            <x v="0"/>
          </reference>
          <reference field="5" count="1" selected="0">
            <x v="33"/>
          </reference>
          <reference field="51" count="1">
            <x v="1"/>
          </reference>
        </references>
      </pivotArea>
    </format>
    <format dxfId="1373">
      <pivotArea dataOnly="0" labelOnly="1" outline="0" fieldPosition="0">
        <references count="3">
          <reference field="4" count="1" selected="0">
            <x v="0"/>
          </reference>
          <reference field="5" count="1" selected="0">
            <x v="37"/>
          </reference>
          <reference field="51" count="1">
            <x v="1"/>
          </reference>
        </references>
      </pivotArea>
    </format>
    <format dxfId="1372">
      <pivotArea dataOnly="0" labelOnly="1" outline="0" fieldPosition="0">
        <references count="3">
          <reference field="4" count="1" selected="0">
            <x v="0"/>
          </reference>
          <reference field="5" count="1" selected="0">
            <x v="40"/>
          </reference>
          <reference field="51" count="1">
            <x v="1"/>
          </reference>
        </references>
      </pivotArea>
    </format>
    <format dxfId="1371">
      <pivotArea dataOnly="0" labelOnly="1" outline="0" fieldPosition="0">
        <references count="3">
          <reference field="4" count="1" selected="0">
            <x v="0"/>
          </reference>
          <reference field="5" count="1" selected="0">
            <x v="44"/>
          </reference>
          <reference field="51" count="1">
            <x v="1"/>
          </reference>
        </references>
      </pivotArea>
    </format>
    <format dxfId="1370">
      <pivotArea dataOnly="0" labelOnly="1" outline="0" fieldPosition="0">
        <references count="3">
          <reference field="4" count="1" selected="0">
            <x v="0"/>
          </reference>
          <reference field="5" count="1" selected="0">
            <x v="50"/>
          </reference>
          <reference field="51" count="1">
            <x v="1"/>
          </reference>
        </references>
      </pivotArea>
    </format>
    <format dxfId="1369">
      <pivotArea outline="0" collapsedLevelsAreSubtotals="1" fieldPosition="0">
        <references count="1">
          <reference field="4294967294" count="1" selected="0">
            <x v="0"/>
          </reference>
        </references>
      </pivotArea>
    </format>
    <format dxfId="1368">
      <pivotArea dataOnly="0" labelOnly="1" outline="0" fieldPosition="0">
        <references count="3">
          <reference field="4" count="1" selected="0">
            <x v="0"/>
          </reference>
          <reference field="5" count="1" selected="0">
            <x v="0"/>
          </reference>
          <reference field="51" count="1">
            <x v="1"/>
          </reference>
        </references>
      </pivotArea>
    </format>
    <format dxfId="1367">
      <pivotArea dataOnly="0" labelOnly="1" outline="0" fieldPosition="0">
        <references count="3">
          <reference field="4" count="1" selected="0">
            <x v="0"/>
          </reference>
          <reference field="5" count="1" selected="0">
            <x v="17"/>
          </reference>
          <reference field="51" count="1">
            <x v="1"/>
          </reference>
        </references>
      </pivotArea>
    </format>
    <format dxfId="1366">
      <pivotArea dataOnly="0" labelOnly="1" outline="0" fieldPosition="0">
        <references count="3">
          <reference field="4" count="1" selected="0">
            <x v="0"/>
          </reference>
          <reference field="5" count="1" selected="0">
            <x v="23"/>
          </reference>
          <reference field="51" count="1">
            <x v="1"/>
          </reference>
        </references>
      </pivotArea>
    </format>
    <format dxfId="1365">
      <pivotArea dataOnly="0" labelOnly="1" outline="0" fieldPosition="0">
        <references count="3">
          <reference field="4" count="1" selected="0">
            <x v="1"/>
          </reference>
          <reference field="5" count="1" selected="0">
            <x v="59"/>
          </reference>
          <reference field="51" count="1">
            <x v="2"/>
          </reference>
        </references>
      </pivotArea>
    </format>
    <format dxfId="1364">
      <pivotArea outline="0" collapsedLevelsAreSubtotals="1" fieldPosition="0">
        <references count="1">
          <reference field="4294967294" count="1" selected="0">
            <x v="0"/>
          </reference>
        </references>
      </pivotArea>
    </format>
    <format dxfId="1363">
      <pivotArea dataOnly="0" labelOnly="1" outline="0" fieldPosition="0">
        <references count="3">
          <reference field="4" count="0" selected="0"/>
          <reference field="5" count="1" selected="0">
            <x v="7"/>
          </reference>
          <reference field="51" count="1">
            <x v="1"/>
          </reference>
        </references>
      </pivotArea>
    </format>
    <format dxfId="1362">
      <pivotArea dataOnly="0" labelOnly="1" outline="0" fieldPosition="0">
        <references count="3">
          <reference field="4" count="0" selected="0"/>
          <reference field="5" count="1" selected="0">
            <x v="19"/>
          </reference>
          <reference field="51" count="1">
            <x v="1"/>
          </reference>
        </references>
      </pivotArea>
    </format>
    <format dxfId="1361">
      <pivotArea dataOnly="0" labelOnly="1" outline="0" fieldPosition="0">
        <references count="3">
          <reference field="4" count="0" selected="0"/>
          <reference field="5" count="1" selected="0">
            <x v="20"/>
          </reference>
          <reference field="51" count="1">
            <x v="0"/>
          </reference>
        </references>
      </pivotArea>
    </format>
    <format dxfId="1360">
      <pivotArea dataOnly="0" labelOnly="1" outline="0" fieldPosition="0">
        <references count="3">
          <reference field="4" count="0" selected="0"/>
          <reference field="5" count="1" selected="0">
            <x v="34"/>
          </reference>
          <reference field="51" count="1">
            <x v="1"/>
          </reference>
        </references>
      </pivotArea>
    </format>
    <format dxfId="1359">
      <pivotArea dataOnly="0" labelOnly="1" outline="0" fieldPosition="0">
        <references count="3">
          <reference field="4" count="0" selected="0"/>
          <reference field="5" count="1" selected="0">
            <x v="56"/>
          </reference>
          <reference field="51" count="1">
            <x v="0"/>
          </reference>
        </references>
      </pivotArea>
    </format>
    <format dxfId="1358">
      <pivotArea dataOnly="0" labelOnly="1" outline="0" fieldPosition="0">
        <references count="3">
          <reference field="4" count="0" selected="0"/>
          <reference field="5" count="1" selected="0">
            <x v="58"/>
          </reference>
          <reference field="51" count="1">
            <x v="1"/>
          </reference>
        </references>
      </pivotArea>
    </format>
    <format dxfId="1357">
      <pivotArea outline="0" collapsedLevelsAreSubtotals="1" fieldPosition="0">
        <references count="1">
          <reference field="4294967294" count="1" selected="0">
            <x v="0"/>
          </reference>
        </references>
      </pivotArea>
    </format>
    <format dxfId="1356">
      <pivotArea dataOnly="0" labelOnly="1" outline="0" fieldPosition="0">
        <references count="3">
          <reference field="4" count="1" selected="0">
            <x v="0"/>
          </reference>
          <reference field="5" count="1" selected="0">
            <x v="4"/>
          </reference>
          <reference field="51" count="1">
            <x v="1"/>
          </reference>
        </references>
      </pivotArea>
    </format>
    <format dxfId="1355">
      <pivotArea dataOnly="0" labelOnly="1" outline="0" fieldPosition="0">
        <references count="3">
          <reference field="4" count="1" selected="0">
            <x v="0"/>
          </reference>
          <reference field="5" count="1" selected="0">
            <x v="8"/>
          </reference>
          <reference field="51" count="1">
            <x v="1"/>
          </reference>
        </references>
      </pivotArea>
    </format>
    <format dxfId="1354">
      <pivotArea dataOnly="0" labelOnly="1" outline="0" fieldPosition="0">
        <references count="3">
          <reference field="4" count="1" selected="0">
            <x v="1"/>
          </reference>
          <reference field="5" count="1" selected="0">
            <x v="9"/>
          </reference>
          <reference field="51" count="1">
            <x v="2"/>
          </reference>
        </references>
      </pivotArea>
    </format>
    <format dxfId="1353">
      <pivotArea dataOnly="0" labelOnly="1" outline="0" fieldPosition="0">
        <references count="3">
          <reference field="4" count="1" selected="0">
            <x v="1"/>
          </reference>
          <reference field="5" count="1" selected="0">
            <x v="21"/>
          </reference>
          <reference field="51" count="1">
            <x v="1"/>
          </reference>
        </references>
      </pivotArea>
    </format>
    <format dxfId="1352">
      <pivotArea dataOnly="0" labelOnly="1" outline="0" fieldPosition="0">
        <references count="3">
          <reference field="4" count="1" selected="0">
            <x v="1"/>
          </reference>
          <reference field="5" count="1" selected="0">
            <x v="29"/>
          </reference>
          <reference field="51" count="1">
            <x v="3"/>
          </reference>
        </references>
      </pivotArea>
    </format>
    <format dxfId="1351">
      <pivotArea dataOnly="0" labelOnly="1" outline="0" fieldPosition="0">
        <references count="3">
          <reference field="4" count="1" selected="0">
            <x v="0"/>
          </reference>
          <reference field="5" count="1" selected="0">
            <x v="31"/>
          </reference>
          <reference field="51" count="1">
            <x v="1"/>
          </reference>
        </references>
      </pivotArea>
    </format>
    <format dxfId="1350">
      <pivotArea dataOnly="0" labelOnly="1" outline="0" fieldPosition="0">
        <references count="3">
          <reference field="4" count="1" selected="0">
            <x v="1"/>
          </reference>
          <reference field="5" count="1" selected="0">
            <x v="35"/>
          </reference>
          <reference field="51" count="1">
            <x v="3"/>
          </reference>
        </references>
      </pivotArea>
    </format>
    <format dxfId="1349">
      <pivotArea dataOnly="0" labelOnly="1" outline="0" fieldPosition="0">
        <references count="3">
          <reference field="4" count="1" selected="0">
            <x v="0"/>
          </reference>
          <reference field="5" count="1" selected="0">
            <x v="36"/>
          </reference>
          <reference field="51" count="1">
            <x v="0"/>
          </reference>
        </references>
      </pivotArea>
    </format>
    <format dxfId="1348">
      <pivotArea dataOnly="0" labelOnly="1" outline="0" fieldPosition="0">
        <references count="3">
          <reference field="4" count="1" selected="0">
            <x v="1"/>
          </reference>
          <reference field="5" count="1" selected="0">
            <x v="38"/>
          </reference>
          <reference field="51" count="1">
            <x v="0"/>
          </reference>
        </references>
      </pivotArea>
    </format>
    <format dxfId="1347">
      <pivotArea dataOnly="0" labelOnly="1" outline="0" fieldPosition="0">
        <references count="3">
          <reference field="4" count="1" selected="0">
            <x v="0"/>
          </reference>
          <reference field="5" count="1" selected="0">
            <x v="42"/>
          </reference>
          <reference field="51" count="1">
            <x v="1"/>
          </reference>
        </references>
      </pivotArea>
    </format>
    <format dxfId="1346">
      <pivotArea dataOnly="0" labelOnly="1" outline="0" fieldPosition="0">
        <references count="3">
          <reference field="4" count="1" selected="0">
            <x v="0"/>
          </reference>
          <reference field="5" count="1" selected="0">
            <x v="46"/>
          </reference>
          <reference field="51" count="1">
            <x v="2"/>
          </reference>
        </references>
      </pivotArea>
    </format>
    <format dxfId="1345">
      <pivotArea dataOnly="0" labelOnly="1" outline="0" fieldPosition="0">
        <references count="3">
          <reference field="4" count="1" selected="0">
            <x v="0"/>
          </reference>
          <reference field="5" count="1" selected="0">
            <x v="47"/>
          </reference>
          <reference field="51" count="1">
            <x v="1"/>
          </reference>
        </references>
      </pivotArea>
    </format>
    <format dxfId="1344">
      <pivotArea dataOnly="0" labelOnly="1" outline="0" fieldPosition="0">
        <references count="3">
          <reference field="4" count="1" selected="0">
            <x v="0"/>
          </reference>
          <reference field="5" count="1" selected="0">
            <x v="48"/>
          </reference>
          <reference field="51" count="1">
            <x v="1"/>
          </reference>
        </references>
      </pivotArea>
    </format>
    <format dxfId="1343">
      <pivotArea dataOnly="0" labelOnly="1" outline="0" fieldPosition="0">
        <references count="3">
          <reference field="4" count="1" selected="0">
            <x v="1"/>
          </reference>
          <reference field="5" count="1" selected="0">
            <x v="49"/>
          </reference>
          <reference field="51" count="1">
            <x v="1"/>
          </reference>
        </references>
      </pivotArea>
    </format>
    <format dxfId="1342">
      <pivotArea dataOnly="0" labelOnly="1" outline="0" fieldPosition="0">
        <references count="3">
          <reference field="4" count="1" selected="0">
            <x v="1"/>
          </reference>
          <reference field="5" count="1" selected="0">
            <x v="52"/>
          </reference>
          <reference field="51" count="1">
            <x v="1"/>
          </reference>
        </references>
      </pivotArea>
    </format>
    <format dxfId="1341">
      <pivotArea dataOnly="0" labelOnly="1" outline="0" fieldPosition="0">
        <references count="3">
          <reference field="4" count="1" selected="0">
            <x v="0"/>
          </reference>
          <reference field="5" count="1" selected="0">
            <x v="53"/>
          </reference>
          <reference field="51" count="1">
            <x v="1"/>
          </reference>
        </references>
      </pivotArea>
    </format>
    <format dxfId="1340">
      <pivotArea dataOnly="0" labelOnly="1" outline="0" fieldPosition="0">
        <references count="3">
          <reference field="4" count="1" selected="0">
            <x v="0"/>
          </reference>
          <reference field="5" count="1" selected="0">
            <x v="54"/>
          </reference>
          <reference field="51" count="1">
            <x v="0"/>
          </reference>
        </references>
      </pivotArea>
    </format>
    <format dxfId="1339">
      <pivotArea dataOnly="0" labelOnly="1" outline="0" fieldPosition="0">
        <references count="3">
          <reference field="4" count="1" selected="0">
            <x v="0"/>
          </reference>
          <reference field="5" count="1" selected="0">
            <x v="57"/>
          </reference>
          <reference field="51" count="1">
            <x v="1"/>
          </reference>
        </references>
      </pivotArea>
    </format>
    <format dxfId="1338">
      <pivotArea dataOnly="0" labelOnly="1" outline="0" fieldPosition="0">
        <references count="3">
          <reference field="4" count="1" selected="0">
            <x v="0"/>
          </reference>
          <reference field="5" count="1" selected="0">
            <x v="60"/>
          </reference>
          <reference field="51" count="1">
            <x v="1"/>
          </reference>
        </references>
      </pivotArea>
    </format>
    <format dxfId="1337">
      <pivotArea outline="0" collapsedLevelsAreSubtotals="1" fieldPosition="0">
        <references count="1">
          <reference field="4294967294" count="1" selected="0">
            <x v="0"/>
          </reference>
        </references>
      </pivotArea>
    </format>
    <format dxfId="1336">
      <pivotArea dataOnly="0" labelOnly="1" outline="0" fieldPosition="0">
        <references count="3">
          <reference field="4" count="1" selected="0">
            <x v="0"/>
          </reference>
          <reference field="5" count="1" selected="0">
            <x v="11"/>
          </reference>
          <reference field="51" count="1">
            <x v="1"/>
          </reference>
        </references>
      </pivotArea>
    </format>
    <format dxfId="1335">
      <pivotArea dataOnly="0" labelOnly="1" outline="0" fieldPosition="0">
        <references count="3">
          <reference field="4" count="1" selected="0">
            <x v="0"/>
          </reference>
          <reference field="5" count="1" selected="0">
            <x v="14"/>
          </reference>
          <reference field="51" count="1">
            <x v="0"/>
          </reference>
        </references>
      </pivotArea>
    </format>
    <format dxfId="1334">
      <pivotArea dataOnly="0" labelOnly="1" outline="0" fieldPosition="0">
        <references count="3">
          <reference field="4" count="1" selected="0">
            <x v="0"/>
          </reference>
          <reference field="5" count="1" selected="0">
            <x v="25"/>
          </reference>
          <reference field="51" count="1">
            <x v="1"/>
          </reference>
        </references>
      </pivotArea>
    </format>
    <format dxfId="1333">
      <pivotArea dataOnly="0" labelOnly="1" outline="0" fieldPosition="0">
        <references count="3">
          <reference field="4" count="1" selected="0">
            <x v="0"/>
          </reference>
          <reference field="5" count="1" selected="0">
            <x v="30"/>
          </reference>
          <reference field="51" count="1">
            <x v="1"/>
          </reference>
        </references>
      </pivotArea>
    </format>
    <format dxfId="1332">
      <pivotArea dataOnly="0" labelOnly="1" outline="0" fieldPosition="0">
        <references count="3">
          <reference field="4" count="1" selected="0">
            <x v="0"/>
          </reference>
          <reference field="5" count="1" selected="0">
            <x v="43"/>
          </reference>
          <reference field="51" count="1">
            <x v="1"/>
          </reference>
        </references>
      </pivotArea>
    </format>
    <format dxfId="1331">
      <pivotArea dataOnly="0" labelOnly="1" outline="0" fieldPosition="0">
        <references count="3">
          <reference field="4" count="1" selected="0">
            <x v="0"/>
          </reference>
          <reference field="5" count="1" selected="0">
            <x v="55"/>
          </reference>
          <reference field="51" count="1">
            <x v="1"/>
          </reference>
        </references>
      </pivotArea>
    </format>
    <format dxfId="1330">
      <pivotArea outline="0" collapsedLevelsAreSubtotals="1" fieldPosition="0">
        <references count="2">
          <reference field="4294967294" count="1" selected="0">
            <x v="1"/>
          </reference>
          <reference field="5" count="1" selected="0">
            <x v="45"/>
          </reference>
        </references>
      </pivotArea>
    </format>
    <format dxfId="1329">
      <pivotArea outline="0" collapsedLevelsAreSubtotals="1" fieldPosition="0">
        <references count="3">
          <reference field="4" count="1" selected="0">
            <x v="0"/>
          </reference>
          <reference field="5" count="1" selected="0">
            <x v="4"/>
          </reference>
          <reference field="51" count="1" selected="0">
            <x v="0"/>
          </reference>
        </references>
      </pivotArea>
    </format>
    <format dxfId="1328">
      <pivotArea outline="0" collapsedLevelsAreSubtotals="1" fieldPosition="0">
        <references count="3">
          <reference field="4" count="1" selected="0">
            <x v="0"/>
          </reference>
          <reference field="5" count="1" selected="0">
            <x v="4"/>
          </reference>
          <reference field="51" count="1" selected="0">
            <x v="0"/>
          </reference>
        </references>
      </pivotArea>
    </format>
    <format dxfId="1327">
      <pivotArea outline="0" collapsedLevelsAreSubtotals="1" fieldPosition="0">
        <references count="2">
          <reference field="4294967294" count="1" selected="0">
            <x v="1"/>
          </reference>
          <reference field="5" count="26" selected="0">
            <x v="8"/>
            <x v="11"/>
            <x v="14"/>
            <x v="19"/>
            <x v="20"/>
            <x v="21"/>
            <x v="25"/>
            <x v="29"/>
            <x v="30"/>
            <x v="31"/>
            <x v="34"/>
            <x v="35"/>
            <x v="36"/>
            <x v="38"/>
            <x v="42"/>
            <x v="43"/>
            <x v="49"/>
            <x v="52"/>
            <x v="54"/>
            <x v="55"/>
            <x v="56"/>
            <x v="57"/>
            <x v="60"/>
            <x v="61"/>
            <x v="62"/>
            <x v="63"/>
          </reference>
        </references>
      </pivotArea>
    </format>
    <format dxfId="1326">
      <pivotArea outline="0" collapsedLevelsAreSubtotals="1" fieldPosition="0">
        <references count="4">
          <reference field="4294967294" count="1" selected="0">
            <x v="1"/>
          </reference>
          <reference field="4" count="1" selected="0">
            <x v="0"/>
          </reference>
          <reference field="5" count="1" selected="0">
            <x v="8"/>
          </reference>
          <reference field="51" count="1" selected="0">
            <x v="1"/>
          </reference>
        </references>
      </pivotArea>
    </format>
    <format dxfId="1325">
      <pivotArea outline="0" collapsedLevelsAreSubtotals="1" fieldPosition="0">
        <references count="4">
          <reference field="4294967294" count="1" selected="0">
            <x v="1"/>
          </reference>
          <reference field="4" count="1" selected="0">
            <x v="0"/>
          </reference>
          <reference field="5" count="1" selected="0">
            <x v="11"/>
          </reference>
          <reference field="51" count="1" selected="0">
            <x v="1"/>
          </reference>
        </references>
      </pivotArea>
    </format>
    <format dxfId="1324">
      <pivotArea outline="0" collapsedLevelsAreSubtotals="1" fieldPosition="0">
        <references count="4">
          <reference field="4294967294" count="1" selected="0">
            <x v="1"/>
          </reference>
          <reference field="4" count="1" selected="0">
            <x v="0"/>
          </reference>
          <reference field="5" count="1" selected="0">
            <x v="14"/>
          </reference>
          <reference field="51" count="1" selected="0">
            <x v="1"/>
          </reference>
        </references>
      </pivotArea>
    </format>
    <format dxfId="1323">
      <pivotArea outline="0" collapsedLevelsAreSubtotals="1" fieldPosition="0">
        <references count="4">
          <reference field="4294967294" count="1" selected="0">
            <x v="1"/>
          </reference>
          <reference field="4" count="1" selected="0">
            <x v="0"/>
          </reference>
          <reference field="5" count="1" selected="0">
            <x v="19"/>
          </reference>
          <reference field="51" count="1" selected="0">
            <x v="1"/>
          </reference>
        </references>
      </pivotArea>
    </format>
    <format dxfId="1322">
      <pivotArea outline="0" collapsedLevelsAreSubtotals="1" fieldPosition="0">
        <references count="4">
          <reference field="4294967294" count="1" selected="0">
            <x v="1"/>
          </reference>
          <reference field="4" count="1" selected="0">
            <x v="0"/>
          </reference>
          <reference field="5" count="1" selected="0">
            <x v="20"/>
          </reference>
          <reference field="51" count="1" selected="0">
            <x v="0"/>
          </reference>
        </references>
      </pivotArea>
    </format>
    <format dxfId="1321">
      <pivotArea outline="0" collapsedLevelsAreSubtotals="1" fieldPosition="0">
        <references count="4">
          <reference field="4294967294" count="1" selected="0">
            <x v="1"/>
          </reference>
          <reference field="4" count="1" selected="0">
            <x v="1"/>
          </reference>
          <reference field="5" count="1" selected="0">
            <x v="21"/>
          </reference>
          <reference field="51" count="1" selected="0">
            <x v="1"/>
          </reference>
        </references>
      </pivotArea>
    </format>
    <format dxfId="1320">
      <pivotArea outline="0" collapsedLevelsAreSubtotals="1" fieldPosition="0">
        <references count="4">
          <reference field="4294967294" count="1" selected="0">
            <x v="1"/>
          </reference>
          <reference field="4" count="1" selected="0">
            <x v="0"/>
          </reference>
          <reference field="5" count="1" selected="0">
            <x v="25"/>
          </reference>
          <reference field="51" count="1" selected="0">
            <x v="1"/>
          </reference>
        </references>
      </pivotArea>
    </format>
    <format dxfId="1319">
      <pivotArea outline="0" collapsedLevelsAreSubtotals="1" fieldPosition="0">
        <references count="4">
          <reference field="4294967294" count="1" selected="0">
            <x v="1"/>
          </reference>
          <reference field="4" count="1" selected="0">
            <x v="1"/>
          </reference>
          <reference field="5" count="1" selected="0">
            <x v="29"/>
          </reference>
          <reference field="51" count="1" selected="0">
            <x v="0"/>
          </reference>
        </references>
      </pivotArea>
    </format>
    <format dxfId="1318">
      <pivotArea outline="0" collapsedLevelsAreSubtotals="1" fieldPosition="0">
        <references count="4">
          <reference field="4294967294" count="1" selected="0">
            <x v="1"/>
          </reference>
          <reference field="4" count="1" selected="0">
            <x v="0"/>
          </reference>
          <reference field="5" count="1" selected="0">
            <x v="30"/>
          </reference>
          <reference field="51" count="1" selected="0">
            <x v="1"/>
          </reference>
        </references>
      </pivotArea>
    </format>
    <format dxfId="1317">
      <pivotArea outline="0" collapsedLevelsAreSubtotals="1" fieldPosition="0">
        <references count="4">
          <reference field="4294967294" count="1" selected="0">
            <x v="1"/>
          </reference>
          <reference field="4" count="1" selected="0">
            <x v="0"/>
          </reference>
          <reference field="5" count="1" selected="0">
            <x v="31"/>
          </reference>
          <reference field="51" count="1" selected="0">
            <x v="1"/>
          </reference>
        </references>
      </pivotArea>
    </format>
    <format dxfId="1316">
      <pivotArea outline="0" collapsedLevelsAreSubtotals="1" fieldPosition="0">
        <references count="4">
          <reference field="4294967294" count="1" selected="0">
            <x v="1"/>
          </reference>
          <reference field="4" count="1" selected="0">
            <x v="0"/>
          </reference>
          <reference field="5" count="1" selected="0">
            <x v="34"/>
          </reference>
          <reference field="51" count="1" selected="0">
            <x v="1"/>
          </reference>
        </references>
      </pivotArea>
    </format>
    <format dxfId="1315">
      <pivotArea outline="0" collapsedLevelsAreSubtotals="1" fieldPosition="0">
        <references count="4">
          <reference field="4294967294" count="1" selected="0">
            <x v="1"/>
          </reference>
          <reference field="4" count="1" selected="0">
            <x v="1"/>
          </reference>
          <reference field="5" count="1" selected="0">
            <x v="35"/>
          </reference>
          <reference field="51" count="1" selected="0">
            <x v="0"/>
          </reference>
        </references>
      </pivotArea>
    </format>
    <format dxfId="1314">
      <pivotArea outline="0" collapsedLevelsAreSubtotals="1" fieldPosition="0">
        <references count="4">
          <reference field="4294967294" count="1" selected="0">
            <x v="1"/>
          </reference>
          <reference field="4" count="1" selected="0">
            <x v="0"/>
          </reference>
          <reference field="5" count="1" selected="0">
            <x v="36"/>
          </reference>
          <reference field="51" count="1" selected="0">
            <x v="0"/>
          </reference>
        </references>
      </pivotArea>
    </format>
    <format dxfId="1313">
      <pivotArea outline="0" collapsedLevelsAreSubtotals="1" fieldPosition="0">
        <references count="4">
          <reference field="4294967294" count="1" selected="0">
            <x v="1"/>
          </reference>
          <reference field="4" count="1" selected="0">
            <x v="1"/>
          </reference>
          <reference field="5" count="1" selected="0">
            <x v="38"/>
          </reference>
          <reference field="51" count="1" selected="0">
            <x v="0"/>
          </reference>
        </references>
      </pivotArea>
    </format>
    <format dxfId="1312">
      <pivotArea outline="0" collapsedLevelsAreSubtotals="1" fieldPosition="0">
        <references count="4">
          <reference field="4294967294" count="1" selected="0">
            <x v="1"/>
          </reference>
          <reference field="4" count="1" selected="0">
            <x v="0"/>
          </reference>
          <reference field="5" count="1" selected="0">
            <x v="42"/>
          </reference>
          <reference field="51" count="1" selected="0">
            <x v="1"/>
          </reference>
        </references>
      </pivotArea>
    </format>
    <format dxfId="1311">
      <pivotArea outline="0" collapsedLevelsAreSubtotals="1" fieldPosition="0">
        <references count="4">
          <reference field="4294967294" count="1" selected="0">
            <x v="1"/>
          </reference>
          <reference field="4" count="1" selected="0">
            <x v="0"/>
          </reference>
          <reference field="5" count="1" selected="0">
            <x v="43"/>
          </reference>
          <reference field="51" count="1" selected="0">
            <x v="0"/>
          </reference>
        </references>
      </pivotArea>
    </format>
    <format dxfId="1310">
      <pivotArea outline="0" collapsedLevelsAreSubtotals="1" fieldPosition="0">
        <references count="4">
          <reference field="4294967294" count="1" selected="0">
            <x v="1"/>
          </reference>
          <reference field="4" count="1" selected="0">
            <x v="1"/>
          </reference>
          <reference field="5" count="1" selected="0">
            <x v="49"/>
          </reference>
          <reference field="51" count="1" selected="0">
            <x v="3"/>
          </reference>
        </references>
      </pivotArea>
    </format>
    <format dxfId="1309">
      <pivotArea outline="0" collapsedLevelsAreSubtotals="1" fieldPosition="0">
        <references count="4">
          <reference field="4294967294" count="1" selected="0">
            <x v="1"/>
          </reference>
          <reference field="4" count="1" selected="0">
            <x v="1"/>
          </reference>
          <reference field="5" count="1" selected="0">
            <x v="52"/>
          </reference>
          <reference field="51" count="1" selected="0">
            <x v="1"/>
          </reference>
        </references>
      </pivotArea>
    </format>
    <format dxfId="1308">
      <pivotArea outline="0" collapsedLevelsAreSubtotals="1" fieldPosition="0">
        <references count="4">
          <reference field="4294967294" count="1" selected="0">
            <x v="1"/>
          </reference>
          <reference field="4" count="1" selected="0">
            <x v="0"/>
          </reference>
          <reference field="5" count="1" selected="0">
            <x v="54"/>
          </reference>
          <reference field="51" count="1" selected="0">
            <x v="0"/>
          </reference>
        </references>
      </pivotArea>
    </format>
    <format dxfId="1307">
      <pivotArea outline="0" collapsedLevelsAreSubtotals="1" fieldPosition="0">
        <references count="4">
          <reference field="4294967294" count="1" selected="0">
            <x v="1"/>
          </reference>
          <reference field="4" count="1" selected="0">
            <x v="0"/>
          </reference>
          <reference field="5" count="1" selected="0">
            <x v="55"/>
          </reference>
          <reference field="51" count="1" selected="0">
            <x v="1"/>
          </reference>
        </references>
      </pivotArea>
    </format>
    <format dxfId="1306">
      <pivotAre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format>
    <format dxfId="1305">
      <pivotAre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format>
    <format dxfId="1304">
      <pivotArea outline="0" collapsedLevelsAreSubtotals="1" fieldPosition="0">
        <references count="4">
          <reference field="4294967294" count="1" selected="0">
            <x v="0"/>
          </reference>
          <reference field="4" count="1" selected="0">
            <x v="0"/>
          </reference>
          <reference field="5" count="1" selected="0">
            <x v="56"/>
          </reference>
          <reference field="51" count="1" selected="0">
            <x v="1"/>
          </reference>
        </references>
      </pivotArea>
    </format>
    <format dxfId="1303">
      <pivotArea outline="0" collapsedLevelsAreSubtotals="1" fieldPosition="0">
        <references count="4">
          <reference field="4294967294" count="1" selected="0">
            <x v="1"/>
          </reference>
          <reference field="4" count="1" selected="0">
            <x v="0"/>
          </reference>
          <reference field="5" count="1" selected="0">
            <x v="60"/>
          </reference>
          <reference field="51" count="1" selected="0">
            <x v="0"/>
          </reference>
        </references>
      </pivotArea>
    </format>
    <format dxfId="1302">
      <pivotArea outline="0" collapsedLevelsAreSubtotals="1" fieldPosition="0">
        <references count="4">
          <reference field="4294967294" count="1" selected="0">
            <x v="1"/>
          </reference>
          <reference field="4" count="1" selected="0">
            <x v="1"/>
          </reference>
          <reference field="5" count="1" selected="0">
            <x v="61"/>
          </reference>
          <reference field="51" count="1" selected="0">
            <x v="2"/>
          </reference>
        </references>
      </pivotArea>
    </format>
    <format dxfId="1301">
      <pivotArea outline="0" collapsedLevelsAreSubtotals="1" fieldPosition="0">
        <references count="4">
          <reference field="4294967294" count="1" selected="0">
            <x v="1"/>
          </reference>
          <reference field="4" count="1" selected="0">
            <x v="0"/>
          </reference>
          <reference field="5" count="1" selected="0">
            <x v="62"/>
          </reference>
          <reference field="51" count="1" selected="0">
            <x v="1"/>
          </reference>
        </references>
      </pivotArea>
    </format>
    <format dxfId="1300">
      <pivotArea outline="0" collapsedLevelsAreSubtotals="1" fieldPosition="0">
        <references count="2">
          <reference field="4294967294" count="1" selected="0">
            <x v="1"/>
          </reference>
          <reference field="5" count="1" selected="0">
            <x v="63"/>
          </reference>
        </references>
      </pivotArea>
    </format>
    <format dxfId="1299">
      <pivotAre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format>
    <format dxfId="1298">
      <pivotAre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format>
    <format dxfId="1297">
      <pivotAre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format>
    <format dxfId="1296">
      <pivotAre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format>
    <format dxfId="1295">
      <pivotAre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format>
    <format dxfId="1294">
      <pivotArea outline="0" collapsedLevelsAreSubtotals="1" fieldPosition="0">
        <references count="2">
          <reference field="4294967294" count="1" selected="0">
            <x v="1"/>
          </reference>
          <reference field="5" count="1" selected="0">
            <x v="45"/>
          </reference>
        </references>
      </pivotArea>
    </format>
    <format dxfId="215">
      <pivotArea type="all" dataOnly="0" outline="0" fieldPosition="0"/>
    </format>
    <format dxfId="214">
      <pivotArea outline="0" collapsedLevelsAreSubtotals="1" fieldPosition="0"/>
    </format>
    <format dxfId="213">
      <pivotArea field="5" type="button" dataOnly="0" labelOnly="1" outline="0" axis="axisRow" fieldPosition="0"/>
    </format>
    <format dxfId="212">
      <pivotArea field="4" type="button" dataOnly="0" labelOnly="1" outline="0" axis="axisRow" fieldPosition="1"/>
    </format>
    <format dxfId="211">
      <pivotArea field="51" type="button" dataOnly="0" labelOnly="1" outline="0" axis="axisRow" fieldPosition="2"/>
    </format>
    <format dxfId="210">
      <pivotArea dataOnly="0" labelOnly="1" outline="0" fieldPosition="0">
        <references count="1">
          <reference field="5" count="1">
            <x v="28"/>
          </reference>
        </references>
      </pivotArea>
    </format>
    <format dxfId="209">
      <pivotArea dataOnly="0" labelOnly="1" outline="0" fieldPosition="0">
        <references count="2">
          <reference field="4" count="1">
            <x v="0"/>
          </reference>
          <reference field="5" count="1" selected="0">
            <x v="28"/>
          </reference>
        </references>
      </pivotArea>
    </format>
    <format dxfId="208">
      <pivotArea dataOnly="0" labelOnly="1" outline="0" fieldPosition="0">
        <references count="3">
          <reference field="4" count="1" selected="0">
            <x v="0"/>
          </reference>
          <reference field="5" count="1" selected="0">
            <x v="28"/>
          </reference>
          <reference field="51" count="1">
            <x v="1"/>
          </reference>
        </references>
      </pivotArea>
    </format>
    <format dxfId="207">
      <pivotArea dataOnly="0" labelOnly="1" outline="0" fieldPosition="0">
        <references count="1">
          <reference field="4294967294" count="2">
            <x v="0"/>
            <x v="1"/>
          </reference>
        </references>
      </pivotArea>
    </format>
  </formats>
  <conditionalFormats count="68">
    <conditionalFormat priority="1">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2">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3">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4">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65">
      <pivotAreas count="1">
        <pivotArea type="data" outline="0" collapsedLevelsAreSubtotals="1" fieldPosition="0">
          <references count="2">
            <reference field="4294967294" count="1" selected="0">
              <x v="1"/>
            </reference>
            <reference field="5" count="16" selected="0">
              <x v="8"/>
              <x v="21"/>
              <x v="29"/>
              <x v="31"/>
              <x v="35"/>
              <x v="36"/>
              <x v="38"/>
              <x v="42"/>
              <x v="49"/>
              <x v="52"/>
              <x v="54"/>
              <x v="57"/>
              <x v="60"/>
              <x v="61"/>
              <x v="62"/>
              <x v="63"/>
            </reference>
          </references>
        </pivotArea>
      </pivotAreas>
    </conditionalFormat>
    <conditionalFormat priority="66">
      <pivotAreas count="1">
        <pivotArea type="data" outline="0" collapsedLevelsAreSubtotals="1" fieldPosition="0">
          <references count="2">
            <reference field="4294967294" count="1" selected="0">
              <x v="1"/>
            </reference>
            <reference field="5" count="16" selected="0">
              <x v="8"/>
              <x v="21"/>
              <x v="29"/>
              <x v="31"/>
              <x v="35"/>
              <x v="36"/>
              <x v="38"/>
              <x v="42"/>
              <x v="49"/>
              <x v="52"/>
              <x v="54"/>
              <x v="57"/>
              <x v="60"/>
              <x v="61"/>
              <x v="62"/>
              <x v="63"/>
            </reference>
          </references>
        </pivotArea>
      </pivotAreas>
    </conditionalFormat>
    <conditionalFormat priority="67">
      <pivotAreas count="1">
        <pivotArea type="data" outline="0" collapsedLevelsAreSubtotals="1" fieldPosition="0">
          <references count="2">
            <reference field="4294967294" count="1" selected="0">
              <x v="1"/>
            </reference>
            <reference field="5" count="16" selected="0">
              <x v="8"/>
              <x v="21"/>
              <x v="29"/>
              <x v="31"/>
              <x v="35"/>
              <x v="36"/>
              <x v="38"/>
              <x v="42"/>
              <x v="49"/>
              <x v="52"/>
              <x v="54"/>
              <x v="57"/>
              <x v="60"/>
              <x v="61"/>
              <x v="62"/>
              <x v="63"/>
            </reference>
          </references>
        </pivotArea>
      </pivotAreas>
    </conditionalFormat>
    <conditionalFormat priority="68">
      <pivotAreas count="1">
        <pivotArea type="data" outline="0" collapsedLevelsAreSubtotals="1" fieldPosition="0">
          <references count="2">
            <reference field="4294967294" count="1" selected="0">
              <x v="1"/>
            </reference>
            <reference field="5" count="16" selected="0">
              <x v="8"/>
              <x v="21"/>
              <x v="29"/>
              <x v="31"/>
              <x v="35"/>
              <x v="36"/>
              <x v="38"/>
              <x v="42"/>
              <x v="49"/>
              <x v="52"/>
              <x v="54"/>
              <x v="57"/>
              <x v="60"/>
              <x v="61"/>
              <x v="62"/>
              <x v="63"/>
            </reference>
          </references>
        </pivotArea>
      </pivotAreas>
    </conditionalFormat>
    <conditionalFormat priority="64">
      <pivotAreas count="1">
        <pivotArea type="data" outline="0" collapsedLevelsAreSubtotals="1" fieldPosition="0">
          <references count="4">
            <reference field="4294967294" count="1" selected="0">
              <x v="1"/>
            </reference>
            <reference field="4" count="1" selected="0">
              <x v="0"/>
            </reference>
            <reference field="5" count="1" selected="0">
              <x v="4"/>
            </reference>
            <reference field="51" count="1" selected="0">
              <x v="0"/>
            </reference>
          </references>
        </pivotArea>
      </pivotAreas>
    </conditionalFormat>
    <conditionalFormat priority="63">
      <pivotAreas count="1">
        <pivotArea type="data" outline="0" collapsedLevelsAreSubtotals="1" fieldPosition="0">
          <references count="4">
            <reference field="4294967294" count="1" selected="0">
              <x v="1"/>
            </reference>
            <reference field="4" count="1" selected="0">
              <x v="0"/>
            </reference>
            <reference field="5" count="1" selected="0">
              <x v="4"/>
            </reference>
            <reference field="51" count="1" selected="0">
              <x v="0"/>
            </reference>
          </references>
        </pivotArea>
      </pivotAreas>
    </conditionalFormat>
    <conditionalFormat priority="62">
      <pivotAreas count="1">
        <pivotArea type="data" outline="0" collapsedLevelsAreSubtotals="1" fieldPosition="0">
          <references count="4">
            <reference field="4294967294" count="1" selected="0">
              <x v="1"/>
            </reference>
            <reference field="4" count="1" selected="0">
              <x v="0"/>
            </reference>
            <reference field="5" count="1" selected="0">
              <x v="4"/>
            </reference>
            <reference field="51" count="1" selected="0">
              <x v="0"/>
            </reference>
          </references>
        </pivotArea>
      </pivotAreas>
    </conditionalFormat>
    <conditionalFormat priority="61">
      <pivotAreas count="1">
        <pivotArea type="data" outline="0" collapsedLevelsAreSubtotals="1" fieldPosition="0">
          <references count="4">
            <reference field="4294967294" count="1" selected="0">
              <x v="1"/>
            </reference>
            <reference field="4" count="1" selected="0">
              <x v="0"/>
            </reference>
            <reference field="5" count="1" selected="0">
              <x v="4"/>
            </reference>
            <reference field="51" count="1" selected="0">
              <x v="0"/>
            </reference>
          </references>
        </pivotArea>
      </pivotAreas>
    </conditionalFormat>
    <conditionalFormat priority="60">
      <pivotAreas count="5">
        <pivotArea type="data" outline="0" collapsedLevelsAreSubtotals="1" fieldPosition="0">
          <references count="4">
            <reference field="4294967294" count="1" selected="0">
              <x v="1"/>
            </reference>
            <reference field="4" count="1" selected="0">
              <x v="0"/>
            </reference>
            <reference field="5" count="1" selected="0">
              <x v="11"/>
            </reference>
            <reference field="51" count="1" selected="0">
              <x v="1"/>
            </reference>
          </references>
        </pivotArea>
        <pivotArea type="data" outline="0" collapsedLevelsAreSubtotals="1" fieldPosition="0">
          <references count="4">
            <reference field="4294967294" count="1" selected="0">
              <x v="1"/>
            </reference>
            <reference field="4" count="2" selected="0">
              <x v="0"/>
              <x v="1"/>
            </reference>
            <reference field="5" count="3" selected="0">
              <x v="19"/>
              <x v="20"/>
              <x v="21"/>
            </reference>
            <reference field="51" count="2" selected="0">
              <x v="0"/>
              <x v="1"/>
            </reference>
          </references>
        </pivotArea>
        <pivotArea type="data" outline="0" collapsedLevelsAreSubtotals="1" fieldPosition="0">
          <references count="4">
            <reference field="4294967294" count="1" selected="0">
              <x v="1"/>
            </reference>
            <reference field="4" count="2" selected="0">
              <x v="0"/>
              <x v="1"/>
            </reference>
            <reference field="5" count="3" selected="0">
              <x v="34"/>
              <x v="35"/>
              <x v="36"/>
            </reference>
            <reference field="51" count="2" selected="0">
              <x v="0"/>
              <x v="1"/>
            </reference>
          </references>
        </pivotArea>
        <pivotArea type="data" outline="0" collapsedLevelsAreSubtotals="1" fieldPosition="0">
          <references count="4">
            <reference field="4294967294" count="1" selected="0">
              <x v="1"/>
            </reference>
            <reference field="4" count="1" selected="0">
              <x v="1"/>
            </reference>
            <reference field="5" count="1" selected="0">
              <x v="49"/>
            </reference>
            <reference field="51" count="1" selected="0">
              <x v="3"/>
            </reference>
          </references>
        </pivotArea>
        <pivotArea type="data" outline="0" collapsedLevelsAreSubtotals="1" fieldPosition="0">
          <references count="4">
            <reference field="4294967294" count="1" selected="0">
              <x v="1"/>
            </reference>
            <reference field="4" count="1" selected="0">
              <x v="0"/>
            </reference>
            <reference field="5" count="1" selected="0">
              <x v="55"/>
            </reference>
            <reference field="51" count="1" selected="0">
              <x v="1"/>
            </reference>
          </references>
        </pivotArea>
      </pivotAreas>
    </conditionalFormat>
    <conditionalFormat priority="59">
      <pivotAreas count="5">
        <pivotArea type="data" outline="0" collapsedLevelsAreSubtotals="1" fieldPosition="0">
          <references count="4">
            <reference field="4294967294" count="1" selected="0">
              <x v="1"/>
            </reference>
            <reference field="4" count="1" selected="0">
              <x v="0"/>
            </reference>
            <reference field="5" count="1" selected="0">
              <x v="11"/>
            </reference>
            <reference field="51" count="1" selected="0">
              <x v="1"/>
            </reference>
          </references>
        </pivotArea>
        <pivotArea type="data" outline="0" collapsedLevelsAreSubtotals="1" fieldPosition="0">
          <references count="4">
            <reference field="4294967294" count="1" selected="0">
              <x v="1"/>
            </reference>
            <reference field="4" count="2" selected="0">
              <x v="0"/>
              <x v="1"/>
            </reference>
            <reference field="5" count="3" selected="0">
              <x v="19"/>
              <x v="20"/>
              <x v="21"/>
            </reference>
            <reference field="51" count="2" selected="0">
              <x v="0"/>
              <x v="1"/>
            </reference>
          </references>
        </pivotArea>
        <pivotArea type="data" outline="0" collapsedLevelsAreSubtotals="1" fieldPosition="0">
          <references count="4">
            <reference field="4294967294" count="1" selected="0">
              <x v="1"/>
            </reference>
            <reference field="4" count="2" selected="0">
              <x v="0"/>
              <x v="1"/>
            </reference>
            <reference field="5" count="3" selected="0">
              <x v="34"/>
              <x v="35"/>
              <x v="36"/>
            </reference>
            <reference field="51" count="2" selected="0">
              <x v="0"/>
              <x v="1"/>
            </reference>
          </references>
        </pivotArea>
        <pivotArea type="data" outline="0" collapsedLevelsAreSubtotals="1" fieldPosition="0">
          <references count="4">
            <reference field="4294967294" count="1" selected="0">
              <x v="1"/>
            </reference>
            <reference field="4" count="1" selected="0">
              <x v="1"/>
            </reference>
            <reference field="5" count="1" selected="0">
              <x v="49"/>
            </reference>
            <reference field="51" count="1" selected="0">
              <x v="3"/>
            </reference>
          </references>
        </pivotArea>
        <pivotArea type="data" outline="0" collapsedLevelsAreSubtotals="1" fieldPosition="0">
          <references count="4">
            <reference field="4294967294" count="1" selected="0">
              <x v="1"/>
            </reference>
            <reference field="4" count="1" selected="0">
              <x v="0"/>
            </reference>
            <reference field="5" count="1" selected="0">
              <x v="55"/>
            </reference>
            <reference field="51" count="1" selected="0">
              <x v="1"/>
            </reference>
          </references>
        </pivotArea>
      </pivotAreas>
    </conditionalFormat>
    <conditionalFormat priority="58">
      <pivotAreas count="5">
        <pivotArea type="data" outline="0" collapsedLevelsAreSubtotals="1" fieldPosition="0">
          <references count="4">
            <reference field="4294967294" count="1" selected="0">
              <x v="1"/>
            </reference>
            <reference field="4" count="1" selected="0">
              <x v="0"/>
            </reference>
            <reference field="5" count="1" selected="0">
              <x v="11"/>
            </reference>
            <reference field="51" count="1" selected="0">
              <x v="1"/>
            </reference>
          </references>
        </pivotArea>
        <pivotArea type="data" outline="0" collapsedLevelsAreSubtotals="1" fieldPosition="0">
          <references count="4">
            <reference field="4294967294" count="1" selected="0">
              <x v="1"/>
            </reference>
            <reference field="4" count="2" selected="0">
              <x v="0"/>
              <x v="1"/>
            </reference>
            <reference field="5" count="3" selected="0">
              <x v="19"/>
              <x v="20"/>
              <x v="21"/>
            </reference>
            <reference field="51" count="2" selected="0">
              <x v="0"/>
              <x v="1"/>
            </reference>
          </references>
        </pivotArea>
        <pivotArea type="data" outline="0" collapsedLevelsAreSubtotals="1" fieldPosition="0">
          <references count="4">
            <reference field="4294967294" count="1" selected="0">
              <x v="1"/>
            </reference>
            <reference field="4" count="2" selected="0">
              <x v="0"/>
              <x v="1"/>
            </reference>
            <reference field="5" count="3" selected="0">
              <x v="34"/>
              <x v="35"/>
              <x v="36"/>
            </reference>
            <reference field="51" count="2" selected="0">
              <x v="0"/>
              <x v="1"/>
            </reference>
          </references>
        </pivotArea>
        <pivotArea type="data" outline="0" collapsedLevelsAreSubtotals="1" fieldPosition="0">
          <references count="4">
            <reference field="4294967294" count="1" selected="0">
              <x v="1"/>
            </reference>
            <reference field="4" count="1" selected="0">
              <x v="1"/>
            </reference>
            <reference field="5" count="1" selected="0">
              <x v="49"/>
            </reference>
            <reference field="51" count="1" selected="0">
              <x v="3"/>
            </reference>
          </references>
        </pivotArea>
        <pivotArea type="data" outline="0" collapsedLevelsAreSubtotals="1" fieldPosition="0">
          <references count="4">
            <reference field="4294967294" count="1" selected="0">
              <x v="1"/>
            </reference>
            <reference field="4" count="1" selected="0">
              <x v="0"/>
            </reference>
            <reference field="5" count="1" selected="0">
              <x v="55"/>
            </reference>
            <reference field="51" count="1" selected="0">
              <x v="1"/>
            </reference>
          </references>
        </pivotArea>
      </pivotAreas>
    </conditionalFormat>
    <conditionalFormat priority="57">
      <pivotAreas count="5">
        <pivotArea type="data" outline="0" collapsedLevelsAreSubtotals="1" fieldPosition="0">
          <references count="4">
            <reference field="4294967294" count="1" selected="0">
              <x v="1"/>
            </reference>
            <reference field="4" count="1" selected="0">
              <x v="0"/>
            </reference>
            <reference field="5" count="1" selected="0">
              <x v="11"/>
            </reference>
            <reference field="51" count="1" selected="0">
              <x v="1"/>
            </reference>
          </references>
        </pivotArea>
        <pivotArea type="data" outline="0" collapsedLevelsAreSubtotals="1" fieldPosition="0">
          <references count="4">
            <reference field="4294967294" count="1" selected="0">
              <x v="1"/>
            </reference>
            <reference field="4" count="2" selected="0">
              <x v="0"/>
              <x v="1"/>
            </reference>
            <reference field="5" count="3" selected="0">
              <x v="19"/>
              <x v="20"/>
              <x v="21"/>
            </reference>
            <reference field="51" count="2" selected="0">
              <x v="0"/>
              <x v="1"/>
            </reference>
          </references>
        </pivotArea>
        <pivotArea type="data" outline="0" collapsedLevelsAreSubtotals="1" fieldPosition="0">
          <references count="4">
            <reference field="4294967294" count="1" selected="0">
              <x v="1"/>
            </reference>
            <reference field="4" count="2" selected="0">
              <x v="0"/>
              <x v="1"/>
            </reference>
            <reference field="5" count="3" selected="0">
              <x v="34"/>
              <x v="35"/>
              <x v="36"/>
            </reference>
            <reference field="51" count="2" selected="0">
              <x v="0"/>
              <x v="1"/>
            </reference>
          </references>
        </pivotArea>
        <pivotArea type="data" outline="0" collapsedLevelsAreSubtotals="1" fieldPosition="0">
          <references count="4">
            <reference field="4294967294" count="1" selected="0">
              <x v="1"/>
            </reference>
            <reference field="4" count="1" selected="0">
              <x v="1"/>
            </reference>
            <reference field="5" count="1" selected="0">
              <x v="49"/>
            </reference>
            <reference field="51" count="1" selected="0">
              <x v="3"/>
            </reference>
          </references>
        </pivotArea>
        <pivotArea type="data" outline="0" collapsedLevelsAreSubtotals="1" fieldPosition="0">
          <references count="4">
            <reference field="4294967294" count="1" selected="0">
              <x v="1"/>
            </reference>
            <reference field="4" count="1" selected="0">
              <x v="0"/>
            </reference>
            <reference field="5" count="1" selected="0">
              <x v="55"/>
            </reference>
            <reference field="51" count="1" selected="0">
              <x v="1"/>
            </reference>
          </references>
        </pivotArea>
      </pivotAreas>
    </conditionalFormat>
    <conditionalFormat priority="56">
      <pivotAreas count="1">
        <pivotArea type="dat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pivotAreas>
    </conditionalFormat>
    <conditionalFormat priority="55">
      <pivotAreas count="1">
        <pivotArea type="dat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pivotAreas>
    </conditionalFormat>
    <conditionalFormat priority="54">
      <pivotAreas count="1">
        <pivotArea type="dat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pivotAreas>
    </conditionalFormat>
    <conditionalFormat priority="53">
      <pivotAreas count="1">
        <pivotArea type="data" outline="0" collapsedLevelsAreSubtotals="1" fieldPosition="0">
          <references count="4">
            <reference field="4294967294" count="1" selected="0">
              <x v="1"/>
            </reference>
            <reference field="4" count="1" selected="0">
              <x v="0"/>
            </reference>
            <reference field="5" count="1" selected="0">
              <x v="56"/>
            </reference>
            <reference field="51" count="1" selected="0">
              <x v="1"/>
            </reference>
          </references>
        </pivotArea>
      </pivotAreas>
    </conditionalFormat>
    <conditionalFormat priority="52">
      <pivotAreas count="1">
        <pivotArea type="data" outline="0" collapsedLevelsAreSubtotals="1" fieldPosition="0">
          <references count="4">
            <reference field="4294967294" count="1" selected="0">
              <x v="1"/>
            </reference>
            <reference field="4" count="1" selected="0">
              <x v="0"/>
            </reference>
            <reference field="5" count="4" selected="0">
              <x v="0"/>
              <x v="1"/>
              <x v="2"/>
              <x v="3"/>
            </reference>
            <reference field="51" count="2" selected="0">
              <x v="1"/>
              <x v="2"/>
            </reference>
          </references>
        </pivotArea>
      </pivotAreas>
    </conditionalFormat>
    <conditionalFormat priority="51">
      <pivotAreas count="1">
        <pivotArea type="data" outline="0" collapsedLevelsAreSubtotals="1" fieldPosition="0">
          <references count="4">
            <reference field="4294967294" count="1" selected="0">
              <x v="1"/>
            </reference>
            <reference field="4" count="1" selected="0">
              <x v="0"/>
            </reference>
            <reference field="5" count="4" selected="0">
              <x v="0"/>
              <x v="1"/>
              <x v="2"/>
              <x v="3"/>
            </reference>
            <reference field="51" count="2" selected="0">
              <x v="1"/>
              <x v="2"/>
            </reference>
          </references>
        </pivotArea>
      </pivotAreas>
    </conditionalFormat>
    <conditionalFormat priority="50">
      <pivotAreas count="1">
        <pivotArea type="data" outline="0" collapsedLevelsAreSubtotals="1" fieldPosition="0">
          <references count="4">
            <reference field="4294967294" count="1" selected="0">
              <x v="1"/>
            </reference>
            <reference field="4" count="1" selected="0">
              <x v="0"/>
            </reference>
            <reference field="5" count="4" selected="0">
              <x v="0"/>
              <x v="1"/>
              <x v="2"/>
              <x v="3"/>
            </reference>
            <reference field="51" count="2" selected="0">
              <x v="1"/>
              <x v="2"/>
            </reference>
          </references>
        </pivotArea>
      </pivotAreas>
    </conditionalFormat>
    <conditionalFormat priority="49">
      <pivotAreas count="1">
        <pivotArea type="data" outline="0" collapsedLevelsAreSubtotals="1" fieldPosition="0">
          <references count="4">
            <reference field="4294967294" count="1" selected="0">
              <x v="1"/>
            </reference>
            <reference field="4" count="1" selected="0">
              <x v="0"/>
            </reference>
            <reference field="5" count="4" selected="0">
              <x v="0"/>
              <x v="1"/>
              <x v="2"/>
              <x v="3"/>
            </reference>
            <reference field="51" count="2" selected="0">
              <x v="1"/>
              <x v="2"/>
            </reference>
          </references>
        </pivotArea>
      </pivotAreas>
    </conditionalFormat>
    <conditionalFormat priority="48">
      <pivotAreas count="1">
        <pivotArea type="data" outline="0" collapsedLevelsAreSubtotals="1" fieldPosition="0">
          <references count="4">
            <reference field="4294967294" count="1" selected="0">
              <x v="1"/>
            </reference>
            <reference field="4" count="2" selected="0">
              <x v="0"/>
              <x v="1"/>
            </reference>
            <reference field="5" count="4" selected="0">
              <x v="5"/>
              <x v="6"/>
              <x v="8"/>
              <x v="10"/>
            </reference>
            <reference field="51" count="2" selected="0">
              <x v="0"/>
              <x v="1"/>
            </reference>
          </references>
        </pivotArea>
      </pivotAreas>
    </conditionalFormat>
    <conditionalFormat priority="47">
      <pivotAreas count="1">
        <pivotArea type="data" outline="0" collapsedLevelsAreSubtotals="1" fieldPosition="0">
          <references count="4">
            <reference field="4294967294" count="1" selected="0">
              <x v="1"/>
            </reference>
            <reference field="4" count="2" selected="0">
              <x v="0"/>
              <x v="1"/>
            </reference>
            <reference field="5" count="4" selected="0">
              <x v="5"/>
              <x v="6"/>
              <x v="8"/>
              <x v="10"/>
            </reference>
            <reference field="51" count="2" selected="0">
              <x v="0"/>
              <x v="1"/>
            </reference>
          </references>
        </pivotArea>
      </pivotAreas>
    </conditionalFormat>
    <conditionalFormat priority="46">
      <pivotAreas count="1">
        <pivotArea type="data" outline="0" collapsedLevelsAreSubtotals="1" fieldPosition="0">
          <references count="4">
            <reference field="4294967294" count="1" selected="0">
              <x v="1"/>
            </reference>
            <reference field="4" count="2" selected="0">
              <x v="0"/>
              <x v="1"/>
            </reference>
            <reference field="5" count="4" selected="0">
              <x v="5"/>
              <x v="6"/>
              <x v="8"/>
              <x v="10"/>
            </reference>
            <reference field="51" count="2" selected="0">
              <x v="0"/>
              <x v="1"/>
            </reference>
          </references>
        </pivotArea>
      </pivotAreas>
    </conditionalFormat>
    <conditionalFormat priority="45">
      <pivotAreas count="1">
        <pivotArea type="data" outline="0" collapsedLevelsAreSubtotals="1" fieldPosition="0">
          <references count="4">
            <reference field="4294967294" count="1" selected="0">
              <x v="1"/>
            </reference>
            <reference field="4" count="2" selected="0">
              <x v="0"/>
              <x v="1"/>
            </reference>
            <reference field="5" count="4" selected="0">
              <x v="5"/>
              <x v="6"/>
              <x v="8"/>
              <x v="10"/>
            </reference>
            <reference field="51" count="2" selected="0">
              <x v="0"/>
              <x v="1"/>
            </reference>
          </references>
        </pivotArea>
      </pivotAreas>
    </conditionalFormat>
    <conditionalFormat priority="44">
      <pivotAreas count="1">
        <pivotArea type="data" outline="0" collapsedLevelsAreSubtotals="1" fieldPosition="0">
          <references count="4">
            <reference field="4294967294" count="1" selected="0">
              <x v="1"/>
            </reference>
            <reference field="4" count="1" selected="0">
              <x v="0"/>
            </reference>
            <reference field="5" count="5" selected="0">
              <x v="13"/>
              <x v="14"/>
              <x v="15"/>
              <x v="17"/>
              <x v="18"/>
            </reference>
            <reference field="51" count="2" selected="0">
              <x v="0"/>
              <x v="1"/>
            </reference>
          </references>
        </pivotArea>
      </pivotAreas>
    </conditionalFormat>
    <conditionalFormat priority="43">
      <pivotAreas count="1">
        <pivotArea type="data" outline="0" collapsedLevelsAreSubtotals="1" fieldPosition="0">
          <references count="4">
            <reference field="4294967294" count="1" selected="0">
              <x v="1"/>
            </reference>
            <reference field="4" count="1" selected="0">
              <x v="0"/>
            </reference>
            <reference field="5" count="5" selected="0">
              <x v="13"/>
              <x v="14"/>
              <x v="15"/>
              <x v="17"/>
              <x v="18"/>
            </reference>
            <reference field="51" count="2" selected="0">
              <x v="0"/>
              <x v="1"/>
            </reference>
          </references>
        </pivotArea>
      </pivotAreas>
    </conditionalFormat>
    <conditionalFormat priority="42">
      <pivotAreas count="1">
        <pivotArea type="data" outline="0" collapsedLevelsAreSubtotals="1" fieldPosition="0">
          <references count="4">
            <reference field="4294967294" count="1" selected="0">
              <x v="1"/>
            </reference>
            <reference field="4" count="1" selected="0">
              <x v="0"/>
            </reference>
            <reference field="5" count="5" selected="0">
              <x v="13"/>
              <x v="14"/>
              <x v="15"/>
              <x v="17"/>
              <x v="18"/>
            </reference>
            <reference field="51" count="2" selected="0">
              <x v="0"/>
              <x v="1"/>
            </reference>
          </references>
        </pivotArea>
      </pivotAreas>
    </conditionalFormat>
    <conditionalFormat priority="41">
      <pivotAreas count="1">
        <pivotArea type="data" outline="0" collapsedLevelsAreSubtotals="1" fieldPosition="0">
          <references count="4">
            <reference field="4294967294" count="1" selected="0">
              <x v="1"/>
            </reference>
            <reference field="4" count="1" selected="0">
              <x v="0"/>
            </reference>
            <reference field="5" count="5" selected="0">
              <x v="13"/>
              <x v="14"/>
              <x v="15"/>
              <x v="17"/>
              <x v="18"/>
            </reference>
            <reference field="51" count="2" selected="0">
              <x v="0"/>
              <x v="1"/>
            </reference>
          </references>
        </pivotArea>
      </pivotAreas>
    </conditionalFormat>
    <conditionalFormat priority="40">
      <pivotAreas count="1">
        <pivotArea type="data" outline="0" collapsedLevelsAreSubtotals="1" fieldPosition="0">
          <references count="4">
            <reference field="4294967294" count="1" selected="0">
              <x v="1"/>
            </reference>
            <reference field="4" count="2" selected="0">
              <x v="0"/>
              <x v="1"/>
            </reference>
            <reference field="5" count="12" selected="0">
              <x v="22"/>
              <x v="23"/>
              <x v="24"/>
              <x v="25"/>
              <x v="26"/>
              <x v="27"/>
              <x v="28"/>
              <x v="29"/>
              <x v="30"/>
              <x v="31"/>
              <x v="32"/>
              <x v="33"/>
            </reference>
            <reference field="51" count="3" selected="0">
              <x v="0"/>
              <x v="1"/>
              <x v="3"/>
            </reference>
          </references>
        </pivotArea>
      </pivotAreas>
    </conditionalFormat>
    <conditionalFormat priority="39">
      <pivotAreas count="1">
        <pivotArea type="data" outline="0" collapsedLevelsAreSubtotals="1" fieldPosition="0">
          <references count="4">
            <reference field="4294967294" count="1" selected="0">
              <x v="1"/>
            </reference>
            <reference field="4" count="2" selected="0">
              <x v="0"/>
              <x v="1"/>
            </reference>
            <reference field="5" count="12" selected="0">
              <x v="22"/>
              <x v="23"/>
              <x v="24"/>
              <x v="25"/>
              <x v="26"/>
              <x v="27"/>
              <x v="28"/>
              <x v="29"/>
              <x v="30"/>
              <x v="31"/>
              <x v="32"/>
              <x v="33"/>
            </reference>
            <reference field="51" count="3" selected="0">
              <x v="0"/>
              <x v="1"/>
              <x v="3"/>
            </reference>
          </references>
        </pivotArea>
      </pivotAreas>
    </conditionalFormat>
    <conditionalFormat priority="38">
      <pivotAreas count="1">
        <pivotArea type="data" outline="0" collapsedLevelsAreSubtotals="1" fieldPosition="0">
          <references count="4">
            <reference field="4294967294" count="1" selected="0">
              <x v="1"/>
            </reference>
            <reference field="4" count="2" selected="0">
              <x v="0"/>
              <x v="1"/>
            </reference>
            <reference field="5" count="12" selected="0">
              <x v="22"/>
              <x v="23"/>
              <x v="24"/>
              <x v="25"/>
              <x v="26"/>
              <x v="27"/>
              <x v="28"/>
              <x v="29"/>
              <x v="30"/>
              <x v="31"/>
              <x v="32"/>
              <x v="33"/>
            </reference>
            <reference field="51" count="3" selected="0">
              <x v="0"/>
              <x v="1"/>
              <x v="3"/>
            </reference>
          </references>
        </pivotArea>
      </pivotAreas>
    </conditionalFormat>
    <conditionalFormat priority="37">
      <pivotAreas count="1">
        <pivotArea type="data" outline="0" collapsedLevelsAreSubtotals="1" fieldPosition="0">
          <references count="4">
            <reference field="4294967294" count="1" selected="0">
              <x v="1"/>
            </reference>
            <reference field="4" count="2" selected="0">
              <x v="0"/>
              <x v="1"/>
            </reference>
            <reference field="5" count="12" selected="0">
              <x v="22"/>
              <x v="23"/>
              <x v="24"/>
              <x v="25"/>
              <x v="26"/>
              <x v="27"/>
              <x v="28"/>
              <x v="29"/>
              <x v="30"/>
              <x v="31"/>
              <x v="32"/>
              <x v="33"/>
            </reference>
            <reference field="51" count="3" selected="0">
              <x v="0"/>
              <x v="1"/>
              <x v="3"/>
            </reference>
          </references>
        </pivotArea>
      </pivotAreas>
    </conditionalFormat>
    <conditionalFormat priority="36">
      <pivotAreas count="1">
        <pivotArea type="data" outline="0" collapsedLevelsAreSubtotals="1" fieldPosition="0">
          <references count="4">
            <reference field="4294967294" count="1" selected="0">
              <x v="1"/>
            </reference>
            <reference field="4" count="2" selected="0">
              <x v="0"/>
              <x v="1"/>
            </reference>
            <reference field="5" count="8" selected="0">
              <x v="37"/>
              <x v="38"/>
              <x v="39"/>
              <x v="40"/>
              <x v="41"/>
              <x v="42"/>
              <x v="43"/>
              <x v="44"/>
            </reference>
            <reference field="51" count="2" selected="0">
              <x v="0"/>
              <x v="1"/>
            </reference>
          </references>
        </pivotArea>
      </pivotAreas>
    </conditionalFormat>
    <conditionalFormat priority="35">
      <pivotAreas count="1">
        <pivotArea type="data" outline="0" collapsedLevelsAreSubtotals="1" fieldPosition="0">
          <references count="4">
            <reference field="4294967294" count="1" selected="0">
              <x v="1"/>
            </reference>
            <reference field="4" count="2" selected="0">
              <x v="0"/>
              <x v="1"/>
            </reference>
            <reference field="5" count="8" selected="0">
              <x v="37"/>
              <x v="38"/>
              <x v="39"/>
              <x v="40"/>
              <x v="41"/>
              <x v="42"/>
              <x v="43"/>
              <x v="44"/>
            </reference>
            <reference field="51" count="2" selected="0">
              <x v="0"/>
              <x v="1"/>
            </reference>
          </references>
        </pivotArea>
      </pivotAreas>
    </conditionalFormat>
    <conditionalFormat priority="34">
      <pivotAreas count="1">
        <pivotArea type="data" outline="0" collapsedLevelsAreSubtotals="1" fieldPosition="0">
          <references count="4">
            <reference field="4294967294" count="1" selected="0">
              <x v="1"/>
            </reference>
            <reference field="4" count="2" selected="0">
              <x v="0"/>
              <x v="1"/>
            </reference>
            <reference field="5" count="8" selected="0">
              <x v="37"/>
              <x v="38"/>
              <x v="39"/>
              <x v="40"/>
              <x v="41"/>
              <x v="42"/>
              <x v="43"/>
              <x v="44"/>
            </reference>
            <reference field="51" count="2" selected="0">
              <x v="0"/>
              <x v="1"/>
            </reference>
          </references>
        </pivotArea>
      </pivotAreas>
    </conditionalFormat>
    <conditionalFormat priority="33">
      <pivotAreas count="1">
        <pivotArea type="data" outline="0" collapsedLevelsAreSubtotals="1" fieldPosition="0">
          <references count="4">
            <reference field="4294967294" count="1" selected="0">
              <x v="1"/>
            </reference>
            <reference field="4" count="2" selected="0">
              <x v="0"/>
              <x v="1"/>
            </reference>
            <reference field="5" count="8" selected="0">
              <x v="37"/>
              <x v="38"/>
              <x v="39"/>
              <x v="40"/>
              <x v="41"/>
              <x v="42"/>
              <x v="43"/>
              <x v="44"/>
            </reference>
            <reference field="51" count="2" selected="0">
              <x v="0"/>
              <x v="1"/>
            </reference>
          </references>
        </pivotArea>
      </pivotAreas>
    </conditionalFormat>
    <conditionalFormat priority="32">
      <pivotAreas count="1">
        <pivotArea type="data" outline="0" collapsedLevelsAreSubtotals="1" fieldPosition="0">
          <references count="4">
            <reference field="4294967294" count="1" selected="0">
              <x v="1"/>
            </reference>
            <reference field="4" count="1" selected="0">
              <x v="0"/>
            </reference>
            <reference field="5" count="1" selected="0">
              <x v="45"/>
            </reference>
            <reference field="51" count="1" selected="0">
              <x v="1"/>
            </reference>
          </references>
        </pivotArea>
      </pivotAreas>
    </conditionalFormat>
    <conditionalFormat priority="31">
      <pivotAreas count="1">
        <pivotArea type="data" outline="0" collapsedLevelsAreSubtotals="1" fieldPosition="0">
          <references count="4">
            <reference field="4294967294" count="1" selected="0">
              <x v="1"/>
            </reference>
            <reference field="4" count="1" selected="0">
              <x v="0"/>
            </reference>
            <reference field="5" count="1" selected="0">
              <x v="45"/>
            </reference>
            <reference field="51" count="1" selected="0">
              <x v="1"/>
            </reference>
          </references>
        </pivotArea>
      </pivotAreas>
    </conditionalFormat>
    <conditionalFormat priority="30">
      <pivotAreas count="1">
        <pivotArea type="data" outline="0" collapsedLevelsAreSubtotals="1" fieldPosition="0">
          <references count="4">
            <reference field="4294967294" count="1" selected="0">
              <x v="1"/>
            </reference>
            <reference field="4" count="1" selected="0">
              <x v="0"/>
            </reference>
            <reference field="5" count="1" selected="0">
              <x v="45"/>
            </reference>
            <reference field="51" count="1" selected="0">
              <x v="1"/>
            </reference>
          </references>
        </pivotArea>
      </pivotAreas>
    </conditionalFormat>
    <conditionalFormat priority="29">
      <pivotAreas count="1">
        <pivotArea type="data" outline="0" collapsedLevelsAreSubtotals="1" fieldPosition="0">
          <references count="4">
            <reference field="4294967294" count="1" selected="0">
              <x v="1"/>
            </reference>
            <reference field="4" count="1" selected="0">
              <x v="0"/>
            </reference>
            <reference field="5" count="1" selected="0">
              <x v="45"/>
            </reference>
            <reference field="51" count="1" selected="0">
              <x v="1"/>
            </reference>
          </references>
        </pivotArea>
      </pivotAreas>
    </conditionalFormat>
    <conditionalFormat priority="28">
      <pivotAreas count="1">
        <pivotArea type="data" outline="0" collapsedLevelsAreSubtotals="1" fieldPosition="0">
          <references count="4">
            <reference field="4294967294" count="1" selected="0">
              <x v="1"/>
            </reference>
            <reference field="4" count="2" selected="0">
              <x v="0"/>
              <x v="1"/>
            </reference>
            <reference field="5" count="4" selected="0">
              <x v="50"/>
              <x v="51"/>
              <x v="52"/>
              <x v="54"/>
            </reference>
            <reference field="51" count="2" selected="0">
              <x v="0"/>
              <x v="1"/>
            </reference>
          </references>
        </pivotArea>
      </pivotAreas>
    </conditionalFormat>
    <conditionalFormat priority="27">
      <pivotAreas count="1">
        <pivotArea type="data" outline="0" collapsedLevelsAreSubtotals="1" fieldPosition="0">
          <references count="4">
            <reference field="4294967294" count="1" selected="0">
              <x v="1"/>
            </reference>
            <reference field="4" count="2" selected="0">
              <x v="0"/>
              <x v="1"/>
            </reference>
            <reference field="5" count="4" selected="0">
              <x v="50"/>
              <x v="51"/>
              <x v="52"/>
              <x v="54"/>
            </reference>
            <reference field="51" count="2" selected="0">
              <x v="0"/>
              <x v="1"/>
            </reference>
          </references>
        </pivotArea>
      </pivotAreas>
    </conditionalFormat>
    <conditionalFormat priority="26">
      <pivotAreas count="1">
        <pivotArea type="data" outline="0" collapsedLevelsAreSubtotals="1" fieldPosition="0">
          <references count="4">
            <reference field="4294967294" count="1" selected="0">
              <x v="1"/>
            </reference>
            <reference field="4" count="2" selected="0">
              <x v="0"/>
              <x v="1"/>
            </reference>
            <reference field="5" count="4" selected="0">
              <x v="50"/>
              <x v="51"/>
              <x v="52"/>
              <x v="54"/>
            </reference>
            <reference field="51" count="2" selected="0">
              <x v="0"/>
              <x v="1"/>
            </reference>
          </references>
        </pivotArea>
      </pivotAreas>
    </conditionalFormat>
    <conditionalFormat priority="25">
      <pivotAreas count="1">
        <pivotArea type="data" outline="0" collapsedLevelsAreSubtotals="1" fieldPosition="0">
          <references count="4">
            <reference field="4294967294" count="1" selected="0">
              <x v="1"/>
            </reference>
            <reference field="4" count="2" selected="0">
              <x v="0"/>
              <x v="1"/>
            </reference>
            <reference field="5" count="4" selected="0">
              <x v="50"/>
              <x v="51"/>
              <x v="52"/>
              <x v="54"/>
            </reference>
            <reference field="51" count="2" selected="0">
              <x v="0"/>
              <x v="1"/>
            </reference>
          </references>
        </pivotArea>
      </pivotAreas>
    </conditionalFormat>
    <conditionalFormat priority="24">
      <pivotAreas count="1">
        <pivotArea type="data" outline="0" collapsedLevelsAreSubtotals="1" fieldPosition="0">
          <references count="4">
            <reference field="4294967294" count="1" selected="0">
              <x v="1"/>
            </reference>
            <reference field="4" count="1" selected="0">
              <x v="0"/>
            </reference>
            <reference field="5" count="1" selected="0">
              <x v="57"/>
            </reference>
            <reference field="51" count="1" selected="0">
              <x v="1"/>
            </reference>
          </references>
        </pivotArea>
      </pivotAreas>
    </conditionalFormat>
    <conditionalFormat priority="23">
      <pivotAreas count="1">
        <pivotArea type="data" outline="0" collapsedLevelsAreSubtotals="1" fieldPosition="0">
          <references count="4">
            <reference field="4294967294" count="1" selected="0">
              <x v="1"/>
            </reference>
            <reference field="4" count="1" selected="0">
              <x v="0"/>
            </reference>
            <reference field="5" count="1" selected="0">
              <x v="57"/>
            </reference>
            <reference field="51" count="1" selected="0">
              <x v="1"/>
            </reference>
          </references>
        </pivotArea>
      </pivotAreas>
    </conditionalFormat>
    <conditionalFormat priority="22">
      <pivotAreas count="1">
        <pivotArea type="data" outline="0" collapsedLevelsAreSubtotals="1" fieldPosition="0">
          <references count="4">
            <reference field="4294967294" count="1" selected="0">
              <x v="1"/>
            </reference>
            <reference field="4" count="1" selected="0">
              <x v="0"/>
            </reference>
            <reference field="5" count="1" selected="0">
              <x v="57"/>
            </reference>
            <reference field="51" count="1" selected="0">
              <x v="1"/>
            </reference>
          </references>
        </pivotArea>
      </pivotAreas>
    </conditionalFormat>
    <conditionalFormat priority="21">
      <pivotAreas count="1">
        <pivotArea type="data" outline="0" collapsedLevelsAreSubtotals="1" fieldPosition="0">
          <references count="4">
            <reference field="4294967294" count="1" selected="0">
              <x v="1"/>
            </reference>
            <reference field="4" count="1" selected="0">
              <x v="0"/>
            </reference>
            <reference field="5" count="1" selected="0">
              <x v="57"/>
            </reference>
            <reference field="51" count="1" selected="0">
              <x v="1"/>
            </reference>
          </references>
        </pivotArea>
      </pivotAreas>
    </conditionalFormat>
    <conditionalFormat priority="20">
      <pivotAreas count="1">
        <pivotArea type="dat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pivotAreas>
    </conditionalFormat>
    <conditionalFormat priority="19">
      <pivotAreas count="1">
        <pivotArea type="dat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pivotAreas>
    </conditionalFormat>
    <conditionalFormat priority="18">
      <pivotAreas count="1">
        <pivotArea type="dat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pivotAreas>
    </conditionalFormat>
    <conditionalFormat priority="17">
      <pivotAreas count="1">
        <pivotArea type="data" outline="0" collapsedLevelsAreSubtotals="1" fieldPosition="0">
          <references count="4">
            <reference field="4294967294" count="1" selected="0">
              <x v="1"/>
            </reference>
            <reference field="4" count="1" selected="0">
              <x v="1"/>
            </reference>
            <reference field="5" count="1" selected="0">
              <x v="59"/>
            </reference>
            <reference field="51" count="1" selected="0">
              <x v="2"/>
            </reference>
          </references>
        </pivotArea>
      </pivotAreas>
    </conditionalFormat>
    <conditionalFormat priority="16">
      <pivotAreas count="1">
        <pivotArea type="data" outline="0" collapsedLevelsAreSubtotals="1" fieldPosition="0">
          <references count="2">
            <reference field="4294967294" count="1" selected="0">
              <x v="1"/>
            </reference>
            <reference field="5" count="4" selected="0">
              <x v="60"/>
              <x v="61"/>
              <x v="62"/>
              <x v="63"/>
            </reference>
          </references>
        </pivotArea>
      </pivotAreas>
    </conditionalFormat>
    <conditionalFormat priority="15">
      <pivotAreas count="1">
        <pivotArea type="data" outline="0" collapsedLevelsAreSubtotals="1" fieldPosition="0">
          <references count="2">
            <reference field="4294967294" count="1" selected="0">
              <x v="1"/>
            </reference>
            <reference field="5" count="4" selected="0">
              <x v="60"/>
              <x v="61"/>
              <x v="62"/>
              <x v="63"/>
            </reference>
          </references>
        </pivotArea>
      </pivotAreas>
    </conditionalFormat>
    <conditionalFormat priority="14">
      <pivotAreas count="1">
        <pivotArea type="data" outline="0" collapsedLevelsAreSubtotals="1" fieldPosition="0">
          <references count="2">
            <reference field="4294967294" count="1" selected="0">
              <x v="1"/>
            </reference>
            <reference field="5" count="4" selected="0">
              <x v="60"/>
              <x v="61"/>
              <x v="62"/>
              <x v="63"/>
            </reference>
          </references>
        </pivotArea>
      </pivotAreas>
    </conditionalFormat>
    <conditionalFormat priority="13">
      <pivotAreas count="1">
        <pivotArea type="data" outline="0" collapsedLevelsAreSubtotals="1" fieldPosition="0">
          <references count="2">
            <reference field="4294967294" count="1" selected="0">
              <x v="1"/>
            </reference>
            <reference field="5" count="4" selected="0">
              <x v="60"/>
              <x v="61"/>
              <x v="62"/>
              <x v="63"/>
            </reference>
          </references>
        </pivotArea>
      </pivotAreas>
    </conditionalFormat>
    <conditionalFormat priority="12">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11">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10">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9">
      <pivotAreas count="1">
        <pivotArea type="data" outline="0" collapsedLevelsAreSubtotals="1" fieldPosition="0">
          <references count="2">
            <reference field="4294967294" count="1" selected="0">
              <x v="1"/>
            </reference>
            <reference field="5" count="3" selected="0">
              <x v="61"/>
              <x v="62"/>
              <x v="63"/>
            </reference>
          </references>
        </pivotArea>
      </pivotAreas>
    </conditionalFormat>
    <conditionalFormat priority="8">
      <pivotAreas count="1">
        <pivotArea type="data" outline="0" collapsedLevelsAreSubtotals="1" fieldPosition="0">
          <references count="4">
            <reference field="4294967294" count="1" selected="0">
              <x v="1"/>
            </reference>
            <reference field="4" count="1" selected="0">
              <x v="0"/>
            </reference>
            <reference field="5" count="1" selected="0">
              <x v="60"/>
            </reference>
            <reference field="51" count="1" selected="0">
              <x v="0"/>
            </reference>
          </references>
        </pivotArea>
      </pivotAreas>
    </conditionalFormat>
    <conditionalFormat priority="7">
      <pivotAreas count="1">
        <pivotArea type="data" outline="0" collapsedLevelsAreSubtotals="1" fieldPosition="0">
          <references count="4">
            <reference field="4294967294" count="1" selected="0">
              <x v="1"/>
            </reference>
            <reference field="4" count="1" selected="0">
              <x v="0"/>
            </reference>
            <reference field="5" count="1" selected="0">
              <x v="60"/>
            </reference>
            <reference field="51" count="1" selected="0">
              <x v="0"/>
            </reference>
          </references>
        </pivotArea>
      </pivotAreas>
    </conditionalFormat>
    <conditionalFormat priority="6">
      <pivotAreas count="1">
        <pivotArea type="data" outline="0" collapsedLevelsAreSubtotals="1" fieldPosition="0">
          <references count="4">
            <reference field="4294967294" count="1" selected="0">
              <x v="1"/>
            </reference>
            <reference field="4" count="1" selected="0">
              <x v="0"/>
            </reference>
            <reference field="5" count="1" selected="0">
              <x v="60"/>
            </reference>
            <reference field="51" count="1" selected="0">
              <x v="0"/>
            </reference>
          </references>
        </pivotArea>
      </pivotAreas>
    </conditionalFormat>
    <conditionalFormat priority="5">
      <pivotAreas count="1">
        <pivotArea type="data" outline="0" collapsedLevelsAreSubtotals="1" fieldPosition="0">
          <references count="4">
            <reference field="4294967294" count="1" selected="0">
              <x v="1"/>
            </reference>
            <reference field="4" count="1" selected="0">
              <x v="0"/>
            </reference>
            <reference field="5" count="1" selected="0">
              <x v="60"/>
            </reference>
            <reference field="51" count="1" selected="0">
              <x v="0"/>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G46" firstHeaderRow="1" firstDataRow="2" firstDataCol="1"/>
  <pivotFields count="133">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0"/>
        <item x="3"/>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105"/>
  </colFields>
  <colItems count="6">
    <i>
      <x/>
    </i>
    <i>
      <x v="1"/>
    </i>
    <i>
      <x v="2"/>
    </i>
    <i>
      <x v="4"/>
    </i>
    <i>
      <x v="5"/>
    </i>
    <i>
      <x v="6"/>
    </i>
  </colItems>
  <dataFields count="1">
    <dataField name="Cuenta de DESEMPEÑO FINAL 2do TRIMESTRE" fld="105" subtotal="count" showDataAs="percentOfRow" baseField="0" baseItem="0" numFmtId="9"/>
  </dataFields>
  <formats count="27">
    <format dxfId="1041">
      <pivotArea outline="0" collapsedLevelsAreSubtotals="1" fieldPosition="0"/>
    </format>
    <format dxfId="1040">
      <pivotArea outline="0" collapsedLevelsAreSubtotals="1" fieldPosition="0"/>
    </format>
    <format dxfId="1039">
      <pivotArea dataOnly="0" labelOnly="1" fieldPosition="0">
        <references count="1">
          <reference field="1" count="0"/>
        </references>
      </pivotArea>
    </format>
    <format dxfId="1038">
      <pivotArea outline="0" collapsedLevelsAreSubtotals="1" fieldPosition="0"/>
    </format>
    <format dxfId="1037">
      <pivotArea field="1" type="button" dataOnly="0" labelOnly="1" outline="0" axis="axisRow" fieldPosition="0"/>
    </format>
    <format dxfId="1036">
      <pivotArea dataOnly="0" labelOnly="1" fieldPosition="0">
        <references count="1">
          <reference field="1" count="0"/>
        </references>
      </pivotArea>
    </format>
    <format dxfId="1035">
      <pivotArea dataOnly="0" labelOnly="1" grandRow="1" outline="0" fieldPosition="0"/>
    </format>
    <format dxfId="1034">
      <pivotArea dataOnly="0" labelOnly="1" grandCol="1" outline="0" fieldPosition="0"/>
    </format>
    <format dxfId="1033">
      <pivotArea outline="0" collapsedLevelsAreSubtotals="1" fieldPosition="0"/>
    </format>
    <format dxfId="1032">
      <pivotArea dataOnly="0" labelOnly="1" grandCol="1" outline="0" fieldPosition="0"/>
    </format>
    <format dxfId="1031">
      <pivotArea field="1" type="button" dataOnly="0" labelOnly="1" outline="0" axis="axisRow" fieldPosition="0"/>
    </format>
    <format dxfId="1030">
      <pivotArea outline="0" collapsedLevelsAreSubtotals="1" fieldPosition="0"/>
    </format>
    <format dxfId="1029">
      <pivotArea field="1" type="button" dataOnly="0" labelOnly="1" outline="0" axis="axisRow" fieldPosition="0"/>
    </format>
    <format dxfId="1028">
      <pivotArea dataOnly="0" labelOnly="1" fieldPosition="0">
        <references count="1">
          <reference field="1" count="0"/>
        </references>
      </pivotArea>
    </format>
    <format dxfId="1027">
      <pivotArea outline="0" fieldPosition="0">
        <references count="1">
          <reference field="4294967294" count="1">
            <x v="0"/>
          </reference>
        </references>
      </pivotArea>
    </format>
    <format dxfId="1026">
      <pivotArea outline="0" collapsedLevelsAreSubtotals="1" fieldPosition="0"/>
    </format>
    <format dxfId="1025">
      <pivotArea outline="0" collapsedLevelsAreSubtotals="1" fieldPosition="0"/>
    </format>
    <format dxfId="1024">
      <pivotArea outline="0" collapsedLevelsAreSubtotals="1" fieldPosition="0"/>
    </format>
    <format dxfId="1023">
      <pivotArea outline="0" collapsedLevelsAreSubtotals="1" fieldPosition="0"/>
    </format>
    <format dxfId="1022">
      <pivotArea type="all" dataOnly="0" outline="0" fieldPosition="0"/>
    </format>
    <format dxfId="1021">
      <pivotArea outline="0" collapsedLevelsAreSubtotals="1" fieldPosition="0"/>
    </format>
    <format dxfId="1020">
      <pivotArea type="origin" dataOnly="0" labelOnly="1" outline="0" fieldPosition="0"/>
    </format>
    <format dxfId="1019">
      <pivotArea field="105" type="button" dataOnly="0" labelOnly="1" outline="0" axis="axisCol" fieldPosition="0"/>
    </format>
    <format dxfId="1018">
      <pivotArea type="topRight" dataOnly="0" labelOnly="1" outline="0" fieldPosition="0"/>
    </format>
    <format dxfId="1017">
      <pivotArea field="1" type="button" dataOnly="0" labelOnly="1" outline="0" axis="axisRow" fieldPosition="0"/>
    </format>
    <format dxfId="1016">
      <pivotArea dataOnly="0" labelOnly="1" fieldPosition="0">
        <references count="1">
          <reference field="1" count="0"/>
        </references>
      </pivotArea>
    </format>
    <format dxfId="1015">
      <pivotArea dataOnly="0" labelOnly="1" fieldPosition="0">
        <references count="1">
          <reference field="105"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1070">
      <pivotArea outline="0" collapsedLevelsAreSubtotals="1" fieldPosition="0"/>
    </format>
    <format dxfId="1069">
      <pivotArea outline="0" collapsedLevelsAreSubtotals="1" fieldPosition="0"/>
    </format>
    <format dxfId="1068">
      <pivotArea outline="0" fieldPosition="0">
        <references count="1">
          <reference field="4294967294" count="1">
            <x v="0"/>
          </reference>
        </references>
      </pivotArea>
    </format>
    <format dxfId="1067">
      <pivotArea outline="0" fieldPosition="0">
        <references count="1">
          <reference field="4294967294" count="1">
            <x v="0"/>
          </reference>
        </references>
      </pivotArea>
    </format>
    <format dxfId="1066">
      <pivotArea outline="0" collapsedLevelsAreSubtotals="1" fieldPosition="0"/>
    </format>
    <format dxfId="1065">
      <pivotArea field="1" type="button" dataOnly="0" labelOnly="1" outline="0"/>
    </format>
    <format dxfId="1064">
      <pivotArea dataOnly="0" labelOnly="1" grandRow="1" outline="0" fieldPosition="0"/>
    </format>
    <format dxfId="1063">
      <pivotArea dataOnly="0" labelOnly="1" fieldPosition="0">
        <references count="1">
          <reference field="78" count="0"/>
        </references>
      </pivotArea>
    </format>
    <format dxfId="1062">
      <pivotArea dataOnly="0" labelOnly="1" grandCol="1" outline="0" fieldPosition="0"/>
    </format>
    <format dxfId="1061">
      <pivotArea outline="0" collapsedLevelsAreSubtotals="1" fieldPosition="0"/>
    </format>
    <format dxfId="1060">
      <pivotArea dataOnly="0" labelOnly="1" fieldPosition="0">
        <references count="1">
          <reference field="78" count="0"/>
        </references>
      </pivotArea>
    </format>
    <format dxfId="1059">
      <pivotArea dataOnly="0" labelOnly="1" grandCol="1" outline="0" fieldPosition="0"/>
    </format>
    <format dxfId="1058">
      <pivotArea field="1" type="button" dataOnly="0" labelOnly="1" outline="0"/>
    </format>
    <format dxfId="1057">
      <pivotArea outline="0" collapsedLevelsAreSubtotals="1" fieldPosition="0"/>
    </format>
    <format dxfId="1056">
      <pivotArea field="1" type="button" dataOnly="0" labelOnly="1" outline="0"/>
    </format>
    <format dxfId="1055">
      <pivotArea dataOnly="0" labelOnly="1" fieldPosition="0">
        <references count="1">
          <reference field="78" count="0"/>
        </references>
      </pivotArea>
    </format>
    <format dxfId="1054">
      <pivotArea field="3" type="button" dataOnly="0" labelOnly="1" outline="0" axis="axisRow" fieldPosition="0"/>
    </format>
    <format dxfId="1053">
      <pivotArea outline="0" fieldPosition="0">
        <references count="1">
          <reference field="4294967294" count="1">
            <x v="0"/>
          </reference>
        </references>
      </pivotArea>
    </format>
    <format dxfId="1052">
      <pivotArea outline="0" collapsedLevelsAreSubtotals="1" fieldPosition="0"/>
    </format>
    <format dxfId="1051">
      <pivotArea field="3" type="button" dataOnly="0" labelOnly="1" outline="0" axis="axisRow" fieldPosition="0"/>
    </format>
    <format dxfId="1050">
      <pivotArea dataOnly="0" labelOnly="1" fieldPosition="0">
        <references count="1">
          <reference field="3" count="0"/>
        </references>
      </pivotArea>
    </format>
    <format dxfId="1049">
      <pivotArea dataOnly="0" labelOnly="1" fieldPosition="0">
        <references count="1">
          <reference field="78" count="0"/>
        </references>
      </pivotArea>
    </format>
    <format dxfId="1048">
      <pivotArea dataOnly="0" labelOnly="1" grandRow="1" outline="0" fieldPosition="0"/>
    </format>
    <format dxfId="1047">
      <pivotArea outline="0" collapsedLevelsAreSubtotals="1" fieldPosition="0"/>
    </format>
    <format dxfId="1046">
      <pivotArea dataOnly="0" labelOnly="1" fieldPosition="0">
        <references count="1">
          <reference field="3" count="0"/>
        </references>
      </pivotArea>
    </format>
    <format dxfId="1045">
      <pivotArea outline="0" fieldPosition="0">
        <references count="1">
          <reference field="4294967294" count="1">
            <x v="0"/>
          </reference>
        </references>
      </pivotArea>
    </format>
    <format dxfId="1044">
      <pivotArea outline="0" collapsedLevelsAreSubtotals="1" fieldPosition="0"/>
    </format>
    <format dxfId="1043">
      <pivotArea outline="0" collapsedLevelsAreSubtotals="1" fieldPosition="0"/>
    </format>
    <format dxfId="1042">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H36"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3"/>
        <item x="0"/>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105"/>
  </colFields>
  <colItems count="7">
    <i>
      <x/>
    </i>
    <i>
      <x v="1"/>
    </i>
    <i>
      <x v="2"/>
    </i>
    <i>
      <x v="4"/>
    </i>
    <i>
      <x v="5"/>
    </i>
    <i>
      <x v="6"/>
    </i>
    <i t="grand">
      <x/>
    </i>
  </colItems>
  <dataFields count="1">
    <dataField name="Cuenta de DESEMPEÑO FINAL 2do TRIMESTRE" fld="105" subtotal="count" baseField="0" baseItem="0"/>
  </dataFields>
  <formats count="31">
    <format dxfId="1101">
      <pivotArea outline="0" collapsedLevelsAreSubtotals="1" fieldPosition="0"/>
    </format>
    <format dxfId="1100">
      <pivotArea outline="0" collapsedLevelsAreSubtotals="1" fieldPosition="0"/>
    </format>
    <format dxfId="1099">
      <pivotArea outline="0" fieldPosition="0">
        <references count="1">
          <reference field="4294967294" count="1">
            <x v="0"/>
          </reference>
        </references>
      </pivotArea>
    </format>
    <format dxfId="1098">
      <pivotArea outline="0" collapsedLevelsAreSubtotals="1" fieldPosition="0"/>
    </format>
    <format dxfId="1097">
      <pivotArea outline="0" collapsedLevelsAreSubtotals="1" fieldPosition="0"/>
    </format>
    <format dxfId="1096">
      <pivotArea outline="0" collapsedLevelsAreSubtotals="1" fieldPosition="0"/>
    </format>
    <format dxfId="1095">
      <pivotArea outline="0" collapsedLevelsAreSubtotals="1" fieldPosition="0"/>
    </format>
    <format dxfId="1094">
      <pivotArea outline="0" collapsedLevelsAreSubtotals="1" fieldPosition="0"/>
    </format>
    <format dxfId="1093">
      <pivotArea outline="0" collapsedLevelsAreSubtotals="1" fieldPosition="0"/>
    </format>
    <format dxfId="1092">
      <pivotArea outline="0" fieldPosition="0">
        <references count="1">
          <reference field="4294967294" count="1">
            <x v="0"/>
          </reference>
        </references>
      </pivotArea>
    </format>
    <format dxfId="1091">
      <pivotArea type="origin" dataOnly="0" labelOnly="1" outline="0" fieldPosition="0"/>
    </format>
    <format dxfId="1090">
      <pivotArea type="all" dataOnly="0" outline="0" fieldPosition="0"/>
    </format>
    <format dxfId="1089">
      <pivotArea outline="0" collapsedLevelsAreSubtotals="1" fieldPosition="0"/>
    </format>
    <format dxfId="1088">
      <pivotArea type="origin" dataOnly="0" labelOnly="1" outline="0" fieldPosition="0"/>
    </format>
    <format dxfId="1087">
      <pivotArea field="105" type="button" dataOnly="0" labelOnly="1" outline="0" axis="axisCol" fieldPosition="0"/>
    </format>
    <format dxfId="1086">
      <pivotArea type="topRight" dataOnly="0" labelOnly="1" outline="0" fieldPosition="0"/>
    </format>
    <format dxfId="1085">
      <pivotArea field="4" type="button" dataOnly="0" labelOnly="1" outline="0" axis="axisRow" fieldPosition="0"/>
    </format>
    <format dxfId="1084">
      <pivotArea dataOnly="0" labelOnly="1" fieldPosition="0">
        <references count="1">
          <reference field="4" count="0"/>
        </references>
      </pivotArea>
    </format>
    <format dxfId="1083">
      <pivotArea dataOnly="0" labelOnly="1" grandRow="1" outline="0" fieldPosition="0"/>
    </format>
    <format dxfId="1082">
      <pivotArea dataOnly="0" labelOnly="1" fieldPosition="0">
        <references count="1">
          <reference field="105" count="0"/>
        </references>
      </pivotArea>
    </format>
    <format dxfId="1081">
      <pivotArea dataOnly="0" labelOnly="1" grandCol="1" outline="0" fieldPosition="0"/>
    </format>
    <format dxfId="1080">
      <pivotArea type="all" dataOnly="0" outline="0" fieldPosition="0"/>
    </format>
    <format dxfId="1079">
      <pivotArea outline="0" collapsedLevelsAreSubtotals="1" fieldPosition="0"/>
    </format>
    <format dxfId="1078">
      <pivotArea type="origin" dataOnly="0" labelOnly="1" outline="0" fieldPosition="0"/>
    </format>
    <format dxfId="1077">
      <pivotArea field="105" type="button" dataOnly="0" labelOnly="1" outline="0" axis="axisCol" fieldPosition="0"/>
    </format>
    <format dxfId="1076">
      <pivotArea type="topRight" dataOnly="0" labelOnly="1" outline="0" fieldPosition="0"/>
    </format>
    <format dxfId="1075">
      <pivotArea field="4" type="button" dataOnly="0" labelOnly="1" outline="0" axis="axisRow" fieldPosition="0"/>
    </format>
    <format dxfId="1074">
      <pivotArea dataOnly="0" labelOnly="1" fieldPosition="0">
        <references count="1">
          <reference field="4" count="0"/>
        </references>
      </pivotArea>
    </format>
    <format dxfId="1073">
      <pivotArea dataOnly="0" labelOnly="1" grandRow="1" outline="0" fieldPosition="0"/>
    </format>
    <format dxfId="1072">
      <pivotArea dataOnly="0" labelOnly="1" fieldPosition="0">
        <references count="1">
          <reference field="105" count="0"/>
        </references>
      </pivotArea>
    </format>
    <format dxfId="107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1130">
      <pivotArea outline="0" collapsedLevelsAreSubtotals="1" fieldPosition="0"/>
    </format>
    <format dxfId="1129">
      <pivotArea outline="0" collapsedLevelsAreSubtotals="1" fieldPosition="0"/>
    </format>
    <format dxfId="1128">
      <pivotArea outline="0" collapsedLevelsAreSubtotals="1" fieldPosition="0"/>
    </format>
    <format dxfId="1127">
      <pivotArea field="1" type="button" dataOnly="0" labelOnly="1" outline="0"/>
    </format>
    <format dxfId="1126">
      <pivotArea dataOnly="0" labelOnly="1" grandRow="1" outline="0" fieldPosition="0"/>
    </format>
    <format dxfId="1125">
      <pivotArea dataOnly="0" labelOnly="1" grandCol="1" outline="0" fieldPosition="0"/>
    </format>
    <format dxfId="1124">
      <pivotArea outline="0" collapsedLevelsAreSubtotals="1" fieldPosition="0"/>
    </format>
    <format dxfId="1123">
      <pivotArea dataOnly="0" labelOnly="1" grandCol="1" outline="0" fieldPosition="0"/>
    </format>
    <format dxfId="1122">
      <pivotArea field="1" type="button" dataOnly="0" labelOnly="1" outline="0"/>
    </format>
    <format dxfId="1121">
      <pivotArea outline="0" collapsedLevelsAreSubtotals="1" fieldPosition="0"/>
    </format>
    <format dxfId="1120">
      <pivotArea field="1" type="button" dataOnly="0" labelOnly="1" outline="0"/>
    </format>
    <format dxfId="1119">
      <pivotArea field="3" type="button" dataOnly="0" labelOnly="1" outline="0" axis="axisRow" fieldPosition="0"/>
    </format>
    <format dxfId="1118">
      <pivotArea outline="0" collapsedLevelsAreSubtotals="1" fieldPosition="0"/>
    </format>
    <format dxfId="1117">
      <pivotArea field="3" type="button" dataOnly="0" labelOnly="1" outline="0" axis="axisRow" fieldPosition="0"/>
    </format>
    <format dxfId="1116">
      <pivotArea dataOnly="0" labelOnly="1" fieldPosition="0">
        <references count="1">
          <reference field="3" count="0"/>
        </references>
      </pivotArea>
    </format>
    <format dxfId="1115">
      <pivotArea dataOnly="0" labelOnly="1" grandRow="1" outline="0" fieldPosition="0"/>
    </format>
    <format dxfId="1114">
      <pivotArea outline="0" collapsedLevelsAreSubtotals="1" fieldPosition="0"/>
    </format>
    <format dxfId="1113">
      <pivotArea dataOnly="0" labelOnly="1" fieldPosition="0">
        <references count="1">
          <reference field="3" count="0"/>
        </references>
      </pivotArea>
    </format>
    <format dxfId="1112">
      <pivotArea outline="0" collapsedLevelsAreSubtotals="1" fieldPosition="0"/>
    </format>
    <format dxfId="1111">
      <pivotArea outline="0" collapsedLevelsAreSubtotals="1" fieldPosition="0"/>
    </format>
    <format dxfId="1110">
      <pivotArea outline="0" collapsedLevelsAreSubtotals="1" fieldPosition="0"/>
    </format>
    <format dxfId="1109">
      <pivotArea dataOnly="0" labelOnly="1" grandRow="1" outline="0" fieldPosition="0"/>
    </format>
    <format dxfId="1108">
      <pivotArea dataOnly="0" labelOnly="1" grandRow="1" outline="0" fieldPosition="0"/>
    </format>
    <format dxfId="1107">
      <pivotArea outline="0" collapsedLevelsAreSubtotals="1" fieldPosition="0"/>
    </format>
    <format dxfId="1106">
      <pivotArea field="3" type="button" dataOnly="0" labelOnly="1" outline="0" axis="axisRow" fieldPosition="0"/>
    </format>
    <format dxfId="1105">
      <pivotArea dataOnly="0" labelOnly="1" fieldPosition="0">
        <references count="1">
          <reference field="3" count="0"/>
        </references>
      </pivotArea>
    </format>
    <format dxfId="1104">
      <pivotArea dataOnly="0" labelOnly="1" grandRow="1" outline="0" fieldPosition="0"/>
    </format>
    <format dxfId="1103">
      <pivotArea dataOnly="0" labelOnly="1" fieldPosition="0">
        <references count="1">
          <reference field="51" count="0"/>
        </references>
      </pivotArea>
    </format>
    <format dxfId="1102">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5" minRefreshableVersion="3" itemPrintTitles="1" createdVersion="6" indent="0" outline="1" outlineData="1" multipleFieldFilters="0" chartFormat="13" rowHeaderCaption="Dependencia">
  <location ref="A85:C88" firstHeaderRow="1" firstDataRow="2" firstDataCol="1"/>
  <pivotFields count="133">
    <pivotField showAll="0"/>
    <pivotField showAll="0"/>
    <pivotField showAll="0"/>
    <pivotField axis="axisRow" showAll="0">
      <items count="10">
        <item x="0"/>
        <item h="1" x="1"/>
        <item h="1" x="2"/>
        <item h="1" x="3"/>
        <item h="1" x="4"/>
        <item h="1" x="5"/>
        <item h="1" x="6"/>
        <item h="1" x="7"/>
        <item h="1"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
    <i>
      <x/>
    </i>
    <i t="grand">
      <x/>
    </i>
  </rowItems>
  <colFields count="1">
    <field x="51"/>
  </colFields>
  <colItems count="2">
    <i>
      <x/>
    </i>
    <i t="grand">
      <x/>
    </i>
  </colItems>
  <dataFields count="1">
    <dataField name="Cuenta de DESEMPEÑO FINAL 4to TRIMESTRE" fld="51" subtotal="count" baseField="0" baseItem="0"/>
  </dataFields>
  <formats count="30">
    <format dxfId="1160">
      <pivotArea type="all" dataOnly="0" outline="0" fieldPosition="0"/>
    </format>
    <format dxfId="1159">
      <pivotArea outline="0" collapsedLevelsAreSubtotals="1" fieldPosition="0"/>
    </format>
    <format dxfId="1158">
      <pivotArea type="origin" dataOnly="0" labelOnly="1" outline="0" fieldPosition="0"/>
    </format>
    <format dxfId="1157">
      <pivotArea field="78" type="button" dataOnly="0" labelOnly="1" outline="0"/>
    </format>
    <format dxfId="1156">
      <pivotArea type="topRight" dataOnly="0" labelOnly="1" outline="0" fieldPosition="0"/>
    </format>
    <format dxfId="1155">
      <pivotArea field="3" type="button" dataOnly="0" labelOnly="1" outline="0" axis="axisRow" fieldPosition="0"/>
    </format>
    <format dxfId="1154">
      <pivotArea dataOnly="0" labelOnly="1" fieldPosition="0">
        <references count="1">
          <reference field="3" count="0"/>
        </references>
      </pivotArea>
    </format>
    <format dxfId="1153">
      <pivotArea dataOnly="0" labelOnly="1" grandRow="1" outline="0" fieldPosition="0"/>
    </format>
    <format dxfId="1152">
      <pivotArea dataOnly="0" labelOnly="1" grandCol="1" outline="0" fieldPosition="0"/>
    </format>
    <format dxfId="1151">
      <pivotArea type="all" dataOnly="0" outline="0" fieldPosition="0"/>
    </format>
    <format dxfId="1150">
      <pivotArea outline="0" collapsedLevelsAreSubtotals="1" fieldPosition="0"/>
    </format>
    <format dxfId="1149">
      <pivotArea type="origin" dataOnly="0" labelOnly="1" outline="0" fieldPosition="0"/>
    </format>
    <format dxfId="1148">
      <pivotArea field="78" type="button" dataOnly="0" labelOnly="1" outline="0"/>
    </format>
    <format dxfId="1147">
      <pivotArea type="topRight" dataOnly="0" labelOnly="1" outline="0" fieldPosition="0"/>
    </format>
    <format dxfId="1146">
      <pivotArea field="3" type="button" dataOnly="0" labelOnly="1" outline="0" axis="axisRow" fieldPosition="0"/>
    </format>
    <format dxfId="1145">
      <pivotArea dataOnly="0" labelOnly="1" fieldPosition="0">
        <references count="1">
          <reference field="3" count="0"/>
        </references>
      </pivotArea>
    </format>
    <format dxfId="1144">
      <pivotArea dataOnly="0" labelOnly="1" grandRow="1" outline="0" fieldPosition="0"/>
    </format>
    <format dxfId="1143">
      <pivotArea dataOnly="0" labelOnly="1" grandCol="1" outline="0" fieldPosition="0"/>
    </format>
    <format dxfId="1142">
      <pivotArea type="all" dataOnly="0" outline="0" fieldPosition="0"/>
    </format>
    <format dxfId="1141">
      <pivotArea outline="0" collapsedLevelsAreSubtotals="1" fieldPosition="0"/>
    </format>
    <format dxfId="1140">
      <pivotArea type="origin" dataOnly="0" labelOnly="1" outline="0" fieldPosition="0"/>
    </format>
    <format dxfId="1139">
      <pivotArea field="78" type="button" dataOnly="0" labelOnly="1" outline="0"/>
    </format>
    <format dxfId="1138">
      <pivotArea type="topRight" dataOnly="0" labelOnly="1" outline="0" fieldPosition="0"/>
    </format>
    <format dxfId="1137">
      <pivotArea field="3" type="button" dataOnly="0" labelOnly="1" outline="0" axis="axisRow" fieldPosition="0"/>
    </format>
    <format dxfId="1136">
      <pivotArea dataOnly="0" labelOnly="1" fieldPosition="0">
        <references count="1">
          <reference field="3" count="0"/>
        </references>
      </pivotArea>
    </format>
    <format dxfId="1135">
      <pivotArea dataOnly="0" labelOnly="1" grandRow="1" outline="0" fieldPosition="0"/>
    </format>
    <format dxfId="1134">
      <pivotArea dataOnly="0" labelOnly="1" grandCol="1" outline="0" fieldPosition="0"/>
    </format>
    <format dxfId="1133">
      <pivotArea dataOnly="0" labelOnly="1" fieldPosition="0">
        <references count="1">
          <reference field="3" count="0"/>
        </references>
      </pivotArea>
    </format>
    <format dxfId="1132">
      <pivotArea outline="0" fieldPosition="0">
        <references count="1">
          <reference field="4294967294" count="1">
            <x v="0"/>
          </reference>
        </references>
      </pivotArea>
    </format>
    <format dxfId="1131">
      <pivotArea outline="0" fieldPosition="0">
        <references count="1">
          <reference field="4294967294" count="1">
            <x v="0"/>
          </reference>
        </references>
      </pivotArea>
    </format>
  </formats>
  <chartFormats count="11">
    <chartFormat chart="1" format="21" series="1">
      <pivotArea type="data" outline="0" fieldPosition="0">
        <references count="1">
          <reference field="51" count="1" selected="0">
            <x v="1"/>
          </reference>
        </references>
      </pivotArea>
    </chartFormat>
    <chartFormat chart="1" format="22" series="1">
      <pivotArea type="data" outline="0" fieldPosition="0">
        <references count="1">
          <reference field="51" count="1" selected="0">
            <x v="0"/>
          </reference>
        </references>
      </pivotArea>
    </chartFormat>
    <chartFormat chart="1" format="23" series="1">
      <pivotArea type="data" outline="0" fieldPosition="0">
        <references count="1">
          <reference field="51" count="1" selected="0">
            <x v="3"/>
          </reference>
        </references>
      </pivotArea>
    </chartFormat>
    <chartFormat chart="1" format="25" series="1">
      <pivotArea type="data" outline="0" fieldPosition="0">
        <references count="1">
          <reference field="51" count="1" selected="0">
            <x v="2"/>
          </reference>
        </references>
      </pivotArea>
    </chartFormat>
    <chartFormat chart="1" format="26" series="1">
      <pivotArea type="data" outline="0" fieldPosition="0">
        <references count="2">
          <reference field="4294967294" count="1" selected="0">
            <x v="0"/>
          </reference>
          <reference field="51" count="1" selected="0">
            <x v="0"/>
          </reference>
        </references>
      </pivotArea>
    </chartFormat>
    <chartFormat chart="1" format="27" series="1">
      <pivotArea type="data" outline="0" fieldPosition="0">
        <references count="2">
          <reference field="4294967294" count="1" selected="0">
            <x v="0"/>
          </reference>
          <reference field="51" count="1" selected="0">
            <x v="3"/>
          </reference>
        </references>
      </pivotArea>
    </chartFormat>
    <chartFormat chart="1" format="29" series="1">
      <pivotArea type="data" outline="0" fieldPosition="0">
        <references count="2">
          <reference field="4294967294" count="1" selected="0">
            <x v="0"/>
          </reference>
          <reference field="51" count="1" selected="0">
            <x v="2"/>
          </reference>
        </references>
      </pivotArea>
    </chartFormat>
    <chartFormat chart="7" format="36" series="1">
      <pivotArea type="data" outline="0" fieldPosition="0">
        <references count="2">
          <reference field="4294967294" count="1" selected="0">
            <x v="0"/>
          </reference>
          <reference field="51" count="1" selected="0">
            <x v="3"/>
          </reference>
        </references>
      </pivotArea>
    </chartFormat>
    <chartFormat chart="7" format="38" series="1">
      <pivotArea type="data" outline="0" fieldPosition="0">
        <references count="2">
          <reference field="4294967294" count="1" selected="0">
            <x v="0"/>
          </reference>
          <reference field="51" count="1" selected="0">
            <x v="0"/>
          </reference>
        </references>
      </pivotArea>
    </chartFormat>
    <chartFormat chart="7" format="39" series="1">
      <pivotArea type="data" outline="0" fieldPosition="0">
        <references count="2">
          <reference field="4294967294" count="1" selected="0">
            <x v="0"/>
          </reference>
          <reference field="51" count="1" selected="0">
            <x v="1"/>
          </reference>
        </references>
      </pivotArea>
    </chartFormat>
    <chartFormat chart="7" format="40" series="1">
      <pivotArea type="data" outline="0" fieldPosition="0">
        <references count="2">
          <reference field="4294967294" count="1" selected="0">
            <x v="0"/>
          </reference>
          <reference field="51" count="1" selected="0">
            <x v="2"/>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INDICADORES">
  <location ref="A3:F7"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5">
    <i>
      <x/>
    </i>
    <i>
      <x v="1"/>
    </i>
    <i>
      <x v="2"/>
    </i>
    <i>
      <x v="3"/>
    </i>
    <i t="grand">
      <x/>
    </i>
  </colItems>
  <dataFields count="1">
    <dataField name="Cuenta de DESEMPEÑO FINAL 4to TRIMESTRE" fld="51" subtotal="count" baseField="0" baseItem="0"/>
  </dataFields>
  <formats count="26">
    <format dxfId="1186">
      <pivotArea outline="0" collapsedLevelsAreSubtotals="1" fieldPosition="0"/>
    </format>
    <format dxfId="1185">
      <pivotArea field="4" type="button" dataOnly="0" labelOnly="1" outline="0" axis="axisRow" fieldPosition="0"/>
    </format>
    <format dxfId="1184">
      <pivotArea dataOnly="0" labelOnly="1" fieldPosition="0">
        <references count="1">
          <reference field="4" count="0"/>
        </references>
      </pivotArea>
    </format>
    <format dxfId="1183">
      <pivotArea dataOnly="0" labelOnly="1" grandRow="1" outline="0" fieldPosition="0"/>
    </format>
    <format dxfId="1182">
      <pivotArea dataOnly="0" labelOnly="1" grandCol="1" outline="0" fieldPosition="0"/>
    </format>
    <format dxfId="1181">
      <pivotArea outline="0" collapsedLevelsAreSubtotals="1" fieldPosition="0"/>
    </format>
    <format dxfId="1180">
      <pivotArea field="4" type="button" dataOnly="0" labelOnly="1" outline="0" axis="axisRow" fieldPosition="0"/>
    </format>
    <format dxfId="1179">
      <pivotArea dataOnly="0" labelOnly="1" fieldPosition="0">
        <references count="1">
          <reference field="4" count="0"/>
        </references>
      </pivotArea>
    </format>
    <format dxfId="1178">
      <pivotArea dataOnly="0" labelOnly="1" grandRow="1" outline="0" fieldPosition="0"/>
    </format>
    <format dxfId="1177">
      <pivotArea dataOnly="0" labelOnly="1" grandCol="1" outline="0" fieldPosition="0"/>
    </format>
    <format dxfId="1176">
      <pivotArea outline="0" collapsedLevelsAreSubtotals="1" fieldPosition="0"/>
    </format>
    <format dxfId="1175">
      <pivotArea field="4" type="button" dataOnly="0" labelOnly="1" outline="0" axis="axisRow" fieldPosition="0"/>
    </format>
    <format dxfId="1174">
      <pivotArea dataOnly="0" labelOnly="1" fieldPosition="0">
        <references count="1">
          <reference field="4" count="0"/>
        </references>
      </pivotArea>
    </format>
    <format dxfId="1173">
      <pivotArea dataOnly="0" labelOnly="1" grandRow="1" outline="0" fieldPosition="0"/>
    </format>
    <format dxfId="1172">
      <pivotArea dataOnly="0" labelOnly="1" grandCol="1" outline="0" fieldPosition="0"/>
    </format>
    <format dxfId="1171">
      <pivotArea grandRow="1" outline="0" collapsedLevelsAreSubtotals="1" fieldPosition="0"/>
    </format>
    <format dxfId="1170">
      <pivotArea dataOnly="0" labelOnly="1" grandRow="1" outline="0" fieldPosition="0"/>
    </format>
    <format dxfId="1169">
      <pivotArea type="all" dataOnly="0" outline="0" fieldPosition="0"/>
    </format>
    <format dxfId="1168">
      <pivotArea outline="0" collapsedLevelsAreSubtotals="1" fieldPosition="0"/>
    </format>
    <format dxfId="1167">
      <pivotArea type="origin" dataOnly="0" labelOnly="1" outline="0" fieldPosition="0"/>
    </format>
    <format dxfId="1166">
      <pivotArea field="78" type="button" dataOnly="0" labelOnly="1" outline="0"/>
    </format>
    <format dxfId="1165">
      <pivotArea type="topRight" dataOnly="0" labelOnly="1" outline="0" fieldPosition="0"/>
    </format>
    <format dxfId="1164">
      <pivotArea field="4" type="button" dataOnly="0" labelOnly="1" outline="0" axis="axisRow" fieldPosition="0"/>
    </format>
    <format dxfId="1163">
      <pivotArea dataOnly="0" labelOnly="1" fieldPosition="0">
        <references count="1">
          <reference field="4" count="0"/>
        </references>
      </pivotArea>
    </format>
    <format dxfId="1162">
      <pivotArea dataOnly="0" labelOnly="1" grandRow="1" outline="0" fieldPosition="0"/>
    </format>
    <format dxfId="1161">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chartFormat="13" rowHeaderCaption="INDICADORES">
  <location ref="A22:C25" firstHeaderRow="1" firstDataRow="2" firstDataCol="1"/>
  <pivotFields count="133">
    <pivotField showAll="0"/>
    <pivotField showAll="0"/>
    <pivotField showAll="0"/>
    <pivotField showAll="0">
      <items count="10">
        <item x="0"/>
        <item h="1" x="1"/>
        <item h="1" x="2"/>
        <item h="1" x="3"/>
        <item h="1" x="4"/>
        <item h="1" x="5"/>
        <item h="1" x="6"/>
        <item h="1" x="7"/>
        <item h="1" x="8"/>
        <item t="default"/>
      </items>
    </pivotField>
    <pivotField axis="axisCol"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Row"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2">
    <i>
      <x/>
    </i>
    <i t="grand">
      <x/>
    </i>
  </rowItems>
  <colFields count="1">
    <field x="4"/>
  </colFields>
  <colItems count="2">
    <i>
      <x/>
    </i>
    <i t="grand">
      <x/>
    </i>
  </colItems>
  <dataFields count="1">
    <dataField name="Cuenta de DESEMPEÑO FINAL 4to TRIMESTRE" fld="51" subtotal="count" showDataAs="percentOfCol" baseField="0" baseItem="0" numFmtId="9"/>
  </dataFields>
  <formats count="15">
    <format dxfId="1201">
      <pivotArea outline="0" collapsedLevelsAreSubtotals="1" fieldPosition="0"/>
    </format>
    <format dxfId="1200">
      <pivotArea outline="0" collapsedLevelsAreSubtotals="1" fieldPosition="0"/>
    </format>
    <format dxfId="1199">
      <pivotArea outline="0" collapsedLevelsAreSubtotals="1" fieldPosition="0"/>
    </format>
    <format dxfId="1198">
      <pivotArea field="4" type="button" dataOnly="0" labelOnly="1" outline="0" axis="axisCol" fieldPosition="0"/>
    </format>
    <format dxfId="1197">
      <pivotArea dataOnly="0" labelOnly="1" fieldPosition="0">
        <references count="1">
          <reference field="4" count="0"/>
        </references>
      </pivotArea>
    </format>
    <format dxfId="1196">
      <pivotArea dataOnly="0" labelOnly="1" grandRow="1" outline="0" fieldPosition="0"/>
    </format>
    <format dxfId="1195">
      <pivotArea dataOnly="0" labelOnly="1" grandCol="1" outline="0" fieldPosition="0"/>
    </format>
    <format dxfId="1194">
      <pivotArea outline="0" collapsedLevelsAreSubtotals="1" fieldPosition="0"/>
    </format>
    <format dxfId="1193">
      <pivotArea field="4" type="button" dataOnly="0" labelOnly="1" outline="0" axis="axisCol" fieldPosition="0"/>
    </format>
    <format dxfId="1192">
      <pivotArea dataOnly="0" labelOnly="1" fieldPosition="0">
        <references count="1">
          <reference field="4" count="0"/>
        </references>
      </pivotArea>
    </format>
    <format dxfId="1191">
      <pivotArea dataOnly="0" labelOnly="1" grandRow="1" outline="0" fieldPosition="0"/>
    </format>
    <format dxfId="1190">
      <pivotArea dataOnly="0" labelOnly="1" grandCol="1" outline="0" fieldPosition="0"/>
    </format>
    <format dxfId="1189">
      <pivotArea outline="0" fieldPosition="0">
        <references count="1">
          <reference field="4294967294" count="1">
            <x v="0"/>
          </reference>
        </references>
      </pivotArea>
    </format>
    <format dxfId="1188">
      <pivotArea outline="0" collapsedLevelsAreSubtotals="1" fieldPosition="0"/>
    </format>
    <format dxfId="1187">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5" minRefreshableVersion="3" itemPrintTitles="1" createdVersion="6" indent="0" outline="1" outlineData="1" multipleFieldFilters="0" chartFormat="13" rowHeaderCaption="Dependencia">
  <location ref="A70:C73" firstHeaderRow="1" firstDataRow="2" firstDataCol="1"/>
  <pivotFields count="133">
    <pivotField showAll="0"/>
    <pivotField showAll="0"/>
    <pivotField showAll="0"/>
    <pivotField axis="axisRow" showAll="0">
      <items count="10">
        <item x="0"/>
        <item h="1" x="1"/>
        <item h="1" x="2"/>
        <item h="1" x="3"/>
        <item h="1" x="4"/>
        <item h="1" x="5"/>
        <item h="1" x="6"/>
        <item h="1" x="7"/>
        <item h="1"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
    <i>
      <x/>
    </i>
    <i t="grand">
      <x/>
    </i>
  </rowItems>
  <colFields count="1">
    <field x="51"/>
  </colFields>
  <colItems count="2">
    <i>
      <x/>
    </i>
    <i t="grand">
      <x/>
    </i>
  </colItems>
  <dataFields count="1">
    <dataField name="Cuenta de DESEMPEÑO FINAL 4to TRIMESTRE" fld="51" subtotal="count" showDataAs="percentOfRow" baseField="0" baseItem="0" numFmtId="9"/>
  </dataFields>
  <formats count="31">
    <format dxfId="1232">
      <pivotArea type="all" dataOnly="0" outline="0" fieldPosition="0"/>
    </format>
    <format dxfId="1231">
      <pivotArea outline="0" collapsedLevelsAreSubtotals="1" fieldPosition="0"/>
    </format>
    <format dxfId="1230">
      <pivotArea type="origin" dataOnly="0" labelOnly="1" outline="0" fieldPosition="0"/>
    </format>
    <format dxfId="1229">
      <pivotArea field="78" type="button" dataOnly="0" labelOnly="1" outline="0"/>
    </format>
    <format dxfId="1228">
      <pivotArea type="topRight" dataOnly="0" labelOnly="1" outline="0" fieldPosition="0"/>
    </format>
    <format dxfId="1227">
      <pivotArea field="3" type="button" dataOnly="0" labelOnly="1" outline="0" axis="axisRow" fieldPosition="0"/>
    </format>
    <format dxfId="1226">
      <pivotArea dataOnly="0" labelOnly="1" fieldPosition="0">
        <references count="1">
          <reference field="3" count="0"/>
        </references>
      </pivotArea>
    </format>
    <format dxfId="1225">
      <pivotArea dataOnly="0" labelOnly="1" grandRow="1" outline="0" fieldPosition="0"/>
    </format>
    <format dxfId="1224">
      <pivotArea dataOnly="0" labelOnly="1" grandCol="1" outline="0" fieldPosition="0"/>
    </format>
    <format dxfId="1223">
      <pivotArea type="all" dataOnly="0" outline="0" fieldPosition="0"/>
    </format>
    <format dxfId="1222">
      <pivotArea outline="0" collapsedLevelsAreSubtotals="1" fieldPosition="0"/>
    </format>
    <format dxfId="1221">
      <pivotArea type="origin" dataOnly="0" labelOnly="1" outline="0" fieldPosition="0"/>
    </format>
    <format dxfId="1220">
      <pivotArea field="78" type="button" dataOnly="0" labelOnly="1" outline="0"/>
    </format>
    <format dxfId="1219">
      <pivotArea type="topRight" dataOnly="0" labelOnly="1" outline="0" fieldPosition="0"/>
    </format>
    <format dxfId="1218">
      <pivotArea field="3" type="button" dataOnly="0" labelOnly="1" outline="0" axis="axisRow" fieldPosition="0"/>
    </format>
    <format dxfId="1217">
      <pivotArea dataOnly="0" labelOnly="1" fieldPosition="0">
        <references count="1">
          <reference field="3" count="0"/>
        </references>
      </pivotArea>
    </format>
    <format dxfId="1216">
      <pivotArea dataOnly="0" labelOnly="1" grandRow="1" outline="0" fieldPosition="0"/>
    </format>
    <format dxfId="1215">
      <pivotArea dataOnly="0" labelOnly="1" grandCol="1" outline="0" fieldPosition="0"/>
    </format>
    <format dxfId="1214">
      <pivotArea type="all" dataOnly="0" outline="0" fieldPosition="0"/>
    </format>
    <format dxfId="1213">
      <pivotArea outline="0" collapsedLevelsAreSubtotals="1" fieldPosition="0"/>
    </format>
    <format dxfId="1212">
      <pivotArea type="origin" dataOnly="0" labelOnly="1" outline="0" fieldPosition="0"/>
    </format>
    <format dxfId="1211">
      <pivotArea field="78" type="button" dataOnly="0" labelOnly="1" outline="0"/>
    </format>
    <format dxfId="1210">
      <pivotArea type="topRight" dataOnly="0" labelOnly="1" outline="0" fieldPosition="0"/>
    </format>
    <format dxfId="1209">
      <pivotArea field="3" type="button" dataOnly="0" labelOnly="1" outline="0" axis="axisRow" fieldPosition="0"/>
    </format>
    <format dxfId="1208">
      <pivotArea dataOnly="0" labelOnly="1" fieldPosition="0">
        <references count="1">
          <reference field="3" count="0"/>
        </references>
      </pivotArea>
    </format>
    <format dxfId="1207">
      <pivotArea dataOnly="0" labelOnly="1" grandRow="1" outline="0" fieldPosition="0"/>
    </format>
    <format dxfId="1206">
      <pivotArea dataOnly="0" labelOnly="1" grandCol="1" outline="0" fieldPosition="0"/>
    </format>
    <format dxfId="1205">
      <pivotArea dataOnly="0" labelOnly="1" fieldPosition="0">
        <references count="1">
          <reference field="3" count="0"/>
        </references>
      </pivotArea>
    </format>
    <format dxfId="1204">
      <pivotArea outline="0" fieldPosition="0">
        <references count="1">
          <reference field="4294967294" count="1">
            <x v="0"/>
          </reference>
        </references>
      </pivotArea>
    </format>
    <format dxfId="1203">
      <pivotArea outline="0" collapsedLevelsAreSubtotals="1" fieldPosition="0"/>
    </format>
    <format dxfId="1202">
      <pivotArea outline="0" collapsedLevelsAreSubtotals="1" fieldPosition="0"/>
    </format>
  </formats>
  <chartFormats count="14">
    <chartFormat chart="1" format="21" series="1">
      <pivotArea type="data" outline="0" fieldPosition="0">
        <references count="1">
          <reference field="51" count="1" selected="0">
            <x v="1"/>
          </reference>
        </references>
      </pivotArea>
    </chartFormat>
    <chartFormat chart="1" format="22" series="1">
      <pivotArea type="data" outline="0" fieldPosition="0">
        <references count="1">
          <reference field="51" count="1" selected="0">
            <x v="0"/>
          </reference>
        </references>
      </pivotArea>
    </chartFormat>
    <chartFormat chart="1" format="23" series="1">
      <pivotArea type="data" outline="0" fieldPosition="0">
        <references count="1">
          <reference field="51" count="1" selected="0">
            <x v="3"/>
          </reference>
        </references>
      </pivotArea>
    </chartFormat>
    <chartFormat chart="1" format="25" series="1">
      <pivotArea type="data" outline="0" fieldPosition="0">
        <references count="1">
          <reference field="51" count="1" selected="0">
            <x v="2"/>
          </reference>
        </references>
      </pivotArea>
    </chartFormat>
    <chartFormat chart="1" format="26" series="1">
      <pivotArea type="data" outline="0" fieldPosition="0">
        <references count="2">
          <reference field="4294967294" count="1" selected="0">
            <x v="0"/>
          </reference>
          <reference field="51" count="1" selected="0">
            <x v="0"/>
          </reference>
        </references>
      </pivotArea>
    </chartFormat>
    <chartFormat chart="1" format="27" series="1">
      <pivotArea type="data" outline="0" fieldPosition="0">
        <references count="2">
          <reference field="4294967294" count="1" selected="0">
            <x v="0"/>
          </reference>
          <reference field="51" count="1" selected="0">
            <x v="3"/>
          </reference>
        </references>
      </pivotArea>
    </chartFormat>
    <chartFormat chart="1" format="29" series="1">
      <pivotArea type="data" outline="0" fieldPosition="0">
        <references count="2">
          <reference field="4294967294" count="1" selected="0">
            <x v="0"/>
          </reference>
          <reference field="51" count="1" selected="0">
            <x v="2"/>
          </reference>
        </references>
      </pivotArea>
    </chartFormat>
    <chartFormat chart="7" format="36" series="1">
      <pivotArea type="data" outline="0" fieldPosition="0">
        <references count="2">
          <reference field="4294967294" count="1" selected="0">
            <x v="0"/>
          </reference>
          <reference field="51" count="1" selected="0">
            <x v="3"/>
          </reference>
        </references>
      </pivotArea>
    </chartFormat>
    <chartFormat chart="7" format="38" series="1">
      <pivotArea type="data" outline="0" fieldPosition="0">
        <references count="2">
          <reference field="4294967294" count="1" selected="0">
            <x v="0"/>
          </reference>
          <reference field="51" count="1" selected="0">
            <x v="0"/>
          </reference>
        </references>
      </pivotArea>
    </chartFormat>
    <chartFormat chart="7" format="39" series="1">
      <pivotArea type="data" outline="0" fieldPosition="0">
        <references count="2">
          <reference field="4294967294" count="1" selected="0">
            <x v="0"/>
          </reference>
          <reference field="51" count="1" selected="0">
            <x v="1"/>
          </reference>
        </references>
      </pivotArea>
    </chartFormat>
    <chartFormat chart="7" format="40" series="1">
      <pivotArea type="data" outline="0" fieldPosition="0">
        <references count="2">
          <reference field="4294967294" count="1" selected="0">
            <x v="0"/>
          </reference>
          <reference field="51" count="1" selected="0">
            <x v="2"/>
          </reference>
        </references>
      </pivotArea>
    </chartFormat>
    <chartFormat chart="1" format="30" series="1">
      <pivotArea type="data" outline="0" fieldPosition="0">
        <references count="2">
          <reference field="4294967294" count="1" selected="0">
            <x v="0"/>
          </reference>
          <reference field="51" count="1" selected="0">
            <x v="1"/>
          </reference>
        </references>
      </pivotArea>
    </chartFormat>
    <chartFormat chart="7" format="44" series="1">
      <pivotArea type="data" outline="0" fieldPosition="0">
        <references count="2">
          <reference field="4294967294" count="1" selected="0">
            <x v="0"/>
          </reference>
          <reference field="51" count="1" selected="0">
            <x v="4"/>
          </reference>
        </references>
      </pivotArea>
    </chartFormat>
    <chartFormat chart="1" format="31" series="1">
      <pivotArea type="data" outline="0" fieldPosition="0">
        <references count="2">
          <reference field="4294967294" count="1" selected="0">
            <x v="0"/>
          </reference>
          <reference field="51" count="1" selected="0">
            <x v="4"/>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chartFormat="16" rowHeaderCaption="INDICADORES">
  <location ref="A11:C14" firstHeaderRow="1" firstDataRow="2" firstDataCol="1"/>
  <pivotFields count="133">
    <pivotField showAll="0"/>
    <pivotField showAll="0"/>
    <pivotField showAll="0"/>
    <pivotField showAll="0">
      <items count="10">
        <item x="0"/>
        <item h="1" x="1"/>
        <item h="1" x="2"/>
        <item h="1" x="3"/>
        <item h="1" x="4"/>
        <item h="1" x="5"/>
        <item h="1" x="6"/>
        <item h="1" x="7"/>
        <item h="1"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2">
    <i>
      <x/>
    </i>
    <i t="grand">
      <x/>
    </i>
  </rowItems>
  <colFields count="1">
    <field x="51"/>
  </colFields>
  <colItems count="2">
    <i>
      <x/>
    </i>
    <i t="grand">
      <x/>
    </i>
  </colItems>
  <dataFields count="1">
    <dataField name="Cuenta de DESEMPEÑO FINAL 4to TRIMESTRE" fld="51" subtotal="count" showDataAs="percentOfRow" baseField="0" baseItem="0" numFmtId="9"/>
  </dataFields>
  <formats count="17">
    <format dxfId="1249">
      <pivotArea outline="0" collapsedLevelsAreSubtotals="1" fieldPosition="0"/>
    </format>
    <format dxfId="1248">
      <pivotArea outline="0" collapsedLevelsAreSubtotals="1" fieldPosition="0"/>
    </format>
    <format dxfId="1247">
      <pivotArea outline="0" collapsedLevelsAreSubtotals="1" fieldPosition="0"/>
    </format>
    <format dxfId="1246">
      <pivotArea field="4" type="button" dataOnly="0" labelOnly="1" outline="0" axis="axisRow" fieldPosition="0"/>
    </format>
    <format dxfId="1245">
      <pivotArea dataOnly="0" labelOnly="1" fieldPosition="0">
        <references count="1">
          <reference field="4" count="0"/>
        </references>
      </pivotArea>
    </format>
    <format dxfId="1244">
      <pivotArea dataOnly="0" labelOnly="1" grandRow="1" outline="0" fieldPosition="0"/>
    </format>
    <format dxfId="1243">
      <pivotArea dataOnly="0" labelOnly="1" grandCol="1" outline="0" fieldPosition="0"/>
    </format>
    <format dxfId="1242">
      <pivotArea outline="0" collapsedLevelsAreSubtotals="1" fieldPosition="0"/>
    </format>
    <format dxfId="1241">
      <pivotArea field="4" type="button" dataOnly="0" labelOnly="1" outline="0" axis="axisRow" fieldPosition="0"/>
    </format>
    <format dxfId="1240">
      <pivotArea dataOnly="0" labelOnly="1" fieldPosition="0">
        <references count="1">
          <reference field="4" count="0"/>
        </references>
      </pivotArea>
    </format>
    <format dxfId="1239">
      <pivotArea dataOnly="0" labelOnly="1" grandRow="1" outline="0" fieldPosition="0"/>
    </format>
    <format dxfId="1238">
      <pivotArea dataOnly="0" labelOnly="1" grandCol="1" outline="0" fieldPosition="0"/>
    </format>
    <format dxfId="1237">
      <pivotArea outline="0" fieldPosition="0">
        <references count="1">
          <reference field="4294967294" count="1">
            <x v="0"/>
          </reference>
        </references>
      </pivotArea>
    </format>
    <format dxfId="1236">
      <pivotArea outline="0" collapsedLevelsAreSubtotals="1" fieldPosition="0"/>
    </format>
    <format dxfId="1235">
      <pivotArea outline="0" collapsedLevelsAreSubtotals="1" fieldPosition="0"/>
    </format>
    <format dxfId="1234">
      <pivotArea outline="0" collapsedLevelsAreSubtotals="1" fieldPosition="0"/>
    </format>
    <format dxfId="1233">
      <pivotArea outline="0" collapsedLevelsAreSubtotals="1" fieldPosition="0"/>
    </format>
  </formats>
  <chartFormats count="16">
    <chartFormat chart="1" format="26" series="1">
      <pivotArea type="data" outline="0" fieldPosition="0">
        <references count="1">
          <reference field="51" count="1" selected="0">
            <x v="1"/>
          </reference>
        </references>
      </pivotArea>
    </chartFormat>
    <chartFormat chart="1" format="27" series="1">
      <pivotArea type="data" outline="0" fieldPosition="0">
        <references count="1">
          <reference field="51" count="1" selected="0">
            <x v="0"/>
          </reference>
        </references>
      </pivotArea>
    </chartFormat>
    <chartFormat chart="1" format="28" series="1">
      <pivotArea type="data" outline="0" fieldPosition="0">
        <references count="1">
          <reference field="51" count="1" selected="0">
            <x v="3"/>
          </reference>
        </references>
      </pivotArea>
    </chartFormat>
    <chartFormat chart="1" format="30" series="1">
      <pivotArea type="data" outline="0" fieldPosition="0">
        <references count="1">
          <reference field="51" count="1" selected="0">
            <x v="2"/>
          </reference>
        </references>
      </pivotArea>
    </chartFormat>
    <chartFormat chart="13" format="31" series="1">
      <pivotArea type="data" outline="0" fieldPosition="0">
        <references count="1">
          <reference field="51" count="1" selected="0">
            <x v="1"/>
          </reference>
        </references>
      </pivotArea>
    </chartFormat>
    <chartFormat chart="13" format="32" series="1">
      <pivotArea type="data" outline="0" fieldPosition="0">
        <references count="1">
          <reference field="51" count="1" selected="0">
            <x v="0"/>
          </reference>
        </references>
      </pivotArea>
    </chartFormat>
    <chartFormat chart="13" format="33" series="1">
      <pivotArea type="data" outline="0" fieldPosition="0">
        <references count="1">
          <reference field="51" count="1" selected="0">
            <x v="3"/>
          </reference>
        </references>
      </pivotArea>
    </chartFormat>
    <chartFormat chart="13" format="35" series="1">
      <pivotArea type="data" outline="0" fieldPosition="0">
        <references count="1">
          <reference field="51" count="1" selected="0">
            <x v="2"/>
          </reference>
        </references>
      </pivotArea>
    </chartFormat>
    <chartFormat chart="13" format="36" series="1">
      <pivotArea type="data" outline="0" fieldPosition="0">
        <references count="2">
          <reference field="4294967294" count="1" selected="0">
            <x v="0"/>
          </reference>
          <reference field="51" count="1" selected="0">
            <x v="1"/>
          </reference>
        </references>
      </pivotArea>
    </chartFormat>
    <chartFormat chart="13" format="37" series="1">
      <pivotArea type="data" outline="0" fieldPosition="0">
        <references count="2">
          <reference field="4294967294" count="1" selected="0">
            <x v="0"/>
          </reference>
          <reference field="51" count="1" selected="0">
            <x v="2"/>
          </reference>
        </references>
      </pivotArea>
    </chartFormat>
    <chartFormat chart="13" format="38" series="1">
      <pivotArea type="data" outline="0" fieldPosition="0">
        <references count="2">
          <reference field="4294967294" count="1" selected="0">
            <x v="0"/>
          </reference>
          <reference field="51" count="1" selected="0">
            <x v="3"/>
          </reference>
        </references>
      </pivotArea>
    </chartFormat>
    <chartFormat chart="1" format="31" series="1">
      <pivotArea type="data" outline="0" fieldPosition="0">
        <references count="2">
          <reference field="4294967294" count="1" selected="0">
            <x v="0"/>
          </reference>
          <reference field="51" count="1" selected="0">
            <x v="1"/>
          </reference>
        </references>
      </pivotArea>
    </chartFormat>
    <chartFormat chart="1" format="32" series="1">
      <pivotArea type="data" outline="0" fieldPosition="0">
        <references count="2">
          <reference field="4294967294" count="1" selected="0">
            <x v="0"/>
          </reference>
          <reference field="51" count="1" selected="0">
            <x v="2"/>
          </reference>
        </references>
      </pivotArea>
    </chartFormat>
    <chartFormat chart="1" format="33" series="1">
      <pivotArea type="data" outline="0" fieldPosition="0">
        <references count="2">
          <reference field="4294967294" count="1" selected="0">
            <x v="0"/>
          </reference>
          <reference field="51" count="1" selected="0">
            <x v="3"/>
          </reference>
        </references>
      </pivotArea>
    </chartFormat>
    <chartFormat chart="13" format="42" series="1">
      <pivotArea type="data" outline="0" fieldPosition="0">
        <references count="2">
          <reference field="4294967294" count="1" selected="0">
            <x v="0"/>
          </reference>
          <reference field="51" count="1" selected="0">
            <x v="4"/>
          </reference>
        </references>
      </pivotArea>
    </chartFormat>
    <chartFormat chart="1" format="3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5" minRefreshableVersion="3" itemPrintTitles="1" createdVersion="6" indent="0" outline="1" outlineData="1" multipleFieldFilters="0" rowHeaderCaption="OBJETIVOS ESTRATEGICOS">
  <location ref="A59:C62" firstHeaderRow="1" firstDataRow="2" firstDataCol="1"/>
  <pivotFields count="133">
    <pivotField showAll="0"/>
    <pivotField axis="axisRow" showAll="0">
      <items count="5">
        <item x="3"/>
        <item x="2"/>
        <item x="1"/>
        <item x="0"/>
        <item t="default"/>
      </items>
    </pivotField>
    <pivotField showAll="0"/>
    <pivotField showAll="0">
      <items count="10">
        <item x="0"/>
        <item h="1" x="1"/>
        <item h="1" x="2"/>
        <item h="1" x="3"/>
        <item h="1" x="4"/>
        <item h="1" x="5"/>
        <item h="1" x="6"/>
        <item h="1" x="7"/>
        <item h="1" x="8"/>
        <item t="default"/>
      </items>
    </pivotField>
    <pivotField showAll="0"/>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2"/>
        <item x="1"/>
        <item x="3"/>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0"/>
        <item x="3"/>
        <item x="2"/>
        <item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v="3"/>
    </i>
    <i t="grand">
      <x/>
    </i>
  </rowItems>
  <colFields count="1">
    <field x="51"/>
  </colFields>
  <colItems count="2">
    <i>
      <x/>
    </i>
    <i t="grand">
      <x/>
    </i>
  </colItems>
  <dataFields count="1">
    <dataField name="Cuenta de DESEMPEÑO FINAL 4to TRIMESTRE" fld="51" subtotal="count" showDataAs="percentOfRow" baseField="0" baseItem="0" numFmtId="9"/>
  </dataFields>
  <formats count="43">
    <format dxfId="1292">
      <pivotArea outline="0" collapsedLevelsAreSubtotals="1" fieldPosition="0"/>
    </format>
    <format dxfId="1291">
      <pivotArea outline="0" collapsedLevelsAreSubtotals="1" fieldPosition="0"/>
    </format>
    <format dxfId="1290">
      <pivotArea type="all" dataOnly="0" outline="0" fieldPosition="0"/>
    </format>
    <format dxfId="1289">
      <pivotArea outline="0" collapsedLevelsAreSubtotals="1" fieldPosition="0"/>
    </format>
    <format dxfId="1288">
      <pivotArea type="origin" dataOnly="0" labelOnly="1" outline="0" fieldPosition="0"/>
    </format>
    <format dxfId="1287">
      <pivotArea field="78" type="button" dataOnly="0" labelOnly="1" outline="0"/>
    </format>
    <format dxfId="1286">
      <pivotArea type="topRight" dataOnly="0" labelOnly="1" outline="0" fieldPosition="0"/>
    </format>
    <format dxfId="1285">
      <pivotArea field="1" type="button" dataOnly="0" labelOnly="1" outline="0" axis="axisRow" fieldPosition="0"/>
    </format>
    <format dxfId="1284">
      <pivotArea dataOnly="0" labelOnly="1" fieldPosition="0">
        <references count="1">
          <reference field="1" count="0"/>
        </references>
      </pivotArea>
    </format>
    <format dxfId="1283">
      <pivotArea dataOnly="0" labelOnly="1" grandRow="1" outline="0" fieldPosition="0"/>
    </format>
    <format dxfId="1282">
      <pivotArea dataOnly="0" labelOnly="1" grandCol="1" outline="0" fieldPosition="0"/>
    </format>
    <format dxfId="1281">
      <pivotArea type="all" dataOnly="0" outline="0" fieldPosition="0"/>
    </format>
    <format dxfId="1280">
      <pivotArea outline="0" collapsedLevelsAreSubtotals="1" fieldPosition="0"/>
    </format>
    <format dxfId="1279">
      <pivotArea type="origin" dataOnly="0" labelOnly="1" outline="0" fieldPosition="0"/>
    </format>
    <format dxfId="1278">
      <pivotArea field="78" type="button" dataOnly="0" labelOnly="1" outline="0"/>
    </format>
    <format dxfId="1277">
      <pivotArea type="topRight" dataOnly="0" labelOnly="1" outline="0" fieldPosition="0"/>
    </format>
    <format dxfId="1276">
      <pivotArea field="1" type="button" dataOnly="0" labelOnly="1" outline="0" axis="axisRow" fieldPosition="0"/>
    </format>
    <format dxfId="1275">
      <pivotArea dataOnly="0" labelOnly="1" fieldPosition="0">
        <references count="1">
          <reference field="1" count="0"/>
        </references>
      </pivotArea>
    </format>
    <format dxfId="1274">
      <pivotArea dataOnly="0" labelOnly="1" grandRow="1" outline="0" fieldPosition="0"/>
    </format>
    <format dxfId="1273">
      <pivotArea dataOnly="0" labelOnly="1" grandCol="1" outline="0" fieldPosition="0"/>
    </format>
    <format dxfId="1272">
      <pivotArea type="all" dataOnly="0" outline="0" fieldPosition="0"/>
    </format>
    <format dxfId="1271">
      <pivotArea outline="0" collapsedLevelsAreSubtotals="1" fieldPosition="0"/>
    </format>
    <format dxfId="1270">
      <pivotArea type="origin" dataOnly="0" labelOnly="1" outline="0" fieldPosition="0"/>
    </format>
    <format dxfId="1269">
      <pivotArea field="78" type="button" dataOnly="0" labelOnly="1" outline="0"/>
    </format>
    <format dxfId="1268">
      <pivotArea type="topRight" dataOnly="0" labelOnly="1" outline="0" fieldPosition="0"/>
    </format>
    <format dxfId="1267">
      <pivotArea field="1" type="button" dataOnly="0" labelOnly="1" outline="0" axis="axisRow" fieldPosition="0"/>
    </format>
    <format dxfId="1266">
      <pivotArea dataOnly="0" labelOnly="1" fieldPosition="0">
        <references count="1">
          <reference field="1" count="0"/>
        </references>
      </pivotArea>
    </format>
    <format dxfId="1265">
      <pivotArea dataOnly="0" labelOnly="1" grandRow="1" outline="0" fieldPosition="0"/>
    </format>
    <format dxfId="1264">
      <pivotArea dataOnly="0" labelOnly="1" grandCol="1" outline="0" fieldPosition="0"/>
    </format>
    <format dxfId="1263">
      <pivotArea dataOnly="0" labelOnly="1" fieldPosition="0">
        <references count="1">
          <reference field="1" count="0"/>
        </references>
      </pivotArea>
    </format>
    <format dxfId="1262">
      <pivotArea field="1" type="button" dataOnly="0" labelOnly="1" outline="0" axis="axisRow" fieldPosition="0"/>
    </format>
    <format dxfId="1261">
      <pivotArea type="all" dataOnly="0" outline="0" fieldPosition="0"/>
    </format>
    <format dxfId="1260">
      <pivotArea outline="0" collapsedLevelsAreSubtotals="1" fieldPosition="0"/>
    </format>
    <format dxfId="1259">
      <pivotArea type="origin" dataOnly="0" labelOnly="1" outline="0" fieldPosition="0"/>
    </format>
    <format dxfId="1258">
      <pivotArea field="78" type="button" dataOnly="0" labelOnly="1" outline="0"/>
    </format>
    <format dxfId="1257">
      <pivotArea type="topRight" dataOnly="0" labelOnly="1" outline="0" fieldPosition="0"/>
    </format>
    <format dxfId="1256">
      <pivotArea field="1" type="button" dataOnly="0" labelOnly="1" outline="0" axis="axisRow" fieldPosition="0"/>
    </format>
    <format dxfId="1255">
      <pivotArea dataOnly="0" labelOnly="1" fieldPosition="0">
        <references count="1">
          <reference field="1" count="0"/>
        </references>
      </pivotArea>
    </format>
    <format dxfId="1254">
      <pivotArea dataOnly="0" labelOnly="1" grandRow="1" outline="0" fieldPosition="0"/>
    </format>
    <format dxfId="1253">
      <pivotArea dataOnly="0" labelOnly="1" grandCol="1" outline="0" fieldPosition="0"/>
    </format>
    <format dxfId="1252">
      <pivotArea outline="0" fieldPosition="0">
        <references count="1">
          <reference field="4294967294" count="1">
            <x v="0"/>
          </reference>
        </references>
      </pivotArea>
    </format>
    <format dxfId="1251">
      <pivotArea outline="0" collapsedLevelsAreSubtotals="1" fieldPosition="0"/>
    </format>
    <format dxfId="1250">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560">
      <pivotArea outline="0" collapsedLevelsAreSubtotals="1" fieldPosition="0"/>
    </format>
    <format dxfId="559">
      <pivotArea outline="0" collapsedLevelsAreSubtotals="1" fieldPosition="0"/>
    </format>
    <format dxfId="558">
      <pivotArea outline="0" collapsedLevelsAreSubtotals="1" fieldPosition="0"/>
    </format>
    <format dxfId="557">
      <pivotArea field="4" type="button" dataOnly="0" labelOnly="1" outline="0" axis="axisRow" fieldPosition="0"/>
    </format>
    <format dxfId="556">
      <pivotArea dataOnly="0" labelOnly="1" fieldPosition="0">
        <references count="1">
          <reference field="4" count="0"/>
        </references>
      </pivotArea>
    </format>
    <format dxfId="555">
      <pivotArea dataOnly="0" labelOnly="1" grandRow="1" outline="0" fieldPosition="0"/>
    </format>
    <format dxfId="554">
      <pivotArea dataOnly="0" labelOnly="1" grandCol="1" outline="0" fieldPosition="0"/>
    </format>
    <format dxfId="553">
      <pivotArea outline="0" collapsedLevelsAreSubtotals="1" fieldPosition="0"/>
    </format>
    <format dxfId="552">
      <pivotArea field="4" type="button" dataOnly="0" labelOnly="1" outline="0" axis="axisRow" fieldPosition="0"/>
    </format>
    <format dxfId="551">
      <pivotArea dataOnly="0" labelOnly="1" fieldPosition="0">
        <references count="1">
          <reference field="4" count="0"/>
        </references>
      </pivotArea>
    </format>
    <format dxfId="550">
      <pivotArea dataOnly="0" labelOnly="1" grandRow="1" outline="0" fieldPosition="0"/>
    </format>
    <format dxfId="549">
      <pivotArea dataOnly="0" labelOnly="1" grandCol="1" outline="0" fieldPosition="0"/>
    </format>
    <format dxfId="548">
      <pivotArea outline="0" collapsedLevelsAreSubtotals="1" fieldPosition="0"/>
    </format>
    <format dxfId="547">
      <pivotArea field="4" type="button" dataOnly="0" labelOnly="1" outline="0" axis="axisRow" fieldPosition="0"/>
    </format>
    <format dxfId="546">
      <pivotArea dataOnly="0" labelOnly="1" fieldPosition="0">
        <references count="1">
          <reference field="4" count="0"/>
        </references>
      </pivotArea>
    </format>
    <format dxfId="545">
      <pivotArea dataOnly="0" labelOnly="1" grandRow="1" outline="0" fieldPosition="0"/>
    </format>
    <format dxfId="544">
      <pivotArea dataOnly="0" labelOnly="1" grandCol="1" outline="0" fieldPosition="0"/>
    </format>
    <format dxfId="543">
      <pivotArea grandRow="1" outline="0" collapsedLevelsAreSubtotals="1" fieldPosition="0"/>
    </format>
    <format dxfId="542">
      <pivotArea dataOnly="0" labelOnly="1" grandRow="1" outline="0" fieldPosition="0"/>
    </format>
    <format dxfId="541">
      <pivotArea outline="0" collapsedLevelsAreSubtotals="1" fieldPosition="0"/>
    </format>
    <format dxfId="540">
      <pivotArea outline="0" collapsedLevelsAreSubtotals="1" fieldPosition="0"/>
    </format>
    <format dxfId="539">
      <pivotArea outline="0" fieldPosition="0">
        <references count="1">
          <reference field="4294967294" count="1">
            <x v="0"/>
          </reference>
        </references>
      </pivotArea>
    </format>
    <format dxfId="538">
      <pivotArea outline="0" collapsedLevelsAreSubtotals="1" fieldPosition="0"/>
    </format>
    <format dxfId="537">
      <pivotArea outline="0" collapsedLevelsAreSubtotals="1" fieldPosition="0"/>
    </format>
    <format dxfId="536">
      <pivotArea outline="0" collapsedLevelsAreSubtotals="1" fieldPosition="0"/>
    </format>
    <format dxfId="535">
      <pivotArea outline="0" collapsedLevelsAreSubtotals="1" fieldPosition="0"/>
    </format>
    <format dxfId="534">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1014">
      <pivotArea outline="0" collapsedLevelsAreSubtotals="1" fieldPosition="0"/>
    </format>
    <format dxfId="1013">
      <pivotArea outline="0" collapsedLevelsAreSubtotals="1" fieldPosition="0"/>
    </format>
    <format dxfId="1012">
      <pivotArea outline="0" collapsedLevelsAreSubtotals="1" fieldPosition="0"/>
    </format>
    <format dxfId="1011">
      <pivotArea field="1" type="button" dataOnly="0" labelOnly="1" outline="0"/>
    </format>
    <format dxfId="1010">
      <pivotArea dataOnly="0" labelOnly="1" grandRow="1" outline="0" fieldPosition="0"/>
    </format>
    <format dxfId="1009">
      <pivotArea dataOnly="0" labelOnly="1" grandCol="1" outline="0" fieldPosition="0"/>
    </format>
    <format dxfId="1008">
      <pivotArea outline="0" collapsedLevelsAreSubtotals="1" fieldPosition="0"/>
    </format>
    <format dxfId="1007">
      <pivotArea dataOnly="0" labelOnly="1" grandCol="1" outline="0" fieldPosition="0"/>
    </format>
    <format dxfId="1006">
      <pivotArea field="1" type="button" dataOnly="0" labelOnly="1" outline="0"/>
    </format>
    <format dxfId="1005">
      <pivotArea outline="0" collapsedLevelsAreSubtotals="1" fieldPosition="0"/>
    </format>
    <format dxfId="1004">
      <pivotArea field="1" type="button" dataOnly="0" labelOnly="1" outline="0"/>
    </format>
    <format dxfId="1003">
      <pivotArea field="3" type="button" dataOnly="0" labelOnly="1" outline="0"/>
    </format>
    <format dxfId="1002">
      <pivotArea outline="0" collapsedLevelsAreSubtotals="1" fieldPosition="0"/>
    </format>
    <format dxfId="1001">
      <pivotArea field="3" type="button" dataOnly="0" labelOnly="1" outline="0"/>
    </format>
    <format dxfId="1000">
      <pivotArea dataOnly="0" labelOnly="1" grandRow="1" outline="0" fieldPosition="0"/>
    </format>
    <format dxfId="999">
      <pivotArea outline="0" collapsedLevelsAreSubtotals="1" fieldPosition="0"/>
    </format>
    <format dxfId="998">
      <pivotArea dataOnly="0" labelOnly="1" grandRow="1" outline="0" fieldPosition="0"/>
    </format>
    <format dxfId="997">
      <pivotArea dataOnly="0" labelOnly="1" grandRow="1" outline="0" fieldPosition="0"/>
    </format>
    <format dxfId="99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5">
      <pivotArea dataOnly="0" labelOnly="1" outline="0" fieldPosition="0">
        <references count="1">
          <reference field="5" count="12">
            <x v="50"/>
            <x v="51"/>
            <x v="52"/>
            <x v="53"/>
            <x v="54"/>
            <x v="55"/>
            <x v="56"/>
            <x v="57"/>
            <x v="58"/>
            <x v="59"/>
            <x v="60"/>
            <x v="61"/>
          </reference>
        </references>
      </pivotArea>
    </format>
    <format dxfId="994">
      <pivotArea outline="0" collapsedLevelsAreSubtotals="1" fieldPosition="0"/>
    </format>
    <format dxfId="993">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2">
      <pivotArea dataOnly="0" labelOnly="1" outline="0" fieldPosition="0">
        <references count="1">
          <reference field="5" count="12">
            <x v="50"/>
            <x v="51"/>
            <x v="52"/>
            <x v="53"/>
            <x v="54"/>
            <x v="55"/>
            <x v="56"/>
            <x v="57"/>
            <x v="58"/>
            <x v="59"/>
            <x v="60"/>
            <x v="61"/>
          </reference>
        </references>
      </pivotArea>
    </format>
    <format dxfId="991">
      <pivotArea dataOnly="0" labelOnly="1" outline="0" fieldPosition="0">
        <references count="2">
          <reference field="4" count="1">
            <x v="0"/>
          </reference>
          <reference field="5" count="1" selected="0">
            <x v="0"/>
          </reference>
        </references>
      </pivotArea>
    </format>
    <format dxfId="990">
      <pivotArea dataOnly="0" labelOnly="1" outline="0" fieldPosition="0">
        <references count="2">
          <reference field="4" count="1">
            <x v="1"/>
          </reference>
          <reference field="5" count="1" selected="0">
            <x v="5"/>
          </reference>
        </references>
      </pivotArea>
    </format>
    <format dxfId="989">
      <pivotArea dataOnly="0" labelOnly="1" outline="0" fieldPosition="0">
        <references count="2">
          <reference field="4" count="1">
            <x v="0"/>
          </reference>
          <reference field="5" count="1" selected="0">
            <x v="7"/>
          </reference>
        </references>
      </pivotArea>
    </format>
    <format dxfId="988">
      <pivotArea dataOnly="0" labelOnly="1" outline="0" fieldPosition="0">
        <references count="2">
          <reference field="4" count="1">
            <x v="1"/>
          </reference>
          <reference field="5" count="1" selected="0">
            <x v="9"/>
          </reference>
        </references>
      </pivotArea>
    </format>
    <format dxfId="987">
      <pivotArea dataOnly="0" labelOnly="1" outline="0" fieldPosition="0">
        <references count="2">
          <reference field="4" count="1">
            <x v="0"/>
          </reference>
          <reference field="5" count="1" selected="0">
            <x v="11"/>
          </reference>
        </references>
      </pivotArea>
    </format>
    <format dxfId="986">
      <pivotArea dataOnly="0" labelOnly="1" outline="0" fieldPosition="0">
        <references count="2">
          <reference field="4" count="1">
            <x v="1"/>
          </reference>
          <reference field="5" count="1" selected="0">
            <x v="21"/>
          </reference>
        </references>
      </pivotArea>
    </format>
    <format dxfId="985">
      <pivotArea dataOnly="0" labelOnly="1" outline="0" fieldPosition="0">
        <references count="2">
          <reference field="4" count="1">
            <x v="0"/>
          </reference>
          <reference field="5" count="1" selected="0">
            <x v="22"/>
          </reference>
        </references>
      </pivotArea>
    </format>
    <format dxfId="984">
      <pivotArea dataOnly="0" labelOnly="1" outline="0" fieldPosition="0">
        <references count="2">
          <reference field="4" count="1">
            <x v="1"/>
          </reference>
          <reference field="5" count="1" selected="0">
            <x v="29"/>
          </reference>
        </references>
      </pivotArea>
    </format>
    <format dxfId="983">
      <pivotArea dataOnly="0" labelOnly="1" outline="0" fieldPosition="0">
        <references count="2">
          <reference field="4" count="1">
            <x v="0"/>
          </reference>
          <reference field="5" count="1" selected="0">
            <x v="30"/>
          </reference>
        </references>
      </pivotArea>
    </format>
    <format dxfId="982">
      <pivotArea dataOnly="0" labelOnly="1" outline="0" fieldPosition="0">
        <references count="2">
          <reference field="4" count="1">
            <x v="1"/>
          </reference>
          <reference field="5" count="1" selected="0">
            <x v="35"/>
          </reference>
        </references>
      </pivotArea>
    </format>
    <format dxfId="981">
      <pivotArea dataOnly="0" labelOnly="1" outline="0" fieldPosition="0">
        <references count="2">
          <reference field="4" count="1">
            <x v="0"/>
          </reference>
          <reference field="5" count="1" selected="0">
            <x v="36"/>
          </reference>
        </references>
      </pivotArea>
    </format>
    <format dxfId="980">
      <pivotArea dataOnly="0" labelOnly="1" outline="0" fieldPosition="0">
        <references count="2">
          <reference field="4" count="1">
            <x v="1"/>
          </reference>
          <reference field="5" count="1" selected="0">
            <x v="38"/>
          </reference>
        </references>
      </pivotArea>
    </format>
    <format dxfId="979">
      <pivotArea dataOnly="0" labelOnly="1" outline="0" fieldPosition="0">
        <references count="2">
          <reference field="4" count="1">
            <x v="0"/>
          </reference>
          <reference field="5" count="1" selected="0">
            <x v="40"/>
          </reference>
        </references>
      </pivotArea>
    </format>
    <format dxfId="978">
      <pivotArea dataOnly="0" labelOnly="1" outline="0" fieldPosition="0">
        <references count="2">
          <reference field="4" count="1">
            <x v="1"/>
          </reference>
          <reference field="5" count="1" selected="0">
            <x v="49"/>
          </reference>
        </references>
      </pivotArea>
    </format>
    <format dxfId="977">
      <pivotArea dataOnly="0" labelOnly="1" outline="0" fieldPosition="0">
        <references count="2">
          <reference field="4" count="1">
            <x v="0"/>
          </reference>
          <reference field="5" count="1" selected="0">
            <x v="50"/>
          </reference>
        </references>
      </pivotArea>
    </format>
    <format dxfId="976">
      <pivotArea dataOnly="0" labelOnly="1" outline="0" fieldPosition="0">
        <references count="2">
          <reference field="4" count="1">
            <x v="1"/>
          </reference>
          <reference field="5" count="1" selected="0">
            <x v="51"/>
          </reference>
        </references>
      </pivotArea>
    </format>
    <format dxfId="975">
      <pivotArea dataOnly="0" labelOnly="1" outline="0" fieldPosition="0">
        <references count="2">
          <reference field="4" count="1">
            <x v="0"/>
          </reference>
          <reference field="5" count="1" selected="0">
            <x v="54"/>
          </reference>
        </references>
      </pivotArea>
    </format>
    <format dxfId="974">
      <pivotArea dataOnly="0" labelOnly="1" outline="0" fieldPosition="0">
        <references count="2">
          <reference field="4" count="1">
            <x v="1"/>
          </reference>
          <reference field="5" count="1" selected="0">
            <x v="60"/>
          </reference>
        </references>
      </pivotArea>
    </format>
    <format dxfId="973">
      <pivotArea dataOnly="0" labelOnly="1" outline="0" fieldPosition="0">
        <references count="2">
          <reference field="4" count="1">
            <x v="0"/>
          </reference>
          <reference field="5" count="1" selected="0">
            <x v="61"/>
          </reference>
        </references>
      </pivotArea>
    </format>
    <format dxfId="972">
      <pivotArea outline="0" collapsedLevelsAreSubtotals="1" fieldPosition="0"/>
    </format>
    <format dxfId="971">
      <pivotArea dataOnly="0" labelOnly="1" outline="0" fieldPosition="0">
        <references count="2">
          <reference field="4" count="1">
            <x v="0"/>
          </reference>
          <reference field="5" count="1" selected="0">
            <x v="0"/>
          </reference>
        </references>
      </pivotArea>
    </format>
    <format dxfId="970">
      <pivotArea dataOnly="0" labelOnly="1" outline="0" fieldPosition="0">
        <references count="2">
          <reference field="4" count="1">
            <x v="1"/>
          </reference>
          <reference field="5" count="1" selected="0">
            <x v="5"/>
          </reference>
        </references>
      </pivotArea>
    </format>
    <format dxfId="969">
      <pivotArea dataOnly="0" labelOnly="1" outline="0" fieldPosition="0">
        <references count="2">
          <reference field="4" count="1">
            <x v="0"/>
          </reference>
          <reference field="5" count="1" selected="0">
            <x v="7"/>
          </reference>
        </references>
      </pivotArea>
    </format>
    <format dxfId="968">
      <pivotArea dataOnly="0" labelOnly="1" outline="0" fieldPosition="0">
        <references count="2">
          <reference field="4" count="1">
            <x v="1"/>
          </reference>
          <reference field="5" count="1" selected="0">
            <x v="9"/>
          </reference>
        </references>
      </pivotArea>
    </format>
    <format dxfId="967">
      <pivotArea dataOnly="0" labelOnly="1" outline="0" fieldPosition="0">
        <references count="2">
          <reference field="4" count="1">
            <x v="0"/>
          </reference>
          <reference field="5" count="1" selected="0">
            <x v="11"/>
          </reference>
        </references>
      </pivotArea>
    </format>
    <format dxfId="966">
      <pivotArea dataOnly="0" labelOnly="1" outline="0" fieldPosition="0">
        <references count="2">
          <reference field="4" count="1">
            <x v="1"/>
          </reference>
          <reference field="5" count="1" selected="0">
            <x v="21"/>
          </reference>
        </references>
      </pivotArea>
    </format>
    <format dxfId="965">
      <pivotArea dataOnly="0" labelOnly="1" outline="0" fieldPosition="0">
        <references count="2">
          <reference field="4" count="1">
            <x v="0"/>
          </reference>
          <reference field="5" count="1" selected="0">
            <x v="22"/>
          </reference>
        </references>
      </pivotArea>
    </format>
    <format dxfId="964">
      <pivotArea dataOnly="0" labelOnly="1" outline="0" fieldPosition="0">
        <references count="2">
          <reference field="4" count="1">
            <x v="1"/>
          </reference>
          <reference field="5" count="1" selected="0">
            <x v="29"/>
          </reference>
        </references>
      </pivotArea>
    </format>
    <format dxfId="963">
      <pivotArea dataOnly="0" labelOnly="1" outline="0" fieldPosition="0">
        <references count="2">
          <reference field="4" count="1">
            <x v="0"/>
          </reference>
          <reference field="5" count="1" selected="0">
            <x v="30"/>
          </reference>
        </references>
      </pivotArea>
    </format>
    <format dxfId="962">
      <pivotArea dataOnly="0" labelOnly="1" outline="0" fieldPosition="0">
        <references count="2">
          <reference field="4" count="1">
            <x v="1"/>
          </reference>
          <reference field="5" count="1" selected="0">
            <x v="35"/>
          </reference>
        </references>
      </pivotArea>
    </format>
    <format dxfId="961">
      <pivotArea dataOnly="0" labelOnly="1" outline="0" fieldPosition="0">
        <references count="2">
          <reference field="4" count="1">
            <x v="0"/>
          </reference>
          <reference field="5" count="1" selected="0">
            <x v="36"/>
          </reference>
        </references>
      </pivotArea>
    </format>
    <format dxfId="960">
      <pivotArea dataOnly="0" labelOnly="1" outline="0" fieldPosition="0">
        <references count="2">
          <reference field="4" count="1">
            <x v="1"/>
          </reference>
          <reference field="5" count="1" selected="0">
            <x v="38"/>
          </reference>
        </references>
      </pivotArea>
    </format>
    <format dxfId="959">
      <pivotArea dataOnly="0" labelOnly="1" outline="0" fieldPosition="0">
        <references count="2">
          <reference field="4" count="1">
            <x v="0"/>
          </reference>
          <reference field="5" count="1" selected="0">
            <x v="40"/>
          </reference>
        </references>
      </pivotArea>
    </format>
    <format dxfId="958">
      <pivotArea dataOnly="0" labelOnly="1" outline="0" fieldPosition="0">
        <references count="2">
          <reference field="4" count="1">
            <x v="1"/>
          </reference>
          <reference field="5" count="1" selected="0">
            <x v="49"/>
          </reference>
        </references>
      </pivotArea>
    </format>
    <format dxfId="957">
      <pivotArea dataOnly="0" labelOnly="1" outline="0" fieldPosition="0">
        <references count="2">
          <reference field="4" count="1">
            <x v="0"/>
          </reference>
          <reference field="5" count="1" selected="0">
            <x v="50"/>
          </reference>
        </references>
      </pivotArea>
    </format>
    <format dxfId="956">
      <pivotArea dataOnly="0" labelOnly="1" outline="0" fieldPosition="0">
        <references count="2">
          <reference field="4" count="1">
            <x v="1"/>
          </reference>
          <reference field="5" count="1" selected="0">
            <x v="51"/>
          </reference>
        </references>
      </pivotArea>
    </format>
    <format dxfId="955">
      <pivotArea dataOnly="0" labelOnly="1" outline="0" fieldPosition="0">
        <references count="2">
          <reference field="4" count="1">
            <x v="0"/>
          </reference>
          <reference field="5" count="1" selected="0">
            <x v="54"/>
          </reference>
        </references>
      </pivotArea>
    </format>
    <format dxfId="954">
      <pivotArea dataOnly="0" labelOnly="1" outline="0" fieldPosition="0">
        <references count="2">
          <reference field="4" count="1">
            <x v="1"/>
          </reference>
          <reference field="5" count="1" selected="0">
            <x v="60"/>
          </reference>
        </references>
      </pivotArea>
    </format>
    <format dxfId="953">
      <pivotArea dataOnly="0" labelOnly="1" outline="0" fieldPosition="0">
        <references count="2">
          <reference field="4" count="1">
            <x v="0"/>
          </reference>
          <reference field="5" count="1" selected="0">
            <x v="61"/>
          </reference>
        </references>
      </pivotArea>
    </format>
    <format dxfId="952">
      <pivotArea outline="0" collapsedLevelsAreSubtotals="1" fieldPosition="0">
        <references count="1">
          <reference field="5" count="1" selected="0">
            <x v="45"/>
          </reference>
        </references>
      </pivotArea>
    </format>
    <format dxfId="951">
      <pivotArea outline="0" collapsedLevelsAreSubtotals="1" fieldPosition="0">
        <references count="1">
          <reference field="5" count="1" selected="0">
            <x v="60"/>
          </reference>
        </references>
      </pivotArea>
    </format>
    <format dxfId="950">
      <pivotArea outline="0" collapsedLevelsAreSubtotals="1" fieldPosition="0">
        <references count="1">
          <reference field="5" count="1" selected="0">
            <x v="59"/>
          </reference>
        </references>
      </pivotArea>
    </format>
    <format dxfId="949">
      <pivotArea outline="0" collapsedLevelsAreSubtotals="1" fieldPosition="0">
        <references count="1">
          <reference field="5" count="1" selected="0">
            <x v="59"/>
          </reference>
        </references>
      </pivotArea>
    </format>
    <format dxfId="948">
      <pivotArea outline="0" collapsedLevelsAreSubtotals="1" fieldPosition="0">
        <references count="1">
          <reference field="5" count="1" selected="0">
            <x v="59"/>
          </reference>
        </references>
      </pivotArea>
    </format>
    <format dxfId="947">
      <pivotArea outline="0" collapsedLevelsAreSubtotals="1" fieldPosition="0">
        <references count="1">
          <reference field="5" count="1" selected="0">
            <x v="59"/>
          </reference>
        </references>
      </pivotArea>
    </format>
    <format dxfId="946">
      <pivotArea outline="0" collapsedLevelsAreSubtotals="1" fieldPosition="0">
        <references count="1">
          <reference field="5" count="1" selected="0">
            <x v="59"/>
          </reference>
        </references>
      </pivotArea>
    </format>
    <format dxfId="945">
      <pivotArea outline="0" collapsedLevelsAreSubtotals="1" fieldPosition="0">
        <references count="1">
          <reference field="5" count="1" selected="0">
            <x v="60"/>
          </reference>
        </references>
      </pivotArea>
    </format>
    <format dxfId="944">
      <pivotArea type="all" dataOnly="0" outline="0" fieldPosition="0"/>
    </format>
    <format dxfId="943">
      <pivotArea outline="0" collapsedLevelsAreSubtotals="1" fieldPosition="0"/>
    </format>
    <format dxfId="942">
      <pivotArea field="5" type="button" dataOnly="0" labelOnly="1" outline="0" axis="axisRow" fieldPosition="0"/>
    </format>
    <format dxfId="941">
      <pivotArea field="4" type="button" dataOnly="0" labelOnly="1" outline="0" axis="axisRow" fieldPosition="1"/>
    </format>
    <format dxfId="940">
      <pivotArea field="78" type="button" dataOnly="0" labelOnly="1" outline="0"/>
    </format>
    <format dxfId="93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8">
      <pivotArea dataOnly="0" labelOnly="1" outline="0" fieldPosition="0">
        <references count="1">
          <reference field="5" count="12">
            <x v="50"/>
            <x v="51"/>
            <x v="52"/>
            <x v="53"/>
            <x v="54"/>
            <x v="55"/>
            <x v="56"/>
            <x v="57"/>
            <x v="58"/>
            <x v="59"/>
            <x v="60"/>
            <x v="61"/>
          </reference>
        </references>
      </pivotArea>
    </format>
    <format dxfId="937">
      <pivotArea dataOnly="0" labelOnly="1" outline="0" fieldPosition="0">
        <references count="2">
          <reference field="4" count="1">
            <x v="0"/>
          </reference>
          <reference field="5" count="1" selected="0">
            <x v="0"/>
          </reference>
        </references>
      </pivotArea>
    </format>
    <format dxfId="936">
      <pivotArea dataOnly="0" labelOnly="1" outline="0" fieldPosition="0">
        <references count="2">
          <reference field="4" count="1">
            <x v="1"/>
          </reference>
          <reference field="5" count="1" selected="0">
            <x v="5"/>
          </reference>
        </references>
      </pivotArea>
    </format>
    <format dxfId="935">
      <pivotArea dataOnly="0" labelOnly="1" outline="0" fieldPosition="0">
        <references count="2">
          <reference field="4" count="1">
            <x v="0"/>
          </reference>
          <reference field="5" count="1" selected="0">
            <x v="7"/>
          </reference>
        </references>
      </pivotArea>
    </format>
    <format dxfId="934">
      <pivotArea dataOnly="0" labelOnly="1" outline="0" fieldPosition="0">
        <references count="2">
          <reference field="4" count="1">
            <x v="1"/>
          </reference>
          <reference field="5" count="1" selected="0">
            <x v="9"/>
          </reference>
        </references>
      </pivotArea>
    </format>
    <format dxfId="933">
      <pivotArea dataOnly="0" labelOnly="1" outline="0" fieldPosition="0">
        <references count="2">
          <reference field="4" count="1">
            <x v="0"/>
          </reference>
          <reference field="5" count="1" selected="0">
            <x v="11"/>
          </reference>
        </references>
      </pivotArea>
    </format>
    <format dxfId="932">
      <pivotArea dataOnly="0" labelOnly="1" outline="0" fieldPosition="0">
        <references count="2">
          <reference field="4" count="1">
            <x v="1"/>
          </reference>
          <reference field="5" count="1" selected="0">
            <x v="21"/>
          </reference>
        </references>
      </pivotArea>
    </format>
    <format dxfId="931">
      <pivotArea dataOnly="0" labelOnly="1" outline="0" fieldPosition="0">
        <references count="2">
          <reference field="4" count="1">
            <x v="0"/>
          </reference>
          <reference field="5" count="1" selected="0">
            <x v="22"/>
          </reference>
        </references>
      </pivotArea>
    </format>
    <format dxfId="930">
      <pivotArea dataOnly="0" labelOnly="1" outline="0" fieldPosition="0">
        <references count="2">
          <reference field="4" count="1">
            <x v="1"/>
          </reference>
          <reference field="5" count="1" selected="0">
            <x v="29"/>
          </reference>
        </references>
      </pivotArea>
    </format>
    <format dxfId="929">
      <pivotArea dataOnly="0" labelOnly="1" outline="0" fieldPosition="0">
        <references count="2">
          <reference field="4" count="1">
            <x v="0"/>
          </reference>
          <reference field="5" count="1" selected="0">
            <x v="30"/>
          </reference>
        </references>
      </pivotArea>
    </format>
    <format dxfId="928">
      <pivotArea dataOnly="0" labelOnly="1" outline="0" fieldPosition="0">
        <references count="2">
          <reference field="4" count="1">
            <x v="1"/>
          </reference>
          <reference field="5" count="1" selected="0">
            <x v="35"/>
          </reference>
        </references>
      </pivotArea>
    </format>
    <format dxfId="927">
      <pivotArea dataOnly="0" labelOnly="1" outline="0" fieldPosition="0">
        <references count="2">
          <reference field="4" count="1">
            <x v="0"/>
          </reference>
          <reference field="5" count="1" selected="0">
            <x v="36"/>
          </reference>
        </references>
      </pivotArea>
    </format>
    <format dxfId="926">
      <pivotArea dataOnly="0" labelOnly="1" outline="0" fieldPosition="0">
        <references count="2">
          <reference field="4" count="1">
            <x v="1"/>
          </reference>
          <reference field="5" count="1" selected="0">
            <x v="38"/>
          </reference>
        </references>
      </pivotArea>
    </format>
    <format dxfId="925">
      <pivotArea dataOnly="0" labelOnly="1" outline="0" fieldPosition="0">
        <references count="2">
          <reference field="4" count="1">
            <x v="0"/>
          </reference>
          <reference field="5" count="1" selected="0">
            <x v="40"/>
          </reference>
        </references>
      </pivotArea>
    </format>
    <format dxfId="924">
      <pivotArea dataOnly="0" labelOnly="1" outline="0" fieldPosition="0">
        <references count="2">
          <reference field="4" count="1">
            <x v="1"/>
          </reference>
          <reference field="5" count="1" selected="0">
            <x v="49"/>
          </reference>
        </references>
      </pivotArea>
    </format>
    <format dxfId="923">
      <pivotArea dataOnly="0" labelOnly="1" outline="0" fieldPosition="0">
        <references count="2">
          <reference field="4" count="1">
            <x v="0"/>
          </reference>
          <reference field="5" count="1" selected="0">
            <x v="50"/>
          </reference>
        </references>
      </pivotArea>
    </format>
    <format dxfId="922">
      <pivotArea dataOnly="0" labelOnly="1" outline="0" fieldPosition="0">
        <references count="2">
          <reference field="4" count="1">
            <x v="1"/>
          </reference>
          <reference field="5" count="1" selected="0">
            <x v="51"/>
          </reference>
        </references>
      </pivotArea>
    </format>
    <format dxfId="921">
      <pivotArea dataOnly="0" labelOnly="1" outline="0" fieldPosition="0">
        <references count="2">
          <reference field="4" count="1">
            <x v="0"/>
          </reference>
          <reference field="5" count="1" selected="0">
            <x v="54"/>
          </reference>
        </references>
      </pivotArea>
    </format>
    <format dxfId="920">
      <pivotArea dataOnly="0" labelOnly="1" outline="0" fieldPosition="0">
        <references count="2">
          <reference field="4" count="1">
            <x v="1"/>
          </reference>
          <reference field="5" count="1" selected="0">
            <x v="60"/>
          </reference>
        </references>
      </pivotArea>
    </format>
    <format dxfId="919">
      <pivotArea dataOnly="0" labelOnly="1" outline="0" fieldPosition="0">
        <references count="2">
          <reference field="4" count="1">
            <x v="0"/>
          </reference>
          <reference field="5" count="1" selected="0">
            <x v="61"/>
          </reference>
        </references>
      </pivotArea>
    </format>
    <format dxfId="918">
      <pivotArea dataOnly="0" labelOnly="1" outline="0" fieldPosition="0">
        <references count="1">
          <reference field="4294967294" count="1">
            <x v="0"/>
          </reference>
        </references>
      </pivotArea>
    </format>
    <format dxfId="917">
      <pivotArea outline="0" collapsedLevelsAreSubtotals="1" fieldPosition="0"/>
    </format>
    <format dxfId="91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15">
      <pivotArea dataOnly="0" labelOnly="1" outline="0" fieldPosition="0">
        <references count="1">
          <reference field="5" count="12">
            <x v="50"/>
            <x v="51"/>
            <x v="52"/>
            <x v="53"/>
            <x v="54"/>
            <x v="55"/>
            <x v="56"/>
            <x v="57"/>
            <x v="58"/>
            <x v="59"/>
            <x v="60"/>
            <x v="61"/>
          </reference>
        </references>
      </pivotArea>
    </format>
    <format dxfId="914">
      <pivotArea dataOnly="0" labelOnly="1" outline="0" fieldPosition="0">
        <references count="2">
          <reference field="4" count="1">
            <x v="0"/>
          </reference>
          <reference field="5" count="1" selected="0">
            <x v="0"/>
          </reference>
        </references>
      </pivotArea>
    </format>
    <format dxfId="913">
      <pivotArea dataOnly="0" labelOnly="1" outline="0" fieldPosition="0">
        <references count="2">
          <reference field="4" count="1">
            <x v="1"/>
          </reference>
          <reference field="5" count="1" selected="0">
            <x v="5"/>
          </reference>
        </references>
      </pivotArea>
    </format>
    <format dxfId="912">
      <pivotArea dataOnly="0" labelOnly="1" outline="0" fieldPosition="0">
        <references count="2">
          <reference field="4" count="1">
            <x v="0"/>
          </reference>
          <reference field="5" count="1" selected="0">
            <x v="7"/>
          </reference>
        </references>
      </pivotArea>
    </format>
    <format dxfId="911">
      <pivotArea dataOnly="0" labelOnly="1" outline="0" fieldPosition="0">
        <references count="2">
          <reference field="4" count="1">
            <x v="1"/>
          </reference>
          <reference field="5" count="1" selected="0">
            <x v="9"/>
          </reference>
        </references>
      </pivotArea>
    </format>
    <format dxfId="910">
      <pivotArea dataOnly="0" labelOnly="1" outline="0" fieldPosition="0">
        <references count="2">
          <reference field="4" count="1">
            <x v="0"/>
          </reference>
          <reference field="5" count="1" selected="0">
            <x v="11"/>
          </reference>
        </references>
      </pivotArea>
    </format>
    <format dxfId="909">
      <pivotArea dataOnly="0" labelOnly="1" outline="0" fieldPosition="0">
        <references count="2">
          <reference field="4" count="1">
            <x v="1"/>
          </reference>
          <reference field="5" count="1" selected="0">
            <x v="21"/>
          </reference>
        </references>
      </pivotArea>
    </format>
    <format dxfId="908">
      <pivotArea dataOnly="0" labelOnly="1" outline="0" fieldPosition="0">
        <references count="2">
          <reference field="4" count="1">
            <x v="0"/>
          </reference>
          <reference field="5" count="1" selected="0">
            <x v="22"/>
          </reference>
        </references>
      </pivotArea>
    </format>
    <format dxfId="907">
      <pivotArea dataOnly="0" labelOnly="1" outline="0" fieldPosition="0">
        <references count="2">
          <reference field="4" count="1">
            <x v="1"/>
          </reference>
          <reference field="5" count="1" selected="0">
            <x v="29"/>
          </reference>
        </references>
      </pivotArea>
    </format>
    <format dxfId="906">
      <pivotArea dataOnly="0" labelOnly="1" outline="0" fieldPosition="0">
        <references count="2">
          <reference field="4" count="1">
            <x v="0"/>
          </reference>
          <reference field="5" count="1" selected="0">
            <x v="30"/>
          </reference>
        </references>
      </pivotArea>
    </format>
    <format dxfId="905">
      <pivotArea dataOnly="0" labelOnly="1" outline="0" fieldPosition="0">
        <references count="2">
          <reference field="4" count="1">
            <x v="1"/>
          </reference>
          <reference field="5" count="1" selected="0">
            <x v="35"/>
          </reference>
        </references>
      </pivotArea>
    </format>
    <format dxfId="904">
      <pivotArea dataOnly="0" labelOnly="1" outline="0" fieldPosition="0">
        <references count="2">
          <reference field="4" count="1">
            <x v="0"/>
          </reference>
          <reference field="5" count="1" selected="0">
            <x v="36"/>
          </reference>
        </references>
      </pivotArea>
    </format>
    <format dxfId="903">
      <pivotArea dataOnly="0" labelOnly="1" outline="0" fieldPosition="0">
        <references count="2">
          <reference field="4" count="1">
            <x v="1"/>
          </reference>
          <reference field="5" count="1" selected="0">
            <x v="38"/>
          </reference>
        </references>
      </pivotArea>
    </format>
    <format dxfId="902">
      <pivotArea dataOnly="0" labelOnly="1" outline="0" fieldPosition="0">
        <references count="2">
          <reference field="4" count="1">
            <x v="0"/>
          </reference>
          <reference field="5" count="1" selected="0">
            <x v="40"/>
          </reference>
        </references>
      </pivotArea>
    </format>
    <format dxfId="901">
      <pivotArea dataOnly="0" labelOnly="1" outline="0" fieldPosition="0">
        <references count="2">
          <reference field="4" count="1">
            <x v="1"/>
          </reference>
          <reference field="5" count="1" selected="0">
            <x v="49"/>
          </reference>
        </references>
      </pivotArea>
    </format>
    <format dxfId="900">
      <pivotArea dataOnly="0" labelOnly="1" outline="0" fieldPosition="0">
        <references count="2">
          <reference field="4" count="1">
            <x v="0"/>
          </reference>
          <reference field="5" count="1" selected="0">
            <x v="50"/>
          </reference>
        </references>
      </pivotArea>
    </format>
    <format dxfId="899">
      <pivotArea dataOnly="0" labelOnly="1" outline="0" fieldPosition="0">
        <references count="2">
          <reference field="4" count="1">
            <x v="1"/>
          </reference>
          <reference field="5" count="1" selected="0">
            <x v="51"/>
          </reference>
        </references>
      </pivotArea>
    </format>
    <format dxfId="898">
      <pivotArea dataOnly="0" labelOnly="1" outline="0" fieldPosition="0">
        <references count="2">
          <reference field="4" count="1">
            <x v="0"/>
          </reference>
          <reference field="5" count="1" selected="0">
            <x v="54"/>
          </reference>
        </references>
      </pivotArea>
    </format>
    <format dxfId="897">
      <pivotArea dataOnly="0" labelOnly="1" outline="0" fieldPosition="0">
        <references count="2">
          <reference field="4" count="1">
            <x v="1"/>
          </reference>
          <reference field="5" count="1" selected="0">
            <x v="60"/>
          </reference>
        </references>
      </pivotArea>
    </format>
    <format dxfId="896">
      <pivotArea dataOnly="0" labelOnly="1" outline="0" fieldPosition="0">
        <references count="2">
          <reference field="4" count="1">
            <x v="0"/>
          </reference>
          <reference field="5" count="1" selected="0">
            <x v="61"/>
          </reference>
        </references>
      </pivotArea>
    </format>
    <format dxfId="895">
      <pivotArea field="5" type="button" dataOnly="0" labelOnly="1" outline="0" axis="axisRow" fieldPosition="0"/>
    </format>
    <format dxfId="894">
      <pivotArea field="4" type="button" dataOnly="0" labelOnly="1" outline="0" axis="axisRow" fieldPosition="1"/>
    </format>
    <format dxfId="893">
      <pivotArea field="78" type="button" dataOnly="0" labelOnly="1" outline="0"/>
    </format>
    <format dxfId="892">
      <pivotArea dataOnly="0" labelOnly="1" outline="0" fieldPosition="0">
        <references count="1">
          <reference field="4294967294" count="1">
            <x v="0"/>
          </reference>
        </references>
      </pivotArea>
    </format>
    <format dxfId="891">
      <pivotArea type="all" dataOnly="0" outline="0" fieldPosition="0"/>
    </format>
    <format dxfId="890">
      <pivotArea outline="0" collapsedLevelsAreSubtotals="1" fieldPosition="0"/>
    </format>
    <format dxfId="889">
      <pivotArea field="5" type="button" dataOnly="0" labelOnly="1" outline="0" axis="axisRow" fieldPosition="0"/>
    </format>
    <format dxfId="888">
      <pivotArea field="4" type="button" dataOnly="0" labelOnly="1" outline="0" axis="axisRow" fieldPosition="1"/>
    </format>
    <format dxfId="887">
      <pivotArea field="78" type="button" dataOnly="0" labelOnly="1" outline="0"/>
    </format>
    <format dxfId="88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5">
      <pivotArea dataOnly="0" labelOnly="1" outline="0" fieldPosition="0">
        <references count="1">
          <reference field="5" count="12">
            <x v="50"/>
            <x v="51"/>
            <x v="52"/>
            <x v="53"/>
            <x v="54"/>
            <x v="55"/>
            <x v="56"/>
            <x v="57"/>
            <x v="58"/>
            <x v="59"/>
            <x v="60"/>
            <x v="61"/>
          </reference>
        </references>
      </pivotArea>
    </format>
    <format dxfId="884">
      <pivotArea dataOnly="0" labelOnly="1" outline="0" fieldPosition="0">
        <references count="2">
          <reference field="4" count="1">
            <x v="0"/>
          </reference>
          <reference field="5" count="1" selected="0">
            <x v="0"/>
          </reference>
        </references>
      </pivotArea>
    </format>
    <format dxfId="883">
      <pivotArea dataOnly="0" labelOnly="1" outline="0" fieldPosition="0">
        <references count="2">
          <reference field="4" count="1">
            <x v="1"/>
          </reference>
          <reference field="5" count="1" selected="0">
            <x v="5"/>
          </reference>
        </references>
      </pivotArea>
    </format>
    <format dxfId="882">
      <pivotArea dataOnly="0" labelOnly="1" outline="0" fieldPosition="0">
        <references count="2">
          <reference field="4" count="1">
            <x v="0"/>
          </reference>
          <reference field="5" count="1" selected="0">
            <x v="7"/>
          </reference>
        </references>
      </pivotArea>
    </format>
    <format dxfId="881">
      <pivotArea dataOnly="0" labelOnly="1" outline="0" fieldPosition="0">
        <references count="2">
          <reference field="4" count="1">
            <x v="1"/>
          </reference>
          <reference field="5" count="1" selected="0">
            <x v="9"/>
          </reference>
        </references>
      </pivotArea>
    </format>
    <format dxfId="880">
      <pivotArea dataOnly="0" labelOnly="1" outline="0" fieldPosition="0">
        <references count="2">
          <reference field="4" count="1">
            <x v="0"/>
          </reference>
          <reference field="5" count="1" selected="0">
            <x v="11"/>
          </reference>
        </references>
      </pivotArea>
    </format>
    <format dxfId="879">
      <pivotArea dataOnly="0" labelOnly="1" outline="0" fieldPosition="0">
        <references count="2">
          <reference field="4" count="1">
            <x v="1"/>
          </reference>
          <reference field="5" count="1" selected="0">
            <x v="21"/>
          </reference>
        </references>
      </pivotArea>
    </format>
    <format dxfId="878">
      <pivotArea dataOnly="0" labelOnly="1" outline="0" fieldPosition="0">
        <references count="2">
          <reference field="4" count="1">
            <x v="0"/>
          </reference>
          <reference field="5" count="1" selected="0">
            <x v="22"/>
          </reference>
        </references>
      </pivotArea>
    </format>
    <format dxfId="877">
      <pivotArea dataOnly="0" labelOnly="1" outline="0" fieldPosition="0">
        <references count="2">
          <reference field="4" count="1">
            <x v="1"/>
          </reference>
          <reference field="5" count="1" selected="0">
            <x v="29"/>
          </reference>
        </references>
      </pivotArea>
    </format>
    <format dxfId="876">
      <pivotArea dataOnly="0" labelOnly="1" outline="0" fieldPosition="0">
        <references count="2">
          <reference field="4" count="1">
            <x v="0"/>
          </reference>
          <reference field="5" count="1" selected="0">
            <x v="30"/>
          </reference>
        </references>
      </pivotArea>
    </format>
    <format dxfId="875">
      <pivotArea dataOnly="0" labelOnly="1" outline="0" fieldPosition="0">
        <references count="2">
          <reference field="4" count="1">
            <x v="1"/>
          </reference>
          <reference field="5" count="1" selected="0">
            <x v="35"/>
          </reference>
        </references>
      </pivotArea>
    </format>
    <format dxfId="874">
      <pivotArea dataOnly="0" labelOnly="1" outline="0" fieldPosition="0">
        <references count="2">
          <reference field="4" count="1">
            <x v="0"/>
          </reference>
          <reference field="5" count="1" selected="0">
            <x v="36"/>
          </reference>
        </references>
      </pivotArea>
    </format>
    <format dxfId="873">
      <pivotArea dataOnly="0" labelOnly="1" outline="0" fieldPosition="0">
        <references count="2">
          <reference field="4" count="1">
            <x v="1"/>
          </reference>
          <reference field="5" count="1" selected="0">
            <x v="38"/>
          </reference>
        </references>
      </pivotArea>
    </format>
    <format dxfId="872">
      <pivotArea dataOnly="0" labelOnly="1" outline="0" fieldPosition="0">
        <references count="2">
          <reference field="4" count="1">
            <x v="0"/>
          </reference>
          <reference field="5" count="1" selected="0">
            <x v="40"/>
          </reference>
        </references>
      </pivotArea>
    </format>
    <format dxfId="871">
      <pivotArea dataOnly="0" labelOnly="1" outline="0" fieldPosition="0">
        <references count="2">
          <reference field="4" count="1">
            <x v="1"/>
          </reference>
          <reference field="5" count="1" selected="0">
            <x v="49"/>
          </reference>
        </references>
      </pivotArea>
    </format>
    <format dxfId="870">
      <pivotArea dataOnly="0" labelOnly="1" outline="0" fieldPosition="0">
        <references count="2">
          <reference field="4" count="1">
            <x v="0"/>
          </reference>
          <reference field="5" count="1" selected="0">
            <x v="50"/>
          </reference>
        </references>
      </pivotArea>
    </format>
    <format dxfId="869">
      <pivotArea dataOnly="0" labelOnly="1" outline="0" fieldPosition="0">
        <references count="2">
          <reference field="4" count="1">
            <x v="1"/>
          </reference>
          <reference field="5" count="1" selected="0">
            <x v="51"/>
          </reference>
        </references>
      </pivotArea>
    </format>
    <format dxfId="868">
      <pivotArea dataOnly="0" labelOnly="1" outline="0" fieldPosition="0">
        <references count="2">
          <reference field="4" count="1">
            <x v="0"/>
          </reference>
          <reference field="5" count="1" selected="0">
            <x v="54"/>
          </reference>
        </references>
      </pivotArea>
    </format>
    <format dxfId="867">
      <pivotArea dataOnly="0" labelOnly="1" outline="0" fieldPosition="0">
        <references count="2">
          <reference field="4" count="1">
            <x v="1"/>
          </reference>
          <reference field="5" count="1" selected="0">
            <x v="60"/>
          </reference>
        </references>
      </pivotArea>
    </format>
    <format dxfId="866">
      <pivotArea dataOnly="0" labelOnly="1" outline="0" fieldPosition="0">
        <references count="2">
          <reference field="4" count="1">
            <x v="0"/>
          </reference>
          <reference field="5" count="1" selected="0">
            <x v="61"/>
          </reference>
        </references>
      </pivotArea>
    </format>
    <format dxfId="865">
      <pivotArea dataOnly="0" labelOnly="1" outline="0" fieldPosition="0">
        <references count="1">
          <reference field="4294967294" count="1">
            <x v="0"/>
          </reference>
        </references>
      </pivotArea>
    </format>
    <format dxfId="864">
      <pivotArea outline="0" collapsedLevelsAreSubtotals="1" fieldPosition="0"/>
    </format>
    <format dxfId="863">
      <pivotArea dataOnly="0" labelOnly="1" outline="0" fieldPosition="0">
        <references count="2">
          <reference field="4" count="1">
            <x v="0"/>
          </reference>
          <reference field="5" count="1" selected="0">
            <x v="0"/>
          </reference>
        </references>
      </pivotArea>
    </format>
    <format dxfId="862">
      <pivotArea dataOnly="0" labelOnly="1" outline="0" fieldPosition="0">
        <references count="2">
          <reference field="4" count="1">
            <x v="1"/>
          </reference>
          <reference field="5" count="1" selected="0">
            <x v="5"/>
          </reference>
        </references>
      </pivotArea>
    </format>
    <format dxfId="861">
      <pivotArea dataOnly="0" labelOnly="1" outline="0" fieldPosition="0">
        <references count="2">
          <reference field="4" count="1">
            <x v="0"/>
          </reference>
          <reference field="5" count="1" selected="0">
            <x v="7"/>
          </reference>
        </references>
      </pivotArea>
    </format>
    <format dxfId="860">
      <pivotArea dataOnly="0" labelOnly="1" outline="0" fieldPosition="0">
        <references count="2">
          <reference field="4" count="1">
            <x v="1"/>
          </reference>
          <reference field="5" count="1" selected="0">
            <x v="9"/>
          </reference>
        </references>
      </pivotArea>
    </format>
    <format dxfId="859">
      <pivotArea dataOnly="0" labelOnly="1" outline="0" fieldPosition="0">
        <references count="2">
          <reference field="4" count="1">
            <x v="0"/>
          </reference>
          <reference field="5" count="1" selected="0">
            <x v="11"/>
          </reference>
        </references>
      </pivotArea>
    </format>
    <format dxfId="858">
      <pivotArea dataOnly="0" labelOnly="1" outline="0" fieldPosition="0">
        <references count="2">
          <reference field="4" count="1">
            <x v="1"/>
          </reference>
          <reference field="5" count="1" selected="0">
            <x v="21"/>
          </reference>
        </references>
      </pivotArea>
    </format>
    <format dxfId="857">
      <pivotArea dataOnly="0" labelOnly="1" outline="0" fieldPosition="0">
        <references count="2">
          <reference field="4" count="1">
            <x v="0"/>
          </reference>
          <reference field="5" count="1" selected="0">
            <x v="22"/>
          </reference>
        </references>
      </pivotArea>
    </format>
    <format dxfId="856">
      <pivotArea dataOnly="0" labelOnly="1" outline="0" fieldPosition="0">
        <references count="2">
          <reference field="4" count="1">
            <x v="1"/>
          </reference>
          <reference field="5" count="1" selected="0">
            <x v="29"/>
          </reference>
        </references>
      </pivotArea>
    </format>
    <format dxfId="855">
      <pivotArea dataOnly="0" labelOnly="1" outline="0" fieldPosition="0">
        <references count="2">
          <reference field="4" count="1">
            <x v="0"/>
          </reference>
          <reference field="5" count="1" selected="0">
            <x v="30"/>
          </reference>
        </references>
      </pivotArea>
    </format>
    <format dxfId="854">
      <pivotArea dataOnly="0" labelOnly="1" outline="0" fieldPosition="0">
        <references count="2">
          <reference field="4" count="1">
            <x v="1"/>
          </reference>
          <reference field="5" count="1" selected="0">
            <x v="35"/>
          </reference>
        </references>
      </pivotArea>
    </format>
    <format dxfId="853">
      <pivotArea dataOnly="0" labelOnly="1" outline="0" fieldPosition="0">
        <references count="2">
          <reference field="4" count="1">
            <x v="0"/>
          </reference>
          <reference field="5" count="1" selected="0">
            <x v="36"/>
          </reference>
        </references>
      </pivotArea>
    </format>
    <format dxfId="852">
      <pivotArea dataOnly="0" labelOnly="1" outline="0" fieldPosition="0">
        <references count="2">
          <reference field="4" count="1">
            <x v="1"/>
          </reference>
          <reference field="5" count="1" selected="0">
            <x v="38"/>
          </reference>
        </references>
      </pivotArea>
    </format>
    <format dxfId="851">
      <pivotArea dataOnly="0" labelOnly="1" outline="0" fieldPosition="0">
        <references count="2">
          <reference field="4" count="1">
            <x v="0"/>
          </reference>
          <reference field="5" count="1" selected="0">
            <x v="40"/>
          </reference>
        </references>
      </pivotArea>
    </format>
    <format dxfId="850">
      <pivotArea dataOnly="0" labelOnly="1" outline="0" fieldPosition="0">
        <references count="2">
          <reference field="4" count="1">
            <x v="1"/>
          </reference>
          <reference field="5" count="1" selected="0">
            <x v="49"/>
          </reference>
        </references>
      </pivotArea>
    </format>
    <format dxfId="849">
      <pivotArea dataOnly="0" labelOnly="1" outline="0" fieldPosition="0">
        <references count="2">
          <reference field="4" count="1">
            <x v="0"/>
          </reference>
          <reference field="5" count="1" selected="0">
            <x v="50"/>
          </reference>
        </references>
      </pivotArea>
    </format>
    <format dxfId="848">
      <pivotArea dataOnly="0" labelOnly="1" outline="0" fieldPosition="0">
        <references count="2">
          <reference field="4" count="1">
            <x v="1"/>
          </reference>
          <reference field="5" count="1" selected="0">
            <x v="51"/>
          </reference>
        </references>
      </pivotArea>
    </format>
    <format dxfId="847">
      <pivotArea dataOnly="0" labelOnly="1" outline="0" fieldPosition="0">
        <references count="2">
          <reference field="4" count="1">
            <x v="0"/>
          </reference>
          <reference field="5" count="1" selected="0">
            <x v="54"/>
          </reference>
        </references>
      </pivotArea>
    </format>
    <format dxfId="846">
      <pivotArea dataOnly="0" labelOnly="1" outline="0" fieldPosition="0">
        <references count="2">
          <reference field="4" count="1">
            <x v="1"/>
          </reference>
          <reference field="5" count="1" selected="0">
            <x v="60"/>
          </reference>
        </references>
      </pivotArea>
    </format>
    <format dxfId="845">
      <pivotArea dataOnly="0" labelOnly="1" outline="0" fieldPosition="0">
        <references count="2">
          <reference field="4" count="1">
            <x v="0"/>
          </reference>
          <reference field="5" count="1" selected="0">
            <x v="61"/>
          </reference>
        </references>
      </pivotArea>
    </format>
    <format dxfId="844">
      <pivotArea outline="0" collapsedLevelsAreSubtotals="1" fieldPosition="0"/>
    </format>
    <format dxfId="843">
      <pivotArea dataOnly="0" labelOnly="1" outline="0" fieldPosition="0">
        <references count="2">
          <reference field="4" count="1">
            <x v="0"/>
          </reference>
          <reference field="5" count="1" selected="0">
            <x v="0"/>
          </reference>
        </references>
      </pivotArea>
    </format>
    <format dxfId="842">
      <pivotArea dataOnly="0" labelOnly="1" outline="0" fieldPosition="0">
        <references count="2">
          <reference field="4" count="1">
            <x v="1"/>
          </reference>
          <reference field="5" count="1" selected="0">
            <x v="5"/>
          </reference>
        </references>
      </pivotArea>
    </format>
    <format dxfId="841">
      <pivotArea dataOnly="0" labelOnly="1" outline="0" fieldPosition="0">
        <references count="2">
          <reference field="4" count="1">
            <x v="0"/>
          </reference>
          <reference field="5" count="1" selected="0">
            <x v="7"/>
          </reference>
        </references>
      </pivotArea>
    </format>
    <format dxfId="840">
      <pivotArea dataOnly="0" labelOnly="1" outline="0" fieldPosition="0">
        <references count="2">
          <reference field="4" count="1">
            <x v="1"/>
          </reference>
          <reference field="5" count="1" selected="0">
            <x v="9"/>
          </reference>
        </references>
      </pivotArea>
    </format>
    <format dxfId="839">
      <pivotArea dataOnly="0" labelOnly="1" outline="0" fieldPosition="0">
        <references count="2">
          <reference field="4" count="1">
            <x v="0"/>
          </reference>
          <reference field="5" count="1" selected="0">
            <x v="11"/>
          </reference>
        </references>
      </pivotArea>
    </format>
    <format dxfId="838">
      <pivotArea dataOnly="0" labelOnly="1" outline="0" fieldPosition="0">
        <references count="2">
          <reference field="4" count="1">
            <x v="1"/>
          </reference>
          <reference field="5" count="1" selected="0">
            <x v="21"/>
          </reference>
        </references>
      </pivotArea>
    </format>
    <format dxfId="837">
      <pivotArea dataOnly="0" labelOnly="1" outline="0" fieldPosition="0">
        <references count="2">
          <reference field="4" count="1">
            <x v="0"/>
          </reference>
          <reference field="5" count="1" selected="0">
            <x v="22"/>
          </reference>
        </references>
      </pivotArea>
    </format>
    <format dxfId="836">
      <pivotArea dataOnly="0" labelOnly="1" outline="0" fieldPosition="0">
        <references count="2">
          <reference field="4" count="1">
            <x v="1"/>
          </reference>
          <reference field="5" count="1" selected="0">
            <x v="29"/>
          </reference>
        </references>
      </pivotArea>
    </format>
    <format dxfId="835">
      <pivotArea dataOnly="0" labelOnly="1" outline="0" fieldPosition="0">
        <references count="2">
          <reference field="4" count="1">
            <x v="0"/>
          </reference>
          <reference field="5" count="1" selected="0">
            <x v="30"/>
          </reference>
        </references>
      </pivotArea>
    </format>
    <format dxfId="834">
      <pivotArea dataOnly="0" labelOnly="1" outline="0" fieldPosition="0">
        <references count="2">
          <reference field="4" count="1">
            <x v="1"/>
          </reference>
          <reference field="5" count="1" selected="0">
            <x v="35"/>
          </reference>
        </references>
      </pivotArea>
    </format>
    <format dxfId="833">
      <pivotArea dataOnly="0" labelOnly="1" outline="0" fieldPosition="0">
        <references count="2">
          <reference field="4" count="1">
            <x v="0"/>
          </reference>
          <reference field="5" count="1" selected="0">
            <x v="36"/>
          </reference>
        </references>
      </pivotArea>
    </format>
    <format dxfId="832">
      <pivotArea dataOnly="0" labelOnly="1" outline="0" fieldPosition="0">
        <references count="2">
          <reference field="4" count="1">
            <x v="1"/>
          </reference>
          <reference field="5" count="1" selected="0">
            <x v="38"/>
          </reference>
        </references>
      </pivotArea>
    </format>
    <format dxfId="831">
      <pivotArea dataOnly="0" labelOnly="1" outline="0" fieldPosition="0">
        <references count="2">
          <reference field="4" count="1">
            <x v="0"/>
          </reference>
          <reference field="5" count="1" selected="0">
            <x v="40"/>
          </reference>
        </references>
      </pivotArea>
    </format>
    <format dxfId="830">
      <pivotArea dataOnly="0" labelOnly="1" outline="0" fieldPosition="0">
        <references count="2">
          <reference field="4" count="1">
            <x v="1"/>
          </reference>
          <reference field="5" count="1" selected="0">
            <x v="49"/>
          </reference>
        </references>
      </pivotArea>
    </format>
    <format dxfId="829">
      <pivotArea dataOnly="0" labelOnly="1" outline="0" fieldPosition="0">
        <references count="2">
          <reference field="4" count="1">
            <x v="0"/>
          </reference>
          <reference field="5" count="1" selected="0">
            <x v="50"/>
          </reference>
        </references>
      </pivotArea>
    </format>
    <format dxfId="828">
      <pivotArea dataOnly="0" labelOnly="1" outline="0" fieldPosition="0">
        <references count="2">
          <reference field="4" count="1">
            <x v="1"/>
          </reference>
          <reference field="5" count="1" selected="0">
            <x v="51"/>
          </reference>
        </references>
      </pivotArea>
    </format>
    <format dxfId="827">
      <pivotArea dataOnly="0" labelOnly="1" outline="0" fieldPosition="0">
        <references count="2">
          <reference field="4" count="1">
            <x v="0"/>
          </reference>
          <reference field="5" count="1" selected="0">
            <x v="54"/>
          </reference>
        </references>
      </pivotArea>
    </format>
    <format dxfId="826">
      <pivotArea dataOnly="0" labelOnly="1" outline="0" fieldPosition="0">
        <references count="2">
          <reference field="4" count="1">
            <x v="1"/>
          </reference>
          <reference field="5" count="1" selected="0">
            <x v="60"/>
          </reference>
        </references>
      </pivotArea>
    </format>
    <format dxfId="825">
      <pivotArea dataOnly="0" labelOnly="1" outline="0" fieldPosition="0">
        <references count="2">
          <reference field="4" count="1">
            <x v="0"/>
          </reference>
          <reference field="5" count="1" selected="0">
            <x v="61"/>
          </reference>
        </references>
      </pivotArea>
    </format>
    <format dxfId="824">
      <pivotArea field="5" type="button" dataOnly="0" labelOnly="1" outline="0" axis="axisRow" fieldPosition="0"/>
    </format>
    <format dxfId="823">
      <pivotArea field="4" type="button" dataOnly="0" labelOnly="1" outline="0" axis="axisRow" fieldPosition="1"/>
    </format>
    <format dxfId="822">
      <pivotArea field="78" type="button" dataOnly="0" labelOnly="1" outline="0"/>
    </format>
    <format dxfId="821">
      <pivotArea dataOnly="0" labelOnly="1" outline="0" fieldPosition="0">
        <references count="1">
          <reference field="4294967294" count="1">
            <x v="0"/>
          </reference>
        </references>
      </pivotArea>
    </format>
    <format dxfId="820">
      <pivotArea dataOnly="0" labelOnly="1" outline="0" fieldPosition="0">
        <references count="2">
          <reference field="4" count="1">
            <x v="0"/>
          </reference>
          <reference field="5" count="1" selected="0">
            <x v="0"/>
          </reference>
        </references>
      </pivotArea>
    </format>
    <format dxfId="819">
      <pivotArea dataOnly="0" labelOnly="1" outline="0" fieldPosition="0">
        <references count="2">
          <reference field="4" count="1">
            <x v="1"/>
          </reference>
          <reference field="5" count="1" selected="0">
            <x v="5"/>
          </reference>
        </references>
      </pivotArea>
    </format>
    <format dxfId="818">
      <pivotArea dataOnly="0" labelOnly="1" outline="0" fieldPosition="0">
        <references count="2">
          <reference field="4" count="1">
            <x v="0"/>
          </reference>
          <reference field="5" count="1" selected="0">
            <x v="7"/>
          </reference>
        </references>
      </pivotArea>
    </format>
    <format dxfId="817">
      <pivotArea dataOnly="0" labelOnly="1" outline="0" fieldPosition="0">
        <references count="2">
          <reference field="4" count="1">
            <x v="1"/>
          </reference>
          <reference field="5" count="1" selected="0">
            <x v="9"/>
          </reference>
        </references>
      </pivotArea>
    </format>
    <format dxfId="816">
      <pivotArea dataOnly="0" labelOnly="1" outline="0" fieldPosition="0">
        <references count="2">
          <reference field="4" count="1">
            <x v="0"/>
          </reference>
          <reference field="5" count="1" selected="0">
            <x v="11"/>
          </reference>
        </references>
      </pivotArea>
    </format>
    <format dxfId="815">
      <pivotArea dataOnly="0" labelOnly="1" outline="0" fieldPosition="0">
        <references count="2">
          <reference field="4" count="1">
            <x v="1"/>
          </reference>
          <reference field="5" count="1" selected="0">
            <x v="21"/>
          </reference>
        </references>
      </pivotArea>
    </format>
    <format dxfId="814">
      <pivotArea dataOnly="0" labelOnly="1" outline="0" fieldPosition="0">
        <references count="2">
          <reference field="4" count="1">
            <x v="0"/>
          </reference>
          <reference field="5" count="1" selected="0">
            <x v="22"/>
          </reference>
        </references>
      </pivotArea>
    </format>
    <format dxfId="813">
      <pivotArea dataOnly="0" labelOnly="1" outline="0" fieldPosition="0">
        <references count="2">
          <reference field="4" count="1">
            <x v="1"/>
          </reference>
          <reference field="5" count="1" selected="0">
            <x v="29"/>
          </reference>
        </references>
      </pivotArea>
    </format>
    <format dxfId="812">
      <pivotArea dataOnly="0" labelOnly="1" outline="0" fieldPosition="0">
        <references count="2">
          <reference field="4" count="1">
            <x v="0"/>
          </reference>
          <reference field="5" count="1" selected="0">
            <x v="30"/>
          </reference>
        </references>
      </pivotArea>
    </format>
    <format dxfId="811">
      <pivotArea dataOnly="0" labelOnly="1" outline="0" fieldPosition="0">
        <references count="2">
          <reference field="4" count="1">
            <x v="1"/>
          </reference>
          <reference field="5" count="1" selected="0">
            <x v="35"/>
          </reference>
        </references>
      </pivotArea>
    </format>
    <format dxfId="810">
      <pivotArea dataOnly="0" labelOnly="1" outline="0" fieldPosition="0">
        <references count="2">
          <reference field="4" count="1">
            <x v="0"/>
          </reference>
          <reference field="5" count="1" selected="0">
            <x v="36"/>
          </reference>
        </references>
      </pivotArea>
    </format>
    <format dxfId="809">
      <pivotArea dataOnly="0" labelOnly="1" outline="0" fieldPosition="0">
        <references count="2">
          <reference field="4" count="1">
            <x v="1"/>
          </reference>
          <reference field="5" count="1" selected="0">
            <x v="38"/>
          </reference>
        </references>
      </pivotArea>
    </format>
    <format dxfId="808">
      <pivotArea dataOnly="0" labelOnly="1" outline="0" fieldPosition="0">
        <references count="2">
          <reference field="4" count="1">
            <x v="0"/>
          </reference>
          <reference field="5" count="1" selected="0">
            <x v="40"/>
          </reference>
        </references>
      </pivotArea>
    </format>
    <format dxfId="807">
      <pivotArea dataOnly="0" labelOnly="1" outline="0" fieldPosition="0">
        <references count="2">
          <reference field="4" count="1">
            <x v="1"/>
          </reference>
          <reference field="5" count="1" selected="0">
            <x v="49"/>
          </reference>
        </references>
      </pivotArea>
    </format>
    <format dxfId="806">
      <pivotArea dataOnly="0" labelOnly="1" outline="0" fieldPosition="0">
        <references count="2">
          <reference field="4" count="1">
            <x v="0"/>
          </reference>
          <reference field="5" count="1" selected="0">
            <x v="50"/>
          </reference>
        </references>
      </pivotArea>
    </format>
    <format dxfId="805">
      <pivotArea dataOnly="0" labelOnly="1" outline="0" fieldPosition="0">
        <references count="2">
          <reference field="4" count="1">
            <x v="1"/>
          </reference>
          <reference field="5" count="1" selected="0">
            <x v="51"/>
          </reference>
        </references>
      </pivotArea>
    </format>
    <format dxfId="804">
      <pivotArea dataOnly="0" labelOnly="1" outline="0" fieldPosition="0">
        <references count="2">
          <reference field="4" count="1">
            <x v="0"/>
          </reference>
          <reference field="5" count="1" selected="0">
            <x v="54"/>
          </reference>
        </references>
      </pivotArea>
    </format>
    <format dxfId="803">
      <pivotArea dataOnly="0" labelOnly="1" outline="0" fieldPosition="0">
        <references count="2">
          <reference field="4" count="1">
            <x v="1"/>
          </reference>
          <reference field="5" count="1" selected="0">
            <x v="60"/>
          </reference>
        </references>
      </pivotArea>
    </format>
    <format dxfId="802">
      <pivotArea dataOnly="0" labelOnly="1" outline="0" fieldPosition="0">
        <references count="2">
          <reference field="4" count="1">
            <x v="0"/>
          </reference>
          <reference field="5" count="1" selected="0">
            <x v="61"/>
          </reference>
        </references>
      </pivotArea>
    </format>
    <format dxfId="801">
      <pivotArea dataOnly="0" labelOnly="1" outline="0" fieldPosition="0">
        <references count="2">
          <reference field="4" count="1">
            <x v="0"/>
          </reference>
          <reference field="5" count="1" selected="0">
            <x v="0"/>
          </reference>
        </references>
      </pivotArea>
    </format>
    <format dxfId="800">
      <pivotArea dataOnly="0" labelOnly="1" outline="0" fieldPosition="0">
        <references count="2">
          <reference field="4" count="1">
            <x v="1"/>
          </reference>
          <reference field="5" count="1" selected="0">
            <x v="5"/>
          </reference>
        </references>
      </pivotArea>
    </format>
    <format dxfId="799">
      <pivotArea dataOnly="0" labelOnly="1" outline="0" fieldPosition="0">
        <references count="2">
          <reference field="4" count="1">
            <x v="0"/>
          </reference>
          <reference field="5" count="1" selected="0">
            <x v="7"/>
          </reference>
        </references>
      </pivotArea>
    </format>
    <format dxfId="798">
      <pivotArea dataOnly="0" labelOnly="1" outline="0" fieldPosition="0">
        <references count="2">
          <reference field="4" count="1">
            <x v="1"/>
          </reference>
          <reference field="5" count="1" selected="0">
            <x v="9"/>
          </reference>
        </references>
      </pivotArea>
    </format>
    <format dxfId="797">
      <pivotArea dataOnly="0" labelOnly="1" outline="0" fieldPosition="0">
        <references count="2">
          <reference field="4" count="1">
            <x v="0"/>
          </reference>
          <reference field="5" count="1" selected="0">
            <x v="11"/>
          </reference>
        </references>
      </pivotArea>
    </format>
    <format dxfId="796">
      <pivotArea dataOnly="0" labelOnly="1" outline="0" fieldPosition="0">
        <references count="2">
          <reference field="4" count="1">
            <x v="1"/>
          </reference>
          <reference field="5" count="1" selected="0">
            <x v="21"/>
          </reference>
        </references>
      </pivotArea>
    </format>
    <format dxfId="795">
      <pivotArea dataOnly="0" labelOnly="1" outline="0" fieldPosition="0">
        <references count="2">
          <reference field="4" count="1">
            <x v="0"/>
          </reference>
          <reference field="5" count="1" selected="0">
            <x v="22"/>
          </reference>
        </references>
      </pivotArea>
    </format>
    <format dxfId="794">
      <pivotArea dataOnly="0" labelOnly="1" outline="0" fieldPosition="0">
        <references count="2">
          <reference field="4" count="1">
            <x v="1"/>
          </reference>
          <reference field="5" count="1" selected="0">
            <x v="29"/>
          </reference>
        </references>
      </pivotArea>
    </format>
    <format dxfId="793">
      <pivotArea dataOnly="0" labelOnly="1" outline="0" fieldPosition="0">
        <references count="2">
          <reference field="4" count="1">
            <x v="0"/>
          </reference>
          <reference field="5" count="1" selected="0">
            <x v="30"/>
          </reference>
        </references>
      </pivotArea>
    </format>
    <format dxfId="792">
      <pivotArea dataOnly="0" labelOnly="1" outline="0" fieldPosition="0">
        <references count="2">
          <reference field="4" count="1">
            <x v="1"/>
          </reference>
          <reference field="5" count="1" selected="0">
            <x v="35"/>
          </reference>
        </references>
      </pivotArea>
    </format>
    <format dxfId="791">
      <pivotArea dataOnly="0" labelOnly="1" outline="0" fieldPosition="0">
        <references count="2">
          <reference field="4" count="1">
            <x v="0"/>
          </reference>
          <reference field="5" count="1" selected="0">
            <x v="36"/>
          </reference>
        </references>
      </pivotArea>
    </format>
    <format dxfId="790">
      <pivotArea dataOnly="0" labelOnly="1" outline="0" fieldPosition="0">
        <references count="2">
          <reference field="4" count="1">
            <x v="1"/>
          </reference>
          <reference field="5" count="1" selected="0">
            <x v="38"/>
          </reference>
        </references>
      </pivotArea>
    </format>
    <format dxfId="789">
      <pivotArea dataOnly="0" labelOnly="1" outline="0" fieldPosition="0">
        <references count="2">
          <reference field="4" count="1">
            <x v="0"/>
          </reference>
          <reference field="5" count="1" selected="0">
            <x v="40"/>
          </reference>
        </references>
      </pivotArea>
    </format>
    <format dxfId="788">
      <pivotArea dataOnly="0" labelOnly="1" outline="0" fieldPosition="0">
        <references count="2">
          <reference field="4" count="1">
            <x v="1"/>
          </reference>
          <reference field="5" count="1" selected="0">
            <x v="49"/>
          </reference>
        </references>
      </pivotArea>
    </format>
    <format dxfId="787">
      <pivotArea dataOnly="0" labelOnly="1" outline="0" fieldPosition="0">
        <references count="2">
          <reference field="4" count="1">
            <x v="0"/>
          </reference>
          <reference field="5" count="1" selected="0">
            <x v="50"/>
          </reference>
        </references>
      </pivotArea>
    </format>
    <format dxfId="786">
      <pivotArea dataOnly="0" labelOnly="1" outline="0" fieldPosition="0">
        <references count="2">
          <reference field="4" count="1">
            <x v="1"/>
          </reference>
          <reference field="5" count="1" selected="0">
            <x v="51"/>
          </reference>
        </references>
      </pivotArea>
    </format>
    <format dxfId="785">
      <pivotArea dataOnly="0" labelOnly="1" outline="0" fieldPosition="0">
        <references count="2">
          <reference field="4" count="1">
            <x v="0"/>
          </reference>
          <reference field="5" count="1" selected="0">
            <x v="54"/>
          </reference>
        </references>
      </pivotArea>
    </format>
    <format dxfId="784">
      <pivotArea dataOnly="0" labelOnly="1" outline="0" fieldPosition="0">
        <references count="2">
          <reference field="4" count="1">
            <x v="1"/>
          </reference>
          <reference field="5" count="1" selected="0">
            <x v="60"/>
          </reference>
        </references>
      </pivotArea>
    </format>
    <format dxfId="783">
      <pivotArea dataOnly="0" labelOnly="1" outline="0" fieldPosition="0">
        <references count="2">
          <reference field="4" count="1">
            <x v="0"/>
          </reference>
          <reference field="5" count="1" selected="0">
            <x v="61"/>
          </reference>
        </references>
      </pivotArea>
    </format>
    <format dxfId="782">
      <pivotArea dataOnly="0" labelOnly="1" outline="0" fieldPosition="0">
        <references count="2">
          <reference field="4" count="1">
            <x v="0"/>
          </reference>
          <reference field="5" count="1" selected="0">
            <x v="28"/>
          </reference>
        </references>
      </pivotArea>
    </format>
    <format dxfId="781">
      <pivotArea dataOnly="0" labelOnly="1" outline="0" fieldPosition="0">
        <references count="2">
          <reference field="4" count="1">
            <x v="0"/>
          </reference>
          <reference field="5" count="1" selected="0">
            <x v="22"/>
          </reference>
        </references>
      </pivotArea>
    </format>
    <format dxfId="780">
      <pivotArea dataOnly="0" labelOnly="1" outline="0" fieldPosition="0">
        <references count="2">
          <reference field="4" count="1">
            <x v="1"/>
          </reference>
          <reference field="5" count="1" selected="0">
            <x v="5"/>
          </reference>
        </references>
      </pivotArea>
    </format>
    <format dxfId="779">
      <pivotArea dataOnly="0" labelOnly="1" outline="0" fieldPosition="0">
        <references count="2">
          <reference field="4" count="1">
            <x v="0"/>
          </reference>
          <reference field="5" count="1" selected="0">
            <x v="12"/>
          </reference>
        </references>
      </pivotArea>
    </format>
    <format dxfId="778">
      <pivotArea dataOnly="0" labelOnly="1" outline="0" fieldPosition="0">
        <references count="2">
          <reference field="4" count="1">
            <x v="1"/>
          </reference>
          <reference field="5" count="1" selected="0">
            <x v="51"/>
          </reference>
        </references>
      </pivotArea>
    </format>
    <format dxfId="777">
      <pivotArea dataOnly="0" labelOnly="1" outline="0" fieldPosition="0">
        <references count="2">
          <reference field="4" count="1">
            <x v="1"/>
          </reference>
          <reference field="5" count="1" selected="0">
            <x v="5"/>
          </reference>
        </references>
      </pivotArea>
    </format>
    <format dxfId="776">
      <pivotArea dataOnly="0" labelOnly="1" outline="0" fieldPosition="0">
        <references count="2">
          <reference field="4" count="1">
            <x v="0"/>
          </reference>
          <reference field="5" count="1" selected="0">
            <x v="12"/>
          </reference>
        </references>
      </pivotArea>
    </format>
    <format dxfId="775">
      <pivotArea dataOnly="0" labelOnly="1" outline="0" fieldPosition="0">
        <references count="2">
          <reference field="4" count="1">
            <x v="1"/>
          </reference>
          <reference field="5" count="1" selected="0">
            <x v="51"/>
          </reference>
        </references>
      </pivotArea>
    </format>
    <format dxfId="774">
      <pivotArea dataOnly="0" labelOnly="1" outline="0" fieldPosition="0">
        <references count="2">
          <reference field="4" count="1">
            <x v="0"/>
          </reference>
          <reference field="5" count="1" selected="0">
            <x v="1"/>
          </reference>
        </references>
      </pivotArea>
    </format>
    <format dxfId="773">
      <pivotArea dataOnly="0" labelOnly="1" outline="0" fieldPosition="0">
        <references count="2">
          <reference field="4" count="1">
            <x v="1"/>
          </reference>
          <reference field="5" count="1" selected="0">
            <x v="39"/>
          </reference>
        </references>
      </pivotArea>
    </format>
    <format dxfId="772">
      <pivotArea dataOnly="0" labelOnly="1" outline="0" fieldPosition="0">
        <references count="2">
          <reference field="4" count="1">
            <x v="0"/>
          </reference>
          <reference field="5" count="1" selected="0">
            <x v="45"/>
          </reference>
        </references>
      </pivotArea>
    </format>
    <format dxfId="771">
      <pivotArea dataOnly="0" labelOnly="1" outline="0" fieldPosition="0">
        <references count="2">
          <reference field="4" count="1">
            <x v="0"/>
          </reference>
          <reference field="5" count="1" selected="0">
            <x v="2"/>
          </reference>
        </references>
      </pivotArea>
    </format>
    <format dxfId="770">
      <pivotArea dataOnly="0" labelOnly="1" outline="0" fieldPosition="0">
        <references count="2">
          <reference field="4" count="1">
            <x v="0"/>
          </reference>
          <reference field="5" count="1" selected="0">
            <x v="7"/>
          </reference>
        </references>
      </pivotArea>
    </format>
    <format dxfId="769">
      <pivotArea dataOnly="0" labelOnly="1" outline="0" fieldPosition="0">
        <references count="2">
          <reference field="4" count="1">
            <x v="0"/>
          </reference>
          <reference field="5" count="1" selected="0">
            <x v="7"/>
          </reference>
        </references>
      </pivotArea>
    </format>
    <format dxfId="768">
      <pivotArea dataOnly="0" labelOnly="1" outline="0" fieldPosition="0">
        <references count="2">
          <reference field="4" count="1">
            <x v="0"/>
          </reference>
          <reference field="5" count="1" selected="0">
            <x v="0"/>
          </reference>
        </references>
      </pivotArea>
    </format>
    <format dxfId="767">
      <pivotArea dataOnly="0" labelOnly="1" outline="0" fieldPosition="0">
        <references count="2">
          <reference field="4" count="1">
            <x v="1"/>
          </reference>
          <reference field="5" count="1" selected="0">
            <x v="60"/>
          </reference>
        </references>
      </pivotArea>
    </format>
    <format dxfId="766">
      <pivotArea dataOnly="0" labelOnly="1" outline="0" fieldPosition="0">
        <references count="2">
          <reference field="4" count="1">
            <x v="0"/>
          </reference>
          <reference field="5" count="1" selected="0">
            <x v="0"/>
          </reference>
        </references>
      </pivotArea>
    </format>
    <format dxfId="765">
      <pivotArea dataOnly="0" labelOnly="1" outline="0" fieldPosition="0">
        <references count="2">
          <reference field="4" count="1">
            <x v="1"/>
          </reference>
          <reference field="5" count="1" selected="0">
            <x v="60"/>
          </reference>
        </references>
      </pivotArea>
    </format>
    <format dxfId="764">
      <pivotArea dataOnly="0" labelOnly="1" outline="0" fieldPosition="0">
        <references count="2">
          <reference field="4" count="1">
            <x v="0"/>
          </reference>
          <reference field="5" count="1" selected="0">
            <x v="4"/>
          </reference>
        </references>
      </pivotArea>
    </format>
    <format dxfId="763">
      <pivotArea dataOnly="0" labelOnly="1" outline="0" fieldPosition="0">
        <references count="2">
          <reference field="4" count="1">
            <x v="1"/>
          </reference>
          <reference field="5" count="1" selected="0">
            <x v="9"/>
          </reference>
        </references>
      </pivotArea>
    </format>
    <format dxfId="762">
      <pivotArea dataOnly="0" labelOnly="1" outline="0" fieldPosition="0">
        <references count="2">
          <reference field="4" count="1">
            <x v="0"/>
          </reference>
          <reference field="5" count="1" selected="0">
            <x v="31"/>
          </reference>
        </references>
      </pivotArea>
    </format>
    <format dxfId="761">
      <pivotArea dataOnly="0" labelOnly="1" outline="0" fieldPosition="0">
        <references count="2">
          <reference field="4" count="1">
            <x v="1"/>
          </reference>
          <reference field="5" count="1" selected="0">
            <x v="35"/>
          </reference>
        </references>
      </pivotArea>
    </format>
    <format dxfId="760">
      <pivotArea dataOnly="0" labelOnly="1" outline="0" fieldPosition="0">
        <references count="2">
          <reference field="4" count="1">
            <x v="0"/>
          </reference>
          <reference field="5" count="1" selected="0">
            <x v="36"/>
          </reference>
        </references>
      </pivotArea>
    </format>
    <format dxfId="759">
      <pivotArea dataOnly="0" labelOnly="1" outline="0" fieldPosition="0">
        <references count="2">
          <reference field="4" count="1">
            <x v="1"/>
          </reference>
          <reference field="5" count="1" selected="0">
            <x v="38"/>
          </reference>
        </references>
      </pivotArea>
    </format>
    <format dxfId="758">
      <pivotArea dataOnly="0" labelOnly="1" outline="0" fieldPosition="0">
        <references count="2">
          <reference field="4" count="1">
            <x v="0"/>
          </reference>
          <reference field="5" count="1" selected="0">
            <x v="42"/>
          </reference>
        </references>
      </pivotArea>
    </format>
    <format dxfId="757">
      <pivotArea dataOnly="0" labelOnly="1" outline="0" fieldPosition="0">
        <references count="2">
          <reference field="4" count="1">
            <x v="1"/>
          </reference>
          <reference field="5" count="1" selected="0">
            <x v="49"/>
          </reference>
        </references>
      </pivotArea>
    </format>
    <format dxfId="756">
      <pivotArea dataOnly="0" labelOnly="1" outline="0" fieldPosition="0">
        <references count="2">
          <reference field="4" count="1">
            <x v="0"/>
          </reference>
          <reference field="5" count="1" selected="0">
            <x v="54"/>
          </reference>
        </references>
      </pivotArea>
    </format>
    <format dxfId="755">
      <pivotArea dataOnly="0" labelOnly="1" outline="0" fieldPosition="0">
        <references count="2">
          <reference field="4" count="1">
            <x v="0"/>
          </reference>
          <reference field="5" count="1" selected="0">
            <x v="4"/>
          </reference>
        </references>
      </pivotArea>
    </format>
    <format dxfId="754">
      <pivotArea dataOnly="0" labelOnly="1" outline="0" fieldPosition="0">
        <references count="2">
          <reference field="4" count="1">
            <x v="1"/>
          </reference>
          <reference field="5" count="1" selected="0">
            <x v="9"/>
          </reference>
        </references>
      </pivotArea>
    </format>
    <format dxfId="753">
      <pivotArea dataOnly="0" labelOnly="1" outline="0" fieldPosition="0">
        <references count="2">
          <reference field="4" count="1">
            <x v="0"/>
          </reference>
          <reference field="5" count="1" selected="0">
            <x v="31"/>
          </reference>
        </references>
      </pivotArea>
    </format>
    <format dxfId="752">
      <pivotArea dataOnly="0" labelOnly="1" outline="0" fieldPosition="0">
        <references count="2">
          <reference field="4" count="1">
            <x v="1"/>
          </reference>
          <reference field="5" count="1" selected="0">
            <x v="35"/>
          </reference>
        </references>
      </pivotArea>
    </format>
    <format dxfId="751">
      <pivotArea dataOnly="0" labelOnly="1" outline="0" fieldPosition="0">
        <references count="2">
          <reference field="4" count="1">
            <x v="0"/>
          </reference>
          <reference field="5" count="1" selected="0">
            <x v="36"/>
          </reference>
        </references>
      </pivotArea>
    </format>
    <format dxfId="750">
      <pivotArea dataOnly="0" labelOnly="1" outline="0" fieldPosition="0">
        <references count="2">
          <reference field="4" count="1">
            <x v="1"/>
          </reference>
          <reference field="5" count="1" selected="0">
            <x v="38"/>
          </reference>
        </references>
      </pivotArea>
    </format>
    <format dxfId="749">
      <pivotArea dataOnly="0" labelOnly="1" outline="0" fieldPosition="0">
        <references count="2">
          <reference field="4" count="1">
            <x v="0"/>
          </reference>
          <reference field="5" count="1" selected="0">
            <x v="42"/>
          </reference>
        </references>
      </pivotArea>
    </format>
    <format dxfId="748">
      <pivotArea dataOnly="0" labelOnly="1" outline="0" fieldPosition="0">
        <references count="2">
          <reference field="4" count="1">
            <x v="1"/>
          </reference>
          <reference field="5" count="1" selected="0">
            <x v="49"/>
          </reference>
        </references>
      </pivotArea>
    </format>
    <format dxfId="747">
      <pivotArea dataOnly="0" labelOnly="1" outline="0" fieldPosition="0">
        <references count="2">
          <reference field="4" count="1">
            <x v="0"/>
          </reference>
          <reference field="5" count="1" selected="0">
            <x v="54"/>
          </reference>
        </references>
      </pivotArea>
    </format>
    <format dxfId="746">
      <pivotArea dataOnly="0" labelOnly="1" outline="0" fieldPosition="0">
        <references count="2">
          <reference field="4" count="1">
            <x v="0"/>
          </reference>
          <reference field="5" count="1" selected="0">
            <x v="4"/>
          </reference>
        </references>
      </pivotArea>
    </format>
    <format dxfId="745">
      <pivotArea dataOnly="0" labelOnly="1" outline="0" fieldPosition="0">
        <references count="2">
          <reference field="4" count="1">
            <x v="1"/>
          </reference>
          <reference field="5" count="1" selected="0">
            <x v="9"/>
          </reference>
        </references>
      </pivotArea>
    </format>
    <format dxfId="744">
      <pivotArea dataOnly="0" labelOnly="1" outline="0" fieldPosition="0">
        <references count="2">
          <reference field="4" count="1">
            <x v="0"/>
          </reference>
          <reference field="5" count="1" selected="0">
            <x v="31"/>
          </reference>
        </references>
      </pivotArea>
    </format>
    <format dxfId="743">
      <pivotArea dataOnly="0" labelOnly="1" outline="0" fieldPosition="0">
        <references count="2">
          <reference field="4" count="1">
            <x v="1"/>
          </reference>
          <reference field="5" count="1" selected="0">
            <x v="35"/>
          </reference>
        </references>
      </pivotArea>
    </format>
    <format dxfId="742">
      <pivotArea dataOnly="0" labelOnly="1" outline="0" fieldPosition="0">
        <references count="2">
          <reference field="4" count="1">
            <x v="0"/>
          </reference>
          <reference field="5" count="1" selected="0">
            <x v="36"/>
          </reference>
        </references>
      </pivotArea>
    </format>
    <format dxfId="741">
      <pivotArea dataOnly="0" labelOnly="1" outline="0" fieldPosition="0">
        <references count="2">
          <reference field="4" count="1">
            <x v="1"/>
          </reference>
          <reference field="5" count="1" selected="0">
            <x v="38"/>
          </reference>
        </references>
      </pivotArea>
    </format>
    <format dxfId="740">
      <pivotArea dataOnly="0" labelOnly="1" outline="0" fieldPosition="0">
        <references count="2">
          <reference field="4" count="1">
            <x v="0"/>
          </reference>
          <reference field="5" count="1" selected="0">
            <x v="42"/>
          </reference>
        </references>
      </pivotArea>
    </format>
    <format dxfId="739">
      <pivotArea dataOnly="0" labelOnly="1" outline="0" fieldPosition="0">
        <references count="2">
          <reference field="4" count="1">
            <x v="1"/>
          </reference>
          <reference field="5" count="1" selected="0">
            <x v="49"/>
          </reference>
        </references>
      </pivotArea>
    </format>
    <format dxfId="738">
      <pivotArea dataOnly="0" labelOnly="1" outline="0" fieldPosition="0">
        <references count="2">
          <reference field="4" count="1">
            <x v="0"/>
          </reference>
          <reference field="5" count="1" selected="0">
            <x v="54"/>
          </reference>
        </references>
      </pivotArea>
    </format>
    <format dxfId="737">
      <pivotArea dataOnly="0" labelOnly="1" outline="0" fieldPosition="0">
        <references count="2">
          <reference field="4" count="1">
            <x v="0"/>
          </reference>
          <reference field="5" count="1" selected="0">
            <x v="11"/>
          </reference>
        </references>
      </pivotArea>
    </format>
    <format dxfId="736">
      <pivotArea dataOnly="0" labelOnly="1" outline="0" fieldPosition="0">
        <references count="2">
          <reference field="4" count="1">
            <x v="0"/>
          </reference>
          <reference field="5" count="1" selected="0">
            <x v="11"/>
          </reference>
        </references>
      </pivotArea>
    </format>
    <format dxfId="735">
      <pivotArea outline="0" collapsedLevelsAreSubtotals="1" fieldPosition="0">
        <references count="3">
          <reference field="4" count="1" selected="0">
            <x v="0"/>
          </reference>
          <reference field="5" count="1" selected="0">
            <x v="4"/>
          </reference>
          <reference field="51" count="1" selected="0">
            <x v="1"/>
          </reference>
        </references>
      </pivotArea>
    </format>
    <format dxfId="734">
      <pivotArea outline="0" collapsedLevelsAreSubtotals="1" fieldPosition="0">
        <references count="3">
          <reference field="4" count="1" selected="0">
            <x v="0"/>
          </reference>
          <reference field="5" count="1" selected="0">
            <x v="45"/>
          </reference>
          <reference field="51" count="1" selected="0">
            <x v="1"/>
          </reference>
        </references>
      </pivotArea>
    </format>
    <format dxfId="733">
      <pivotArea outline="0" collapsedLevelsAreSubtotals="1" fieldPosition="0">
        <references count="3">
          <reference field="4" count="1" selected="0">
            <x v="0"/>
          </reference>
          <reference field="5" count="1" selected="0">
            <x v="57"/>
          </reference>
          <reference field="51" count="1" selected="0">
            <x v="0"/>
          </reference>
        </references>
      </pivotArea>
    </format>
    <format dxfId="732">
      <pivotArea outline="0" collapsedLevelsAreSubtotals="1" fieldPosition="0">
        <references count="3">
          <reference field="4" count="1" selected="0">
            <x v="0"/>
          </reference>
          <reference field="5" count="1" selected="0">
            <x v="58"/>
          </reference>
          <reference field="51" count="1" selected="0">
            <x v="1"/>
          </reference>
        </references>
      </pivotArea>
    </format>
    <format dxfId="731">
      <pivotArea outline="0" collapsedLevelsAreSubtotals="1" fieldPosition="0">
        <references count="3">
          <reference field="4" count="1" selected="0">
            <x v="0"/>
          </reference>
          <reference field="5" count="1" selected="0">
            <x v="59"/>
          </reference>
          <reference field="51" count="1" selected="0">
            <x v="1"/>
          </reference>
        </references>
      </pivotArea>
    </format>
    <format dxfId="730">
      <pivotArea outline="0" collapsedLevelsAreSubtotals="1" fieldPosition="0">
        <references count="3">
          <reference field="4" count="1" selected="0">
            <x v="1"/>
          </reference>
          <reference field="5" count="1" selected="0">
            <x v="60"/>
          </reference>
          <reference field="51" count="1" selected="0">
            <x v="2"/>
          </reference>
        </references>
      </pivotArea>
    </format>
    <format dxfId="729">
      <pivotArea outline="0" collapsedLevelsAreSubtotals="1" fieldPosition="0">
        <references count="3">
          <reference field="4" count="1" selected="0">
            <x v="1"/>
          </reference>
          <reference field="5" count="1" selected="0">
            <x v="60"/>
          </reference>
          <reference field="51" count="1" selected="0">
            <x v="2"/>
          </reference>
        </references>
      </pivotArea>
    </format>
    <format dxfId="728">
      <pivotArea field="51" type="button" dataOnly="0" labelOnly="1" outline="0" axis="axisRow" fieldPosition="2"/>
    </format>
    <format dxfId="727">
      <pivotArea field="51" type="button" dataOnly="0" labelOnly="1" outline="0" axis="axisRow" fieldPosition="2"/>
    </format>
    <format dxfId="726">
      <pivotArea dataOnly="0" labelOnly="1" outline="0" fieldPosition="0">
        <references count="1">
          <reference field="4294967294" count="2">
            <x v="0"/>
            <x v="1"/>
          </reference>
        </references>
      </pivotArea>
    </format>
    <format dxfId="725">
      <pivotArea field="51" type="button" dataOnly="0" labelOnly="1" outline="0" axis="axisRow" fieldPosition="2"/>
    </format>
    <format dxfId="724">
      <pivotArea dataOnly="0" labelOnly="1" outline="0" fieldPosition="0">
        <references count="1">
          <reference field="4294967294" count="2">
            <x v="0"/>
            <x v="1"/>
          </reference>
        </references>
      </pivotArea>
    </format>
    <format dxfId="723">
      <pivotArea field="51" type="button" dataOnly="0" labelOnly="1" outline="0" axis="axisRow" fieldPosition="2"/>
    </format>
    <format dxfId="722">
      <pivotArea dataOnly="0" labelOnly="1" outline="0" fieldPosition="0">
        <references count="1">
          <reference field="4294967294" count="2">
            <x v="0"/>
            <x v="1"/>
          </reference>
        </references>
      </pivotArea>
    </format>
    <format dxfId="721">
      <pivotArea dataOnly="0" labelOnly="1" outline="0" fieldPosition="0">
        <references count="2">
          <reference field="4" count="1">
            <x v="0"/>
          </reference>
          <reference field="5" count="1" selected="0">
            <x v="22"/>
          </reference>
        </references>
      </pivotArea>
    </format>
    <format dxfId="720">
      <pivotArea dataOnly="0" labelOnly="1" outline="0" fieldPosition="0">
        <references count="3">
          <reference field="4" count="1" selected="0">
            <x v="0"/>
          </reference>
          <reference field="5" count="1" selected="0">
            <x v="22"/>
          </reference>
          <reference field="51" count="1">
            <x v="1"/>
          </reference>
        </references>
      </pivotArea>
    </format>
    <format dxfId="719">
      <pivotArea dataOnly="0" labelOnly="1" outline="0" fieldPosition="0">
        <references count="3">
          <reference field="4" count="1" selected="0">
            <x v="0"/>
          </reference>
          <reference field="5" count="1" selected="0">
            <x v="27"/>
          </reference>
          <reference field="51" count="1">
            <x v="1"/>
          </reference>
        </references>
      </pivotArea>
    </format>
    <format dxfId="718">
      <pivotArea dataOnly="0" labelOnly="1" outline="0" fieldPosition="0">
        <references count="2">
          <reference field="4" count="1">
            <x v="0"/>
          </reference>
          <reference field="5" count="1" selected="0">
            <x v="1"/>
          </reference>
        </references>
      </pivotArea>
    </format>
    <format dxfId="717">
      <pivotArea dataOnly="0" labelOnly="1" outline="0" fieldPosition="0">
        <references count="2">
          <reference field="4" count="1">
            <x v="1"/>
          </reference>
          <reference field="5" count="1" selected="0">
            <x v="39"/>
          </reference>
        </references>
      </pivotArea>
    </format>
    <format dxfId="716">
      <pivotArea dataOnly="0" labelOnly="1" outline="0" fieldPosition="0">
        <references count="2">
          <reference field="4" count="1">
            <x v="0"/>
          </reference>
          <reference field="5" count="1" selected="0">
            <x v="45"/>
          </reference>
        </references>
      </pivotArea>
    </format>
    <format dxfId="715">
      <pivotArea dataOnly="0" labelOnly="1" outline="0" fieldPosition="0">
        <references count="3">
          <reference field="4" count="1" selected="0">
            <x v="0"/>
          </reference>
          <reference field="5" count="1" selected="0">
            <x v="1"/>
          </reference>
          <reference field="51" count="1">
            <x v="0"/>
          </reference>
        </references>
      </pivotArea>
    </format>
    <format dxfId="714">
      <pivotArea dataOnly="0" labelOnly="1" outline="0" fieldPosition="0">
        <references count="3">
          <reference field="4" count="1" selected="0">
            <x v="0"/>
          </reference>
          <reference field="5" count="1" selected="0">
            <x v="3"/>
          </reference>
          <reference field="51" count="1">
            <x v="1"/>
          </reference>
        </references>
      </pivotArea>
    </format>
    <format dxfId="713">
      <pivotArea dataOnly="0" labelOnly="1" outline="0" fieldPosition="0">
        <references count="3">
          <reference field="4" count="1" selected="0">
            <x v="0"/>
          </reference>
          <reference field="5" count="1" selected="0">
            <x v="24"/>
          </reference>
          <reference field="51" count="1">
            <x v="1"/>
          </reference>
        </references>
      </pivotArea>
    </format>
    <format dxfId="712">
      <pivotArea dataOnly="0" labelOnly="1" outline="0" fieldPosition="0">
        <references count="3">
          <reference field="4" count="1" selected="0">
            <x v="1"/>
          </reference>
          <reference field="5" count="1" selected="0">
            <x v="39"/>
          </reference>
          <reference field="51" count="1">
            <x v="1"/>
          </reference>
        </references>
      </pivotArea>
    </format>
    <format dxfId="711">
      <pivotArea dataOnly="0" labelOnly="1" outline="0" fieldPosition="0">
        <references count="3">
          <reference field="4" count="1" selected="0">
            <x v="0"/>
          </reference>
          <reference field="5" count="1" selected="0">
            <x v="45"/>
          </reference>
          <reference field="51" count="1">
            <x v="1"/>
          </reference>
        </references>
      </pivotArea>
    </format>
    <format dxfId="710">
      <pivotArea dataOnly="0" labelOnly="1" outline="0" fieldPosition="0">
        <references count="2">
          <reference field="4" count="1">
            <x v="0"/>
          </reference>
          <reference field="5" count="1" selected="0">
            <x v="1"/>
          </reference>
        </references>
      </pivotArea>
    </format>
    <format dxfId="709">
      <pivotArea dataOnly="0" labelOnly="1" outline="0" fieldPosition="0">
        <references count="2">
          <reference field="4" count="1">
            <x v="1"/>
          </reference>
          <reference field="5" count="1" selected="0">
            <x v="39"/>
          </reference>
        </references>
      </pivotArea>
    </format>
    <format dxfId="708">
      <pivotArea dataOnly="0" labelOnly="1" outline="0" fieldPosition="0">
        <references count="2">
          <reference field="4" count="1">
            <x v="0"/>
          </reference>
          <reference field="5" count="1" selected="0">
            <x v="45"/>
          </reference>
        </references>
      </pivotArea>
    </format>
    <format dxfId="707">
      <pivotArea dataOnly="0" labelOnly="1" outline="0" fieldPosition="0">
        <references count="3">
          <reference field="4" count="1" selected="0">
            <x v="0"/>
          </reference>
          <reference field="5" count="1" selected="0">
            <x v="1"/>
          </reference>
          <reference field="51" count="1">
            <x v="0"/>
          </reference>
        </references>
      </pivotArea>
    </format>
    <format dxfId="706">
      <pivotArea dataOnly="0" labelOnly="1" outline="0" fieldPosition="0">
        <references count="3">
          <reference field="4" count="1" selected="0">
            <x v="0"/>
          </reference>
          <reference field="5" count="1" selected="0">
            <x v="3"/>
          </reference>
          <reference field="51" count="1">
            <x v="1"/>
          </reference>
        </references>
      </pivotArea>
    </format>
    <format dxfId="705">
      <pivotArea dataOnly="0" labelOnly="1" outline="0" fieldPosition="0">
        <references count="3">
          <reference field="4" count="1" selected="0">
            <x v="0"/>
          </reference>
          <reference field="5" count="1" selected="0">
            <x v="24"/>
          </reference>
          <reference field="51" count="1">
            <x v="1"/>
          </reference>
        </references>
      </pivotArea>
    </format>
    <format dxfId="704">
      <pivotArea dataOnly="0" labelOnly="1" outline="0" fieldPosition="0">
        <references count="3">
          <reference field="4" count="1" selected="0">
            <x v="1"/>
          </reference>
          <reference field="5" count="1" selected="0">
            <x v="39"/>
          </reference>
          <reference field="51" count="1">
            <x v="1"/>
          </reference>
        </references>
      </pivotArea>
    </format>
    <format dxfId="703">
      <pivotArea dataOnly="0" labelOnly="1" outline="0" fieldPosition="0">
        <references count="3">
          <reference field="4" count="1" selected="0">
            <x v="0"/>
          </reference>
          <reference field="5" count="1" selected="0">
            <x v="45"/>
          </reference>
          <reference field="51" count="1">
            <x v="1"/>
          </reference>
        </references>
      </pivotArea>
    </format>
    <format dxfId="702">
      <pivotArea dataOnly="0" labelOnly="1" outline="0" fieldPosition="0">
        <references count="2">
          <reference field="4" count="1">
            <x v="0"/>
          </reference>
          <reference field="5" count="1" selected="0">
            <x v="11"/>
          </reference>
        </references>
      </pivotArea>
    </format>
    <format dxfId="701">
      <pivotArea dataOnly="0" labelOnly="1" outline="0" fieldPosition="0">
        <references count="3">
          <reference field="4" count="1" selected="0">
            <x v="0"/>
          </reference>
          <reference field="5" count="1" selected="0">
            <x v="11"/>
          </reference>
          <reference field="51" count="1">
            <x v="1"/>
          </reference>
        </references>
      </pivotArea>
    </format>
    <format dxfId="700">
      <pivotArea dataOnly="0" labelOnly="1" outline="0" fieldPosition="0">
        <references count="3">
          <reference field="4" count="1" selected="0">
            <x v="0"/>
          </reference>
          <reference field="5" count="1" selected="0">
            <x v="14"/>
          </reference>
          <reference field="51" count="1">
            <x v="1"/>
          </reference>
        </references>
      </pivotArea>
    </format>
    <format dxfId="699">
      <pivotArea dataOnly="0" labelOnly="1" outline="0" fieldPosition="0">
        <references count="3">
          <reference field="4" count="1" selected="0">
            <x v="0"/>
          </reference>
          <reference field="5" count="1" selected="0">
            <x v="25"/>
          </reference>
          <reference field="51" count="1">
            <x v="1"/>
          </reference>
        </references>
      </pivotArea>
    </format>
    <format dxfId="698">
      <pivotArea dataOnly="0" labelOnly="1" outline="0" fieldPosition="0">
        <references count="3">
          <reference field="4" count="1" selected="0">
            <x v="0"/>
          </reference>
          <reference field="5" count="1" selected="0">
            <x v="30"/>
          </reference>
          <reference field="51" count="1">
            <x v="0"/>
          </reference>
        </references>
      </pivotArea>
    </format>
    <format dxfId="697">
      <pivotArea dataOnly="0" labelOnly="1" outline="0" fieldPosition="0">
        <references count="3">
          <reference field="4" count="1" selected="0">
            <x v="0"/>
          </reference>
          <reference field="5" count="1" selected="0">
            <x v="43"/>
          </reference>
          <reference field="51" count="1">
            <x v="0"/>
          </reference>
        </references>
      </pivotArea>
    </format>
    <format dxfId="696">
      <pivotArea dataOnly="0" labelOnly="1" outline="0" fieldPosition="0">
        <references count="3">
          <reference field="4" count="1" selected="0">
            <x v="0"/>
          </reference>
          <reference field="5" count="1" selected="0">
            <x v="56"/>
          </reference>
          <reference field="51" count="1">
            <x v="1"/>
          </reference>
        </references>
      </pivotArea>
    </format>
    <format dxfId="695">
      <pivotArea dataOnly="0" labelOnly="1" outline="0" fieldPosition="0">
        <references count="2">
          <reference field="4" count="1">
            <x v="0"/>
          </reference>
          <reference field="5" count="1" selected="0">
            <x v="11"/>
          </reference>
        </references>
      </pivotArea>
    </format>
    <format dxfId="694">
      <pivotArea dataOnly="0" labelOnly="1" outline="0" fieldPosition="0">
        <references count="3">
          <reference field="4" count="1" selected="0">
            <x v="0"/>
          </reference>
          <reference field="5" count="1" selected="0">
            <x v="11"/>
          </reference>
          <reference field="51" count="1">
            <x v="1"/>
          </reference>
        </references>
      </pivotArea>
    </format>
    <format dxfId="693">
      <pivotArea dataOnly="0" labelOnly="1" outline="0" fieldPosition="0">
        <references count="3">
          <reference field="4" count="1" selected="0">
            <x v="0"/>
          </reference>
          <reference field="5" count="1" selected="0">
            <x v="14"/>
          </reference>
          <reference field="51" count="1">
            <x v="1"/>
          </reference>
        </references>
      </pivotArea>
    </format>
    <format dxfId="692">
      <pivotArea dataOnly="0" labelOnly="1" outline="0" fieldPosition="0">
        <references count="3">
          <reference field="4" count="1" selected="0">
            <x v="0"/>
          </reference>
          <reference field="5" count="1" selected="0">
            <x v="25"/>
          </reference>
          <reference field="51" count="1">
            <x v="1"/>
          </reference>
        </references>
      </pivotArea>
    </format>
    <format dxfId="691">
      <pivotArea dataOnly="0" labelOnly="1" outline="0" fieldPosition="0">
        <references count="3">
          <reference field="4" count="1" selected="0">
            <x v="0"/>
          </reference>
          <reference field="5" count="1" selected="0">
            <x v="30"/>
          </reference>
          <reference field="51" count="1">
            <x v="0"/>
          </reference>
        </references>
      </pivotArea>
    </format>
    <format dxfId="690">
      <pivotArea dataOnly="0" labelOnly="1" outline="0" fieldPosition="0">
        <references count="3">
          <reference field="4" count="1" selected="0">
            <x v="0"/>
          </reference>
          <reference field="5" count="1" selected="0">
            <x v="43"/>
          </reference>
          <reference field="51" count="1">
            <x v="0"/>
          </reference>
        </references>
      </pivotArea>
    </format>
    <format dxfId="689">
      <pivotArea dataOnly="0" labelOnly="1" outline="0" fieldPosition="0">
        <references count="3">
          <reference field="4" count="1" selected="0">
            <x v="0"/>
          </reference>
          <reference field="5" count="1" selected="0">
            <x v="56"/>
          </reference>
          <reference field="51" count="1">
            <x v="1"/>
          </reference>
        </references>
      </pivotArea>
    </format>
    <format dxfId="688">
      <pivotArea dataOnly="0" labelOnly="1" outline="0" fieldPosition="0">
        <references count="2">
          <reference field="4" count="1">
            <x v="1"/>
          </reference>
          <reference field="5" count="1" selected="0">
            <x v="5"/>
          </reference>
        </references>
      </pivotArea>
    </format>
    <format dxfId="687">
      <pivotArea dataOnly="0" labelOnly="1" outline="0" fieldPosition="0">
        <references count="2">
          <reference field="4" count="1">
            <x v="0"/>
          </reference>
          <reference field="5" count="1" selected="0">
            <x v="12"/>
          </reference>
        </references>
      </pivotArea>
    </format>
    <format dxfId="686">
      <pivotArea dataOnly="0" labelOnly="1" outline="0" fieldPosition="0">
        <references count="2">
          <reference field="4" count="1">
            <x v="1"/>
          </reference>
          <reference field="5" count="1" selected="0">
            <x v="51"/>
          </reference>
        </references>
      </pivotArea>
    </format>
    <format dxfId="685">
      <pivotArea dataOnly="0" labelOnly="1" outline="0" fieldPosition="0">
        <references count="3">
          <reference field="4" count="1" selected="0">
            <x v="1"/>
          </reference>
          <reference field="5" count="1" selected="0">
            <x v="5"/>
          </reference>
          <reference field="51" count="1">
            <x v="4"/>
          </reference>
        </references>
      </pivotArea>
    </format>
    <format dxfId="684">
      <pivotArea dataOnly="0" labelOnly="1" outline="0" fieldPosition="0">
        <references count="3">
          <reference field="4" count="1" selected="0">
            <x v="1"/>
          </reference>
          <reference field="5" count="1" selected="0">
            <x v="6"/>
          </reference>
          <reference field="51" count="1">
            <x v="4"/>
          </reference>
        </references>
      </pivotArea>
    </format>
    <format dxfId="683">
      <pivotArea dataOnly="0" labelOnly="1" outline="0" fieldPosition="0">
        <references count="3">
          <reference field="4" count="1" selected="0">
            <x v="1"/>
          </reference>
          <reference field="5" count="1" selected="0">
            <x v="10"/>
          </reference>
          <reference field="51" count="1">
            <x v="0"/>
          </reference>
        </references>
      </pivotArea>
    </format>
    <format dxfId="682">
      <pivotArea dataOnly="0" labelOnly="1" outline="0" fieldPosition="0">
        <references count="3">
          <reference field="4" count="1" selected="0">
            <x v="0"/>
          </reference>
          <reference field="5" count="1" selected="0">
            <x v="12"/>
          </reference>
          <reference field="51" count="1">
            <x v="3"/>
          </reference>
        </references>
      </pivotArea>
    </format>
    <format dxfId="681">
      <pivotArea dataOnly="0" labelOnly="1" outline="0" fieldPosition="0">
        <references count="3">
          <reference field="4" count="1" selected="0">
            <x v="0"/>
          </reference>
          <reference field="5" count="1" selected="0">
            <x v="13"/>
          </reference>
          <reference field="51" count="1">
            <x v="0"/>
          </reference>
        </references>
      </pivotArea>
    </format>
    <format dxfId="680">
      <pivotArea dataOnly="0" labelOnly="1" outline="0" fieldPosition="0">
        <references count="3">
          <reference field="4" count="1" selected="0">
            <x v="0"/>
          </reference>
          <reference field="5" count="1" selected="0">
            <x v="16"/>
          </reference>
          <reference field="51" count="1">
            <x v="2"/>
          </reference>
        </references>
      </pivotArea>
    </format>
    <format dxfId="679">
      <pivotArea dataOnly="0" labelOnly="1" outline="0" fieldPosition="0">
        <references count="3">
          <reference field="4" count="1" selected="0">
            <x v="0"/>
          </reference>
          <reference field="5" count="1" selected="0">
            <x v="18"/>
          </reference>
          <reference field="51" count="1">
            <x v="0"/>
          </reference>
        </references>
      </pivotArea>
    </format>
    <format dxfId="678">
      <pivotArea dataOnly="0" labelOnly="1" outline="0" fieldPosition="0">
        <references count="3">
          <reference field="4" count="1" selected="0">
            <x v="0"/>
          </reference>
          <reference field="5" count="1" selected="0">
            <x v="41"/>
          </reference>
          <reference field="51" count="1">
            <x v="1"/>
          </reference>
        </references>
      </pivotArea>
    </format>
    <format dxfId="677">
      <pivotArea dataOnly="0" labelOnly="1" outline="0" fieldPosition="0">
        <references count="3">
          <reference field="4" count="1" selected="0">
            <x v="1"/>
          </reference>
          <reference field="5" count="1" selected="0">
            <x v="51"/>
          </reference>
          <reference field="51" count="1">
            <x v="1"/>
          </reference>
        </references>
      </pivotArea>
    </format>
    <format dxfId="676">
      <pivotArea dataOnly="0" labelOnly="1" outline="0" fieldPosition="0">
        <references count="3">
          <reference field="4" count="1" selected="0">
            <x v="1"/>
          </reference>
          <reference field="5" count="1" selected="0">
            <x v="53"/>
          </reference>
          <reference field="51" count="1">
            <x v="2"/>
          </reference>
        </references>
      </pivotArea>
    </format>
    <format dxfId="675">
      <pivotArea dataOnly="0" labelOnly="1" outline="0" fieldPosition="0">
        <references count="2">
          <reference field="4" count="1">
            <x v="1"/>
          </reference>
          <reference field="5" count="1" selected="0">
            <x v="5"/>
          </reference>
        </references>
      </pivotArea>
    </format>
    <format dxfId="674">
      <pivotArea dataOnly="0" labelOnly="1" outline="0" fieldPosition="0">
        <references count="2">
          <reference field="4" count="1">
            <x v="0"/>
          </reference>
          <reference field="5" count="1" selected="0">
            <x v="12"/>
          </reference>
        </references>
      </pivotArea>
    </format>
    <format dxfId="673">
      <pivotArea dataOnly="0" labelOnly="1" outline="0" fieldPosition="0">
        <references count="2">
          <reference field="4" count="1">
            <x v="1"/>
          </reference>
          <reference field="5" count="1" selected="0">
            <x v="51"/>
          </reference>
        </references>
      </pivotArea>
    </format>
    <format dxfId="672">
      <pivotArea dataOnly="0" labelOnly="1" outline="0" fieldPosition="0">
        <references count="3">
          <reference field="4" count="1" selected="0">
            <x v="1"/>
          </reference>
          <reference field="5" count="1" selected="0">
            <x v="5"/>
          </reference>
          <reference field="51" count="1">
            <x v="4"/>
          </reference>
        </references>
      </pivotArea>
    </format>
    <format dxfId="671">
      <pivotArea dataOnly="0" labelOnly="1" outline="0" fieldPosition="0">
        <references count="3">
          <reference field="4" count="1" selected="0">
            <x v="1"/>
          </reference>
          <reference field="5" count="1" selected="0">
            <x v="6"/>
          </reference>
          <reference field="51" count="1">
            <x v="4"/>
          </reference>
        </references>
      </pivotArea>
    </format>
    <format dxfId="670">
      <pivotArea dataOnly="0" labelOnly="1" outline="0" fieldPosition="0">
        <references count="3">
          <reference field="4" count="1" selected="0">
            <x v="1"/>
          </reference>
          <reference field="5" count="1" selected="0">
            <x v="10"/>
          </reference>
          <reference field="51" count="1">
            <x v="0"/>
          </reference>
        </references>
      </pivotArea>
    </format>
    <format dxfId="669">
      <pivotArea dataOnly="0" labelOnly="1" outline="0" fieldPosition="0">
        <references count="3">
          <reference field="4" count="1" selected="0">
            <x v="0"/>
          </reference>
          <reference field="5" count="1" selected="0">
            <x v="12"/>
          </reference>
          <reference field="51" count="1">
            <x v="3"/>
          </reference>
        </references>
      </pivotArea>
    </format>
    <format dxfId="668">
      <pivotArea dataOnly="0" labelOnly="1" outline="0" fieldPosition="0">
        <references count="3">
          <reference field="4" count="1" selected="0">
            <x v="0"/>
          </reference>
          <reference field="5" count="1" selected="0">
            <x v="13"/>
          </reference>
          <reference field="51" count="1">
            <x v="0"/>
          </reference>
        </references>
      </pivotArea>
    </format>
    <format dxfId="667">
      <pivotArea dataOnly="0" labelOnly="1" outline="0" fieldPosition="0">
        <references count="3">
          <reference field="4" count="1" selected="0">
            <x v="0"/>
          </reference>
          <reference field="5" count="1" selected="0">
            <x v="16"/>
          </reference>
          <reference field="51" count="1">
            <x v="2"/>
          </reference>
        </references>
      </pivotArea>
    </format>
    <format dxfId="666">
      <pivotArea dataOnly="0" labelOnly="1" outline="0" fieldPosition="0">
        <references count="3">
          <reference field="4" count="1" selected="0">
            <x v="0"/>
          </reference>
          <reference field="5" count="1" selected="0">
            <x v="18"/>
          </reference>
          <reference field="51" count="1">
            <x v="0"/>
          </reference>
        </references>
      </pivotArea>
    </format>
    <format dxfId="665">
      <pivotArea dataOnly="0" labelOnly="1" outline="0" fieldPosition="0">
        <references count="3">
          <reference field="4" count="1" selected="0">
            <x v="0"/>
          </reference>
          <reference field="5" count="1" selected="0">
            <x v="41"/>
          </reference>
          <reference field="51" count="1">
            <x v="1"/>
          </reference>
        </references>
      </pivotArea>
    </format>
    <format dxfId="664">
      <pivotArea dataOnly="0" labelOnly="1" outline="0" fieldPosition="0">
        <references count="3">
          <reference field="4" count="1" selected="0">
            <x v="1"/>
          </reference>
          <reference field="5" count="1" selected="0">
            <x v="51"/>
          </reference>
          <reference field="51" count="1">
            <x v="1"/>
          </reference>
        </references>
      </pivotArea>
    </format>
    <format dxfId="663">
      <pivotArea dataOnly="0" labelOnly="1" outline="0" fieldPosition="0">
        <references count="3">
          <reference field="4" count="1" selected="0">
            <x v="1"/>
          </reference>
          <reference field="5" count="1" selected="0">
            <x v="53"/>
          </reference>
          <reference field="51" count="1">
            <x v="2"/>
          </reference>
        </references>
      </pivotArea>
    </format>
    <format dxfId="662">
      <pivotArea dataOnly="0" labelOnly="1" outline="0" fieldPosition="0">
        <references count="2">
          <reference field="4" count="1">
            <x v="0"/>
          </reference>
          <reference field="5" count="1" selected="0">
            <x v="2"/>
          </reference>
        </references>
      </pivotArea>
    </format>
    <format dxfId="661">
      <pivotArea dataOnly="0" labelOnly="1" outline="0" fieldPosition="0">
        <references count="3">
          <reference field="4" count="1" selected="0">
            <x v="0"/>
          </reference>
          <reference field="5" count="1" selected="0">
            <x v="2"/>
          </reference>
          <reference field="51" count="1">
            <x v="1"/>
          </reference>
        </references>
      </pivotArea>
    </format>
    <format dxfId="660">
      <pivotArea dataOnly="0" labelOnly="1" outline="0" fieldPosition="0">
        <references count="3">
          <reference field="4" count="1" selected="0">
            <x v="0"/>
          </reference>
          <reference field="5" count="1" selected="0">
            <x v="15"/>
          </reference>
          <reference field="51" count="1">
            <x v="1"/>
          </reference>
        </references>
      </pivotArea>
    </format>
    <format dxfId="659">
      <pivotArea dataOnly="0" labelOnly="1" outline="0" fieldPosition="0">
        <references count="3">
          <reference field="4" count="1" selected="0">
            <x v="0"/>
          </reference>
          <reference field="5" count="1" selected="0">
            <x v="26"/>
          </reference>
          <reference field="51" count="1">
            <x v="1"/>
          </reference>
        </references>
      </pivotArea>
    </format>
    <format dxfId="658">
      <pivotArea dataOnly="0" labelOnly="1" outline="0" fieldPosition="0">
        <references count="3">
          <reference field="4" count="1" selected="0">
            <x v="0"/>
          </reference>
          <reference field="5" count="1" selected="0">
            <x v="32"/>
          </reference>
          <reference field="51" count="1">
            <x v="1"/>
          </reference>
        </references>
      </pivotArea>
    </format>
    <format dxfId="657">
      <pivotArea dataOnly="0" labelOnly="1" outline="0" fieldPosition="0">
        <references count="3">
          <reference field="4" count="1" selected="0">
            <x v="0"/>
          </reference>
          <reference field="5" count="1" selected="0">
            <x v="33"/>
          </reference>
          <reference field="51" count="1">
            <x v="1"/>
          </reference>
        </references>
      </pivotArea>
    </format>
    <format dxfId="656">
      <pivotArea dataOnly="0" labelOnly="1" outline="0" fieldPosition="0">
        <references count="3">
          <reference field="4" count="1" selected="0">
            <x v="0"/>
          </reference>
          <reference field="5" count="1" selected="0">
            <x v="37"/>
          </reference>
          <reference field="51" count="1">
            <x v="1"/>
          </reference>
        </references>
      </pivotArea>
    </format>
    <format dxfId="655">
      <pivotArea dataOnly="0" labelOnly="1" outline="0" fieldPosition="0">
        <references count="3">
          <reference field="4" count="1" selected="0">
            <x v="0"/>
          </reference>
          <reference field="5" count="1" selected="0">
            <x v="40"/>
          </reference>
          <reference field="51" count="1">
            <x v="1"/>
          </reference>
        </references>
      </pivotArea>
    </format>
    <format dxfId="654">
      <pivotArea dataOnly="0" labelOnly="1" outline="0" fieldPosition="0">
        <references count="3">
          <reference field="4" count="1" selected="0">
            <x v="0"/>
          </reference>
          <reference field="5" count="1" selected="0">
            <x v="44"/>
          </reference>
          <reference field="51" count="1">
            <x v="1"/>
          </reference>
        </references>
      </pivotArea>
    </format>
    <format dxfId="653">
      <pivotArea dataOnly="0" labelOnly="1" outline="0" fieldPosition="0">
        <references count="3">
          <reference field="4" count="1" selected="0">
            <x v="0"/>
          </reference>
          <reference field="5" count="1" selected="0">
            <x v="50"/>
          </reference>
          <reference field="51" count="1">
            <x v="1"/>
          </reference>
        </references>
      </pivotArea>
    </format>
    <format dxfId="652">
      <pivotArea dataOnly="0" labelOnly="1" outline="0" fieldPosition="0">
        <references count="2">
          <reference field="4" count="1">
            <x v="0"/>
          </reference>
          <reference field="5" count="1" selected="0">
            <x v="2"/>
          </reference>
        </references>
      </pivotArea>
    </format>
    <format dxfId="651">
      <pivotArea dataOnly="0" labelOnly="1" outline="0" fieldPosition="0">
        <references count="3">
          <reference field="4" count="1" selected="0">
            <x v="0"/>
          </reference>
          <reference field="5" count="1" selected="0">
            <x v="2"/>
          </reference>
          <reference field="51" count="1">
            <x v="1"/>
          </reference>
        </references>
      </pivotArea>
    </format>
    <format dxfId="650">
      <pivotArea dataOnly="0" labelOnly="1" outline="0" fieldPosition="0">
        <references count="3">
          <reference field="4" count="1" selected="0">
            <x v="0"/>
          </reference>
          <reference field="5" count="1" selected="0">
            <x v="15"/>
          </reference>
          <reference field="51" count="1">
            <x v="1"/>
          </reference>
        </references>
      </pivotArea>
    </format>
    <format dxfId="649">
      <pivotArea dataOnly="0" labelOnly="1" outline="0" fieldPosition="0">
        <references count="3">
          <reference field="4" count="1" selected="0">
            <x v="0"/>
          </reference>
          <reference field="5" count="1" selected="0">
            <x v="26"/>
          </reference>
          <reference field="51" count="1">
            <x v="1"/>
          </reference>
        </references>
      </pivotArea>
    </format>
    <format dxfId="648">
      <pivotArea dataOnly="0" labelOnly="1" outline="0" fieldPosition="0">
        <references count="3">
          <reference field="4" count="1" selected="0">
            <x v="0"/>
          </reference>
          <reference field="5" count="1" selected="0">
            <x v="32"/>
          </reference>
          <reference field="51" count="1">
            <x v="1"/>
          </reference>
        </references>
      </pivotArea>
    </format>
    <format dxfId="647">
      <pivotArea dataOnly="0" labelOnly="1" outline="0" fieldPosition="0">
        <references count="3">
          <reference field="4" count="1" selected="0">
            <x v="0"/>
          </reference>
          <reference field="5" count="1" selected="0">
            <x v="33"/>
          </reference>
          <reference field="51" count="1">
            <x v="1"/>
          </reference>
        </references>
      </pivotArea>
    </format>
    <format dxfId="646">
      <pivotArea dataOnly="0" labelOnly="1" outline="0" fieldPosition="0">
        <references count="3">
          <reference field="4" count="1" selected="0">
            <x v="0"/>
          </reference>
          <reference field="5" count="1" selected="0">
            <x v="37"/>
          </reference>
          <reference field="51" count="1">
            <x v="1"/>
          </reference>
        </references>
      </pivotArea>
    </format>
    <format dxfId="645">
      <pivotArea dataOnly="0" labelOnly="1" outline="0" fieldPosition="0">
        <references count="3">
          <reference field="4" count="1" selected="0">
            <x v="0"/>
          </reference>
          <reference field="5" count="1" selected="0">
            <x v="40"/>
          </reference>
          <reference field="51" count="1">
            <x v="1"/>
          </reference>
        </references>
      </pivotArea>
    </format>
    <format dxfId="644">
      <pivotArea dataOnly="0" labelOnly="1" outline="0" fieldPosition="0">
        <references count="3">
          <reference field="4" count="1" selected="0">
            <x v="0"/>
          </reference>
          <reference field="5" count="1" selected="0">
            <x v="44"/>
          </reference>
          <reference field="51" count="1">
            <x v="1"/>
          </reference>
        </references>
      </pivotArea>
    </format>
    <format dxfId="643">
      <pivotArea dataOnly="0" labelOnly="1" outline="0" fieldPosition="0">
        <references count="3">
          <reference field="4" count="1" selected="0">
            <x v="0"/>
          </reference>
          <reference field="5" count="1" selected="0">
            <x v="50"/>
          </reference>
          <reference field="51" count="1">
            <x v="1"/>
          </reference>
        </references>
      </pivotArea>
    </format>
    <format dxfId="642">
      <pivotArea dataOnly="0" labelOnly="1" outline="0" fieldPosition="0">
        <references count="2">
          <reference field="4" count="1">
            <x v="0"/>
          </reference>
          <reference field="5" count="1" selected="0">
            <x v="7"/>
          </reference>
        </references>
      </pivotArea>
    </format>
    <format dxfId="641">
      <pivotArea dataOnly="0" labelOnly="1" outline="0" fieldPosition="0">
        <references count="3">
          <reference field="4" count="1" selected="0">
            <x v="0"/>
          </reference>
          <reference field="5" count="1" selected="0">
            <x v="7"/>
          </reference>
          <reference field="51" count="1">
            <x v="0"/>
          </reference>
        </references>
      </pivotArea>
    </format>
    <format dxfId="640">
      <pivotArea dataOnly="0" labelOnly="1" outline="0" fieldPosition="0">
        <references count="3">
          <reference field="4" count="1" selected="0">
            <x v="0"/>
          </reference>
          <reference field="5" count="1" selected="0">
            <x v="19"/>
          </reference>
          <reference field="51" count="1">
            <x v="1"/>
          </reference>
        </references>
      </pivotArea>
    </format>
    <format dxfId="639">
      <pivotArea dataOnly="0" labelOnly="1" outline="0" fieldPosition="0">
        <references count="3">
          <reference field="4" count="1" selected="0">
            <x v="0"/>
          </reference>
          <reference field="5" count="1" selected="0">
            <x v="20"/>
          </reference>
          <reference field="51" count="1">
            <x v="0"/>
          </reference>
        </references>
      </pivotArea>
    </format>
    <format dxfId="638">
      <pivotArea dataOnly="0" labelOnly="1" outline="0" fieldPosition="0">
        <references count="3">
          <reference field="4" count="1" selected="0">
            <x v="0"/>
          </reference>
          <reference field="5" count="1" selected="0">
            <x v="34"/>
          </reference>
          <reference field="51" count="1">
            <x v="1"/>
          </reference>
        </references>
      </pivotArea>
    </format>
    <format dxfId="637">
      <pivotArea dataOnly="0" labelOnly="1" outline="0" fieldPosition="0">
        <references count="3">
          <reference field="4" count="1" selected="0">
            <x v="0"/>
          </reference>
          <reference field="5" count="1" selected="0">
            <x v="57"/>
          </reference>
          <reference field="51" count="1">
            <x v="0"/>
          </reference>
        </references>
      </pivotArea>
    </format>
    <format dxfId="636">
      <pivotArea dataOnly="0" labelOnly="1" outline="0" fieldPosition="0">
        <references count="3">
          <reference field="4" count="1" selected="0">
            <x v="0"/>
          </reference>
          <reference field="5" count="1" selected="0">
            <x v="59"/>
          </reference>
          <reference field="51" count="1">
            <x v="1"/>
          </reference>
        </references>
      </pivotArea>
    </format>
    <format dxfId="635">
      <pivotArea dataOnly="0" labelOnly="1" outline="0" fieldPosition="0">
        <references count="2">
          <reference field="4" count="1">
            <x v="0"/>
          </reference>
          <reference field="5" count="1" selected="0">
            <x v="7"/>
          </reference>
        </references>
      </pivotArea>
    </format>
    <format dxfId="634">
      <pivotArea dataOnly="0" labelOnly="1" outline="0" fieldPosition="0">
        <references count="3">
          <reference field="4" count="1" selected="0">
            <x v="0"/>
          </reference>
          <reference field="5" count="1" selected="0">
            <x v="7"/>
          </reference>
          <reference field="51" count="1">
            <x v="0"/>
          </reference>
        </references>
      </pivotArea>
    </format>
    <format dxfId="633">
      <pivotArea dataOnly="0" labelOnly="1" outline="0" fieldPosition="0">
        <references count="3">
          <reference field="4" count="1" selected="0">
            <x v="0"/>
          </reference>
          <reference field="5" count="1" selected="0">
            <x v="19"/>
          </reference>
          <reference field="51" count="1">
            <x v="1"/>
          </reference>
        </references>
      </pivotArea>
    </format>
    <format dxfId="632">
      <pivotArea dataOnly="0" labelOnly="1" outline="0" fieldPosition="0">
        <references count="3">
          <reference field="4" count="1" selected="0">
            <x v="0"/>
          </reference>
          <reference field="5" count="1" selected="0">
            <x v="20"/>
          </reference>
          <reference field="51" count="1">
            <x v="0"/>
          </reference>
        </references>
      </pivotArea>
    </format>
    <format dxfId="631">
      <pivotArea dataOnly="0" labelOnly="1" outline="0" fieldPosition="0">
        <references count="3">
          <reference field="4" count="1" selected="0">
            <x v="0"/>
          </reference>
          <reference field="5" count="1" selected="0">
            <x v="34"/>
          </reference>
          <reference field="51" count="1">
            <x v="1"/>
          </reference>
        </references>
      </pivotArea>
    </format>
    <format dxfId="630">
      <pivotArea dataOnly="0" labelOnly="1" outline="0" fieldPosition="0">
        <references count="3">
          <reference field="4" count="1" selected="0">
            <x v="0"/>
          </reference>
          <reference field="5" count="1" selected="0">
            <x v="57"/>
          </reference>
          <reference field="51" count="1">
            <x v="0"/>
          </reference>
        </references>
      </pivotArea>
    </format>
    <format dxfId="629">
      <pivotArea dataOnly="0" labelOnly="1" outline="0" fieldPosition="0">
        <references count="3">
          <reference field="4" count="1" selected="0">
            <x v="0"/>
          </reference>
          <reference field="5" count="1" selected="0">
            <x v="59"/>
          </reference>
          <reference field="51" count="1">
            <x v="1"/>
          </reference>
        </references>
      </pivotArea>
    </format>
    <format dxfId="628">
      <pivotArea dataOnly="0" labelOnly="1" outline="0" fieldPosition="0">
        <references count="2">
          <reference field="4" count="1">
            <x v="0"/>
          </reference>
          <reference field="5" count="1" selected="0">
            <x v="0"/>
          </reference>
        </references>
      </pivotArea>
    </format>
    <format dxfId="627">
      <pivotArea dataOnly="0" labelOnly="1" outline="0" fieldPosition="0">
        <references count="2">
          <reference field="4" count="1">
            <x v="1"/>
          </reference>
          <reference field="5" count="1" selected="0">
            <x v="60"/>
          </reference>
        </references>
      </pivotArea>
    </format>
    <format dxfId="626">
      <pivotArea dataOnly="0" labelOnly="1" outline="0" fieldPosition="0">
        <references count="3">
          <reference field="4" count="1" selected="0">
            <x v="0"/>
          </reference>
          <reference field="5" count="1" selected="0">
            <x v="0"/>
          </reference>
          <reference field="51" count="1">
            <x v="2"/>
          </reference>
        </references>
      </pivotArea>
    </format>
    <format dxfId="625">
      <pivotArea dataOnly="0" labelOnly="1" outline="0" fieldPosition="0">
        <references count="3">
          <reference field="4" count="1" selected="0">
            <x v="0"/>
          </reference>
          <reference field="5" count="1" selected="0">
            <x v="17"/>
          </reference>
          <reference field="51" count="1">
            <x v="2"/>
          </reference>
        </references>
      </pivotArea>
    </format>
    <format dxfId="624">
      <pivotArea dataOnly="0" labelOnly="1" outline="0" fieldPosition="0">
        <references count="3">
          <reference field="4" count="1" selected="0">
            <x v="0"/>
          </reference>
          <reference field="5" count="1" selected="0">
            <x v="23"/>
          </reference>
          <reference field="51" count="1">
            <x v="1"/>
          </reference>
        </references>
      </pivotArea>
    </format>
    <format dxfId="623">
      <pivotArea dataOnly="0" labelOnly="1" outline="0" fieldPosition="0">
        <references count="3">
          <reference field="4" count="1" selected="0">
            <x v="1"/>
          </reference>
          <reference field="5" count="1" selected="0">
            <x v="60"/>
          </reference>
          <reference field="51" count="1">
            <x v="2"/>
          </reference>
        </references>
      </pivotArea>
    </format>
    <format dxfId="622">
      <pivotArea dataOnly="0" labelOnly="1" outline="0" fieldPosition="0">
        <references count="2">
          <reference field="4" count="1">
            <x v="0"/>
          </reference>
          <reference field="5" count="1" selected="0">
            <x v="0"/>
          </reference>
        </references>
      </pivotArea>
    </format>
    <format dxfId="621">
      <pivotArea dataOnly="0" labelOnly="1" outline="0" fieldPosition="0">
        <references count="2">
          <reference field="4" count="1">
            <x v="1"/>
          </reference>
          <reference field="5" count="1" selected="0">
            <x v="60"/>
          </reference>
        </references>
      </pivotArea>
    </format>
    <format dxfId="620">
      <pivotArea dataOnly="0" labelOnly="1" outline="0" fieldPosition="0">
        <references count="3">
          <reference field="4" count="1" selected="0">
            <x v="0"/>
          </reference>
          <reference field="5" count="1" selected="0">
            <x v="0"/>
          </reference>
          <reference field="51" count="1">
            <x v="2"/>
          </reference>
        </references>
      </pivotArea>
    </format>
    <format dxfId="619">
      <pivotArea dataOnly="0" labelOnly="1" outline="0" fieldPosition="0">
        <references count="3">
          <reference field="4" count="1" selected="0">
            <x v="0"/>
          </reference>
          <reference field="5" count="1" selected="0">
            <x v="17"/>
          </reference>
          <reference field="51" count="1">
            <x v="2"/>
          </reference>
        </references>
      </pivotArea>
    </format>
    <format dxfId="618">
      <pivotArea dataOnly="0" labelOnly="1" outline="0" fieldPosition="0">
        <references count="3">
          <reference field="4" count="1" selected="0">
            <x v="0"/>
          </reference>
          <reference field="5" count="1" selected="0">
            <x v="23"/>
          </reference>
          <reference field="51" count="1">
            <x v="1"/>
          </reference>
        </references>
      </pivotArea>
    </format>
    <format dxfId="617">
      <pivotArea dataOnly="0" labelOnly="1" outline="0" fieldPosition="0">
        <references count="3">
          <reference field="4" count="1" selected="0">
            <x v="1"/>
          </reference>
          <reference field="5" count="1" selected="0">
            <x v="60"/>
          </reference>
          <reference field="51" count="1">
            <x v="2"/>
          </reference>
        </references>
      </pivotArea>
    </format>
    <format dxfId="616">
      <pivotArea dataOnly="0" labelOnly="1" outline="0" fieldPosition="0">
        <references count="2">
          <reference field="4" count="1">
            <x v="0"/>
          </reference>
          <reference field="5" count="1" selected="0">
            <x v="4"/>
          </reference>
        </references>
      </pivotArea>
    </format>
    <format dxfId="615">
      <pivotArea dataOnly="0" labelOnly="1" outline="0" fieldPosition="0">
        <references count="2">
          <reference field="4" count="1">
            <x v="1"/>
          </reference>
          <reference field="5" count="1" selected="0">
            <x v="9"/>
          </reference>
        </references>
      </pivotArea>
    </format>
    <format dxfId="614">
      <pivotArea dataOnly="0" labelOnly="1" outline="0" fieldPosition="0">
        <references count="2">
          <reference field="4" count="1">
            <x v="0"/>
          </reference>
          <reference field="5" count="1" selected="0">
            <x v="31"/>
          </reference>
        </references>
      </pivotArea>
    </format>
    <format dxfId="613">
      <pivotArea dataOnly="0" labelOnly="1" outline="0" fieldPosition="0">
        <references count="2">
          <reference field="4" count="1">
            <x v="1"/>
          </reference>
          <reference field="5" count="1" selected="0">
            <x v="35"/>
          </reference>
        </references>
      </pivotArea>
    </format>
    <format dxfId="612">
      <pivotArea dataOnly="0" labelOnly="1" outline="0" fieldPosition="0">
        <references count="2">
          <reference field="4" count="1">
            <x v="0"/>
          </reference>
          <reference field="5" count="1" selected="0">
            <x v="36"/>
          </reference>
        </references>
      </pivotArea>
    </format>
    <format dxfId="611">
      <pivotArea dataOnly="0" labelOnly="1" outline="0" fieldPosition="0">
        <references count="2">
          <reference field="4" count="1">
            <x v="1"/>
          </reference>
          <reference field="5" count="1" selected="0">
            <x v="38"/>
          </reference>
        </references>
      </pivotArea>
    </format>
    <format dxfId="610">
      <pivotArea dataOnly="0" labelOnly="1" outline="0" fieldPosition="0">
        <references count="2">
          <reference field="4" count="1">
            <x v="0"/>
          </reference>
          <reference field="5" count="1" selected="0">
            <x v="42"/>
          </reference>
        </references>
      </pivotArea>
    </format>
    <format dxfId="609">
      <pivotArea dataOnly="0" labelOnly="1" outline="0" fieldPosition="0">
        <references count="2">
          <reference field="4" count="1">
            <x v="1"/>
          </reference>
          <reference field="5" count="1" selected="0">
            <x v="49"/>
          </reference>
        </references>
      </pivotArea>
    </format>
    <format dxfId="608">
      <pivotArea dataOnly="0" labelOnly="1" outline="0" fieldPosition="0">
        <references count="2">
          <reference field="4" count="1">
            <x v="0"/>
          </reference>
          <reference field="5" count="1" selected="0">
            <x v="54"/>
          </reference>
        </references>
      </pivotArea>
    </format>
    <format dxfId="607">
      <pivotArea dataOnly="0" labelOnly="1" outline="0" fieldPosition="0">
        <references count="3">
          <reference field="4" count="1" selected="0">
            <x v="0"/>
          </reference>
          <reference field="5" count="1" selected="0">
            <x v="4"/>
          </reference>
          <reference field="51" count="1">
            <x v="1"/>
          </reference>
        </references>
      </pivotArea>
    </format>
    <format dxfId="606">
      <pivotArea dataOnly="0" labelOnly="1" outline="0" fieldPosition="0">
        <references count="3">
          <reference field="4" count="1" selected="0">
            <x v="0"/>
          </reference>
          <reference field="5" count="1" selected="0">
            <x v="8"/>
          </reference>
          <reference field="51" count="1">
            <x v="1"/>
          </reference>
        </references>
      </pivotArea>
    </format>
    <format dxfId="605">
      <pivotArea dataOnly="0" labelOnly="1" outline="0" fieldPosition="0">
        <references count="3">
          <reference field="4" count="1" selected="0">
            <x v="1"/>
          </reference>
          <reference field="5" count="1" selected="0">
            <x v="9"/>
          </reference>
          <reference field="51" count="1">
            <x v="4"/>
          </reference>
        </references>
      </pivotArea>
    </format>
    <format dxfId="604">
      <pivotArea dataOnly="0" labelOnly="1" outline="0" fieldPosition="0">
        <references count="3">
          <reference field="4" count="1" selected="0">
            <x v="1"/>
          </reference>
          <reference field="5" count="1" selected="0">
            <x v="21"/>
          </reference>
          <reference field="51" count="1">
            <x v="0"/>
          </reference>
        </references>
      </pivotArea>
    </format>
    <format dxfId="603">
      <pivotArea dataOnly="0" labelOnly="1" outline="0" fieldPosition="0">
        <references count="3">
          <reference field="4" count="1" selected="0">
            <x v="1"/>
          </reference>
          <reference field="5" count="1" selected="0">
            <x v="29"/>
          </reference>
          <reference field="51" count="1">
            <x v="4"/>
          </reference>
        </references>
      </pivotArea>
    </format>
    <format dxfId="602">
      <pivotArea dataOnly="0" labelOnly="1" outline="0" fieldPosition="0">
        <references count="3">
          <reference field="4" count="1" selected="0">
            <x v="0"/>
          </reference>
          <reference field="5" count="1" selected="0">
            <x v="31"/>
          </reference>
          <reference field="51" count="1">
            <x v="1"/>
          </reference>
        </references>
      </pivotArea>
    </format>
    <format dxfId="601">
      <pivotArea dataOnly="0" labelOnly="1" outline="0" fieldPosition="0">
        <references count="3">
          <reference field="4" count="1" selected="0">
            <x v="1"/>
          </reference>
          <reference field="5" count="1" selected="0">
            <x v="35"/>
          </reference>
          <reference field="51" count="1">
            <x v="2"/>
          </reference>
        </references>
      </pivotArea>
    </format>
    <format dxfId="600">
      <pivotArea dataOnly="0" labelOnly="1" outline="0" fieldPosition="0">
        <references count="3">
          <reference field="4" count="1" selected="0">
            <x v="0"/>
          </reference>
          <reference field="5" count="1" selected="0">
            <x v="36"/>
          </reference>
          <reference field="51" count="1">
            <x v="0"/>
          </reference>
        </references>
      </pivotArea>
    </format>
    <format dxfId="599">
      <pivotArea dataOnly="0" labelOnly="1" outline="0" fieldPosition="0">
        <references count="3">
          <reference field="4" count="1" selected="0">
            <x v="1"/>
          </reference>
          <reference field="5" count="1" selected="0">
            <x v="38"/>
          </reference>
          <reference field="51" count="1">
            <x v="1"/>
          </reference>
        </references>
      </pivotArea>
    </format>
    <format dxfId="598">
      <pivotArea dataOnly="0" labelOnly="1" outline="0" fieldPosition="0">
        <references count="3">
          <reference field="4" count="1" selected="0">
            <x v="0"/>
          </reference>
          <reference field="5" count="1" selected="0">
            <x v="42"/>
          </reference>
          <reference field="51" count="1">
            <x v="1"/>
          </reference>
        </references>
      </pivotArea>
    </format>
    <format dxfId="597">
      <pivotArea dataOnly="0" labelOnly="1" outline="0" fieldPosition="0">
        <references count="3">
          <reference field="4" count="1" selected="0">
            <x v="0"/>
          </reference>
          <reference field="5" count="1" selected="0">
            <x v="46"/>
          </reference>
          <reference field="51" count="1">
            <x v="2"/>
          </reference>
        </references>
      </pivotArea>
    </format>
    <format dxfId="596">
      <pivotArea dataOnly="0" labelOnly="1" outline="0" fieldPosition="0">
        <references count="3">
          <reference field="4" count="1" selected="0">
            <x v="0"/>
          </reference>
          <reference field="5" count="1" selected="0">
            <x v="47"/>
          </reference>
          <reference field="51" count="1">
            <x v="2"/>
          </reference>
        </references>
      </pivotArea>
    </format>
    <format dxfId="595">
      <pivotArea dataOnly="0" labelOnly="1" outline="0" fieldPosition="0">
        <references count="3">
          <reference field="4" count="1" selected="0">
            <x v="0"/>
          </reference>
          <reference field="5" count="1" selected="0">
            <x v="48"/>
          </reference>
          <reference field="51" count="1">
            <x v="2"/>
          </reference>
        </references>
      </pivotArea>
    </format>
    <format dxfId="594">
      <pivotArea dataOnly="0" labelOnly="1" outline="0" fieldPosition="0">
        <references count="3">
          <reference field="4" count="1" selected="0">
            <x v="1"/>
          </reference>
          <reference field="5" count="1" selected="0">
            <x v="49"/>
          </reference>
          <reference field="51" count="1">
            <x v="4"/>
          </reference>
        </references>
      </pivotArea>
    </format>
    <format dxfId="593">
      <pivotArea dataOnly="0" labelOnly="1" outline="0" fieldPosition="0">
        <references count="3">
          <reference field="4" count="1" selected="0">
            <x v="1"/>
          </reference>
          <reference field="5" count="1" selected="0">
            <x v="52"/>
          </reference>
          <reference field="51" count="1">
            <x v="1"/>
          </reference>
        </references>
      </pivotArea>
    </format>
    <format dxfId="592">
      <pivotArea dataOnly="0" labelOnly="1" outline="0" fieldPosition="0">
        <references count="3">
          <reference field="4" count="1" selected="0">
            <x v="0"/>
          </reference>
          <reference field="5" count="1" selected="0">
            <x v="54"/>
          </reference>
          <reference field="51" count="1">
            <x v="1"/>
          </reference>
        </references>
      </pivotArea>
    </format>
    <format dxfId="591">
      <pivotArea dataOnly="0" labelOnly="1" outline="0" fieldPosition="0">
        <references count="3">
          <reference field="4" count="1" selected="0">
            <x v="0"/>
          </reference>
          <reference field="5" count="1" selected="0">
            <x v="55"/>
          </reference>
          <reference field="51" count="1">
            <x v="0"/>
          </reference>
        </references>
      </pivotArea>
    </format>
    <format dxfId="590">
      <pivotArea dataOnly="0" labelOnly="1" outline="0" fieldPosition="0">
        <references count="3">
          <reference field="4" count="1" selected="0">
            <x v="0"/>
          </reference>
          <reference field="5" count="1" selected="0">
            <x v="58"/>
          </reference>
          <reference field="51" count="1">
            <x v="1"/>
          </reference>
        </references>
      </pivotArea>
    </format>
    <format dxfId="589">
      <pivotArea dataOnly="0" labelOnly="1" outline="0" fieldPosition="0">
        <references count="3">
          <reference field="4" count="1" selected="0">
            <x v="0"/>
          </reference>
          <reference field="5" count="1" selected="0">
            <x v="61"/>
          </reference>
          <reference field="51" count="1">
            <x v="3"/>
          </reference>
        </references>
      </pivotArea>
    </format>
    <format dxfId="588">
      <pivotArea dataOnly="0" labelOnly="1" outline="0" fieldPosition="0">
        <references count="2">
          <reference field="4" count="1">
            <x v="0"/>
          </reference>
          <reference field="5" count="1" selected="0">
            <x v="4"/>
          </reference>
        </references>
      </pivotArea>
    </format>
    <format dxfId="587">
      <pivotArea dataOnly="0" labelOnly="1" outline="0" fieldPosition="0">
        <references count="2">
          <reference field="4" count="1">
            <x v="1"/>
          </reference>
          <reference field="5" count="1" selected="0">
            <x v="9"/>
          </reference>
        </references>
      </pivotArea>
    </format>
    <format dxfId="586">
      <pivotArea dataOnly="0" labelOnly="1" outline="0" fieldPosition="0">
        <references count="2">
          <reference field="4" count="1">
            <x v="0"/>
          </reference>
          <reference field="5" count="1" selected="0">
            <x v="31"/>
          </reference>
        </references>
      </pivotArea>
    </format>
    <format dxfId="585">
      <pivotArea dataOnly="0" labelOnly="1" outline="0" fieldPosition="0">
        <references count="2">
          <reference field="4" count="1">
            <x v="1"/>
          </reference>
          <reference field="5" count="1" selected="0">
            <x v="35"/>
          </reference>
        </references>
      </pivotArea>
    </format>
    <format dxfId="584">
      <pivotArea dataOnly="0" labelOnly="1" outline="0" fieldPosition="0">
        <references count="2">
          <reference field="4" count="1">
            <x v="0"/>
          </reference>
          <reference field="5" count="1" selected="0">
            <x v="36"/>
          </reference>
        </references>
      </pivotArea>
    </format>
    <format dxfId="583">
      <pivotArea dataOnly="0" labelOnly="1" outline="0" fieldPosition="0">
        <references count="2">
          <reference field="4" count="1">
            <x v="1"/>
          </reference>
          <reference field="5" count="1" selected="0">
            <x v="38"/>
          </reference>
        </references>
      </pivotArea>
    </format>
    <format dxfId="582">
      <pivotArea dataOnly="0" labelOnly="1" outline="0" fieldPosition="0">
        <references count="2">
          <reference field="4" count="1">
            <x v="0"/>
          </reference>
          <reference field="5" count="1" selected="0">
            <x v="42"/>
          </reference>
        </references>
      </pivotArea>
    </format>
    <format dxfId="581">
      <pivotArea dataOnly="0" labelOnly="1" outline="0" fieldPosition="0">
        <references count="2">
          <reference field="4" count="1">
            <x v="1"/>
          </reference>
          <reference field="5" count="1" selected="0">
            <x v="49"/>
          </reference>
        </references>
      </pivotArea>
    </format>
    <format dxfId="580">
      <pivotArea dataOnly="0" labelOnly="1" outline="0" fieldPosition="0">
        <references count="2">
          <reference field="4" count="1">
            <x v="0"/>
          </reference>
          <reference field="5" count="1" selected="0">
            <x v="54"/>
          </reference>
        </references>
      </pivotArea>
    </format>
    <format dxfId="579">
      <pivotArea dataOnly="0" labelOnly="1" outline="0" fieldPosition="0">
        <references count="3">
          <reference field="4" count="1" selected="0">
            <x v="0"/>
          </reference>
          <reference field="5" count="1" selected="0">
            <x v="4"/>
          </reference>
          <reference field="51" count="1">
            <x v="1"/>
          </reference>
        </references>
      </pivotArea>
    </format>
    <format dxfId="578">
      <pivotArea dataOnly="0" labelOnly="1" outline="0" fieldPosition="0">
        <references count="3">
          <reference field="4" count="1" selected="0">
            <x v="0"/>
          </reference>
          <reference field="5" count="1" selected="0">
            <x v="8"/>
          </reference>
          <reference field="51" count="1">
            <x v="1"/>
          </reference>
        </references>
      </pivotArea>
    </format>
    <format dxfId="577">
      <pivotArea dataOnly="0" labelOnly="1" outline="0" fieldPosition="0">
        <references count="3">
          <reference field="4" count="1" selected="0">
            <x v="1"/>
          </reference>
          <reference field="5" count="1" selected="0">
            <x v="9"/>
          </reference>
          <reference field="51" count="1">
            <x v="4"/>
          </reference>
        </references>
      </pivotArea>
    </format>
    <format dxfId="576">
      <pivotArea dataOnly="0" labelOnly="1" outline="0" fieldPosition="0">
        <references count="3">
          <reference field="4" count="1" selected="0">
            <x v="1"/>
          </reference>
          <reference field="5" count="1" selected="0">
            <x v="21"/>
          </reference>
          <reference field="51" count="1">
            <x v="0"/>
          </reference>
        </references>
      </pivotArea>
    </format>
    <format dxfId="575">
      <pivotArea dataOnly="0" labelOnly="1" outline="0" fieldPosition="0">
        <references count="3">
          <reference field="4" count="1" selected="0">
            <x v="1"/>
          </reference>
          <reference field="5" count="1" selected="0">
            <x v="29"/>
          </reference>
          <reference field="51" count="1">
            <x v="4"/>
          </reference>
        </references>
      </pivotArea>
    </format>
    <format dxfId="574">
      <pivotArea dataOnly="0" labelOnly="1" outline="0" fieldPosition="0">
        <references count="3">
          <reference field="4" count="1" selected="0">
            <x v="0"/>
          </reference>
          <reference field="5" count="1" selected="0">
            <x v="31"/>
          </reference>
          <reference field="51" count="1">
            <x v="1"/>
          </reference>
        </references>
      </pivotArea>
    </format>
    <format dxfId="573">
      <pivotArea dataOnly="0" labelOnly="1" outline="0" fieldPosition="0">
        <references count="3">
          <reference field="4" count="1" selected="0">
            <x v="1"/>
          </reference>
          <reference field="5" count="1" selected="0">
            <x v="35"/>
          </reference>
          <reference field="51" count="1">
            <x v="2"/>
          </reference>
        </references>
      </pivotArea>
    </format>
    <format dxfId="572">
      <pivotArea dataOnly="0" labelOnly="1" outline="0" fieldPosition="0">
        <references count="3">
          <reference field="4" count="1" selected="0">
            <x v="0"/>
          </reference>
          <reference field="5" count="1" selected="0">
            <x v="36"/>
          </reference>
          <reference field="51" count="1">
            <x v="0"/>
          </reference>
        </references>
      </pivotArea>
    </format>
    <format dxfId="571">
      <pivotArea dataOnly="0" labelOnly="1" outline="0" fieldPosition="0">
        <references count="3">
          <reference field="4" count="1" selected="0">
            <x v="1"/>
          </reference>
          <reference field="5" count="1" selected="0">
            <x v="38"/>
          </reference>
          <reference field="51" count="1">
            <x v="1"/>
          </reference>
        </references>
      </pivotArea>
    </format>
    <format dxfId="570">
      <pivotArea dataOnly="0" labelOnly="1" outline="0" fieldPosition="0">
        <references count="3">
          <reference field="4" count="1" selected="0">
            <x v="0"/>
          </reference>
          <reference field="5" count="1" selected="0">
            <x v="42"/>
          </reference>
          <reference field="51" count="1">
            <x v="1"/>
          </reference>
        </references>
      </pivotArea>
    </format>
    <format dxfId="569">
      <pivotArea dataOnly="0" labelOnly="1" outline="0" fieldPosition="0">
        <references count="3">
          <reference field="4" count="1" selected="0">
            <x v="0"/>
          </reference>
          <reference field="5" count="1" selected="0">
            <x v="46"/>
          </reference>
          <reference field="51" count="1">
            <x v="2"/>
          </reference>
        </references>
      </pivotArea>
    </format>
    <format dxfId="568">
      <pivotArea dataOnly="0" labelOnly="1" outline="0" fieldPosition="0">
        <references count="3">
          <reference field="4" count="1" selected="0">
            <x v="0"/>
          </reference>
          <reference field="5" count="1" selected="0">
            <x v="47"/>
          </reference>
          <reference field="51" count="1">
            <x v="2"/>
          </reference>
        </references>
      </pivotArea>
    </format>
    <format dxfId="567">
      <pivotArea dataOnly="0" labelOnly="1" outline="0" fieldPosition="0">
        <references count="3">
          <reference field="4" count="1" selected="0">
            <x v="0"/>
          </reference>
          <reference field="5" count="1" selected="0">
            <x v="48"/>
          </reference>
          <reference field="51" count="1">
            <x v="2"/>
          </reference>
        </references>
      </pivotArea>
    </format>
    <format dxfId="566">
      <pivotArea dataOnly="0" labelOnly="1" outline="0" fieldPosition="0">
        <references count="3">
          <reference field="4" count="1" selected="0">
            <x v="1"/>
          </reference>
          <reference field="5" count="1" selected="0">
            <x v="49"/>
          </reference>
          <reference field="51" count="1">
            <x v="4"/>
          </reference>
        </references>
      </pivotArea>
    </format>
    <format dxfId="565">
      <pivotArea dataOnly="0" labelOnly="1" outline="0" fieldPosition="0">
        <references count="3">
          <reference field="4" count="1" selected="0">
            <x v="1"/>
          </reference>
          <reference field="5" count="1" selected="0">
            <x v="52"/>
          </reference>
          <reference field="51" count="1">
            <x v="1"/>
          </reference>
        </references>
      </pivotArea>
    </format>
    <format dxfId="564">
      <pivotArea dataOnly="0" labelOnly="1" outline="0" fieldPosition="0">
        <references count="3">
          <reference field="4" count="1" selected="0">
            <x v="0"/>
          </reference>
          <reference field="5" count="1" selected="0">
            <x v="54"/>
          </reference>
          <reference field="51" count="1">
            <x v="1"/>
          </reference>
        </references>
      </pivotArea>
    </format>
    <format dxfId="563">
      <pivotArea dataOnly="0" labelOnly="1" outline="0" fieldPosition="0">
        <references count="3">
          <reference field="4" count="1" selected="0">
            <x v="0"/>
          </reference>
          <reference field="5" count="1" selected="0">
            <x v="55"/>
          </reference>
          <reference field="51" count="1">
            <x v="0"/>
          </reference>
        </references>
      </pivotArea>
    </format>
    <format dxfId="562">
      <pivotArea dataOnly="0" labelOnly="1" outline="0" fieldPosition="0">
        <references count="3">
          <reference field="4" count="1" selected="0">
            <x v="0"/>
          </reference>
          <reference field="5" count="1" selected="0">
            <x v="58"/>
          </reference>
          <reference field="51" count="1">
            <x v="1"/>
          </reference>
        </references>
      </pivotArea>
    </format>
    <format dxfId="561">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1" sourceName="Dependencia">
  <pivotTables>
    <pivotTable tabId="4" name="TablaDinámica5"/>
    <pivotTable tabId="6" name="TablaDinámica2"/>
    <pivotTable tabId="6" name="TablaDinámica4"/>
    <pivotTable tabId="6" name="TablaDinámica3"/>
    <pivotTable tabId="6" name="TablaDinámica6"/>
    <pivotTable tabId="6" name="TablaDinámica5"/>
  </pivotTables>
  <data>
    <tabular pivotCacheId="2">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6" name="TablaDinámica2"/>
    <pivotTable tabId="6" name="TablaDinámica4"/>
    <pivotTable tabId="6" name="TablaDinámica6"/>
    <pivotTable tabId="4" name="TablaDinámica5"/>
    <pivotTable tabId="6" name="TablaDinámica5"/>
  </pivotTables>
  <data>
    <tabular pivotCacheId="2">
      <items count="2">
        <i x="0" s="1"/>
        <i x="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6" name="TablaDinámica2"/>
    <pivotTable tabId="6" name="TablaDinámica3"/>
    <pivotTable tabId="6" name="TablaDinámica4"/>
    <pivotTable tabId="6" name="TablaDinámica6"/>
    <pivotTable tabId="6" name="TablaDinámica5"/>
  </pivotTables>
  <data>
    <tabular pivotCacheId="2">
      <items count="6">
        <i x="0" s="1"/>
        <i x="4" s="1" nd="1"/>
        <i x="3" s="1" nd="1"/>
        <i x="2" s="1" nd="1"/>
        <i x="5" s="1" nd="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1" cache="SegmentaciónDeDatos_Dependencia1" caption="Dependencia" rowHeight="241300"/>
  <slicer name="Clasificación (Estratégico / De Gestión)" cache="SegmentaciónDeDatos_Clasificación__Estratégico___De_Gestión" caption="Clasificación (Estratégico / De Gestión)" rowHeight="241300"/>
  <slicer name="Periodicidad" cache="SegmentaciónDeDatos_Periodicidad" caption="Periodicidad" rowHeight="241300"/>
</slicers>
</file>

<file path=xl/tables/table1.xml><?xml version="1.0" encoding="utf-8"?>
<table xmlns="http://schemas.openxmlformats.org/spreadsheetml/2006/main" id="2" name="Tabla1" displayName="Tabla1" ref="A7:EC62" totalsRowShown="0" headerRowDxfId="3" dataDxfId="2" tableBorderDxfId="1293">
  <autoFilter ref="A7:EC62"/>
  <tableColumns count="133">
    <tableColumn id="1" name="No." dataDxfId="0"/>
    <tableColumn id="2" name="Objetivo Estratégico" dataDxfId="1"/>
    <tableColumn id="3" name="Proceso" dataDxfId="134"/>
    <tableColumn id="4" name="Dependencia" dataDxfId="133"/>
    <tableColumn id="5" name="Clasificación (Estratégico / De Gestión)" dataDxfId="132"/>
    <tableColumn id="6" name="Nombre del indicador" dataDxfId="131"/>
    <tableColumn id="7" name="Objetivo del indicador" dataDxfId="130"/>
    <tableColumn id="8" name="Periodicidad" dataDxfId="129"/>
    <tableColumn id="9" name="Recursos" dataDxfId="128"/>
    <tableColumn id="10" name="Meta" dataDxfId="127"/>
    <tableColumn id="11" name="Puntos de lectura" dataDxfId="126"/>
    <tableColumn id="12" name="Tipo de indicador" dataDxfId="125"/>
    <tableColumn id="13" name="Formula" dataDxfId="124"/>
    <tableColumn id="14" name="Escala de medición" dataDxfId="123"/>
    <tableColumn id="15" name="Fuente de datos" dataDxfId="122"/>
    <tableColumn id="16" name="Frecuencia de recolección datos" dataDxfId="121"/>
    <tableColumn id="17" name="Frecuencia de análisis de los datos" dataDxfId="120"/>
    <tableColumn id="18" name="MALO" dataDxfId="119"/>
    <tableColumn id="19" name="REGULAR" dataDxfId="118"/>
    <tableColumn id="20" name="BUENO" dataDxfId="117"/>
    <tableColumn id="21" name="EXCELENTE" dataDxfId="116"/>
    <tableColumn id="22" name="Proceso que suministran información y datos al indicador" dataDxfId="115"/>
    <tableColumn id="23" name="Responsable Calcular indicador" dataDxfId="114"/>
    <tableColumn id="24" name="Responsable de Analizar indicador" dataDxfId="113"/>
    <tableColumn id="25" name="Usuarios que utilizan la información (indicador)" dataDxfId="112"/>
    <tableColumn id="134" name="META (per.)" dataDxfId="111"/>
    <tableColumn id="133" name="Valor numerador" dataDxfId="110"/>
    <tableColumn id="132" name="Valor denominador" dataDxfId="109"/>
    <tableColumn id="131" name="RESULTADO " dataDxfId="108">
      <calculatedColumnFormula>IFERROR(Tabla1[[#This Row],[Valor numerador]]/Tabla1[[#This Row],[Valor denominador]], " ")</calculatedColumnFormula>
    </tableColumn>
    <tableColumn id="130" name="TENDENCIA_x000a_(&gt;=) (&lt;=)" dataDxfId="107">
      <calculatedColumnFormula>Tabla1[[#This Row],[EXCELENTE]]</calculatedColumnFormula>
    </tableColumn>
    <tableColumn id="129" name="DESEMPEÑO" dataDxfId="106"/>
    <tableColumn id="128" name="ANALISIS Y OBSERVACIONES" dataDxfId="105"/>
    <tableColumn id="127" name="Acción _x000a_Planteada" dataDxfId="104"/>
    <tableColumn id="126" name="META (per.)2" dataDxfId="103"/>
    <tableColumn id="125" name="Valor numerador3" dataDxfId="102"/>
    <tableColumn id="124" name="Valor denominador4" dataDxfId="101"/>
    <tableColumn id="123" name="RESULTADO 5" dataDxfId="100">
      <calculatedColumnFormula>IFERROR(Tabla1[[#This Row],[Valor numerador3]]/Tabla1[[#This Row],[Valor denominador4]], " ")</calculatedColumnFormula>
    </tableColumn>
    <tableColumn id="122" name="TENDENCIA_x000a_(&gt;=) (&lt;=)6" dataDxfId="99">
      <calculatedColumnFormula>Tabla1[[#This Row],[EXCELENTE]]</calculatedColumnFormula>
    </tableColumn>
    <tableColumn id="121" name="DESEMPEÑO7" dataDxfId="98"/>
    <tableColumn id="120" name="ANALISIS Y OBSERVACIONES8" dataDxfId="97"/>
    <tableColumn id="119" name="Acción _x000a_Planteada9" dataDxfId="96"/>
    <tableColumn id="118" name="META (per.)10" dataDxfId="95"/>
    <tableColumn id="117" name="Valor numerador11" dataDxfId="94"/>
    <tableColumn id="116" name="Valor denominador12" dataDxfId="93"/>
    <tableColumn id="115" name="RESULTADO 13" dataDxfId="92" dataCellStyle="Porcentaje">
      <calculatedColumnFormula>IFERROR(Tabla1[[#This Row],[Valor numerador11]]/Tabla1[[#This Row],[Valor denominador12]], " ")</calculatedColumnFormula>
    </tableColumn>
    <tableColumn id="114" name="TENDENCIA_x000a_(&gt;=) (&lt;=)14" dataDxfId="91">
      <calculatedColumnFormula>Tabla1[[#This Row],[EXCELENTE]]</calculatedColumnFormula>
    </tableColumn>
    <tableColumn id="113" name="DESEMPEÑO15" dataDxfId="90"/>
    <tableColumn id="112" name="ANALISIS Y OBSERVACIONES16" dataDxfId="89"/>
    <tableColumn id="111" name="Acción _x000a_Planteada17" dataDxfId="88"/>
    <tableColumn id="110" name="PROMEDIO MENSUAL 4to TRIMESTRE" dataDxfId="87">
      <calculatedColumnFormula>IFERROR(AVERAGE(Tabla1[[#This Row],[RESULTADO ]],Tabla1[[#This Row],[RESULTADO 5]],Tabla1[[#This Row],[RESULTADO 13]]), "0")</calculatedColumnFormula>
    </tableColumn>
    <tableColumn id="109" name="RESULTADO 4to TRIMESTRE" dataDxfId="86">
      <calculatedColumnFormula>Tabla1[[#This Row],[PROMEDIO MENSUAL 4to TRIMESTRE]]</calculatedColumnFormula>
    </tableColumn>
    <tableColumn id="108" name="DESEMPEÑO FINAL 4to TRIMESTRE" dataDxfId="85">
      <calculatedColumnFormula>Tabla1[[#This Row],[DESEMPEÑO15]]</calculatedColumnFormula>
    </tableColumn>
    <tableColumn id="26" name="META (per.)3" dataDxfId="84"/>
    <tableColumn id="27" name="Valor numerador4" dataDxfId="83"/>
    <tableColumn id="28" name="Valor denominador5" dataDxfId="82"/>
    <tableColumn id="29" name="RESULTADO 6" dataDxfId="81">
      <calculatedColumnFormula>IFERROR(Tabla1[[#This Row],[Valor numerador4]]/Tabla1[[#This Row],[Valor denominador5]], " ")</calculatedColumnFormula>
    </tableColumn>
    <tableColumn id="30" name="TENDENCIA_x000a_(&gt;=) (&lt;=)7" dataDxfId="80">
      <calculatedColumnFormula>U8</calculatedColumnFormula>
    </tableColumn>
    <tableColumn id="31" name="DESEMPEÑO8" dataDxfId="79"/>
    <tableColumn id="32" name="ANALISIS Y OBSERVACIONES9" dataDxfId="78"/>
    <tableColumn id="33" name="Acción _x000a_Planteada10" dataDxfId="77"/>
    <tableColumn id="34" name="META (per.)211" dataDxfId="76"/>
    <tableColumn id="35" name="Valor numerador312" dataDxfId="75"/>
    <tableColumn id="36" name="Valor denominador413" dataDxfId="74"/>
    <tableColumn id="37" name="RESULTADO 514" dataDxfId="73">
      <calculatedColumnFormula>+IFERROR(Tabla1[[#This Row],[Valor numerador312]]/Tabla1[[#This Row],[Valor denominador413]], " ")</calculatedColumnFormula>
    </tableColumn>
    <tableColumn id="38" name="TENDENCIA_x000a_(&gt;=) (&lt;=)615" dataDxfId="72">
      <calculatedColumnFormula>Tabla1[[#This Row],[EXCELENTE]]</calculatedColumnFormula>
    </tableColumn>
    <tableColumn id="39" name="DESEMPEÑO716" dataDxfId="71"/>
    <tableColumn id="40" name="ANALISIS Y OBSERVACIONES817" dataDxfId="70"/>
    <tableColumn id="41" name="Acción _x000a_Planteada918" dataDxfId="69"/>
    <tableColumn id="42" name="META (per.)1019" dataDxfId="68"/>
    <tableColumn id="43" name="Valor numerador1120" dataDxfId="67"/>
    <tableColumn id="44" name="Valor denominador1221" dataDxfId="66"/>
    <tableColumn id="45" name="RESULTADO 1322" dataDxfId="65">
      <calculatedColumnFormula>+IFERROR(Tabla1[[#This Row],[Valor numerador1120]]/Tabla1[[#This Row],[Valor denominador1221]], " ")</calculatedColumnFormula>
    </tableColumn>
    <tableColumn id="46" name="TENDENCIA_x000a_(&gt;=) (&lt;=)1423" dataDxfId="64">
      <calculatedColumnFormula>Tabla1[[#This Row],[EXCELENTE]]</calculatedColumnFormula>
    </tableColumn>
    <tableColumn id="47" name="DESEMPEÑO1524" dataDxfId="63"/>
    <tableColumn id="48" name="ANALISIS Y OBSERVACIONES1625" dataDxfId="62"/>
    <tableColumn id="49" name="Acción _x000a_Planteada1726" dataDxfId="61"/>
    <tableColumn id="50" name="PROMEDIO MENSUAL 3er TRIMESTRE" dataDxfId="60" dataCellStyle="Porcentaje">
      <calculatedColumnFormula>+IFERROR(AVERAGE(Tabla1[[#This Row],[RESULTADO 6]],Tabla1[[#This Row],[RESULTADO 514]],Tabla1[[#This Row],[RESULTADO 1322]]), "0")</calculatedColumnFormula>
    </tableColumn>
    <tableColumn id="51" name="RESULTADO 3er TRIMESTRE" dataDxfId="59">
      <calculatedColumnFormula>Tabla1[[#This Row],[PROMEDIO MENSUAL 3er TRIMESTRE]]</calculatedColumnFormula>
    </tableColumn>
    <tableColumn id="52" name="DESEMPEÑO FINAL 3er TRIMESTRE" dataDxfId="58">
      <calculatedColumnFormula>Tabla1[[#This Row],[DESEMPEÑO1524]]</calculatedColumnFormula>
    </tableColumn>
    <tableColumn id="53" name="META (per.)18" dataDxfId="57"/>
    <tableColumn id="54" name="Valor numerador19" dataDxfId="56"/>
    <tableColumn id="55" name="Valor denominador20" dataDxfId="55"/>
    <tableColumn id="56" name="RESULTADO 21" dataDxfId="54">
      <calculatedColumnFormula>IFERROR(Tabla1[[#This Row],[Valor numerador19]]/Tabla1[[#This Row],[Valor denominador20]], " ")</calculatedColumnFormula>
    </tableColumn>
    <tableColumn id="57" name="TENDENCIA_x000a_(&gt;=) (&lt;=)22" dataDxfId="53">
      <calculatedColumnFormula>Tabla1[[#This Row],[EXCELENTE]]</calculatedColumnFormula>
    </tableColumn>
    <tableColumn id="58" name="DESEMPEÑO23" dataDxfId="52"/>
    <tableColumn id="59" name="ANALISIS Y OBSERVACIONES24" dataDxfId="51"/>
    <tableColumn id="60" name="Acción _x000a_Planteada25" dataDxfId="50"/>
    <tableColumn id="61" name="META (per.)26" dataDxfId="49"/>
    <tableColumn id="62" name="Valor numerador27" dataDxfId="48"/>
    <tableColumn id="63" name="Valor denominador28" dataDxfId="47"/>
    <tableColumn id="64" name="RESULTADO 29" dataDxfId="46">
      <calculatedColumnFormula>+IFERROR(Tabla1[[#This Row],[Valor numerador27]]/Tabla1[[#This Row],[Valor denominador28]], " ")</calculatedColumnFormula>
    </tableColumn>
    <tableColumn id="65" name="TENDENCIA_x000a_(&gt;=) (&lt;=)30" dataDxfId="45">
      <calculatedColumnFormula>Tabla1[[#This Row],[EXCELENTE]]</calculatedColumnFormula>
    </tableColumn>
    <tableColumn id="66" name="DESEMPEÑO31" dataDxfId="44"/>
    <tableColumn id="67" name="ANALISIS Y OBSERVACIONES32" dataDxfId="43"/>
    <tableColumn id="68" name="Acción _x000a_Planteada33" dataDxfId="42"/>
    <tableColumn id="69" name="META (per.)34" dataDxfId="41"/>
    <tableColumn id="70" name="Valor numerador35" dataDxfId="40"/>
    <tableColumn id="71" name="Valor denominador36" dataDxfId="39"/>
    <tableColumn id="72" name="RESULTADO 37" dataDxfId="38">
      <calculatedColumnFormula>IFERROR(Tabla1[[#This Row],[Valor numerador35]]/Tabla1[[#This Row],[Valor denominador36]], " ")</calculatedColumnFormula>
    </tableColumn>
    <tableColumn id="73" name="TENDENCIA_x000a_(&gt;=) (&lt;=)38" dataDxfId="37">
      <calculatedColumnFormula>Tabla1[[#This Row],[EXCELENTE]]</calculatedColumnFormula>
    </tableColumn>
    <tableColumn id="74" name="DESEMPEÑO39" dataDxfId="36"/>
    <tableColumn id="75" name="ANALISIS Y OBSERVACIONES40" dataDxfId="35"/>
    <tableColumn id="76" name="Acción _x000a_Planteada41" dataDxfId="34"/>
    <tableColumn id="77" name="PROMEDIO MENSUAL 2do TRIMESTRE" dataDxfId="33">
      <calculatedColumnFormula>IFERROR(AVERAGE(Tabla1[[#This Row],[RESULTADO 21]],Tabla1[[#This Row],[RESULTADO 29]],Tabla1[[#This Row],[RESULTADO 37]]), "0")</calculatedColumnFormula>
    </tableColumn>
    <tableColumn id="78" name="RESULTADO 2do TRIMESTRE" dataDxfId="32">
      <calculatedColumnFormula>Tabla1[[#This Row],[PROMEDIO MENSUAL 2do TRIMESTRE]]</calculatedColumnFormula>
    </tableColumn>
    <tableColumn id="79" name="DESEMPEÑO FINAL 2do TRIMESTRE" dataDxfId="31">
      <calculatedColumnFormula>Tabla1[[#This Row],[DESEMPEÑO39]]</calculatedColumnFormula>
    </tableColumn>
    <tableColumn id="80" name="META (per.)42" dataDxfId="30">
      <calculatedColumnFormula>$J8</calculatedColumnFormula>
    </tableColumn>
    <tableColumn id="81" name="Valor numerador43" dataDxfId="29"/>
    <tableColumn id="82" name="Valor denominador44" dataDxfId="28"/>
    <tableColumn id="83" name="RESULTADO 45" dataDxfId="27">
      <calculatedColumnFormula>IFERROR(Tabla1[[#This Row],[Valor numerador43]]/Tabla1[[#This Row],[Valor denominador44]], " ")</calculatedColumnFormula>
    </tableColumn>
    <tableColumn id="84" name="TENDENCIA_x000a_(&gt;=) (&lt;=)46" dataDxfId="26">
      <calculatedColumnFormula>Tabla1[[#This Row],[EXCELENTE]]</calculatedColumnFormula>
    </tableColumn>
    <tableColumn id="85" name="DESEMPEÑO47" dataDxfId="25"/>
    <tableColumn id="86" name="ANALISIS Y OBSERVACIONES48" dataDxfId="24"/>
    <tableColumn id="87" name="Acción _x000a_Planteada49" dataDxfId="23"/>
    <tableColumn id="88" name="META (per.)50" dataDxfId="22">
      <calculatedColumnFormula>$J8</calculatedColumnFormula>
    </tableColumn>
    <tableColumn id="89" name="Valor numerador51" dataDxfId="21"/>
    <tableColumn id="90" name="Valor denominador52" dataDxfId="20"/>
    <tableColumn id="91" name="RESULTADO 53" dataDxfId="19">
      <calculatedColumnFormula>IFERROR(Tabla1[[#This Row],[Valor numerador51]]/Tabla1[[#This Row],[Valor denominador52]], " ")</calculatedColumnFormula>
    </tableColumn>
    <tableColumn id="92" name="TENDENCIA_x000a_(&gt;=) (&lt;=)54" dataDxfId="18">
      <calculatedColumnFormula>Tabla1[[#This Row],[EXCELENTE]]</calculatedColumnFormula>
    </tableColumn>
    <tableColumn id="93" name="DESEMPEÑO55" dataDxfId="17"/>
    <tableColumn id="94" name="ANALISIS Y OBSERVACIONES56" dataDxfId="16"/>
    <tableColumn id="95" name="Acción _x000a_Planteada57" dataDxfId="15"/>
    <tableColumn id="96" name="META (per.)58" dataDxfId="14">
      <calculatedColumnFormula>$J8</calculatedColumnFormula>
    </tableColumn>
    <tableColumn id="97" name="Valor numerador59" dataDxfId="13"/>
    <tableColumn id="98" name="Valor denominador60" dataDxfId="12"/>
    <tableColumn id="99" name="RESULTADO 61" dataDxfId="11">
      <calculatedColumnFormula>+Tabla1[[#This Row],[Valor denominador60]]/Tabla1[[#This Row],[Valor denominador60]]</calculatedColumnFormula>
    </tableColumn>
    <tableColumn id="100" name="TENDENCIA_x000a_(&gt;=) (&lt;=)62" dataDxfId="10">
      <calculatedColumnFormula>Tabla1[[#This Row],[EXCELENTE]]</calculatedColumnFormula>
    </tableColumn>
    <tableColumn id="101" name="DESEMPEÑO63" dataDxfId="9"/>
    <tableColumn id="102" name="ANALISIS Y OBSERVACIONES64" dataDxfId="8"/>
    <tableColumn id="103" name="Acción _x000a_Planteada65" dataDxfId="7"/>
    <tableColumn id="104" name="PROMEDIO MENSUAL 1er TRIMESTRE" dataDxfId="6">
      <calculatedColumnFormula>IFERROR(AVERAGE(Tabla1[[#This Row],[RESULTADO 45]],Tabla1[[#This Row],[RESULTADO 53]],Tabla1[[#This Row],[RESULTADO 61]]), " 0")</calculatedColumnFormula>
    </tableColumn>
    <tableColumn id="105" name="RESULTADO 1er TRIMESTRE" dataDxfId="5">
      <calculatedColumnFormula>Tabla1[[#This Row],[PROMEDIO MENSUAL 1er TRIMESTRE]]</calculatedColumnFormula>
    </tableColumn>
    <tableColumn id="106" name="DESEMPEÑO FINAL 1erTRIMESTRE" dataDxfId="4">
      <calculatedColumnFormula>Tabla1[[#This Row],[DESEMPEÑO63]]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4.xml"/><Relationship Id="rId7"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10.xml"/><Relationship Id="rId7" Type="http://schemas.openxmlformats.org/officeDocument/2006/relationships/printerSettings" Target="../printerSettings/printerSettings4.bin"/><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pivotTable" Target="../pivotTables/pivotTable13.xml"/><Relationship Id="rId5" Type="http://schemas.openxmlformats.org/officeDocument/2006/relationships/pivotTable" Target="../pivotTables/pivotTable12.xml"/><Relationship Id="rId4" Type="http://schemas.openxmlformats.org/officeDocument/2006/relationships/pivotTable" Target="../pivotTables/pivotTable1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tabSelected="1" zoomScale="85" zoomScaleNormal="85" workbookViewId="0">
      <selection activeCell="I9" sqref="I9"/>
    </sheetView>
  </sheetViews>
  <sheetFormatPr baseColWidth="10" defaultRowHeight="15" x14ac:dyDescent="0.25"/>
  <cols>
    <col min="2" max="2" width="28.5703125" customWidth="1"/>
    <col min="3" max="3" width="43.28515625" customWidth="1"/>
    <col min="4" max="4" width="17.42578125" customWidth="1"/>
    <col min="5" max="5" width="19.28515625" customWidth="1"/>
    <col min="6" max="6" width="13.5703125" customWidth="1"/>
    <col min="7" max="7" width="18.140625" customWidth="1"/>
  </cols>
  <sheetData>
    <row r="1" spans="1:12" ht="15.75" thickBot="1" x14ac:dyDescent="0.3">
      <c r="A1" s="132"/>
      <c r="B1" s="132"/>
      <c r="C1" s="132"/>
      <c r="D1" s="132"/>
      <c r="E1" s="132"/>
      <c r="F1" s="132"/>
      <c r="G1" s="132"/>
      <c r="H1" s="132"/>
      <c r="I1" s="132"/>
      <c r="J1" s="132"/>
      <c r="K1" s="132"/>
      <c r="L1" s="132"/>
    </row>
    <row r="2" spans="1:12" x14ac:dyDescent="0.25">
      <c r="A2" s="132"/>
      <c r="B2" s="132"/>
      <c r="C2" s="132"/>
      <c r="D2" s="132"/>
      <c r="E2" s="132"/>
      <c r="F2" s="134"/>
      <c r="G2" s="135"/>
      <c r="H2" s="135"/>
      <c r="I2" s="135"/>
      <c r="J2" s="135"/>
      <c r="K2" s="136"/>
      <c r="L2" s="133"/>
    </row>
    <row r="3" spans="1:12" x14ac:dyDescent="0.25">
      <c r="A3" s="132"/>
      <c r="B3" s="132"/>
      <c r="C3" s="132"/>
      <c r="D3" s="132"/>
      <c r="E3" s="132"/>
      <c r="F3" s="137"/>
      <c r="G3" s="133"/>
      <c r="H3" s="133"/>
      <c r="I3" s="133"/>
      <c r="J3" s="133"/>
      <c r="K3" s="138"/>
      <c r="L3" s="133"/>
    </row>
    <row r="4" spans="1:12" x14ac:dyDescent="0.25">
      <c r="A4" s="132"/>
      <c r="B4" s="132"/>
      <c r="C4" s="132"/>
      <c r="D4" s="132"/>
      <c r="E4" s="132"/>
      <c r="F4" s="137"/>
      <c r="G4" s="133"/>
      <c r="H4" s="133"/>
      <c r="I4" s="133"/>
      <c r="J4" s="133"/>
      <c r="K4" s="138"/>
      <c r="L4" s="133"/>
    </row>
    <row r="5" spans="1:12" s="39" customFormat="1" ht="15.75" thickBot="1" x14ac:dyDescent="0.3">
      <c r="A5" s="132"/>
      <c r="B5" s="132"/>
      <c r="C5" s="132"/>
      <c r="D5" s="132"/>
      <c r="E5" s="132"/>
      <c r="F5" s="139"/>
      <c r="G5" s="140"/>
      <c r="H5" s="140"/>
      <c r="I5" s="140"/>
      <c r="J5" s="140"/>
      <c r="K5" s="141"/>
      <c r="L5" s="133"/>
    </row>
    <row r="6" spans="1:12" x14ac:dyDescent="0.25">
      <c r="A6" s="132"/>
      <c r="B6" s="132"/>
      <c r="C6" s="132"/>
      <c r="D6" s="132"/>
      <c r="E6" s="132"/>
      <c r="F6" s="133"/>
      <c r="G6" s="133"/>
      <c r="H6" s="133"/>
      <c r="I6" s="133"/>
      <c r="J6" s="133"/>
      <c r="K6" s="133"/>
      <c r="L6" s="133"/>
    </row>
    <row r="7" spans="1:12" x14ac:dyDescent="0.25">
      <c r="A7" s="132"/>
      <c r="B7" s="132"/>
      <c r="C7" s="132"/>
      <c r="D7" s="132"/>
      <c r="E7" s="132"/>
      <c r="F7" s="132"/>
      <c r="G7" s="132"/>
      <c r="H7" s="132"/>
      <c r="I7" s="132"/>
      <c r="J7" s="132"/>
      <c r="K7" s="132"/>
      <c r="L7" s="132"/>
    </row>
    <row r="8" spans="1:12" x14ac:dyDescent="0.25">
      <c r="A8" s="132"/>
      <c r="B8" s="132"/>
      <c r="C8" s="132"/>
      <c r="D8" s="132"/>
      <c r="E8" s="132"/>
      <c r="F8" s="132"/>
      <c r="G8" s="132"/>
      <c r="H8" s="132"/>
      <c r="I8" s="132"/>
      <c r="J8" s="132"/>
      <c r="K8" s="132"/>
      <c r="L8" s="132"/>
    </row>
    <row r="9" spans="1:12" x14ac:dyDescent="0.25">
      <c r="A9" s="132"/>
      <c r="B9" s="132"/>
      <c r="C9" s="132"/>
      <c r="D9" s="132"/>
      <c r="E9" s="132"/>
      <c r="F9" s="132"/>
      <c r="G9" s="132"/>
      <c r="H9" s="132"/>
      <c r="I9" s="132"/>
      <c r="J9" s="132"/>
      <c r="K9" s="132"/>
      <c r="L9" s="132"/>
    </row>
    <row r="10" spans="1:12" x14ac:dyDescent="0.25">
      <c r="A10" s="132"/>
      <c r="B10" s="132"/>
      <c r="C10" s="132"/>
      <c r="D10" s="132"/>
      <c r="E10" s="132"/>
      <c r="F10" s="132"/>
      <c r="G10" s="132"/>
      <c r="H10" s="132"/>
      <c r="I10" s="132"/>
      <c r="J10" s="132"/>
      <c r="K10" s="132"/>
      <c r="L10" s="132"/>
    </row>
    <row r="11" spans="1:12" x14ac:dyDescent="0.25">
      <c r="A11" s="132"/>
      <c r="B11" s="132"/>
      <c r="C11" s="132"/>
      <c r="D11" s="132"/>
      <c r="E11" s="132"/>
      <c r="F11" s="132"/>
      <c r="G11" s="132"/>
      <c r="H11" s="132"/>
      <c r="I11" s="132"/>
      <c r="J11" s="132"/>
      <c r="K11" s="132"/>
      <c r="L11" s="132"/>
    </row>
    <row r="12" spans="1:12" x14ac:dyDescent="0.25">
      <c r="A12" s="132"/>
      <c r="B12" s="132"/>
      <c r="C12" s="132"/>
      <c r="D12" s="132"/>
      <c r="E12" s="132"/>
      <c r="F12" s="132"/>
      <c r="G12" s="132"/>
      <c r="H12" s="132"/>
      <c r="I12" s="132"/>
      <c r="J12" s="132"/>
      <c r="K12" s="132"/>
      <c r="L12" s="132"/>
    </row>
    <row r="13" spans="1:12" x14ac:dyDescent="0.25">
      <c r="A13" s="132"/>
      <c r="B13" s="132"/>
      <c r="C13" s="132"/>
      <c r="D13" s="132"/>
      <c r="E13" s="132"/>
      <c r="F13" s="132"/>
      <c r="G13" s="132"/>
      <c r="H13" s="132"/>
      <c r="I13" s="132"/>
      <c r="J13" s="132"/>
      <c r="K13" s="132"/>
      <c r="L13" s="132"/>
    </row>
    <row r="14" spans="1:12" x14ac:dyDescent="0.25">
      <c r="A14" s="132"/>
      <c r="B14" s="132"/>
      <c r="C14" s="132"/>
      <c r="D14" s="132"/>
      <c r="E14" s="132"/>
      <c r="F14" s="132"/>
      <c r="G14" s="132"/>
      <c r="H14" s="132"/>
      <c r="I14" s="132"/>
      <c r="J14" s="132"/>
      <c r="K14" s="132"/>
      <c r="L14" s="132"/>
    </row>
    <row r="15" spans="1:12" x14ac:dyDescent="0.25">
      <c r="A15" s="132"/>
      <c r="B15" s="132"/>
      <c r="C15" s="132"/>
      <c r="D15" s="132"/>
      <c r="E15" s="132"/>
      <c r="F15" s="132"/>
      <c r="G15" s="132"/>
      <c r="H15" s="132"/>
      <c r="I15" s="132"/>
      <c r="J15" s="132"/>
      <c r="K15" s="132"/>
      <c r="L15" s="132"/>
    </row>
    <row r="16" spans="1:12" x14ac:dyDescent="0.25">
      <c r="A16" s="132"/>
      <c r="B16" s="132"/>
      <c r="C16" s="132"/>
      <c r="D16" s="132"/>
      <c r="E16" s="132"/>
      <c r="F16" s="132"/>
      <c r="G16" s="132"/>
      <c r="H16" s="132"/>
      <c r="I16" s="132"/>
      <c r="J16" s="132"/>
      <c r="K16" s="132"/>
      <c r="L16" s="132"/>
    </row>
    <row r="17" spans="1:12" x14ac:dyDescent="0.25">
      <c r="A17" s="132"/>
      <c r="B17" s="132"/>
      <c r="C17" s="132"/>
      <c r="D17" s="132"/>
      <c r="E17" s="132"/>
      <c r="F17" s="132"/>
      <c r="G17" s="132"/>
      <c r="H17" s="132"/>
      <c r="I17" s="132"/>
      <c r="J17" s="132"/>
      <c r="K17" s="132"/>
      <c r="L17" s="132"/>
    </row>
    <row r="18" spans="1:12" x14ac:dyDescent="0.25">
      <c r="A18" s="132"/>
      <c r="B18" s="132"/>
      <c r="C18" s="132"/>
      <c r="D18" s="132"/>
      <c r="E18" s="132"/>
      <c r="F18" s="132"/>
      <c r="G18" s="132"/>
      <c r="H18" s="132"/>
      <c r="I18" s="132"/>
      <c r="J18" s="132"/>
      <c r="K18" s="132"/>
      <c r="L18" s="132"/>
    </row>
    <row r="19" spans="1:12" x14ac:dyDescent="0.25">
      <c r="A19" s="132"/>
      <c r="B19" s="132"/>
      <c r="C19" s="132"/>
      <c r="D19" s="132"/>
      <c r="E19" s="132"/>
      <c r="F19" s="132"/>
      <c r="G19" s="132"/>
      <c r="H19" s="132"/>
      <c r="I19" s="132"/>
      <c r="J19" s="132"/>
      <c r="K19" s="132"/>
      <c r="L19" s="132"/>
    </row>
    <row r="20" spans="1:12" x14ac:dyDescent="0.25">
      <c r="A20" s="132"/>
      <c r="B20" s="132"/>
      <c r="C20" s="132"/>
      <c r="D20" s="132"/>
      <c r="E20" s="132"/>
      <c r="F20" s="132"/>
      <c r="G20" s="132"/>
      <c r="H20" s="132"/>
      <c r="I20" s="132"/>
      <c r="J20" s="132"/>
      <c r="K20" s="132"/>
      <c r="L20" s="132"/>
    </row>
    <row r="21" spans="1:12" x14ac:dyDescent="0.25">
      <c r="A21" s="132"/>
      <c r="B21" s="132"/>
      <c r="C21" s="132"/>
      <c r="D21" s="132"/>
      <c r="E21" s="132"/>
      <c r="F21" s="132"/>
      <c r="G21" s="132"/>
      <c r="H21" s="132"/>
      <c r="I21" s="132"/>
      <c r="J21" s="132"/>
      <c r="K21" s="132"/>
      <c r="L21" s="132"/>
    </row>
    <row r="22" spans="1:12" x14ac:dyDescent="0.25">
      <c r="A22" s="132"/>
      <c r="B22" s="132"/>
      <c r="C22" s="132"/>
      <c r="D22" s="132"/>
      <c r="E22" s="132"/>
      <c r="F22" s="132"/>
      <c r="G22" s="132"/>
      <c r="H22" s="132"/>
      <c r="I22" s="132"/>
      <c r="J22" s="132"/>
      <c r="K22" s="132"/>
      <c r="L22" s="132"/>
    </row>
    <row r="23" spans="1:12" x14ac:dyDescent="0.25">
      <c r="A23" s="132"/>
      <c r="B23" s="132"/>
      <c r="C23" s="132"/>
      <c r="D23" s="132"/>
      <c r="E23" s="132"/>
      <c r="F23" s="132"/>
      <c r="G23" s="132"/>
      <c r="H23" s="132"/>
      <c r="I23" s="132"/>
      <c r="J23" s="132"/>
      <c r="K23" s="132"/>
      <c r="L23" s="132"/>
    </row>
    <row r="24" spans="1:12" x14ac:dyDescent="0.25">
      <c r="A24" s="132"/>
      <c r="B24" s="132"/>
      <c r="C24" s="132"/>
      <c r="D24" s="132"/>
      <c r="E24" s="132"/>
      <c r="F24" s="132"/>
      <c r="G24" s="132"/>
      <c r="H24" s="132"/>
      <c r="I24" s="132"/>
      <c r="J24" s="132"/>
      <c r="K24" s="132"/>
      <c r="L24" s="132"/>
    </row>
    <row r="25" spans="1:12" x14ac:dyDescent="0.25">
      <c r="A25" s="132"/>
      <c r="B25" s="132"/>
      <c r="C25" s="132"/>
      <c r="D25" s="132"/>
      <c r="E25" s="132"/>
      <c r="F25" s="132"/>
      <c r="G25" s="132"/>
      <c r="H25" s="132"/>
      <c r="I25" s="132"/>
      <c r="J25" s="132"/>
      <c r="K25" s="132"/>
      <c r="L25" s="132"/>
    </row>
    <row r="26" spans="1:12" x14ac:dyDescent="0.25">
      <c r="A26" s="132"/>
      <c r="B26" s="132"/>
      <c r="C26" s="132"/>
      <c r="D26" s="132"/>
      <c r="E26" s="132"/>
      <c r="F26" s="132"/>
      <c r="G26" s="132"/>
      <c r="H26" s="132"/>
      <c r="I26" s="132"/>
      <c r="J26" s="132"/>
      <c r="K26" s="132"/>
      <c r="L26" s="132"/>
    </row>
    <row r="27" spans="1:12" x14ac:dyDescent="0.25">
      <c r="A27" s="132"/>
      <c r="B27" s="132"/>
      <c r="C27" s="132"/>
      <c r="D27" s="132"/>
      <c r="E27" s="132"/>
      <c r="F27" s="132"/>
      <c r="G27" s="132"/>
      <c r="H27" s="132"/>
      <c r="I27" s="132"/>
      <c r="J27" s="132"/>
      <c r="K27" s="132"/>
      <c r="L27" s="132"/>
    </row>
    <row r="28" spans="1:12" x14ac:dyDescent="0.25">
      <c r="A28" s="132"/>
      <c r="B28" s="132"/>
      <c r="C28" s="132"/>
      <c r="D28" s="132"/>
      <c r="E28" s="132"/>
      <c r="F28" s="132"/>
      <c r="G28" s="132"/>
      <c r="H28" s="132"/>
      <c r="I28" s="132"/>
      <c r="J28" s="132"/>
      <c r="K28" s="132"/>
      <c r="L28" s="132"/>
    </row>
    <row r="29" spans="1:12" x14ac:dyDescent="0.25">
      <c r="A29" s="132"/>
      <c r="B29" s="132"/>
      <c r="C29" s="132"/>
      <c r="D29" s="132"/>
      <c r="E29" s="132"/>
      <c r="F29" s="132"/>
      <c r="G29" s="132"/>
      <c r="H29" s="132"/>
      <c r="I29" s="132"/>
      <c r="J29" s="132"/>
      <c r="K29" s="132"/>
      <c r="L29" s="132"/>
    </row>
    <row r="30" spans="1:12" x14ac:dyDescent="0.25">
      <c r="A30" s="132"/>
      <c r="B30" s="132"/>
      <c r="C30" s="132"/>
      <c r="D30" s="132"/>
      <c r="E30" s="132"/>
      <c r="F30" s="132"/>
      <c r="G30" s="132"/>
      <c r="H30" s="132"/>
      <c r="I30" s="132"/>
      <c r="J30" s="132"/>
      <c r="K30" s="132"/>
      <c r="L30" s="132"/>
    </row>
    <row r="31" spans="1:12" x14ac:dyDescent="0.25">
      <c r="A31" s="132"/>
      <c r="B31" s="132"/>
      <c r="C31" s="132"/>
      <c r="D31" s="132"/>
      <c r="E31" s="132"/>
      <c r="F31" s="132"/>
      <c r="G31" s="132"/>
      <c r="H31" s="132"/>
      <c r="I31" s="132"/>
      <c r="J31" s="132"/>
      <c r="K31" s="132"/>
      <c r="L31" s="132"/>
    </row>
    <row r="32" spans="1:12" x14ac:dyDescent="0.25">
      <c r="A32" s="132"/>
      <c r="B32" s="132"/>
      <c r="C32" s="132"/>
      <c r="D32" s="132"/>
      <c r="E32" s="132"/>
      <c r="F32" s="132"/>
      <c r="G32" s="132"/>
      <c r="H32" s="132"/>
      <c r="I32" s="132"/>
      <c r="J32" s="132"/>
      <c r="K32" s="132"/>
      <c r="L32" s="132"/>
    </row>
    <row r="33" spans="1:12" x14ac:dyDescent="0.25">
      <c r="A33" s="132"/>
      <c r="B33" s="132"/>
      <c r="C33" s="132"/>
      <c r="D33" s="132"/>
      <c r="E33" s="132"/>
      <c r="F33" s="132"/>
      <c r="G33" s="132"/>
      <c r="H33" s="132"/>
      <c r="I33" s="132"/>
      <c r="J33" s="132"/>
      <c r="K33" s="132"/>
      <c r="L33" s="132"/>
    </row>
    <row r="34" spans="1:12" x14ac:dyDescent="0.25">
      <c r="A34" s="132"/>
      <c r="B34" s="132"/>
      <c r="C34" s="132"/>
      <c r="D34" s="132"/>
      <c r="E34" s="132"/>
      <c r="F34" s="132"/>
      <c r="G34" s="132"/>
      <c r="H34" s="132"/>
      <c r="I34" s="132"/>
      <c r="J34" s="132"/>
      <c r="K34" s="132"/>
      <c r="L34" s="132"/>
    </row>
    <row r="35" spans="1:12" x14ac:dyDescent="0.25">
      <c r="A35" s="132"/>
      <c r="B35" s="132"/>
      <c r="C35" s="132"/>
      <c r="D35" s="132"/>
      <c r="E35" s="132"/>
      <c r="F35" s="132"/>
      <c r="G35" s="132"/>
      <c r="H35" s="132"/>
      <c r="I35" s="132"/>
      <c r="J35" s="132"/>
      <c r="K35" s="132"/>
      <c r="L35" s="132"/>
    </row>
    <row r="36" spans="1:12" x14ac:dyDescent="0.25">
      <c r="A36" s="132"/>
      <c r="B36" s="132"/>
      <c r="C36" s="132"/>
      <c r="D36" s="132"/>
      <c r="E36" s="132"/>
      <c r="F36" s="132"/>
      <c r="G36" s="132"/>
      <c r="H36" s="132"/>
      <c r="I36" s="132"/>
      <c r="J36" s="132"/>
      <c r="K36" s="132"/>
      <c r="L36" s="132"/>
    </row>
    <row r="37" spans="1:12" x14ac:dyDescent="0.25">
      <c r="A37" s="132"/>
      <c r="B37" s="132"/>
      <c r="C37" s="132"/>
      <c r="D37" s="132"/>
      <c r="E37" s="132"/>
      <c r="F37" s="132"/>
      <c r="G37" s="132"/>
      <c r="H37" s="132"/>
      <c r="I37" s="132"/>
      <c r="J37" s="132"/>
      <c r="K37" s="132"/>
      <c r="L37" s="132"/>
    </row>
    <row r="38" spans="1:12" x14ac:dyDescent="0.25">
      <c r="A38" s="132"/>
      <c r="B38" s="132"/>
      <c r="C38" s="132"/>
      <c r="D38" s="132"/>
      <c r="E38" s="132"/>
      <c r="F38" s="132"/>
      <c r="G38" s="132"/>
      <c r="H38" s="132"/>
      <c r="I38" s="132"/>
      <c r="J38" s="132"/>
      <c r="K38" s="132"/>
      <c r="L38" s="132"/>
    </row>
    <row r="39" spans="1:12" x14ac:dyDescent="0.25">
      <c r="A39" s="132"/>
      <c r="B39" s="132"/>
      <c r="C39" s="132"/>
      <c r="D39" s="132"/>
      <c r="E39" s="132"/>
      <c r="F39" s="132"/>
      <c r="G39" s="132"/>
      <c r="H39" s="132"/>
      <c r="I39" s="132"/>
      <c r="J39" s="132"/>
      <c r="K39" s="132"/>
      <c r="L39" s="132"/>
    </row>
    <row r="40" spans="1:12" x14ac:dyDescent="0.25">
      <c r="A40" s="132"/>
      <c r="B40" s="132"/>
      <c r="C40" s="132"/>
      <c r="D40" s="132"/>
      <c r="E40" s="132"/>
      <c r="F40" s="132"/>
      <c r="G40" s="132"/>
      <c r="H40" s="132"/>
      <c r="I40" s="132"/>
      <c r="J40" s="132"/>
      <c r="K40" s="132"/>
      <c r="L40" s="132"/>
    </row>
    <row r="41" spans="1:12" x14ac:dyDescent="0.25">
      <c r="A41" s="132"/>
      <c r="B41" s="132"/>
      <c r="C41" s="132"/>
      <c r="D41" s="132"/>
      <c r="E41" s="132"/>
      <c r="F41" s="132"/>
      <c r="G41" s="132"/>
      <c r="H41" s="132"/>
      <c r="I41" s="132"/>
      <c r="J41" s="132"/>
      <c r="K41" s="132"/>
      <c r="L41" s="132"/>
    </row>
    <row r="42" spans="1:12" x14ac:dyDescent="0.25">
      <c r="A42" s="132"/>
      <c r="B42" s="132"/>
      <c r="C42" s="132"/>
      <c r="D42" s="132"/>
      <c r="E42" s="132"/>
      <c r="F42" s="132"/>
      <c r="G42" s="132"/>
      <c r="H42" s="132"/>
      <c r="I42" s="132"/>
      <c r="J42" s="132"/>
      <c r="K42" s="132"/>
      <c r="L42" s="132"/>
    </row>
    <row r="43" spans="1:12" x14ac:dyDescent="0.25">
      <c r="A43" s="132"/>
      <c r="B43" s="132"/>
      <c r="C43" s="132"/>
      <c r="D43" s="132"/>
      <c r="E43" s="132"/>
      <c r="F43" s="132"/>
      <c r="G43" s="132"/>
      <c r="H43" s="132"/>
      <c r="I43" s="132"/>
      <c r="J43" s="132"/>
      <c r="K43" s="132"/>
      <c r="L43" s="132"/>
    </row>
    <row r="44" spans="1:12" x14ac:dyDescent="0.25">
      <c r="A44" s="132"/>
      <c r="B44" s="132"/>
      <c r="C44" s="132"/>
      <c r="D44" s="132"/>
      <c r="E44" s="132"/>
      <c r="F44" s="132"/>
      <c r="G44" s="132"/>
      <c r="H44" s="132"/>
      <c r="I44" s="132"/>
      <c r="J44" s="132"/>
      <c r="K44" s="132"/>
      <c r="L44" s="132"/>
    </row>
    <row r="45" spans="1:12" x14ac:dyDescent="0.25">
      <c r="A45" s="132"/>
      <c r="B45" s="132"/>
      <c r="C45" s="132"/>
      <c r="D45" s="132"/>
      <c r="E45" s="132"/>
      <c r="F45" s="132"/>
      <c r="G45" s="132"/>
      <c r="H45" s="132"/>
      <c r="I45" s="132"/>
      <c r="J45" s="132"/>
      <c r="K45" s="132"/>
      <c r="L45" s="132"/>
    </row>
    <row r="46" spans="1:12" ht="45" x14ac:dyDescent="0.25">
      <c r="A46" s="132"/>
      <c r="B46" s="132"/>
      <c r="C46" s="109" t="s">
        <v>7</v>
      </c>
      <c r="D46" s="111" t="s">
        <v>6</v>
      </c>
      <c r="E46" s="111" t="s">
        <v>697</v>
      </c>
      <c r="F46" s="111" t="s">
        <v>695</v>
      </c>
      <c r="G46" s="109" t="s">
        <v>696</v>
      </c>
      <c r="H46" s="132"/>
      <c r="I46" s="132"/>
      <c r="J46" s="132"/>
      <c r="K46" s="132"/>
      <c r="L46" s="132"/>
    </row>
    <row r="47" spans="1:12" ht="30" x14ac:dyDescent="0.25">
      <c r="A47" s="132"/>
      <c r="B47" s="132"/>
      <c r="C47" s="18" t="s">
        <v>30</v>
      </c>
      <c r="D47" s="109" t="s">
        <v>29</v>
      </c>
      <c r="E47" s="109" t="s">
        <v>21</v>
      </c>
      <c r="F47" s="110">
        <v>0.9</v>
      </c>
      <c r="G47" s="110">
        <v>1</v>
      </c>
      <c r="H47" s="132"/>
      <c r="I47" s="132"/>
      <c r="J47" s="132"/>
      <c r="K47" s="132"/>
      <c r="L47" s="132"/>
    </row>
    <row r="48" spans="1:12" x14ac:dyDescent="0.25">
      <c r="A48" s="132"/>
      <c r="B48" s="132"/>
      <c r="C48" s="132"/>
      <c r="D48" s="132"/>
      <c r="E48" s="132"/>
      <c r="F48" s="132"/>
      <c r="G48" s="132"/>
      <c r="H48" s="132"/>
      <c r="I48" s="132"/>
      <c r="J48" s="132"/>
      <c r="K48" s="132"/>
      <c r="L48" s="132"/>
    </row>
    <row r="106" spans="2:9" x14ac:dyDescent="0.25">
      <c r="B106" s="92"/>
      <c r="C106" s="92"/>
      <c r="D106" s="92"/>
      <c r="E106" s="92"/>
      <c r="F106" s="92"/>
      <c r="G106" s="92"/>
      <c r="H106" s="92"/>
      <c r="I106" s="92"/>
    </row>
    <row r="107" spans="2:9" x14ac:dyDescent="0.25">
      <c r="B107" s="92"/>
      <c r="C107" s="92"/>
      <c r="D107" s="92"/>
      <c r="E107" s="92"/>
      <c r="F107" s="92"/>
      <c r="G107" s="92"/>
      <c r="H107" s="92"/>
      <c r="I107" s="92"/>
    </row>
    <row r="108" spans="2:9" x14ac:dyDescent="0.25">
      <c r="B108" s="92"/>
      <c r="C108" s="112"/>
      <c r="D108" s="94"/>
      <c r="E108" s="94"/>
      <c r="F108" s="97"/>
      <c r="G108" s="97"/>
      <c r="H108" s="92"/>
      <c r="I108" s="92"/>
    </row>
    <row r="109" spans="2:9" x14ac:dyDescent="0.25">
      <c r="B109" s="92"/>
      <c r="C109" s="92"/>
      <c r="D109" s="92"/>
      <c r="E109" s="92"/>
      <c r="F109" s="92"/>
      <c r="G109" s="92"/>
      <c r="H109" s="92"/>
      <c r="I109" s="92"/>
    </row>
    <row r="110" spans="2:9" x14ac:dyDescent="0.25">
      <c r="B110" s="92"/>
      <c r="C110" s="92"/>
      <c r="D110" s="92"/>
      <c r="E110" s="92"/>
      <c r="F110" s="92"/>
      <c r="G110" s="92"/>
      <c r="H110" s="92"/>
      <c r="I110" s="92"/>
    </row>
  </sheetData>
  <conditionalFormatting pivot="1">
    <cfRule type="expression" dxfId="206" priority="68">
      <formula>$E1="MALO"</formula>
    </cfRule>
  </conditionalFormatting>
  <conditionalFormatting pivot="1">
    <cfRule type="expression" dxfId="205" priority="67">
      <formula>$E1="REGULAR"</formula>
    </cfRule>
  </conditionalFormatting>
  <conditionalFormatting pivot="1">
    <cfRule type="expression" dxfId="204" priority="66">
      <formula>$E1="BUENO"</formula>
    </cfRule>
  </conditionalFormatting>
  <conditionalFormatting pivot="1">
    <cfRule type="expression" dxfId="203" priority="65">
      <formula>$E1="EXCELENTE"</formula>
    </cfRule>
  </conditionalFormatting>
  <conditionalFormatting pivot="1">
    <cfRule type="expression" dxfId="202" priority="64">
      <formula>$E1="MALO"</formula>
    </cfRule>
  </conditionalFormatting>
  <conditionalFormatting pivot="1">
    <cfRule type="expression" dxfId="201" priority="63">
      <formula>$E1="REGULAR"</formula>
    </cfRule>
  </conditionalFormatting>
  <conditionalFormatting pivot="1">
    <cfRule type="expression" dxfId="200" priority="62">
      <formula>$E1="BUENO"</formula>
    </cfRule>
  </conditionalFormatting>
  <conditionalFormatting pivot="1">
    <cfRule type="expression" dxfId="199" priority="61">
      <formula>$E1="EXCELENTE"</formula>
    </cfRule>
  </conditionalFormatting>
  <conditionalFormatting pivot="1">
    <cfRule type="expression" dxfId="198" priority="60">
      <formula>$E1="MALO"</formula>
    </cfRule>
  </conditionalFormatting>
  <conditionalFormatting pivot="1">
    <cfRule type="expression" dxfId="197" priority="59">
      <formula>$E1="REGULAR"</formula>
    </cfRule>
  </conditionalFormatting>
  <conditionalFormatting pivot="1">
    <cfRule type="expression" dxfId="196" priority="58">
      <formula>$E1="BUENO"</formula>
    </cfRule>
  </conditionalFormatting>
  <conditionalFormatting pivot="1">
    <cfRule type="expression" dxfId="195" priority="57">
      <formula>$E1="EXCELENTE"</formula>
    </cfRule>
  </conditionalFormatting>
  <conditionalFormatting pivot="1">
    <cfRule type="expression" dxfId="194" priority="56">
      <formula>$E1="MALO"</formula>
    </cfRule>
  </conditionalFormatting>
  <conditionalFormatting pivot="1">
    <cfRule type="expression" dxfId="193" priority="55">
      <formula>$E1="REGULAR"</formula>
    </cfRule>
  </conditionalFormatting>
  <conditionalFormatting pivot="1">
    <cfRule type="expression" dxfId="192" priority="54">
      <formula>$E1="BUENO"</formula>
    </cfRule>
  </conditionalFormatting>
  <conditionalFormatting pivot="1">
    <cfRule type="expression" dxfId="191" priority="53">
      <formula>$E1="EXCELENTE"</formula>
    </cfRule>
  </conditionalFormatting>
  <conditionalFormatting pivot="1">
    <cfRule type="expression" dxfId="190" priority="52">
      <formula>$E1="MALO"</formula>
    </cfRule>
  </conditionalFormatting>
  <conditionalFormatting pivot="1">
    <cfRule type="expression" dxfId="189" priority="51">
      <formula>$E1="REGULAR"</formula>
    </cfRule>
  </conditionalFormatting>
  <conditionalFormatting pivot="1">
    <cfRule type="expression" dxfId="188" priority="50">
      <formula>$E1="BUENO"</formula>
    </cfRule>
  </conditionalFormatting>
  <conditionalFormatting pivot="1">
    <cfRule type="expression" dxfId="187" priority="49">
      <formula>$E1="EXCELENTE"</formula>
    </cfRule>
  </conditionalFormatting>
  <conditionalFormatting pivot="1">
    <cfRule type="expression" dxfId="186" priority="48">
      <formula>$E1="MALO"</formula>
    </cfRule>
  </conditionalFormatting>
  <conditionalFormatting pivot="1">
    <cfRule type="expression" dxfId="185" priority="47">
      <formula>$E1="REGULAR"</formula>
    </cfRule>
  </conditionalFormatting>
  <conditionalFormatting pivot="1">
    <cfRule type="expression" dxfId="184" priority="46">
      <formula>$E1="BUENO"</formula>
    </cfRule>
  </conditionalFormatting>
  <conditionalFormatting pivot="1">
    <cfRule type="expression" dxfId="183" priority="45">
      <formula>$E1="EXCELENTE"</formula>
    </cfRule>
  </conditionalFormatting>
  <conditionalFormatting pivot="1">
    <cfRule type="expression" dxfId="182" priority="44">
      <formula>$E1="MALO"</formula>
    </cfRule>
  </conditionalFormatting>
  <conditionalFormatting pivot="1">
    <cfRule type="expression" dxfId="181" priority="43">
      <formula>$E1="REGULAR"</formula>
    </cfRule>
  </conditionalFormatting>
  <conditionalFormatting pivot="1">
    <cfRule type="expression" dxfId="180" priority="42">
      <formula>$E1="BUENO"</formula>
    </cfRule>
  </conditionalFormatting>
  <conditionalFormatting pivot="1">
    <cfRule type="expression" dxfId="179" priority="41">
      <formula>$E1="EXCELENTE"</formula>
    </cfRule>
  </conditionalFormatting>
  <conditionalFormatting pivot="1" sqref="G47">
    <cfRule type="expression" dxfId="178" priority="40">
      <formula>$E47="MALO"</formula>
    </cfRule>
  </conditionalFormatting>
  <conditionalFormatting pivot="1" sqref="G47">
    <cfRule type="expression" dxfId="177" priority="39">
      <formula>$E47="REGULAR"</formula>
    </cfRule>
  </conditionalFormatting>
  <conditionalFormatting pivot="1" sqref="G47">
    <cfRule type="expression" dxfId="176" priority="38">
      <formula>$E47="BUENO"</formula>
    </cfRule>
  </conditionalFormatting>
  <conditionalFormatting pivot="1" sqref="G47">
    <cfRule type="expression" dxfId="175" priority="37">
      <formula>$E47="EXCELENTE"</formula>
    </cfRule>
  </conditionalFormatting>
  <conditionalFormatting pivot="1">
    <cfRule type="expression" dxfId="174" priority="36">
      <formula>$E1="MALO"</formula>
    </cfRule>
  </conditionalFormatting>
  <conditionalFormatting pivot="1">
    <cfRule type="expression" dxfId="173" priority="35">
      <formula>$E1="REGULAR"</formula>
    </cfRule>
  </conditionalFormatting>
  <conditionalFormatting pivot="1">
    <cfRule type="expression" dxfId="172" priority="34">
      <formula>$E1="BUENO"</formula>
    </cfRule>
  </conditionalFormatting>
  <conditionalFormatting pivot="1">
    <cfRule type="expression" dxfId="171" priority="33">
      <formula>$E1="EXCELENTE"</formula>
    </cfRule>
  </conditionalFormatting>
  <conditionalFormatting pivot="1">
    <cfRule type="expression" dxfId="170" priority="32">
      <formula>$E1="MALO"</formula>
    </cfRule>
  </conditionalFormatting>
  <conditionalFormatting pivot="1">
    <cfRule type="expression" dxfId="169" priority="31">
      <formula>$E1="REGULAR"</formula>
    </cfRule>
  </conditionalFormatting>
  <conditionalFormatting pivot="1">
    <cfRule type="expression" dxfId="168" priority="30">
      <formula>$E1="BUENO"</formula>
    </cfRule>
  </conditionalFormatting>
  <conditionalFormatting pivot="1">
    <cfRule type="expression" dxfId="167" priority="29">
      <formula>$E1="EXCELENTE"</formula>
    </cfRule>
  </conditionalFormatting>
  <conditionalFormatting pivot="1">
    <cfRule type="expression" dxfId="166" priority="28">
      <formula>$E1="MALO"</formula>
    </cfRule>
  </conditionalFormatting>
  <conditionalFormatting pivot="1">
    <cfRule type="expression" dxfId="165" priority="27">
      <formula>$E1="REGULAR"</formula>
    </cfRule>
  </conditionalFormatting>
  <conditionalFormatting pivot="1">
    <cfRule type="expression" dxfId="164" priority="26">
      <formula>$E1="BUENO"</formula>
    </cfRule>
  </conditionalFormatting>
  <conditionalFormatting pivot="1">
    <cfRule type="expression" dxfId="163" priority="25">
      <formula>$E1="EXCELENTE"</formula>
    </cfRule>
  </conditionalFormatting>
  <conditionalFormatting pivot="1">
    <cfRule type="expression" dxfId="162" priority="24">
      <formula>$E1="MALO"</formula>
    </cfRule>
  </conditionalFormatting>
  <conditionalFormatting pivot="1">
    <cfRule type="expression" dxfId="161" priority="23">
      <formula>$E1="REGULAR"</formula>
    </cfRule>
  </conditionalFormatting>
  <conditionalFormatting pivot="1">
    <cfRule type="expression" dxfId="160" priority="22">
      <formula>$E1="BUENO"</formula>
    </cfRule>
  </conditionalFormatting>
  <conditionalFormatting pivot="1">
    <cfRule type="expression" dxfId="159" priority="21">
      <formula>$E1="EXCELENTE"</formula>
    </cfRule>
  </conditionalFormatting>
  <conditionalFormatting pivot="1">
    <cfRule type="expression" dxfId="158" priority="20">
      <formula>$E1="MALO"</formula>
    </cfRule>
  </conditionalFormatting>
  <conditionalFormatting pivot="1">
    <cfRule type="expression" dxfId="157" priority="19">
      <formula>$E1="REGULAR"</formula>
    </cfRule>
  </conditionalFormatting>
  <conditionalFormatting pivot="1">
    <cfRule type="expression" dxfId="156" priority="18">
      <formula>$E1="BUENO"</formula>
    </cfRule>
  </conditionalFormatting>
  <conditionalFormatting pivot="1">
    <cfRule type="expression" dxfId="155" priority="17">
      <formula>$E1="EXCELENTE"</formula>
    </cfRule>
  </conditionalFormatting>
  <conditionalFormatting pivot="1">
    <cfRule type="expression" dxfId="154" priority="16">
      <formula>$E1="MALO"</formula>
    </cfRule>
  </conditionalFormatting>
  <conditionalFormatting pivot="1">
    <cfRule type="expression" dxfId="153" priority="15">
      <formula>$E1="REGULAR"</formula>
    </cfRule>
  </conditionalFormatting>
  <conditionalFormatting pivot="1">
    <cfRule type="expression" dxfId="152" priority="14">
      <formula>$E1="BUENO"</formula>
    </cfRule>
  </conditionalFormatting>
  <conditionalFormatting pivot="1">
    <cfRule type="expression" dxfId="151" priority="13">
      <formula>$E1="EXCELENTE"</formula>
    </cfRule>
  </conditionalFormatting>
  <conditionalFormatting pivot="1">
    <cfRule type="expression" dxfId="150" priority="12">
      <formula>$E1="MALO"</formula>
    </cfRule>
  </conditionalFormatting>
  <conditionalFormatting pivot="1">
    <cfRule type="expression" dxfId="149" priority="11">
      <formula>$E1="REGULAR"</formula>
    </cfRule>
  </conditionalFormatting>
  <conditionalFormatting pivot="1">
    <cfRule type="expression" dxfId="148" priority="10">
      <formula>$E1="BUENO"</formula>
    </cfRule>
  </conditionalFormatting>
  <conditionalFormatting pivot="1">
    <cfRule type="expression" dxfId="147" priority="9">
      <formula>$E1="EXCELENTE"</formula>
    </cfRule>
  </conditionalFormatting>
  <conditionalFormatting pivot="1">
    <cfRule type="expression" dxfId="146" priority="8">
      <formula>$E1="MALO"</formula>
    </cfRule>
  </conditionalFormatting>
  <conditionalFormatting pivot="1">
    <cfRule type="expression" dxfId="145" priority="7">
      <formula>$E1="REGULAR"</formula>
    </cfRule>
  </conditionalFormatting>
  <conditionalFormatting pivot="1">
    <cfRule type="expression" dxfId="144" priority="6">
      <formula>$E1="BUENO"</formula>
    </cfRule>
  </conditionalFormatting>
  <conditionalFormatting pivot="1">
    <cfRule type="expression" dxfId="143" priority="5">
      <formula>$E1="EXCELENTE"</formula>
    </cfRule>
  </conditionalFormatting>
  <conditionalFormatting pivot="1">
    <cfRule type="expression" dxfId="142" priority="4">
      <formula>$E1="MALO"</formula>
    </cfRule>
  </conditionalFormatting>
  <conditionalFormatting pivot="1">
    <cfRule type="expression" dxfId="141" priority="3">
      <formula>$E1="REGULAR"</formula>
    </cfRule>
  </conditionalFormatting>
  <conditionalFormatting pivot="1">
    <cfRule type="expression" dxfId="140" priority="2">
      <formula>$E1="BUENO"</formula>
    </cfRule>
  </conditionalFormatting>
  <conditionalFormatting pivot="1">
    <cfRule type="expression" dxfId="139" priority="1">
      <formula>$E1="EXCELENTE"</formula>
    </cfRule>
  </conditionalFormatting>
  <pageMargins left="0.7" right="0.7" top="0.75" bottom="0.75" header="0.3" footer="0.3"/>
  <pageSetup orientation="portrait" horizontalDpi="4294967294" verticalDpi="4294967294"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ED64"/>
  <sheetViews>
    <sheetView showGridLines="0" zoomScale="55" zoomScaleNormal="55" workbookViewId="0">
      <selection activeCell="C9" sqref="C9"/>
    </sheetView>
  </sheetViews>
  <sheetFormatPr baseColWidth="10" defaultColWidth="11.42578125" defaultRowHeight="15" outlineLevelCol="1" x14ac:dyDescent="0.25"/>
  <cols>
    <col min="1" max="1" width="5.85546875" style="1" customWidth="1"/>
    <col min="2" max="2" width="37.85546875" style="1" customWidth="1"/>
    <col min="3" max="3" width="27.28515625" style="1" customWidth="1"/>
    <col min="4" max="4" width="28.42578125" style="1" customWidth="1"/>
    <col min="5" max="5" width="40.7109375" style="1" customWidth="1"/>
    <col min="6" max="6" width="32.42578125" style="1" customWidth="1"/>
    <col min="7" max="7" width="38.85546875" style="1" customWidth="1"/>
    <col min="8" max="8" width="24" style="1" customWidth="1"/>
    <col min="9" max="9" width="27.42578125" style="1" customWidth="1"/>
    <col min="10" max="10" width="28.5703125" style="1" customWidth="1"/>
    <col min="11" max="11" width="35.7109375" style="1" customWidth="1"/>
    <col min="12" max="12" width="28.5703125" style="1" customWidth="1"/>
    <col min="13" max="13" width="43.7109375" style="1" customWidth="1"/>
    <col min="14" max="14" width="28.5703125" style="1" customWidth="1"/>
    <col min="15" max="15" width="35" style="1" customWidth="1"/>
    <col min="16" max="16" width="33.85546875" style="1" customWidth="1"/>
    <col min="17" max="17" width="36.42578125" style="1" customWidth="1"/>
    <col min="18" max="21" width="28.5703125" style="1" customWidth="1"/>
    <col min="22" max="22" width="58.140625" style="1" customWidth="1"/>
    <col min="23" max="23" width="32.7109375" style="1" customWidth="1"/>
    <col min="24" max="24" width="35.85546875" style="1" customWidth="1"/>
    <col min="25" max="35" width="48.5703125" style="1" customWidth="1"/>
    <col min="36" max="36" width="50.7109375" style="1" customWidth="1"/>
    <col min="37" max="52" width="48.5703125" style="1" customWidth="1"/>
    <col min="53" max="58" width="28.5703125" style="1" hidden="1" customWidth="1" outlineLevel="1"/>
    <col min="59" max="59" width="29.85546875" style="1" hidden="1" customWidth="1" outlineLevel="1"/>
    <col min="60" max="66" width="28.5703125" style="1" hidden="1" customWidth="1" outlineLevel="1"/>
    <col min="67" max="67" width="31" style="1" hidden="1" customWidth="1" outlineLevel="1"/>
    <col min="68" max="74" width="28.5703125" style="1" hidden="1" customWidth="1" outlineLevel="1"/>
    <col min="75" max="75" width="32.28515625" style="1" hidden="1" customWidth="1" outlineLevel="1"/>
    <col min="76" max="76" width="28.5703125" style="1" hidden="1" customWidth="1" outlineLevel="1"/>
    <col min="77" max="77" width="32.7109375" style="1" hidden="1" customWidth="1" outlineLevel="1"/>
    <col min="78" max="78" width="28.5703125" style="1" hidden="1" customWidth="1" outlineLevel="1"/>
    <col min="79" max="79" width="30.5703125" style="1" hidden="1" customWidth="1" outlineLevel="1"/>
    <col min="80" max="85" width="28.5703125" style="1" hidden="1" customWidth="1" outlineLevel="1"/>
    <col min="86" max="86" width="32.28515625" style="1" hidden="1" customWidth="1" outlineLevel="1"/>
    <col min="87" max="93" width="28.5703125" style="1" hidden="1" customWidth="1" outlineLevel="1"/>
    <col min="94" max="94" width="32.28515625" style="1" hidden="1" customWidth="1" outlineLevel="1"/>
    <col min="95" max="101" width="28.5703125" style="1" hidden="1" customWidth="1" outlineLevel="1"/>
    <col min="102" max="102" width="32.28515625" style="1" hidden="1" customWidth="1" outlineLevel="1"/>
    <col min="103" max="103" width="28.5703125" style="1" hidden="1" customWidth="1" outlineLevel="1"/>
    <col min="104" max="104" width="33.140625" style="1" hidden="1" customWidth="1" outlineLevel="1"/>
    <col min="105" max="105" width="28.5703125" style="1" hidden="1" customWidth="1" outlineLevel="1"/>
    <col min="106" max="106" width="30.85546875" style="1" hidden="1" customWidth="1" outlineLevel="1"/>
    <col min="107" max="107" width="19.5703125" style="1" hidden="1" customWidth="1" outlineLevel="1"/>
    <col min="108" max="108" width="21.42578125" style="1" hidden="1" customWidth="1" outlineLevel="1"/>
    <col min="109" max="109" width="23.42578125" style="1" hidden="1" customWidth="1" outlineLevel="1"/>
    <col min="110" max="110" width="22.85546875" style="1" hidden="1" customWidth="1" outlineLevel="1"/>
    <col min="111" max="112" width="25.85546875" style="1" hidden="1" customWidth="1" outlineLevel="1"/>
    <col min="113" max="113" width="38.140625" style="1" hidden="1" customWidth="1" outlineLevel="1"/>
    <col min="114" max="114" width="24.42578125" style="1" hidden="1" customWidth="1" outlineLevel="1"/>
    <col min="115" max="115" width="19" style="1" hidden="1" customWidth="1" outlineLevel="1"/>
    <col min="116" max="116" width="21.42578125" style="1" hidden="1" customWidth="1" outlineLevel="1"/>
    <col min="117" max="117" width="23.42578125" style="1" hidden="1" customWidth="1" outlineLevel="1"/>
    <col min="118" max="118" width="16.7109375" style="1" hidden="1" customWidth="1" outlineLevel="1"/>
    <col min="119" max="119" width="15.42578125" style="1" hidden="1" customWidth="1" outlineLevel="1"/>
    <col min="120" max="120" width="16.42578125" style="1" hidden="1" customWidth="1" outlineLevel="1"/>
    <col min="121" max="121" width="49.140625" style="1" hidden="1" customWidth="1" outlineLevel="1"/>
    <col min="122" max="122" width="17.85546875" style="1" hidden="1" customWidth="1" outlineLevel="1"/>
    <col min="123" max="123" width="16.42578125" style="1" hidden="1" customWidth="1" outlineLevel="1"/>
    <col min="124" max="124" width="21.42578125" style="1" hidden="1" customWidth="1" outlineLevel="1"/>
    <col min="125" max="125" width="23.42578125" style="1" hidden="1" customWidth="1" outlineLevel="1"/>
    <col min="126" max="126" width="16.7109375" style="1" hidden="1" customWidth="1" outlineLevel="1"/>
    <col min="127" max="128" width="16.42578125" style="1" hidden="1" customWidth="1" outlineLevel="1"/>
    <col min="129" max="129" width="43.140625" style="1" hidden="1" customWidth="1" outlineLevel="1"/>
    <col min="130" max="130" width="28.28515625" style="1" hidden="1" customWidth="1" outlineLevel="1"/>
    <col min="131" max="131" width="32.7109375" style="1" hidden="1" customWidth="1" outlineLevel="1"/>
    <col min="132" max="132" width="25.5703125" style="1" hidden="1" customWidth="1" outlineLevel="1"/>
    <col min="133" max="133" width="30.140625" style="1" hidden="1" customWidth="1" outlineLevel="1"/>
    <col min="134" max="134" width="11.42578125" style="1" collapsed="1"/>
    <col min="135" max="16384" width="11.42578125" style="1"/>
  </cols>
  <sheetData>
    <row r="5" spans="1:133" ht="27.75" customHeight="1" x14ac:dyDescent="0.25"/>
    <row r="6" spans="1:133" ht="21.75" thickBot="1" x14ac:dyDescent="0.4">
      <c r="B6" s="119" t="s">
        <v>0</v>
      </c>
      <c r="C6" s="119"/>
      <c r="D6" s="119"/>
      <c r="E6" s="119"/>
      <c r="F6" s="119"/>
      <c r="G6" s="119"/>
      <c r="H6" s="119"/>
      <c r="I6" s="119"/>
      <c r="J6" s="119"/>
      <c r="K6" s="119"/>
      <c r="L6" s="119"/>
      <c r="M6" s="119"/>
      <c r="N6" s="119"/>
      <c r="O6" s="119"/>
      <c r="P6" s="119"/>
      <c r="Q6" s="119"/>
      <c r="R6" s="117" t="s">
        <v>1</v>
      </c>
      <c r="S6" s="117"/>
      <c r="T6" s="117"/>
      <c r="U6" s="117"/>
      <c r="V6" s="118" t="s">
        <v>527</v>
      </c>
      <c r="W6" s="118"/>
      <c r="X6" s="118"/>
      <c r="Y6" s="118"/>
      <c r="Z6" s="126" t="s">
        <v>664</v>
      </c>
      <c r="AA6" s="127"/>
      <c r="AB6" s="127"/>
      <c r="AC6" s="127"/>
      <c r="AD6" s="127"/>
      <c r="AE6" s="127"/>
      <c r="AF6" s="127"/>
      <c r="AG6" s="128"/>
      <c r="AH6" s="126" t="s">
        <v>665</v>
      </c>
      <c r="AI6" s="127"/>
      <c r="AJ6" s="127"/>
      <c r="AK6" s="127"/>
      <c r="AL6" s="127"/>
      <c r="AM6" s="127"/>
      <c r="AN6" s="127"/>
      <c r="AO6" s="128"/>
      <c r="AP6" s="126" t="s">
        <v>666</v>
      </c>
      <c r="AQ6" s="127"/>
      <c r="AR6" s="127"/>
      <c r="AS6" s="127"/>
      <c r="AT6" s="127"/>
      <c r="AU6" s="127"/>
      <c r="AV6" s="127"/>
      <c r="AW6" s="128"/>
      <c r="AX6" s="87"/>
      <c r="AY6" s="87"/>
      <c r="AZ6" s="87"/>
      <c r="BA6" s="123" t="s">
        <v>588</v>
      </c>
      <c r="BB6" s="124"/>
      <c r="BC6" s="124"/>
      <c r="BD6" s="124"/>
      <c r="BE6" s="124"/>
      <c r="BF6" s="124"/>
      <c r="BG6" s="124"/>
      <c r="BH6" s="125"/>
      <c r="BI6" s="123" t="s">
        <v>589</v>
      </c>
      <c r="BJ6" s="124"/>
      <c r="BK6" s="124"/>
      <c r="BL6" s="124"/>
      <c r="BM6" s="124"/>
      <c r="BN6" s="124"/>
      <c r="BO6" s="124"/>
      <c r="BP6" s="125"/>
      <c r="BQ6" s="123" t="s">
        <v>590</v>
      </c>
      <c r="BR6" s="124"/>
      <c r="BS6" s="124"/>
      <c r="BT6" s="124"/>
      <c r="BU6" s="124"/>
      <c r="BV6" s="124"/>
      <c r="BW6" s="124"/>
      <c r="BX6" s="125"/>
      <c r="BY6" s="73"/>
      <c r="BZ6" s="73"/>
      <c r="CA6" s="73"/>
      <c r="CB6" s="120" t="s">
        <v>577</v>
      </c>
      <c r="CC6" s="121"/>
      <c r="CD6" s="121"/>
      <c r="CE6" s="121"/>
      <c r="CF6" s="121"/>
      <c r="CG6" s="121"/>
      <c r="CH6" s="121"/>
      <c r="CI6" s="122"/>
      <c r="CJ6" s="120" t="s">
        <v>578</v>
      </c>
      <c r="CK6" s="121"/>
      <c r="CL6" s="121"/>
      <c r="CM6" s="121"/>
      <c r="CN6" s="121"/>
      <c r="CO6" s="121"/>
      <c r="CP6" s="121"/>
      <c r="CQ6" s="122"/>
      <c r="CR6" s="120" t="s">
        <v>579</v>
      </c>
      <c r="CS6" s="121"/>
      <c r="CT6" s="121"/>
      <c r="CU6" s="121"/>
      <c r="CV6" s="121"/>
      <c r="CW6" s="121"/>
      <c r="CX6" s="121"/>
      <c r="CY6" s="122"/>
      <c r="CZ6" s="38"/>
      <c r="DA6" s="38"/>
      <c r="DB6" s="38"/>
      <c r="DC6" s="114" t="s">
        <v>536</v>
      </c>
      <c r="DD6" s="115"/>
      <c r="DE6" s="115"/>
      <c r="DF6" s="115"/>
      <c r="DG6" s="115"/>
      <c r="DH6" s="115"/>
      <c r="DI6" s="115"/>
      <c r="DJ6" s="116"/>
      <c r="DK6" s="114" t="s">
        <v>537</v>
      </c>
      <c r="DL6" s="115"/>
      <c r="DM6" s="115"/>
      <c r="DN6" s="115"/>
      <c r="DO6" s="115"/>
      <c r="DP6" s="115"/>
      <c r="DQ6" s="115"/>
      <c r="DR6" s="116"/>
      <c r="DS6" s="114" t="s">
        <v>538</v>
      </c>
      <c r="DT6" s="115"/>
      <c r="DU6" s="115"/>
      <c r="DV6" s="115"/>
      <c r="DW6" s="115"/>
      <c r="DX6" s="115"/>
      <c r="DY6" s="115"/>
      <c r="DZ6" s="116"/>
    </row>
    <row r="7" spans="1:133" s="250" customFormat="1" ht="66.75" customHeight="1" x14ac:dyDescent="0.25">
      <c r="A7" s="480" t="s">
        <v>2</v>
      </c>
      <c r="B7" s="227" t="s">
        <v>3</v>
      </c>
      <c r="C7" s="227" t="s">
        <v>4</v>
      </c>
      <c r="D7" s="227" t="s">
        <v>5</v>
      </c>
      <c r="E7" s="227" t="s">
        <v>6</v>
      </c>
      <c r="F7" s="228" t="s">
        <v>7</v>
      </c>
      <c r="G7" s="228" t="s">
        <v>8</v>
      </c>
      <c r="H7" s="228" t="s">
        <v>9</v>
      </c>
      <c r="I7" s="228" t="s">
        <v>10</v>
      </c>
      <c r="J7" s="227" t="s">
        <v>528</v>
      </c>
      <c r="K7" s="227" t="s">
        <v>11</v>
      </c>
      <c r="L7" s="227" t="s">
        <v>12</v>
      </c>
      <c r="M7" s="227" t="s">
        <v>13</v>
      </c>
      <c r="N7" s="227" t="s">
        <v>14</v>
      </c>
      <c r="O7" s="227" t="s">
        <v>15</v>
      </c>
      <c r="P7" s="227" t="s">
        <v>16</v>
      </c>
      <c r="Q7" s="227" t="s">
        <v>17</v>
      </c>
      <c r="R7" s="229" t="s">
        <v>18</v>
      </c>
      <c r="S7" s="230" t="s">
        <v>19</v>
      </c>
      <c r="T7" s="231" t="s">
        <v>20</v>
      </c>
      <c r="U7" s="232" t="s">
        <v>21</v>
      </c>
      <c r="V7" s="233" t="s">
        <v>22</v>
      </c>
      <c r="W7" s="233" t="s">
        <v>23</v>
      </c>
      <c r="X7" s="233" t="s">
        <v>24</v>
      </c>
      <c r="Y7" s="233" t="s">
        <v>25</v>
      </c>
      <c r="Z7" s="234" t="s">
        <v>529</v>
      </c>
      <c r="AA7" s="234" t="s">
        <v>530</v>
      </c>
      <c r="AB7" s="234" t="s">
        <v>531</v>
      </c>
      <c r="AC7" s="234" t="s">
        <v>532</v>
      </c>
      <c r="AD7" s="234" t="s">
        <v>533</v>
      </c>
      <c r="AE7" s="234" t="s">
        <v>1</v>
      </c>
      <c r="AF7" s="235" t="s">
        <v>534</v>
      </c>
      <c r="AG7" s="234" t="s">
        <v>535</v>
      </c>
      <c r="AH7" s="234" t="s">
        <v>598</v>
      </c>
      <c r="AI7" s="234" t="s">
        <v>599</v>
      </c>
      <c r="AJ7" s="234" t="s">
        <v>600</v>
      </c>
      <c r="AK7" s="234" t="s">
        <v>601</v>
      </c>
      <c r="AL7" s="234" t="s">
        <v>602</v>
      </c>
      <c r="AM7" s="234" t="s">
        <v>603</v>
      </c>
      <c r="AN7" s="235" t="s">
        <v>604</v>
      </c>
      <c r="AO7" s="234" t="s">
        <v>605</v>
      </c>
      <c r="AP7" s="234" t="s">
        <v>606</v>
      </c>
      <c r="AQ7" s="234" t="s">
        <v>607</v>
      </c>
      <c r="AR7" s="234" t="s">
        <v>608</v>
      </c>
      <c r="AS7" s="234" t="s">
        <v>609</v>
      </c>
      <c r="AT7" s="234" t="s">
        <v>610</v>
      </c>
      <c r="AU7" s="234" t="s">
        <v>611</v>
      </c>
      <c r="AV7" s="236" t="s">
        <v>612</v>
      </c>
      <c r="AW7" s="234" t="s">
        <v>613</v>
      </c>
      <c r="AX7" s="237" t="s">
        <v>667</v>
      </c>
      <c r="AY7" s="238" t="s">
        <v>668</v>
      </c>
      <c r="AZ7" s="238" t="s">
        <v>669</v>
      </c>
      <c r="BA7" s="239" t="s">
        <v>670</v>
      </c>
      <c r="BB7" s="239" t="s">
        <v>671</v>
      </c>
      <c r="BC7" s="239" t="s">
        <v>672</v>
      </c>
      <c r="BD7" s="239" t="s">
        <v>673</v>
      </c>
      <c r="BE7" s="239" t="s">
        <v>674</v>
      </c>
      <c r="BF7" s="239" t="s">
        <v>675</v>
      </c>
      <c r="BG7" s="240" t="s">
        <v>676</v>
      </c>
      <c r="BH7" s="239" t="s">
        <v>677</v>
      </c>
      <c r="BI7" s="239" t="s">
        <v>678</v>
      </c>
      <c r="BJ7" s="239" t="s">
        <v>679</v>
      </c>
      <c r="BK7" s="239" t="s">
        <v>680</v>
      </c>
      <c r="BL7" s="239" t="s">
        <v>681</v>
      </c>
      <c r="BM7" s="239" t="s">
        <v>682</v>
      </c>
      <c r="BN7" s="239" t="s">
        <v>683</v>
      </c>
      <c r="BO7" s="240" t="s">
        <v>684</v>
      </c>
      <c r="BP7" s="239" t="s">
        <v>685</v>
      </c>
      <c r="BQ7" s="239" t="s">
        <v>686</v>
      </c>
      <c r="BR7" s="239" t="s">
        <v>687</v>
      </c>
      <c r="BS7" s="239" t="s">
        <v>688</v>
      </c>
      <c r="BT7" s="239" t="s">
        <v>689</v>
      </c>
      <c r="BU7" s="239" t="s">
        <v>690</v>
      </c>
      <c r="BV7" s="239" t="s">
        <v>691</v>
      </c>
      <c r="BW7" s="241" t="s">
        <v>692</v>
      </c>
      <c r="BX7" s="239" t="s">
        <v>693</v>
      </c>
      <c r="BY7" s="237" t="s">
        <v>594</v>
      </c>
      <c r="BZ7" s="242" t="s">
        <v>595</v>
      </c>
      <c r="CA7" s="242" t="s">
        <v>596</v>
      </c>
      <c r="CB7" s="243" t="s">
        <v>614</v>
      </c>
      <c r="CC7" s="243" t="s">
        <v>615</v>
      </c>
      <c r="CD7" s="243" t="s">
        <v>616</v>
      </c>
      <c r="CE7" s="243" t="s">
        <v>617</v>
      </c>
      <c r="CF7" s="243" t="s">
        <v>618</v>
      </c>
      <c r="CG7" s="243" t="s">
        <v>619</v>
      </c>
      <c r="CH7" s="244" t="s">
        <v>620</v>
      </c>
      <c r="CI7" s="243" t="s">
        <v>621</v>
      </c>
      <c r="CJ7" s="243" t="s">
        <v>622</v>
      </c>
      <c r="CK7" s="243" t="s">
        <v>623</v>
      </c>
      <c r="CL7" s="243" t="s">
        <v>624</v>
      </c>
      <c r="CM7" s="243" t="s">
        <v>625</v>
      </c>
      <c r="CN7" s="243" t="s">
        <v>626</v>
      </c>
      <c r="CO7" s="243" t="s">
        <v>627</v>
      </c>
      <c r="CP7" s="244" t="s">
        <v>628</v>
      </c>
      <c r="CQ7" s="243" t="s">
        <v>629</v>
      </c>
      <c r="CR7" s="243" t="s">
        <v>630</v>
      </c>
      <c r="CS7" s="243" t="s">
        <v>631</v>
      </c>
      <c r="CT7" s="243" t="s">
        <v>632</v>
      </c>
      <c r="CU7" s="243" t="s">
        <v>633</v>
      </c>
      <c r="CV7" s="243" t="s">
        <v>634</v>
      </c>
      <c r="CW7" s="243" t="s">
        <v>635</v>
      </c>
      <c r="CX7" s="245" t="s">
        <v>636</v>
      </c>
      <c r="CY7" s="243" t="s">
        <v>637</v>
      </c>
      <c r="CZ7" s="237" t="s">
        <v>583</v>
      </c>
      <c r="DA7" s="238" t="s">
        <v>584</v>
      </c>
      <c r="DB7" s="238" t="s">
        <v>585</v>
      </c>
      <c r="DC7" s="246" t="s">
        <v>638</v>
      </c>
      <c r="DD7" s="246" t="s">
        <v>639</v>
      </c>
      <c r="DE7" s="246" t="s">
        <v>640</v>
      </c>
      <c r="DF7" s="246" t="s">
        <v>641</v>
      </c>
      <c r="DG7" s="246" t="s">
        <v>642</v>
      </c>
      <c r="DH7" s="246" t="s">
        <v>643</v>
      </c>
      <c r="DI7" s="247" t="s">
        <v>644</v>
      </c>
      <c r="DJ7" s="246" t="s">
        <v>645</v>
      </c>
      <c r="DK7" s="246" t="s">
        <v>646</v>
      </c>
      <c r="DL7" s="246" t="s">
        <v>647</v>
      </c>
      <c r="DM7" s="246" t="s">
        <v>648</v>
      </c>
      <c r="DN7" s="246" t="s">
        <v>649</v>
      </c>
      <c r="DO7" s="246" t="s">
        <v>650</v>
      </c>
      <c r="DP7" s="246" t="s">
        <v>651</v>
      </c>
      <c r="DQ7" s="247" t="s">
        <v>652</v>
      </c>
      <c r="DR7" s="246" t="s">
        <v>653</v>
      </c>
      <c r="DS7" s="246" t="s">
        <v>654</v>
      </c>
      <c r="DT7" s="246" t="s">
        <v>655</v>
      </c>
      <c r="DU7" s="246" t="s">
        <v>656</v>
      </c>
      <c r="DV7" s="246" t="s">
        <v>657</v>
      </c>
      <c r="DW7" s="246" t="s">
        <v>658</v>
      </c>
      <c r="DX7" s="246" t="s">
        <v>659</v>
      </c>
      <c r="DY7" s="248" t="s">
        <v>660</v>
      </c>
      <c r="DZ7" s="246" t="s">
        <v>661</v>
      </c>
      <c r="EA7" s="237" t="s">
        <v>566</v>
      </c>
      <c r="EB7" s="238" t="s">
        <v>564</v>
      </c>
      <c r="EC7" s="249" t="s">
        <v>565</v>
      </c>
    </row>
    <row r="8" spans="1:133" s="250" customFormat="1" ht="75" customHeight="1" x14ac:dyDescent="0.25">
      <c r="A8" s="481">
        <v>1</v>
      </c>
      <c r="B8" s="251" t="s">
        <v>26</v>
      </c>
      <c r="C8" s="252" t="s">
        <v>27</v>
      </c>
      <c r="D8" s="253" t="s">
        <v>28</v>
      </c>
      <c r="E8" s="254" t="s">
        <v>29</v>
      </c>
      <c r="F8" s="255" t="s">
        <v>30</v>
      </c>
      <c r="G8" s="255" t="s">
        <v>31</v>
      </c>
      <c r="H8" s="256" t="s">
        <v>32</v>
      </c>
      <c r="I8" s="256" t="s">
        <v>33</v>
      </c>
      <c r="J8" s="257">
        <v>0.9</v>
      </c>
      <c r="K8" s="256" t="s">
        <v>34</v>
      </c>
      <c r="L8" s="254" t="s">
        <v>35</v>
      </c>
      <c r="M8" s="258" t="s">
        <v>36</v>
      </c>
      <c r="N8" s="256" t="s">
        <v>37</v>
      </c>
      <c r="O8" s="256" t="s">
        <v>38</v>
      </c>
      <c r="P8" s="254" t="s">
        <v>39</v>
      </c>
      <c r="Q8" s="254" t="s">
        <v>39</v>
      </c>
      <c r="R8" s="258" t="s">
        <v>40</v>
      </c>
      <c r="S8" s="258" t="s">
        <v>41</v>
      </c>
      <c r="T8" s="258" t="s">
        <v>42</v>
      </c>
      <c r="U8" s="259" t="s">
        <v>43</v>
      </c>
      <c r="V8" s="256" t="s">
        <v>44</v>
      </c>
      <c r="W8" s="256" t="s">
        <v>45</v>
      </c>
      <c r="X8" s="256" t="s">
        <v>46</v>
      </c>
      <c r="Y8" s="256" t="s">
        <v>47</v>
      </c>
      <c r="Z8" s="260">
        <v>21</v>
      </c>
      <c r="AA8" s="260">
        <v>21</v>
      </c>
      <c r="AB8" s="260">
        <v>21</v>
      </c>
      <c r="AC8" s="261">
        <f>IFERROR(Tabla1[[#This Row],[Valor numerador]]/Tabla1[[#This Row],[Valor denominador]], " ")</f>
        <v>1</v>
      </c>
      <c r="AD8" s="260" t="str">
        <f>Tabla1[[#This Row],[EXCELENTE]]</f>
        <v>(=100%)</v>
      </c>
      <c r="AE8" s="260" t="s">
        <v>21</v>
      </c>
      <c r="AF8" s="260" t="s">
        <v>734</v>
      </c>
      <c r="AG8" s="260"/>
      <c r="AH8" s="260">
        <v>21</v>
      </c>
      <c r="AI8" s="260">
        <v>21</v>
      </c>
      <c r="AJ8" s="260">
        <v>21</v>
      </c>
      <c r="AK8" s="261">
        <f>IFERROR(Tabla1[[#This Row],[Valor numerador3]]/Tabla1[[#This Row],[Valor denominador4]], " ")</f>
        <v>1</v>
      </c>
      <c r="AL8" s="260" t="str">
        <f>Tabla1[[#This Row],[EXCELENTE]]</f>
        <v>(=100%)</v>
      </c>
      <c r="AM8" s="260" t="s">
        <v>21</v>
      </c>
      <c r="AN8" s="260" t="s">
        <v>1008</v>
      </c>
      <c r="AO8" s="260"/>
      <c r="AP8" s="260">
        <v>21</v>
      </c>
      <c r="AQ8" s="260">
        <v>21</v>
      </c>
      <c r="AR8" s="260">
        <v>21</v>
      </c>
      <c r="AS8" s="262">
        <f>IFERROR(Tabla1[[#This Row],[Valor numerador11]]/Tabla1[[#This Row],[Valor denominador12]], " ")</f>
        <v>1</v>
      </c>
      <c r="AT8" s="260" t="str">
        <f>Tabla1[[#This Row],[EXCELENTE]]</f>
        <v>(=100%)</v>
      </c>
      <c r="AU8" s="260" t="s">
        <v>21</v>
      </c>
      <c r="AV8" s="260" t="s">
        <v>1008</v>
      </c>
      <c r="AW8" s="260"/>
      <c r="AX8" s="263">
        <f>IFERROR(AVERAGE(Tabla1[[#This Row],[RESULTADO ]],Tabla1[[#This Row],[RESULTADO 5]],Tabla1[[#This Row],[RESULTADO 13]]), "0")</f>
        <v>1</v>
      </c>
      <c r="AY8" s="264">
        <f>Tabla1[[#This Row],[PROMEDIO MENSUAL 4to TRIMESTRE]]</f>
        <v>1</v>
      </c>
      <c r="AZ8" s="265" t="str">
        <f>Tabla1[[#This Row],[DESEMPEÑO15]]</f>
        <v>EXCELENTE</v>
      </c>
      <c r="BA8" s="266">
        <v>21</v>
      </c>
      <c r="BB8" s="266">
        <v>21</v>
      </c>
      <c r="BC8" s="266">
        <v>21</v>
      </c>
      <c r="BD8" s="267">
        <f>IFERROR(Tabla1[[#This Row],[Valor numerador4]]/Tabla1[[#This Row],[Valor denominador5]], " ")</f>
        <v>1</v>
      </c>
      <c r="BE8" s="268" t="str">
        <f>U8</f>
        <v>(=100%)</v>
      </c>
      <c r="BF8" s="266" t="s">
        <v>21</v>
      </c>
      <c r="BG8" s="269" t="s">
        <v>734</v>
      </c>
      <c r="BH8" s="269"/>
      <c r="BI8" s="266">
        <v>21</v>
      </c>
      <c r="BJ8" s="266">
        <v>21</v>
      </c>
      <c r="BK8" s="266">
        <v>21</v>
      </c>
      <c r="BL8" s="267">
        <f>+IFERROR(Tabla1[[#This Row],[Valor numerador312]]/Tabla1[[#This Row],[Valor denominador413]], " ")</f>
        <v>1</v>
      </c>
      <c r="BM8" s="266" t="str">
        <f>Tabla1[[#This Row],[EXCELENTE]]</f>
        <v>(=100%)</v>
      </c>
      <c r="BN8" s="266" t="s">
        <v>21</v>
      </c>
      <c r="BO8" s="269" t="s">
        <v>734</v>
      </c>
      <c r="BP8" s="269"/>
      <c r="BQ8" s="266">
        <v>26</v>
      </c>
      <c r="BR8" s="266">
        <v>26</v>
      </c>
      <c r="BS8" s="266">
        <v>26</v>
      </c>
      <c r="BT8" s="267">
        <f>+IFERROR(Tabla1[[#This Row],[Valor numerador1120]]/Tabla1[[#This Row],[Valor denominador1221]], " ")</f>
        <v>1</v>
      </c>
      <c r="BU8" s="266" t="str">
        <f>Tabla1[[#This Row],[EXCELENTE]]</f>
        <v>(=100%)</v>
      </c>
      <c r="BV8" s="266" t="s">
        <v>21</v>
      </c>
      <c r="BW8" s="269" t="s">
        <v>734</v>
      </c>
      <c r="BX8" s="269"/>
      <c r="BY8" s="270">
        <f>+IFERROR(AVERAGE(Tabla1[[#This Row],[RESULTADO 6]],Tabla1[[#This Row],[RESULTADO 514]],Tabla1[[#This Row],[RESULTADO 1322]]), "0")</f>
        <v>1</v>
      </c>
      <c r="BZ8" s="271">
        <f>Tabla1[[#This Row],[PROMEDIO MENSUAL 3er TRIMESTRE]]</f>
        <v>1</v>
      </c>
      <c r="CA8" s="265" t="str">
        <f>Tabla1[[#This Row],[DESEMPEÑO1524]]</f>
        <v>EXCELENTE</v>
      </c>
      <c r="CB8" s="186">
        <v>43</v>
      </c>
      <c r="CC8" s="186">
        <v>43</v>
      </c>
      <c r="CD8" s="186">
        <v>43</v>
      </c>
      <c r="CE8" s="272">
        <f>IFERROR(Tabla1[[#This Row],[Valor numerador19]]/Tabla1[[#This Row],[Valor denominador20]], " ")</f>
        <v>1</v>
      </c>
      <c r="CF8" s="181" t="str">
        <f>Tabla1[[#This Row],[EXCELENTE]]</f>
        <v>(=100%)</v>
      </c>
      <c r="CG8" s="186" t="s">
        <v>21</v>
      </c>
      <c r="CH8" s="216" t="s">
        <v>830</v>
      </c>
      <c r="CI8" s="186"/>
      <c r="CJ8" s="186">
        <v>44</v>
      </c>
      <c r="CK8" s="186">
        <v>44</v>
      </c>
      <c r="CL8" s="186">
        <v>44</v>
      </c>
      <c r="CM8" s="272">
        <f>+IFERROR(Tabla1[[#This Row],[Valor numerador27]]/Tabla1[[#This Row],[Valor denominador28]], " ")</f>
        <v>1</v>
      </c>
      <c r="CN8" s="181" t="str">
        <f>Tabla1[[#This Row],[EXCELENTE]]</f>
        <v>(=100%)</v>
      </c>
      <c r="CO8" s="186" t="s">
        <v>21</v>
      </c>
      <c r="CP8" s="216" t="s">
        <v>830</v>
      </c>
      <c r="CQ8" s="186"/>
      <c r="CR8" s="186">
        <v>44</v>
      </c>
      <c r="CS8" s="186">
        <v>44</v>
      </c>
      <c r="CT8" s="186">
        <v>44</v>
      </c>
      <c r="CU8" s="273">
        <f>IFERROR(Tabla1[[#This Row],[Valor numerador35]]/Tabla1[[#This Row],[Valor denominador36]], " ")</f>
        <v>1</v>
      </c>
      <c r="CV8" s="181" t="str">
        <f>Tabla1[[#This Row],[EXCELENTE]]</f>
        <v>(=100%)</v>
      </c>
      <c r="CW8" s="186" t="s">
        <v>557</v>
      </c>
      <c r="CX8" s="216" t="s">
        <v>830</v>
      </c>
      <c r="CY8" s="186"/>
      <c r="CZ8" s="263">
        <f>IFERROR(AVERAGE(Tabla1[[#This Row],[RESULTADO 21]],Tabla1[[#This Row],[RESULTADO 29]],Tabla1[[#This Row],[RESULTADO 37]]), "0")</f>
        <v>1</v>
      </c>
      <c r="DA8" s="264">
        <f>Tabla1[[#This Row],[PROMEDIO MENSUAL 2do TRIMESTRE]]</f>
        <v>1</v>
      </c>
      <c r="DB8" s="274" t="str">
        <f>Tabla1[[#This Row],[DESEMPEÑO39]]</f>
        <v>Excelente</v>
      </c>
      <c r="DC8" s="142">
        <f t="shared" ref="DC8:DC62" si="0">$J8</f>
        <v>0.9</v>
      </c>
      <c r="DD8" s="143">
        <v>27</v>
      </c>
      <c r="DE8" s="143">
        <v>21</v>
      </c>
      <c r="DF8" s="142">
        <f>IFERROR(Tabla1[[#This Row],[Valor numerador43]]/Tabla1[[#This Row],[Valor denominador44]], " ")</f>
        <v>1.2857142857142858</v>
      </c>
      <c r="DG8" s="144" t="str">
        <f>Tabla1[[#This Row],[EXCELENTE]]</f>
        <v>(=100%)</v>
      </c>
      <c r="DH8" s="145" t="s">
        <v>21</v>
      </c>
      <c r="DI8" s="146" t="s">
        <v>926</v>
      </c>
      <c r="DJ8" s="146" t="s">
        <v>927</v>
      </c>
      <c r="DK8" s="142">
        <f>$J8</f>
        <v>0.9</v>
      </c>
      <c r="DL8" s="143">
        <v>27</v>
      </c>
      <c r="DM8" s="143">
        <v>21</v>
      </c>
      <c r="DN8" s="142">
        <f>IFERROR(Tabla1[[#This Row],[Valor numerador51]]/Tabla1[[#This Row],[Valor denominador52]], " ")</f>
        <v>1.2857142857142858</v>
      </c>
      <c r="DO8" s="144" t="str">
        <f>Tabla1[[#This Row],[EXCELENTE]]</f>
        <v>(=100%)</v>
      </c>
      <c r="DP8" s="145" t="s">
        <v>21</v>
      </c>
      <c r="DQ8" s="146" t="s">
        <v>926</v>
      </c>
      <c r="DR8" s="146" t="s">
        <v>952</v>
      </c>
      <c r="DS8" s="142">
        <f>$J8</f>
        <v>0.9</v>
      </c>
      <c r="DT8" s="143">
        <v>30</v>
      </c>
      <c r="DU8" s="143">
        <v>21</v>
      </c>
      <c r="DV8" s="142">
        <f>+Tabla1[[#This Row],[Valor denominador60]]/Tabla1[[#This Row],[Valor denominador60]]</f>
        <v>1</v>
      </c>
      <c r="DW8" s="144" t="str">
        <f>Tabla1[[#This Row],[EXCELENTE]]</f>
        <v>(=100%)</v>
      </c>
      <c r="DX8" s="145" t="s">
        <v>21</v>
      </c>
      <c r="DY8" s="146" t="s">
        <v>969</v>
      </c>
      <c r="DZ8" s="146" t="s">
        <v>970</v>
      </c>
      <c r="EA8" s="263">
        <f>IFERROR(AVERAGE(Tabla1[[#This Row],[RESULTADO 45]],Tabla1[[#This Row],[RESULTADO 53]],Tabla1[[#This Row],[RESULTADO 61]]), " 0")</f>
        <v>1.1904761904761905</v>
      </c>
      <c r="EB8" s="264">
        <f>Tabla1[[#This Row],[PROMEDIO MENSUAL 1er TRIMESTRE]]</f>
        <v>1.1904761904761905</v>
      </c>
      <c r="EC8" s="275" t="str">
        <f>Tabla1[[#This Row],[DESEMPEÑO63]]</f>
        <v>EXCELENTE</v>
      </c>
    </row>
    <row r="9" spans="1:133" s="292" customFormat="1" ht="113.25" customHeight="1" x14ac:dyDescent="0.25">
      <c r="A9" s="481">
        <v>2</v>
      </c>
      <c r="B9" s="251" t="s">
        <v>26</v>
      </c>
      <c r="C9" s="276" t="s">
        <v>48</v>
      </c>
      <c r="D9" s="277" t="s">
        <v>49</v>
      </c>
      <c r="E9" s="278" t="s">
        <v>29</v>
      </c>
      <c r="F9" s="279" t="s">
        <v>50</v>
      </c>
      <c r="G9" s="276" t="s">
        <v>51</v>
      </c>
      <c r="H9" s="276" t="s">
        <v>52</v>
      </c>
      <c r="I9" s="276" t="s">
        <v>53</v>
      </c>
      <c r="J9" s="280">
        <v>1</v>
      </c>
      <c r="K9" s="276" t="s">
        <v>54</v>
      </c>
      <c r="L9" s="281" t="s">
        <v>35</v>
      </c>
      <c r="M9" s="251" t="s">
        <v>55</v>
      </c>
      <c r="N9" s="276" t="s">
        <v>37</v>
      </c>
      <c r="O9" s="276" t="s">
        <v>56</v>
      </c>
      <c r="P9" s="281" t="s">
        <v>32</v>
      </c>
      <c r="Q9" s="281" t="s">
        <v>32</v>
      </c>
      <c r="R9" s="282" t="s">
        <v>57</v>
      </c>
      <c r="S9" s="283" t="s">
        <v>58</v>
      </c>
      <c r="T9" s="283" t="s">
        <v>59</v>
      </c>
      <c r="U9" s="284">
        <v>1</v>
      </c>
      <c r="V9" s="285" t="s">
        <v>60</v>
      </c>
      <c r="W9" s="285" t="s">
        <v>61</v>
      </c>
      <c r="X9" s="285" t="s">
        <v>62</v>
      </c>
      <c r="Y9" s="276" t="s">
        <v>63</v>
      </c>
      <c r="Z9" s="262"/>
      <c r="AA9" s="260"/>
      <c r="AB9" s="260"/>
      <c r="AC9" s="260" t="str">
        <f>IFERROR(Tabla1[[#This Row],[Valor numerador]]/Tabla1[[#This Row],[Valor denominador]], " ")</f>
        <v xml:space="preserve"> </v>
      </c>
      <c r="AD9" s="260">
        <f>Tabla1[[#This Row],[EXCELENTE]]</f>
        <v>1</v>
      </c>
      <c r="AE9" s="260"/>
      <c r="AF9" s="260"/>
      <c r="AG9" s="260"/>
      <c r="AH9" s="262"/>
      <c r="AI9" s="260"/>
      <c r="AJ9" s="260"/>
      <c r="AK9" s="260" t="str">
        <f>IFERROR(Tabla1[[#This Row],[Valor numerador3]]/Tabla1[[#This Row],[Valor denominador4]], " ")</f>
        <v xml:space="preserve"> </v>
      </c>
      <c r="AL9" s="260">
        <f>Tabla1[[#This Row],[EXCELENTE]]</f>
        <v>1</v>
      </c>
      <c r="AM9" s="260"/>
      <c r="AN9" s="260"/>
      <c r="AO9" s="260"/>
      <c r="AP9" s="262">
        <v>1</v>
      </c>
      <c r="AQ9" s="260">
        <v>1</v>
      </c>
      <c r="AR9" s="260">
        <v>1</v>
      </c>
      <c r="AS9" s="262">
        <f>IFERROR(Tabla1[[#This Row],[Valor numerador11]]/Tabla1[[#This Row],[Valor denominador12]], " ")</f>
        <v>1</v>
      </c>
      <c r="AT9" s="261">
        <f>Tabla1[[#This Row],[EXCELENTE]]</f>
        <v>1</v>
      </c>
      <c r="AU9" s="260" t="s">
        <v>21</v>
      </c>
      <c r="AV9" s="286" t="s">
        <v>1064</v>
      </c>
      <c r="AW9" s="286" t="s">
        <v>1066</v>
      </c>
      <c r="AX9" s="263">
        <f>IFERROR(AVERAGE(Tabla1[[#This Row],[RESULTADO ]],Tabla1[[#This Row],[RESULTADO 5]],Tabla1[[#This Row],[RESULTADO 13]]), "0")</f>
        <v>1</v>
      </c>
      <c r="AY9" s="264">
        <f>Tabla1[[#This Row],[PROMEDIO MENSUAL 4to TRIMESTRE]]</f>
        <v>1</v>
      </c>
      <c r="AZ9" s="265" t="str">
        <f>Tabla1[[#This Row],[DESEMPEÑO15]]</f>
        <v>EXCELENTE</v>
      </c>
      <c r="BA9" s="268"/>
      <c r="BB9" s="266"/>
      <c r="BC9" s="266"/>
      <c r="BD9" s="267" t="str">
        <f>IFERROR(Tabla1[[#This Row],[Valor numerador4]]/Tabla1[[#This Row],[Valor denominador5]], " ")</f>
        <v xml:space="preserve"> </v>
      </c>
      <c r="BE9" s="268">
        <f t="shared" ref="BE9:BE62" si="1">U9</f>
        <v>1</v>
      </c>
      <c r="BF9" s="266"/>
      <c r="BG9" s="269"/>
      <c r="BH9" s="269"/>
      <c r="BI9" s="268"/>
      <c r="BJ9" s="266"/>
      <c r="BK9" s="266"/>
      <c r="BL9" s="267" t="str">
        <f>+IFERROR(Tabla1[[#This Row],[Valor numerador312]]/Tabla1[[#This Row],[Valor denominador413]], " ")</f>
        <v xml:space="preserve"> </v>
      </c>
      <c r="BM9" s="266">
        <f>Tabla1[[#This Row],[EXCELENTE]]</f>
        <v>1</v>
      </c>
      <c r="BN9" s="266"/>
      <c r="BO9" s="269"/>
      <c r="BP9" s="269"/>
      <c r="BQ9" s="287"/>
      <c r="BR9" s="288"/>
      <c r="BS9" s="288"/>
      <c r="BT9" s="267" t="str">
        <f>+IFERROR(Tabla1[[#This Row],[Valor numerador1120]]/Tabla1[[#This Row],[Valor denominador1221]], " ")</f>
        <v xml:space="preserve"> </v>
      </c>
      <c r="BU9" s="266">
        <f>Tabla1[[#This Row],[EXCELENTE]]</f>
        <v>1</v>
      </c>
      <c r="BV9" s="266"/>
      <c r="BW9" s="289" t="s">
        <v>786</v>
      </c>
      <c r="BX9" s="269"/>
      <c r="BY9" s="270" t="str">
        <f>+IFERROR(AVERAGE(Tabla1[[#This Row],[RESULTADO 6]],Tabla1[[#This Row],[RESULTADO 514]],Tabla1[[#This Row],[RESULTADO 1322]]), "0")</f>
        <v>0</v>
      </c>
      <c r="BZ9" s="271" t="str">
        <f>Tabla1[[#This Row],[PROMEDIO MENSUAL 3er TRIMESTRE]]</f>
        <v>0</v>
      </c>
      <c r="CA9" s="265"/>
      <c r="CB9" s="181"/>
      <c r="CC9" s="181"/>
      <c r="CD9" s="181"/>
      <c r="CE9" s="272" t="str">
        <f>IFERROR(Tabla1[[#This Row],[Valor numerador19]]/Tabla1[[#This Row],[Valor denominador20]], " ")</f>
        <v xml:space="preserve"> </v>
      </c>
      <c r="CF9" s="181">
        <f>Tabla1[[#This Row],[EXCELENTE]]</f>
        <v>1</v>
      </c>
      <c r="CG9" s="181"/>
      <c r="CH9" s="181"/>
      <c r="CI9" s="181"/>
      <c r="CJ9" s="181"/>
      <c r="CK9" s="181"/>
      <c r="CL9" s="181"/>
      <c r="CM9" s="272" t="str">
        <f>+IFERROR(Tabla1[[#This Row],[Valor numerador27]]/Tabla1[[#This Row],[Valor denominador28]], " ")</f>
        <v xml:space="preserve"> </v>
      </c>
      <c r="CN9" s="181">
        <f>Tabla1[[#This Row],[EXCELENTE]]</f>
        <v>1</v>
      </c>
      <c r="CO9" s="181"/>
      <c r="CP9" s="181"/>
      <c r="CQ9" s="181"/>
      <c r="CR9" s="273">
        <v>1</v>
      </c>
      <c r="CS9" s="186">
        <v>2</v>
      </c>
      <c r="CT9" s="186">
        <v>2</v>
      </c>
      <c r="CU9" s="273">
        <f>IFERROR(Tabla1[[#This Row],[Valor numerador35]]/Tabla1[[#This Row],[Valor denominador36]], " ")</f>
        <v>1</v>
      </c>
      <c r="CV9" s="181">
        <f>Tabla1[[#This Row],[EXCELENTE]]</f>
        <v>1</v>
      </c>
      <c r="CW9" s="290" t="s">
        <v>557</v>
      </c>
      <c r="CX9" s="216" t="s">
        <v>879</v>
      </c>
      <c r="CY9" s="181"/>
      <c r="CZ9" s="263">
        <f>IFERROR(AVERAGE(Tabla1[[#This Row],[RESULTADO 21]],Tabla1[[#This Row],[RESULTADO 29]],Tabla1[[#This Row],[RESULTADO 37]]), "0")</f>
        <v>1</v>
      </c>
      <c r="DA9" s="264">
        <f>Tabla1[[#This Row],[PROMEDIO MENSUAL 2do TRIMESTRE]]</f>
        <v>1</v>
      </c>
      <c r="DB9" s="274" t="str">
        <f>Tabla1[[#This Row],[DESEMPEÑO39]]</f>
        <v>Excelente</v>
      </c>
      <c r="DC9" s="142">
        <f t="shared" si="0"/>
        <v>1</v>
      </c>
      <c r="DD9" s="143"/>
      <c r="DE9" s="143"/>
      <c r="DF9" s="142" t="str">
        <f>IFERROR(Tabla1[[#This Row],[Valor numerador43]]/Tabla1[[#This Row],[Valor denominador44]], " ")</f>
        <v xml:space="preserve"> </v>
      </c>
      <c r="DG9" s="144">
        <f>Tabla1[[#This Row],[EXCELENTE]]</f>
        <v>1</v>
      </c>
      <c r="DH9" s="145"/>
      <c r="DI9" s="146"/>
      <c r="DJ9" s="146"/>
      <c r="DK9" s="142">
        <f t="shared" ref="DK9:DK62" si="2">$J9</f>
        <v>1</v>
      </c>
      <c r="DL9" s="143"/>
      <c r="DM9" s="143"/>
      <c r="DN9" s="142" t="str">
        <f>IFERROR(Tabla1[[#This Row],[Valor numerador51]]/Tabla1[[#This Row],[Valor denominador52]], " ")</f>
        <v xml:space="preserve"> </v>
      </c>
      <c r="DO9" s="144">
        <f>Tabla1[[#This Row],[EXCELENTE]]</f>
        <v>1</v>
      </c>
      <c r="DP9" s="145"/>
      <c r="DQ9" s="146"/>
      <c r="DR9" s="146"/>
      <c r="DS9" s="142">
        <f t="shared" ref="DS9:DS62" si="3">$J9</f>
        <v>1</v>
      </c>
      <c r="DT9" s="143">
        <v>3</v>
      </c>
      <c r="DU9" s="143">
        <v>3</v>
      </c>
      <c r="DV9" s="142">
        <f>+Tabla1[[#This Row],[Valor denominador60]]/Tabla1[[#This Row],[Valor denominador60]]</f>
        <v>1</v>
      </c>
      <c r="DW9" s="144">
        <f>Tabla1[[#This Row],[EXCELENTE]]</f>
        <v>1</v>
      </c>
      <c r="DX9" s="145" t="s">
        <v>21</v>
      </c>
      <c r="DY9" s="291" t="s">
        <v>971</v>
      </c>
      <c r="DZ9" s="146"/>
      <c r="EA9" s="263">
        <f>IFERROR(AVERAGE(Tabla1[[#This Row],[RESULTADO 45]],Tabla1[[#This Row],[RESULTADO 53]],Tabla1[[#This Row],[RESULTADO 61]]), " 0")</f>
        <v>1</v>
      </c>
      <c r="EB9" s="264">
        <f>Tabla1[[#This Row],[PROMEDIO MENSUAL 1er TRIMESTRE]]</f>
        <v>1</v>
      </c>
      <c r="EC9" s="275" t="str">
        <f>Tabla1[[#This Row],[DESEMPEÑO63]]</f>
        <v>EXCELENTE</v>
      </c>
    </row>
    <row r="10" spans="1:133" s="250" customFormat="1" ht="91.5" customHeight="1" x14ac:dyDescent="0.25">
      <c r="A10" s="481">
        <v>3</v>
      </c>
      <c r="B10" s="251" t="s">
        <v>26</v>
      </c>
      <c r="C10" s="276" t="s">
        <v>48</v>
      </c>
      <c r="D10" s="277" t="s">
        <v>49</v>
      </c>
      <c r="E10" s="254" t="s">
        <v>29</v>
      </c>
      <c r="F10" s="256" t="s">
        <v>64</v>
      </c>
      <c r="G10" s="256" t="s">
        <v>65</v>
      </c>
      <c r="H10" s="256" t="s">
        <v>52</v>
      </c>
      <c r="I10" s="256" t="s">
        <v>53</v>
      </c>
      <c r="J10" s="257">
        <v>1</v>
      </c>
      <c r="K10" s="256" t="s">
        <v>54</v>
      </c>
      <c r="L10" s="256" t="s">
        <v>66</v>
      </c>
      <c r="M10" s="258" t="s">
        <v>67</v>
      </c>
      <c r="N10" s="256" t="s">
        <v>37</v>
      </c>
      <c r="O10" s="256" t="s">
        <v>68</v>
      </c>
      <c r="P10" s="254" t="s">
        <v>32</v>
      </c>
      <c r="Q10" s="254" t="s">
        <v>32</v>
      </c>
      <c r="R10" s="293" t="s">
        <v>57</v>
      </c>
      <c r="S10" s="293" t="s">
        <v>58</v>
      </c>
      <c r="T10" s="293" t="s">
        <v>59</v>
      </c>
      <c r="U10" s="259">
        <v>1</v>
      </c>
      <c r="V10" s="256" t="s">
        <v>60</v>
      </c>
      <c r="W10" s="256" t="s">
        <v>61</v>
      </c>
      <c r="X10" s="256" t="s">
        <v>62</v>
      </c>
      <c r="Y10" s="276" t="s">
        <v>69</v>
      </c>
      <c r="Z10" s="262"/>
      <c r="AA10" s="260"/>
      <c r="AB10" s="260"/>
      <c r="AC10" s="260" t="str">
        <f>IFERROR(Tabla1[[#This Row],[Valor numerador]]/Tabla1[[#This Row],[Valor denominador]], " ")</f>
        <v xml:space="preserve"> </v>
      </c>
      <c r="AD10" s="260">
        <f>Tabla1[[#This Row],[EXCELENTE]]</f>
        <v>1</v>
      </c>
      <c r="AE10" s="260"/>
      <c r="AF10" s="260"/>
      <c r="AG10" s="260"/>
      <c r="AH10" s="262"/>
      <c r="AI10" s="260"/>
      <c r="AJ10" s="260"/>
      <c r="AK10" s="260" t="str">
        <f>IFERROR(Tabla1[[#This Row],[Valor numerador3]]/Tabla1[[#This Row],[Valor denominador4]], " ")</f>
        <v xml:space="preserve"> </v>
      </c>
      <c r="AL10" s="260">
        <f>Tabla1[[#This Row],[EXCELENTE]]</f>
        <v>1</v>
      </c>
      <c r="AM10" s="260"/>
      <c r="AN10" s="260"/>
      <c r="AO10" s="260"/>
      <c r="AP10" s="262">
        <v>0.25</v>
      </c>
      <c r="AQ10" s="260">
        <v>16</v>
      </c>
      <c r="AR10" s="260">
        <v>18</v>
      </c>
      <c r="AS10" s="262">
        <f>IFERROR(Tabla1[[#This Row],[Valor numerador11]]/Tabla1[[#This Row],[Valor denominador12]], " ")</f>
        <v>0.88888888888888884</v>
      </c>
      <c r="AT10" s="261" t="str">
        <f>Tabla1[[#This Row],[REGULAR]]</f>
        <v>&gt;50%</v>
      </c>
      <c r="AU10" s="260" t="s">
        <v>19</v>
      </c>
      <c r="AV10" s="286" t="s">
        <v>1065</v>
      </c>
      <c r="AW10" s="294"/>
      <c r="AX10" s="263">
        <f>IFERROR(AVERAGE(Tabla1[[#This Row],[RESULTADO ]],Tabla1[[#This Row],[RESULTADO 5]],Tabla1[[#This Row],[RESULTADO 13]]), "0")</f>
        <v>0.88888888888888884</v>
      </c>
      <c r="AY10" s="264">
        <f>Tabla1[[#This Row],[PROMEDIO MENSUAL 4to TRIMESTRE]]</f>
        <v>0.88888888888888884</v>
      </c>
      <c r="AZ10" s="265" t="str">
        <f>Tabla1[[#This Row],[DESEMPEÑO15]]</f>
        <v>REGULAR</v>
      </c>
      <c r="BA10" s="268"/>
      <c r="BB10" s="266"/>
      <c r="BC10" s="266"/>
      <c r="BD10" s="267" t="str">
        <f>IFERROR(Tabla1[[#This Row],[Valor numerador4]]/Tabla1[[#This Row],[Valor denominador5]], " ")</f>
        <v xml:space="preserve"> </v>
      </c>
      <c r="BE10" s="268">
        <f t="shared" si="1"/>
        <v>1</v>
      </c>
      <c r="BF10" s="266"/>
      <c r="BG10" s="269"/>
      <c r="BH10" s="269"/>
      <c r="BI10" s="268"/>
      <c r="BJ10" s="266"/>
      <c r="BK10" s="266"/>
      <c r="BL10" s="267" t="str">
        <f>+IFERROR(Tabla1[[#This Row],[Valor numerador312]]/Tabla1[[#This Row],[Valor denominador413]], " ")</f>
        <v xml:space="preserve"> </v>
      </c>
      <c r="BM10" s="266">
        <f>Tabla1[[#This Row],[EXCELENTE]]</f>
        <v>1</v>
      </c>
      <c r="BN10" s="266"/>
      <c r="BO10" s="269"/>
      <c r="BP10" s="269"/>
      <c r="BQ10" s="287">
        <v>0.25</v>
      </c>
      <c r="BR10" s="288">
        <v>13</v>
      </c>
      <c r="BS10" s="288">
        <v>18</v>
      </c>
      <c r="BT10" s="267">
        <f>+IFERROR(Tabla1[[#This Row],[Valor numerador1120]]/Tabla1[[#This Row],[Valor denominador1221]], " ")</f>
        <v>0.72222222222222221</v>
      </c>
      <c r="BU10" s="266">
        <f>Tabla1[[#This Row],[EXCELENTE]]</f>
        <v>1</v>
      </c>
      <c r="BV10" s="295" t="s">
        <v>19</v>
      </c>
      <c r="BW10" s="289" t="s">
        <v>787</v>
      </c>
      <c r="BX10" s="269"/>
      <c r="BY10" s="270">
        <f>+IFERROR(AVERAGE(Tabla1[[#This Row],[RESULTADO 6]],Tabla1[[#This Row],[RESULTADO 514]],Tabla1[[#This Row],[RESULTADO 1322]]), "0")</f>
        <v>0.72222222222222221</v>
      </c>
      <c r="BZ10" s="271">
        <f>Tabla1[[#This Row],[PROMEDIO MENSUAL 3er TRIMESTRE]]</f>
        <v>0.72222222222222221</v>
      </c>
      <c r="CA10" s="265" t="str">
        <f>Tabla1[[#This Row],[DESEMPEÑO1524]]</f>
        <v>REGULAR</v>
      </c>
      <c r="CB10" s="181"/>
      <c r="CC10" s="181"/>
      <c r="CD10" s="181"/>
      <c r="CE10" s="272" t="str">
        <f>IFERROR(Tabla1[[#This Row],[Valor numerador19]]/Tabla1[[#This Row],[Valor denominador20]], " ")</f>
        <v xml:space="preserve"> </v>
      </c>
      <c r="CF10" s="181">
        <f>Tabla1[[#This Row],[EXCELENTE]]</f>
        <v>1</v>
      </c>
      <c r="CG10" s="181"/>
      <c r="CH10" s="181"/>
      <c r="CI10" s="181"/>
      <c r="CJ10" s="181"/>
      <c r="CK10" s="181"/>
      <c r="CL10" s="181"/>
      <c r="CM10" s="272" t="str">
        <f>+IFERROR(Tabla1[[#This Row],[Valor numerador27]]/Tabla1[[#This Row],[Valor denominador28]], " ")</f>
        <v xml:space="preserve"> </v>
      </c>
      <c r="CN10" s="181">
        <f>Tabla1[[#This Row],[EXCELENTE]]</f>
        <v>1</v>
      </c>
      <c r="CO10" s="181"/>
      <c r="CP10" s="181"/>
      <c r="CQ10" s="181"/>
      <c r="CR10" s="273">
        <v>1</v>
      </c>
      <c r="CS10" s="186">
        <v>22</v>
      </c>
      <c r="CT10" s="186">
        <v>27</v>
      </c>
      <c r="CU10" s="273">
        <f>IFERROR(Tabla1[[#This Row],[Valor numerador35]]/Tabla1[[#This Row],[Valor denominador36]], " ")</f>
        <v>0.81481481481481477</v>
      </c>
      <c r="CV10" s="181">
        <f>Tabla1[[#This Row],[EXCELENTE]]</f>
        <v>1</v>
      </c>
      <c r="CW10" s="290" t="s">
        <v>19</v>
      </c>
      <c r="CX10" s="216" t="s">
        <v>880</v>
      </c>
      <c r="CY10" s="181"/>
      <c r="CZ10" s="263">
        <f>IFERROR(AVERAGE(Tabla1[[#This Row],[RESULTADO 21]],Tabla1[[#This Row],[RESULTADO 29]],Tabla1[[#This Row],[RESULTADO 37]]), "0")</f>
        <v>0.81481481481481477</v>
      </c>
      <c r="DA10" s="264">
        <f>Tabla1[[#This Row],[PROMEDIO MENSUAL 2do TRIMESTRE]]</f>
        <v>0.81481481481481477</v>
      </c>
      <c r="DB10" s="274" t="str">
        <f>Tabla1[[#This Row],[DESEMPEÑO39]]</f>
        <v>REGULAR</v>
      </c>
      <c r="DC10" s="142">
        <f t="shared" si="0"/>
        <v>1</v>
      </c>
      <c r="DD10" s="143"/>
      <c r="DE10" s="143"/>
      <c r="DF10" s="142" t="str">
        <f>IFERROR(Tabla1[[#This Row],[Valor numerador43]]/Tabla1[[#This Row],[Valor denominador44]], " ")</f>
        <v xml:space="preserve"> </v>
      </c>
      <c r="DG10" s="144">
        <f>Tabla1[[#This Row],[EXCELENTE]]</f>
        <v>1</v>
      </c>
      <c r="DH10" s="145"/>
      <c r="DI10" s="146"/>
      <c r="DJ10" s="146"/>
      <c r="DK10" s="142">
        <f t="shared" si="2"/>
        <v>1</v>
      </c>
      <c r="DL10" s="143"/>
      <c r="DM10" s="143"/>
      <c r="DN10" s="142" t="str">
        <f>IFERROR(Tabla1[[#This Row],[Valor numerador51]]/Tabla1[[#This Row],[Valor denominador52]], " ")</f>
        <v xml:space="preserve"> </v>
      </c>
      <c r="DO10" s="144">
        <f>Tabla1[[#This Row],[EXCELENTE]]</f>
        <v>1</v>
      </c>
      <c r="DP10" s="145"/>
      <c r="DQ10" s="146"/>
      <c r="DR10" s="146"/>
      <c r="DS10" s="142">
        <f t="shared" si="3"/>
        <v>1</v>
      </c>
      <c r="DT10" s="143">
        <v>27</v>
      </c>
      <c r="DU10" s="143">
        <v>28</v>
      </c>
      <c r="DV10" s="142">
        <f>+Tabla1[[#This Row],[Valor denominador60]]/Tabla1[[#This Row],[Valor denominador60]]</f>
        <v>1</v>
      </c>
      <c r="DW10" s="144">
        <f>Tabla1[[#This Row],[EXCELENTE]]</f>
        <v>1</v>
      </c>
      <c r="DX10" s="145" t="s">
        <v>20</v>
      </c>
      <c r="DY10" s="291" t="s">
        <v>1128</v>
      </c>
      <c r="DZ10" s="146"/>
      <c r="EA10" s="263">
        <f>IFERROR(AVERAGE(Tabla1[[#This Row],[RESULTADO 45]],Tabla1[[#This Row],[RESULTADO 53]],Tabla1[[#This Row],[RESULTADO 61]]), " 0")</f>
        <v>1</v>
      </c>
      <c r="EB10" s="264">
        <f>Tabla1[[#This Row],[PROMEDIO MENSUAL 1er TRIMESTRE]]</f>
        <v>1</v>
      </c>
      <c r="EC10" s="275" t="str">
        <f>Tabla1[[#This Row],[DESEMPEÑO63]]</f>
        <v>BUENO</v>
      </c>
    </row>
    <row r="11" spans="1:133" s="250" customFormat="1" ht="118.5" customHeight="1" x14ac:dyDescent="0.25">
      <c r="A11" s="481">
        <v>4</v>
      </c>
      <c r="B11" s="251" t="s">
        <v>26</v>
      </c>
      <c r="C11" s="252" t="s">
        <v>48</v>
      </c>
      <c r="D11" s="253" t="s">
        <v>70</v>
      </c>
      <c r="E11" s="281" t="s">
        <v>71</v>
      </c>
      <c r="F11" s="279" t="s">
        <v>72</v>
      </c>
      <c r="G11" s="276" t="s">
        <v>73</v>
      </c>
      <c r="H11" s="276" t="s">
        <v>74</v>
      </c>
      <c r="I11" s="276" t="s">
        <v>33</v>
      </c>
      <c r="J11" s="280">
        <v>0.15</v>
      </c>
      <c r="K11" s="276" t="s">
        <v>75</v>
      </c>
      <c r="L11" s="281" t="s">
        <v>66</v>
      </c>
      <c r="M11" s="296" t="s">
        <v>76</v>
      </c>
      <c r="N11" s="276" t="s">
        <v>37</v>
      </c>
      <c r="O11" s="276" t="s">
        <v>77</v>
      </c>
      <c r="P11" s="281" t="s">
        <v>32</v>
      </c>
      <c r="Q11" s="281" t="s">
        <v>32</v>
      </c>
      <c r="R11" s="296" t="s">
        <v>78</v>
      </c>
      <c r="S11" s="296" t="s">
        <v>79</v>
      </c>
      <c r="T11" s="296" t="s">
        <v>80</v>
      </c>
      <c r="U11" s="284" t="s">
        <v>81</v>
      </c>
      <c r="V11" s="285" t="s">
        <v>82</v>
      </c>
      <c r="W11" s="285" t="s">
        <v>82</v>
      </c>
      <c r="X11" s="285" t="s">
        <v>82</v>
      </c>
      <c r="Y11" s="285" t="s">
        <v>83</v>
      </c>
      <c r="Z11" s="297"/>
      <c r="AA11" s="260"/>
      <c r="AB11" s="260"/>
      <c r="AC11" s="260" t="str">
        <f>IFERROR(Tabla1[[#This Row],[Valor numerador]]/Tabla1[[#This Row],[Valor denominador]], " ")</f>
        <v xml:space="preserve"> </v>
      </c>
      <c r="AD11" s="260" t="str">
        <f>Tabla1[[#This Row],[EXCELENTE]]</f>
        <v>&lt;=10%</v>
      </c>
      <c r="AE11" s="260"/>
      <c r="AF11" s="260"/>
      <c r="AG11" s="260"/>
      <c r="AH11" s="297"/>
      <c r="AI11" s="260"/>
      <c r="AJ11" s="260"/>
      <c r="AK11" s="260" t="str">
        <f>IFERROR(Tabla1[[#This Row],[Valor numerador3]]/Tabla1[[#This Row],[Valor denominador4]], " ")</f>
        <v xml:space="preserve"> </v>
      </c>
      <c r="AL11" s="260" t="str">
        <f>Tabla1[[#This Row],[EXCELENTE]]</f>
        <v>&lt;=10%</v>
      </c>
      <c r="AM11" s="260"/>
      <c r="AN11" s="260"/>
      <c r="AO11" s="260"/>
      <c r="AP11" s="262">
        <v>0.1</v>
      </c>
      <c r="AQ11" s="260">
        <v>6</v>
      </c>
      <c r="AR11" s="260">
        <v>61</v>
      </c>
      <c r="AS11" s="262">
        <f>IFERROR(Tabla1[[#This Row],[Valor numerador11]]/Tabla1[[#This Row],[Valor denominador12]], " ")</f>
        <v>9.8360655737704916E-2</v>
      </c>
      <c r="AT11" s="260" t="str">
        <f>Tabla1[[#This Row],[EXCELENTE]]</f>
        <v>&lt;=10%</v>
      </c>
      <c r="AU11" s="260" t="s">
        <v>21</v>
      </c>
      <c r="AV11" s="286" t="s">
        <v>1120</v>
      </c>
      <c r="AW11" s="286" t="s">
        <v>1121</v>
      </c>
      <c r="AX11" s="263">
        <f>IFERROR(AVERAGE(Tabla1[[#This Row],[RESULTADO ]],Tabla1[[#This Row],[RESULTADO 5]],Tabla1[[#This Row],[RESULTADO 13]]), "0")</f>
        <v>9.8360655737704916E-2</v>
      </c>
      <c r="AY11" s="264">
        <f>Tabla1[[#This Row],[PROMEDIO MENSUAL 4to TRIMESTRE]]</f>
        <v>9.8360655737704916E-2</v>
      </c>
      <c r="AZ11" s="265" t="str">
        <f>Tabla1[[#This Row],[DESEMPEÑO15]]</f>
        <v>EXCELENTE</v>
      </c>
      <c r="BA11" s="268"/>
      <c r="BB11" s="266"/>
      <c r="BC11" s="266"/>
      <c r="BD11" s="267" t="str">
        <f>IFERROR(Tabla1[[#This Row],[Valor numerador4]]/Tabla1[[#This Row],[Valor denominador5]], " ")</f>
        <v xml:space="preserve"> </v>
      </c>
      <c r="BE11" s="268" t="str">
        <f t="shared" si="1"/>
        <v>&lt;=10%</v>
      </c>
      <c r="BF11" s="266"/>
      <c r="BG11" s="269"/>
      <c r="BH11" s="269"/>
      <c r="BI11" s="268"/>
      <c r="BJ11" s="266"/>
      <c r="BK11" s="266"/>
      <c r="BL11" s="267" t="str">
        <f>+IFERROR(Tabla1[[#This Row],[Valor numerador312]]/Tabla1[[#This Row],[Valor denominador413]], " ")</f>
        <v xml:space="preserve"> </v>
      </c>
      <c r="BM11" s="266" t="str">
        <f>Tabla1[[#This Row],[EXCELENTE]]</f>
        <v>&lt;=10%</v>
      </c>
      <c r="BN11" s="266"/>
      <c r="BO11" s="269"/>
      <c r="BP11" s="269"/>
      <c r="BQ11" s="268">
        <v>0.15</v>
      </c>
      <c r="BR11" s="266">
        <v>2</v>
      </c>
      <c r="BS11" s="266">
        <v>60</v>
      </c>
      <c r="BT11" s="267">
        <f>+IFERROR(Tabla1[[#This Row],[Valor numerador1120]]/Tabla1[[#This Row],[Valor denominador1221]], " ")</f>
        <v>3.3333333333333333E-2</v>
      </c>
      <c r="BU11" s="266" t="str">
        <f>Tabla1[[#This Row],[EXCELENTE]]</f>
        <v>&lt;=10%</v>
      </c>
      <c r="BV11" s="266" t="s">
        <v>21</v>
      </c>
      <c r="BW11" s="269" t="s">
        <v>788</v>
      </c>
      <c r="BX11" s="269" t="s">
        <v>789</v>
      </c>
      <c r="BY11" s="270">
        <f>+IFERROR(AVERAGE(Tabla1[[#This Row],[RESULTADO 6]],Tabla1[[#This Row],[RESULTADO 514]],Tabla1[[#This Row],[RESULTADO 1322]]), "0")</f>
        <v>3.3333333333333333E-2</v>
      </c>
      <c r="BZ11" s="271">
        <f>Tabla1[[#This Row],[PROMEDIO MENSUAL 3er TRIMESTRE]]</f>
        <v>3.3333333333333333E-2</v>
      </c>
      <c r="CA11" s="265" t="str">
        <f>Tabla1[[#This Row],[DESEMPEÑO1524]]</f>
        <v>EXCELENTE</v>
      </c>
      <c r="CB11" s="181"/>
      <c r="CC11" s="186"/>
      <c r="CD11" s="186"/>
      <c r="CE11" s="272" t="str">
        <f>IFERROR(Tabla1[[#This Row],[Valor numerador19]]/Tabla1[[#This Row],[Valor denominador20]], " ")</f>
        <v xml:space="preserve"> </v>
      </c>
      <c r="CF11" s="181" t="str">
        <f>Tabla1[[#This Row],[EXCELENTE]]</f>
        <v>&lt;=10%</v>
      </c>
      <c r="CG11" s="186"/>
      <c r="CH11" s="186"/>
      <c r="CI11" s="186"/>
      <c r="CJ11" s="181"/>
      <c r="CK11" s="186"/>
      <c r="CL11" s="186"/>
      <c r="CM11" s="272" t="str">
        <f>+IFERROR(Tabla1[[#This Row],[Valor numerador27]]/Tabla1[[#This Row],[Valor denominador28]], " ")</f>
        <v xml:space="preserve"> </v>
      </c>
      <c r="CN11" s="181" t="str">
        <f>Tabla1[[#This Row],[EXCELENTE]]</f>
        <v>&lt;=10%</v>
      </c>
      <c r="CO11" s="181"/>
      <c r="CP11" s="186"/>
      <c r="CQ11" s="186"/>
      <c r="CR11" s="290">
        <v>0.15</v>
      </c>
      <c r="CS11" s="186">
        <v>2</v>
      </c>
      <c r="CT11" s="186">
        <v>60</v>
      </c>
      <c r="CU11" s="273">
        <f>IFERROR(Tabla1[[#This Row],[Valor numerador35]]/Tabla1[[#This Row],[Valor denominador36]], " ")</f>
        <v>3.3333333333333333E-2</v>
      </c>
      <c r="CV11" s="181" t="str">
        <f>Tabla1[[#This Row],[EXCELENTE]]</f>
        <v>&lt;=10%</v>
      </c>
      <c r="CW11" s="186" t="s">
        <v>881</v>
      </c>
      <c r="CX11" s="216" t="s">
        <v>882</v>
      </c>
      <c r="CY11" s="147" t="s">
        <v>789</v>
      </c>
      <c r="CZ11" s="263">
        <f>IFERROR(AVERAGE(Tabla1[[#This Row],[RESULTADO 21]],Tabla1[[#This Row],[RESULTADO 29]],Tabla1[[#This Row],[RESULTADO 37]]), "0")</f>
        <v>3.3333333333333333E-2</v>
      </c>
      <c r="DA11" s="264">
        <f>Tabla1[[#This Row],[PROMEDIO MENSUAL 2do TRIMESTRE]]</f>
        <v>3.3333333333333333E-2</v>
      </c>
      <c r="DB11" s="274" t="str">
        <f>Tabla1[[#This Row],[DESEMPEÑO39]]</f>
        <v xml:space="preserve">Excelente </v>
      </c>
      <c r="DC11" s="142">
        <f t="shared" si="0"/>
        <v>0.15</v>
      </c>
      <c r="DD11" s="143" t="s">
        <v>829</v>
      </c>
      <c r="DE11" s="143" t="s">
        <v>829</v>
      </c>
      <c r="DF11" s="142" t="str">
        <f>IFERROR(Tabla1[[#This Row],[Valor numerador43]]/Tabla1[[#This Row],[Valor denominador44]], " ")</f>
        <v xml:space="preserve"> </v>
      </c>
      <c r="DG11" s="144" t="str">
        <f>Tabla1[[#This Row],[EXCELENTE]]</f>
        <v>&lt;=10%</v>
      </c>
      <c r="DH11" s="145" t="s">
        <v>829</v>
      </c>
      <c r="DI11" s="146" t="s">
        <v>829</v>
      </c>
      <c r="DJ11" s="146" t="s">
        <v>829</v>
      </c>
      <c r="DK11" s="142">
        <f t="shared" si="2"/>
        <v>0.15</v>
      </c>
      <c r="DL11" s="143" t="s">
        <v>829</v>
      </c>
      <c r="DM11" s="143" t="s">
        <v>829</v>
      </c>
      <c r="DN11" s="142" t="str">
        <f>IFERROR(Tabla1[[#This Row],[Valor numerador51]]/Tabla1[[#This Row],[Valor denominador52]], " ")</f>
        <v xml:space="preserve"> </v>
      </c>
      <c r="DO11" s="144" t="str">
        <f>Tabla1[[#This Row],[EXCELENTE]]</f>
        <v>&lt;=10%</v>
      </c>
      <c r="DP11" s="145" t="s">
        <v>829</v>
      </c>
      <c r="DQ11" s="146" t="s">
        <v>829</v>
      </c>
      <c r="DR11" s="146" t="s">
        <v>829</v>
      </c>
      <c r="DS11" s="142">
        <f t="shared" si="3"/>
        <v>0.15</v>
      </c>
      <c r="DT11" s="143" t="s">
        <v>829</v>
      </c>
      <c r="DU11" s="143" t="s">
        <v>829</v>
      </c>
      <c r="DV11" s="142" t="e">
        <f>+Tabla1[[#This Row],[Valor denominador60]]/Tabla1[[#This Row],[Valor denominador60]]</f>
        <v>#VALUE!</v>
      </c>
      <c r="DW11" s="144" t="str">
        <f>Tabla1[[#This Row],[EXCELENTE]]</f>
        <v>&lt;=10%</v>
      </c>
      <c r="DX11" s="145" t="s">
        <v>829</v>
      </c>
      <c r="DY11" s="146" t="s">
        <v>829</v>
      </c>
      <c r="DZ11" s="146" t="s">
        <v>829</v>
      </c>
      <c r="EA11" s="263" t="str">
        <f>IFERROR(AVERAGE(Tabla1[[#This Row],[RESULTADO 45]],Tabla1[[#This Row],[RESULTADO 53]],Tabla1[[#This Row],[RESULTADO 61]]), " 0")</f>
        <v xml:space="preserve"> 0</v>
      </c>
      <c r="EB11" s="264" t="str">
        <f>Tabla1[[#This Row],[PROMEDIO MENSUAL 1er TRIMESTRE]]</f>
        <v xml:space="preserve"> 0</v>
      </c>
      <c r="EC11" s="275"/>
    </row>
    <row r="12" spans="1:133" s="250" customFormat="1" ht="127.5" customHeight="1" x14ac:dyDescent="0.25">
      <c r="A12" s="481">
        <v>5</v>
      </c>
      <c r="B12" s="251" t="s">
        <v>26</v>
      </c>
      <c r="C12" s="252" t="s">
        <v>27</v>
      </c>
      <c r="D12" s="253" t="s">
        <v>70</v>
      </c>
      <c r="E12" s="254" t="s">
        <v>29</v>
      </c>
      <c r="F12" s="258" t="s">
        <v>84</v>
      </c>
      <c r="G12" s="256" t="s">
        <v>698</v>
      </c>
      <c r="H12" s="256" t="s">
        <v>39</v>
      </c>
      <c r="I12" s="256" t="s">
        <v>699</v>
      </c>
      <c r="J12" s="298">
        <v>1</v>
      </c>
      <c r="K12" s="256" t="s">
        <v>85</v>
      </c>
      <c r="L12" s="254" t="s">
        <v>35</v>
      </c>
      <c r="M12" s="256" t="s">
        <v>700</v>
      </c>
      <c r="N12" s="256" t="s">
        <v>37</v>
      </c>
      <c r="O12" s="256" t="s">
        <v>701</v>
      </c>
      <c r="P12" s="254" t="s">
        <v>86</v>
      </c>
      <c r="Q12" s="254" t="s">
        <v>39</v>
      </c>
      <c r="R12" s="293" t="s">
        <v>87</v>
      </c>
      <c r="S12" s="293" t="s">
        <v>88</v>
      </c>
      <c r="T12" s="293" t="s">
        <v>89</v>
      </c>
      <c r="U12" s="293" t="s">
        <v>90</v>
      </c>
      <c r="V12" s="256" t="s">
        <v>91</v>
      </c>
      <c r="W12" s="256" t="s">
        <v>702</v>
      </c>
      <c r="X12" s="256" t="s">
        <v>92</v>
      </c>
      <c r="Y12" s="256" t="s">
        <v>93</v>
      </c>
      <c r="Z12" s="262">
        <v>1</v>
      </c>
      <c r="AA12" s="260">
        <v>280</v>
      </c>
      <c r="AB12" s="260">
        <v>303</v>
      </c>
      <c r="AC12" s="261">
        <f>IFERROR(Tabla1[[#This Row],[Valor numerador]]/Tabla1[[#This Row],[Valor denominador]], " ")</f>
        <v>0.92409240924092406</v>
      </c>
      <c r="AD12" s="260" t="str">
        <f>Tabla1[[#This Row],[BUENO]]</f>
        <v>(&gt;= 85% y &lt; 100%)</v>
      </c>
      <c r="AE12" s="260" t="s">
        <v>20</v>
      </c>
      <c r="AF12" s="260" t="s">
        <v>1113</v>
      </c>
      <c r="AG12" s="260"/>
      <c r="AH12" s="262">
        <v>1</v>
      </c>
      <c r="AI12" s="260">
        <v>224</v>
      </c>
      <c r="AJ12" s="260">
        <v>247</v>
      </c>
      <c r="AK12" s="261">
        <f>IFERROR(Tabla1[[#This Row],[Valor numerador3]]/Tabla1[[#This Row],[Valor denominador4]], " ")</f>
        <v>0.90688259109311742</v>
      </c>
      <c r="AL12" s="260" t="str">
        <f>Tabla1[[#This Row],[BUENO]]</f>
        <v>(&gt;= 85% y &lt; 100%)</v>
      </c>
      <c r="AM12" s="260" t="s">
        <v>20</v>
      </c>
      <c r="AN12" s="260" t="s">
        <v>1115</v>
      </c>
      <c r="AO12" s="260"/>
      <c r="AP12" s="262">
        <v>1</v>
      </c>
      <c r="AQ12" s="260">
        <v>170</v>
      </c>
      <c r="AR12" s="260">
        <v>177</v>
      </c>
      <c r="AS12" s="262">
        <f>IFERROR(Tabla1[[#This Row],[Valor numerador11]]/Tabla1[[#This Row],[Valor denominador12]], " ")</f>
        <v>0.96045197740112997</v>
      </c>
      <c r="AT12" s="260" t="str">
        <f>Tabla1[[#This Row],[BUENO]]</f>
        <v>(&gt;= 85% y &lt; 100%)</v>
      </c>
      <c r="AU12" s="260" t="s">
        <v>20</v>
      </c>
      <c r="AV12" s="286" t="s">
        <v>1117</v>
      </c>
      <c r="AW12" s="260"/>
      <c r="AX12" s="263">
        <f>IFERROR(AVERAGE(Tabla1[[#This Row],[RESULTADO ]],Tabla1[[#This Row],[RESULTADO 5]],Tabla1[[#This Row],[RESULTADO 13]]), "0")</f>
        <v>0.93047565924505715</v>
      </c>
      <c r="AY12" s="264">
        <f>Tabla1[[#This Row],[PROMEDIO MENSUAL 4to TRIMESTRE]]</f>
        <v>0.93047565924505715</v>
      </c>
      <c r="AZ12" s="265" t="str">
        <f>Tabla1[[#This Row],[DESEMPEÑO15]]</f>
        <v>BUENO</v>
      </c>
      <c r="BA12" s="268">
        <v>1</v>
      </c>
      <c r="BB12" s="266">
        <v>301</v>
      </c>
      <c r="BC12" s="266">
        <v>309</v>
      </c>
      <c r="BD12" s="267">
        <f>IFERROR(Tabla1[[#This Row],[Valor numerador4]]/Tabla1[[#This Row],[Valor denominador5]], " ")</f>
        <v>0.97411003236245952</v>
      </c>
      <c r="BE12" s="268" t="str">
        <f t="shared" si="1"/>
        <v>(= 100%)</v>
      </c>
      <c r="BF12" s="266" t="s">
        <v>20</v>
      </c>
      <c r="BG12" s="269" t="s">
        <v>735</v>
      </c>
      <c r="BH12" s="269"/>
      <c r="BI12" s="268">
        <v>1</v>
      </c>
      <c r="BJ12" s="266">
        <v>208</v>
      </c>
      <c r="BK12" s="266">
        <v>232</v>
      </c>
      <c r="BL12" s="267">
        <f>+IFERROR(Tabla1[[#This Row],[Valor numerador312]]/Tabla1[[#This Row],[Valor denominador413]], " ")</f>
        <v>0.89655172413793105</v>
      </c>
      <c r="BM12" s="266" t="str">
        <f>Tabla1[[#This Row],[EXCELENTE]]</f>
        <v>(= 100%)</v>
      </c>
      <c r="BN12" s="266" t="s">
        <v>20</v>
      </c>
      <c r="BO12" s="269" t="s">
        <v>763</v>
      </c>
      <c r="BP12" s="269"/>
      <c r="BQ12" s="268">
        <v>1</v>
      </c>
      <c r="BR12" s="266">
        <v>211</v>
      </c>
      <c r="BS12" s="266">
        <v>226</v>
      </c>
      <c r="BT12" s="267">
        <f>+IFERROR(Tabla1[[#This Row],[Valor numerador1120]]/Tabla1[[#This Row],[Valor denominador1221]], " ")</f>
        <v>0.9336283185840708</v>
      </c>
      <c r="BU12" s="266" t="str">
        <f>Tabla1[[#This Row],[EXCELENTE]]</f>
        <v>(= 100%)</v>
      </c>
      <c r="BV12" s="266" t="s">
        <v>20</v>
      </c>
      <c r="BW12" s="269" t="s">
        <v>790</v>
      </c>
      <c r="BX12" s="269"/>
      <c r="BY12" s="270">
        <f>+IFERROR(AVERAGE(Tabla1[[#This Row],[RESULTADO 6]],Tabla1[[#This Row],[RESULTADO 514]],Tabla1[[#This Row],[RESULTADO 1322]]), "0")</f>
        <v>0.93476335836148705</v>
      </c>
      <c r="BZ12" s="271">
        <f>Tabla1[[#This Row],[PROMEDIO MENSUAL 3er TRIMESTRE]]</f>
        <v>0.93476335836148705</v>
      </c>
      <c r="CA12" s="265" t="str">
        <f>Tabla1[[#This Row],[DESEMPEÑO1524]]</f>
        <v>BUENO</v>
      </c>
      <c r="CB12" s="148">
        <v>1</v>
      </c>
      <c r="CC12" s="149">
        <v>207</v>
      </c>
      <c r="CD12" s="149">
        <v>221</v>
      </c>
      <c r="CE12" s="272">
        <f>IFERROR(Tabla1[[#This Row],[Valor numerador19]]/Tabla1[[#This Row],[Valor denominador20]], " ")</f>
        <v>0.93665158371040724</v>
      </c>
      <c r="CF12" s="181" t="str">
        <f>Tabla1[[#This Row],[EXCELENTE]]</f>
        <v>(= 100%)</v>
      </c>
      <c r="CG12" s="186" t="s">
        <v>20</v>
      </c>
      <c r="CH12" s="150" t="s">
        <v>831</v>
      </c>
      <c r="CI12" s="151"/>
      <c r="CJ12" s="148">
        <v>1</v>
      </c>
      <c r="CK12" s="149">
        <v>316</v>
      </c>
      <c r="CL12" s="149">
        <v>330</v>
      </c>
      <c r="CM12" s="272">
        <f>+IFERROR(Tabla1[[#This Row],[Valor numerador27]]/Tabla1[[#This Row],[Valor denominador28]], " ")</f>
        <v>0.95757575757575752</v>
      </c>
      <c r="CN12" s="181" t="str">
        <f>Tabla1[[#This Row],[EXCELENTE]]</f>
        <v>(= 100%)</v>
      </c>
      <c r="CO12" s="186" t="s">
        <v>20</v>
      </c>
      <c r="CP12" s="150" t="s">
        <v>859</v>
      </c>
      <c r="CQ12" s="151"/>
      <c r="CR12" s="152">
        <v>1</v>
      </c>
      <c r="CS12" s="149">
        <v>203</v>
      </c>
      <c r="CT12" s="149">
        <v>212</v>
      </c>
      <c r="CU12" s="273">
        <f>IFERROR(Tabla1[[#This Row],[Valor numerador35]]/Tabla1[[#This Row],[Valor denominador36]], " ")</f>
        <v>0.95754716981132071</v>
      </c>
      <c r="CV12" s="181" t="str">
        <f>Tabla1[[#This Row],[EXCELENTE]]</f>
        <v>(= 100%)</v>
      </c>
      <c r="CW12" s="186" t="s">
        <v>20</v>
      </c>
      <c r="CX12" s="150" t="s">
        <v>883</v>
      </c>
      <c r="CY12" s="151"/>
      <c r="CZ12" s="263">
        <f>IFERROR(AVERAGE(Tabla1[[#This Row],[RESULTADO 21]],Tabla1[[#This Row],[RESULTADO 29]],Tabla1[[#This Row],[RESULTADO 37]]), "0")</f>
        <v>0.95059150369916179</v>
      </c>
      <c r="DA12" s="264">
        <f>Tabla1[[#This Row],[PROMEDIO MENSUAL 2do TRIMESTRE]]</f>
        <v>0.95059150369916179</v>
      </c>
      <c r="DB12" s="274" t="str">
        <f>Tabla1[[#This Row],[DESEMPEÑO39]]</f>
        <v>BUENO</v>
      </c>
      <c r="DC12" s="142">
        <f t="shared" si="0"/>
        <v>1</v>
      </c>
      <c r="DD12" s="143">
        <v>297</v>
      </c>
      <c r="DE12" s="143">
        <v>339</v>
      </c>
      <c r="DF12" s="142">
        <f>IFERROR(Tabla1[[#This Row],[Valor numerador43]]/Tabla1[[#This Row],[Valor denominador44]], " ")</f>
        <v>0.87610619469026552</v>
      </c>
      <c r="DG12" s="144" t="str">
        <f>Tabla1[[#This Row],[EXCELENTE]]</f>
        <v>(= 100%)</v>
      </c>
      <c r="DH12" s="145" t="s">
        <v>20</v>
      </c>
      <c r="DI12" s="146" t="s">
        <v>928</v>
      </c>
      <c r="DJ12" s="146"/>
      <c r="DK12" s="142">
        <f t="shared" si="2"/>
        <v>1</v>
      </c>
      <c r="DL12" s="143">
        <v>300</v>
      </c>
      <c r="DM12" s="143">
        <v>356</v>
      </c>
      <c r="DN12" s="142">
        <f>IFERROR(Tabla1[[#This Row],[Valor numerador51]]/Tabla1[[#This Row],[Valor denominador52]], " ")</f>
        <v>0.84269662921348309</v>
      </c>
      <c r="DO12" s="144" t="str">
        <f>Tabla1[[#This Row],[EXCELENTE]]</f>
        <v>(= 100%)</v>
      </c>
      <c r="DP12" s="145" t="s">
        <v>19</v>
      </c>
      <c r="DQ12" s="146" t="s">
        <v>953</v>
      </c>
      <c r="DR12" s="146"/>
      <c r="DS12" s="142">
        <f t="shared" si="3"/>
        <v>1</v>
      </c>
      <c r="DT12" s="143">
        <v>246</v>
      </c>
      <c r="DU12" s="143">
        <v>314</v>
      </c>
      <c r="DV12" s="142">
        <f>+Tabla1[[#This Row],[Valor denominador60]]/Tabla1[[#This Row],[Valor denominador60]]</f>
        <v>1</v>
      </c>
      <c r="DW12" s="144" t="str">
        <f>Tabla1[[#This Row],[EXCELENTE]]</f>
        <v>(= 100%)</v>
      </c>
      <c r="DX12" s="145" t="s">
        <v>19</v>
      </c>
      <c r="DY12" s="146" t="s">
        <v>972</v>
      </c>
      <c r="DZ12" s="146" t="s">
        <v>973</v>
      </c>
      <c r="EA12" s="263">
        <f>IFERROR(AVERAGE(Tabla1[[#This Row],[RESULTADO 45]],Tabla1[[#This Row],[RESULTADO 53]],Tabla1[[#This Row],[RESULTADO 61]]), " 0")</f>
        <v>0.90626760796791617</v>
      </c>
      <c r="EB12" s="264">
        <f>Tabla1[[#This Row],[PROMEDIO MENSUAL 1er TRIMESTRE]]</f>
        <v>0.90626760796791617</v>
      </c>
      <c r="EC12" s="275" t="str">
        <f>Tabla1[[#This Row],[DESEMPEÑO63]]</f>
        <v>REGULAR</v>
      </c>
    </row>
    <row r="13" spans="1:133" s="250" customFormat="1" ht="150" x14ac:dyDescent="0.25">
      <c r="A13" s="481">
        <v>6</v>
      </c>
      <c r="B13" s="251" t="s">
        <v>26</v>
      </c>
      <c r="C13" s="252" t="s">
        <v>27</v>
      </c>
      <c r="D13" s="253" t="s">
        <v>70</v>
      </c>
      <c r="E13" s="281" t="s">
        <v>29</v>
      </c>
      <c r="F13" s="279" t="s">
        <v>94</v>
      </c>
      <c r="G13" s="276" t="s">
        <v>703</v>
      </c>
      <c r="H13" s="276" t="s">
        <v>39</v>
      </c>
      <c r="I13" s="276" t="s">
        <v>704</v>
      </c>
      <c r="J13" s="299">
        <v>1</v>
      </c>
      <c r="K13" s="276" t="s">
        <v>95</v>
      </c>
      <c r="L13" s="276" t="s">
        <v>35</v>
      </c>
      <c r="M13" s="276" t="s">
        <v>96</v>
      </c>
      <c r="N13" s="276" t="s">
        <v>37</v>
      </c>
      <c r="O13" s="276" t="s">
        <v>97</v>
      </c>
      <c r="P13" s="276" t="s">
        <v>98</v>
      </c>
      <c r="Q13" s="276" t="s">
        <v>39</v>
      </c>
      <c r="R13" s="282" t="s">
        <v>87</v>
      </c>
      <c r="S13" s="283" t="s">
        <v>88</v>
      </c>
      <c r="T13" s="283" t="s">
        <v>89</v>
      </c>
      <c r="U13" s="283" t="s">
        <v>90</v>
      </c>
      <c r="V13" s="276" t="s">
        <v>99</v>
      </c>
      <c r="W13" s="285" t="s">
        <v>702</v>
      </c>
      <c r="X13" s="285" t="s">
        <v>92</v>
      </c>
      <c r="Y13" s="285" t="s">
        <v>93</v>
      </c>
      <c r="Z13" s="262">
        <v>1</v>
      </c>
      <c r="AA13" s="260">
        <v>720</v>
      </c>
      <c r="AB13" s="260">
        <v>720</v>
      </c>
      <c r="AC13" s="261">
        <f>IFERROR(Tabla1[[#This Row],[Valor numerador]]/Tabla1[[#This Row],[Valor denominador]], " ")</f>
        <v>1</v>
      </c>
      <c r="AD13" s="260" t="str">
        <f>Tabla1[[#This Row],[EXCELENTE]]</f>
        <v>(= 100%)</v>
      </c>
      <c r="AE13" s="260" t="s">
        <v>21</v>
      </c>
      <c r="AF13" s="260" t="s">
        <v>1114</v>
      </c>
      <c r="AG13" s="260"/>
      <c r="AH13" s="262">
        <v>1</v>
      </c>
      <c r="AI13" s="260">
        <v>720</v>
      </c>
      <c r="AJ13" s="260">
        <v>720</v>
      </c>
      <c r="AK13" s="261">
        <f>IFERROR(Tabla1[[#This Row],[Valor numerador3]]/Tabla1[[#This Row],[Valor denominador4]], " ")</f>
        <v>1</v>
      </c>
      <c r="AL13" s="260" t="str">
        <f>Tabla1[[#This Row],[EXCELENTE]]</f>
        <v>(= 100%)</v>
      </c>
      <c r="AM13" s="260" t="s">
        <v>21</v>
      </c>
      <c r="AN13" s="260" t="s">
        <v>1116</v>
      </c>
      <c r="AO13" s="260"/>
      <c r="AP13" s="262">
        <v>1</v>
      </c>
      <c r="AQ13" s="260">
        <v>720</v>
      </c>
      <c r="AR13" s="260">
        <v>720</v>
      </c>
      <c r="AS13" s="262">
        <f>IFERROR(Tabla1[[#This Row],[Valor numerador11]]/Tabla1[[#This Row],[Valor denominador12]], " ")</f>
        <v>1</v>
      </c>
      <c r="AT13" s="260" t="str">
        <f>Tabla1[[#This Row],[EXCELENTE]]</f>
        <v>(= 100%)</v>
      </c>
      <c r="AU13" s="260" t="s">
        <v>21</v>
      </c>
      <c r="AV13" s="286" t="s">
        <v>1118</v>
      </c>
      <c r="AW13" s="260"/>
      <c r="AX13" s="263">
        <f>IFERROR(AVERAGE(Tabla1[[#This Row],[RESULTADO ]],Tabla1[[#This Row],[RESULTADO 5]],Tabla1[[#This Row],[RESULTADO 13]]), "0")</f>
        <v>1</v>
      </c>
      <c r="AY13" s="264">
        <f>Tabla1[[#This Row],[PROMEDIO MENSUAL 4to TRIMESTRE]]</f>
        <v>1</v>
      </c>
      <c r="AZ13" s="265" t="str">
        <f>Tabla1[[#This Row],[DESEMPEÑO15]]</f>
        <v>EXCELENTE</v>
      </c>
      <c r="BA13" s="268">
        <v>1</v>
      </c>
      <c r="BB13" s="266">
        <v>720</v>
      </c>
      <c r="BC13" s="266">
        <v>720</v>
      </c>
      <c r="BD13" s="267">
        <f>IFERROR(Tabla1[[#This Row],[Valor numerador4]]/Tabla1[[#This Row],[Valor denominador5]], " ")</f>
        <v>1</v>
      </c>
      <c r="BE13" s="268" t="str">
        <f t="shared" si="1"/>
        <v>(= 100%)</v>
      </c>
      <c r="BF13" s="266" t="s">
        <v>21</v>
      </c>
      <c r="BG13" s="269" t="s">
        <v>736</v>
      </c>
      <c r="BH13" s="269"/>
      <c r="BI13" s="268">
        <v>1</v>
      </c>
      <c r="BJ13" s="266">
        <v>720</v>
      </c>
      <c r="BK13" s="266">
        <v>720</v>
      </c>
      <c r="BL13" s="267">
        <f>+IFERROR(Tabla1[[#This Row],[Valor numerador312]]/Tabla1[[#This Row],[Valor denominador413]], " ")</f>
        <v>1</v>
      </c>
      <c r="BM13" s="266" t="str">
        <f>Tabla1[[#This Row],[EXCELENTE]]</f>
        <v>(= 100%)</v>
      </c>
      <c r="BN13" s="266" t="s">
        <v>21</v>
      </c>
      <c r="BO13" s="269" t="s">
        <v>764</v>
      </c>
      <c r="BP13" s="269"/>
      <c r="BQ13" s="268">
        <v>1</v>
      </c>
      <c r="BR13" s="266">
        <v>720</v>
      </c>
      <c r="BS13" s="266">
        <v>720</v>
      </c>
      <c r="BT13" s="267">
        <f>+IFERROR(Tabla1[[#This Row],[Valor numerador1120]]/Tabla1[[#This Row],[Valor denominador1221]], " ")</f>
        <v>1</v>
      </c>
      <c r="BU13" s="266" t="str">
        <f>Tabla1[[#This Row],[EXCELENTE]]</f>
        <v>(= 100%)</v>
      </c>
      <c r="BV13" s="266" t="s">
        <v>21</v>
      </c>
      <c r="BW13" s="269" t="s">
        <v>791</v>
      </c>
      <c r="BX13" s="269"/>
      <c r="BY13" s="270">
        <f>+IFERROR(AVERAGE(Tabla1[[#This Row],[RESULTADO 6]],Tabla1[[#This Row],[RESULTADO 514]],Tabla1[[#This Row],[RESULTADO 1322]]), "0")</f>
        <v>1</v>
      </c>
      <c r="BZ13" s="271">
        <f>Tabla1[[#This Row],[PROMEDIO MENSUAL 3er TRIMESTRE]]</f>
        <v>1</v>
      </c>
      <c r="CA13" s="265" t="str">
        <f>Tabla1[[#This Row],[DESEMPEÑO1524]]</f>
        <v>EXCELENTE</v>
      </c>
      <c r="CB13" s="148">
        <v>1</v>
      </c>
      <c r="CC13" s="149">
        <v>720</v>
      </c>
      <c r="CD13" s="149">
        <v>720</v>
      </c>
      <c r="CE13" s="272">
        <f>IFERROR(Tabla1[[#This Row],[Valor numerador19]]/Tabla1[[#This Row],[Valor denominador20]], " ")</f>
        <v>1</v>
      </c>
      <c r="CF13" s="181" t="str">
        <f>Tabla1[[#This Row],[EXCELENTE]]</f>
        <v>(= 100%)</v>
      </c>
      <c r="CG13" s="186" t="s">
        <v>21</v>
      </c>
      <c r="CH13" s="216" t="s">
        <v>832</v>
      </c>
      <c r="CI13" s="151"/>
      <c r="CJ13" s="148">
        <v>1</v>
      </c>
      <c r="CK13" s="149">
        <v>720</v>
      </c>
      <c r="CL13" s="149">
        <v>720</v>
      </c>
      <c r="CM13" s="272">
        <f>+IFERROR(Tabla1[[#This Row],[Valor numerador27]]/Tabla1[[#This Row],[Valor denominador28]], " ")</f>
        <v>1</v>
      </c>
      <c r="CN13" s="181" t="str">
        <f>Tabla1[[#This Row],[EXCELENTE]]</f>
        <v>(= 100%)</v>
      </c>
      <c r="CO13" s="186" t="s">
        <v>21</v>
      </c>
      <c r="CP13" s="150" t="s">
        <v>860</v>
      </c>
      <c r="CQ13" s="151"/>
      <c r="CR13" s="152">
        <v>1</v>
      </c>
      <c r="CS13" s="149">
        <v>720</v>
      </c>
      <c r="CT13" s="149">
        <v>720</v>
      </c>
      <c r="CU13" s="273">
        <f>IFERROR(Tabla1[[#This Row],[Valor numerador35]]/Tabla1[[#This Row],[Valor denominador36]], " ")</f>
        <v>1</v>
      </c>
      <c r="CV13" s="181" t="str">
        <f>Tabla1[[#This Row],[EXCELENTE]]</f>
        <v>(= 100%)</v>
      </c>
      <c r="CW13" s="186" t="s">
        <v>881</v>
      </c>
      <c r="CX13" s="150" t="s">
        <v>884</v>
      </c>
      <c r="CY13" s="151"/>
      <c r="CZ13" s="263">
        <f>IFERROR(AVERAGE(Tabla1[[#This Row],[RESULTADO 21]],Tabla1[[#This Row],[RESULTADO 29]],Tabla1[[#This Row],[RESULTADO 37]]), "0")</f>
        <v>1</v>
      </c>
      <c r="DA13" s="264">
        <f>Tabla1[[#This Row],[PROMEDIO MENSUAL 2do TRIMESTRE]]</f>
        <v>1</v>
      </c>
      <c r="DB13" s="274" t="str">
        <f>Tabla1[[#This Row],[DESEMPEÑO39]]</f>
        <v xml:space="preserve">Excelente </v>
      </c>
      <c r="DC13" s="142">
        <f t="shared" si="0"/>
        <v>1</v>
      </c>
      <c r="DD13" s="143">
        <v>720</v>
      </c>
      <c r="DE13" s="143">
        <v>720</v>
      </c>
      <c r="DF13" s="142">
        <f>IFERROR(Tabla1[[#This Row],[Valor numerador43]]/Tabla1[[#This Row],[Valor denominador44]], " ")</f>
        <v>1</v>
      </c>
      <c r="DG13" s="144" t="str">
        <f>Tabla1[[#This Row],[EXCELENTE]]</f>
        <v>(= 100%)</v>
      </c>
      <c r="DH13" s="145" t="s">
        <v>21</v>
      </c>
      <c r="DI13" s="146" t="s">
        <v>929</v>
      </c>
      <c r="DJ13" s="146"/>
      <c r="DK13" s="142">
        <f t="shared" si="2"/>
        <v>1</v>
      </c>
      <c r="DL13" s="143">
        <v>720</v>
      </c>
      <c r="DM13" s="143">
        <v>720</v>
      </c>
      <c r="DN13" s="142">
        <f>IFERROR(Tabla1[[#This Row],[Valor numerador51]]/Tabla1[[#This Row],[Valor denominador52]], " ")</f>
        <v>1</v>
      </c>
      <c r="DO13" s="144" t="str">
        <f>Tabla1[[#This Row],[EXCELENTE]]</f>
        <v>(= 100%)</v>
      </c>
      <c r="DP13" s="145" t="s">
        <v>21</v>
      </c>
      <c r="DQ13" s="146" t="s">
        <v>954</v>
      </c>
      <c r="DR13" s="146"/>
      <c r="DS13" s="142">
        <f t="shared" si="3"/>
        <v>1</v>
      </c>
      <c r="DT13" s="143">
        <v>720</v>
      </c>
      <c r="DU13" s="143">
        <v>720</v>
      </c>
      <c r="DV13" s="142">
        <f>+Tabla1[[#This Row],[Valor denominador60]]/Tabla1[[#This Row],[Valor denominador60]]</f>
        <v>1</v>
      </c>
      <c r="DW13" s="144" t="str">
        <f>Tabla1[[#This Row],[EXCELENTE]]</f>
        <v>(= 100%)</v>
      </c>
      <c r="DX13" s="145" t="s">
        <v>21</v>
      </c>
      <c r="DY13" s="146" t="s">
        <v>974</v>
      </c>
      <c r="DZ13" s="146"/>
      <c r="EA13" s="263">
        <f>IFERROR(AVERAGE(Tabla1[[#This Row],[RESULTADO 45]],Tabla1[[#This Row],[RESULTADO 53]],Tabla1[[#This Row],[RESULTADO 61]]), " 0")</f>
        <v>1</v>
      </c>
      <c r="EB13" s="264">
        <f>Tabla1[[#This Row],[PROMEDIO MENSUAL 1er TRIMESTRE]]</f>
        <v>1</v>
      </c>
      <c r="EC13" s="275" t="str">
        <f>Tabla1[[#This Row],[DESEMPEÑO63]]</f>
        <v>EXCELENTE</v>
      </c>
    </row>
    <row r="14" spans="1:133" s="250" customFormat="1" ht="75" x14ac:dyDescent="0.25">
      <c r="A14" s="481">
        <v>7</v>
      </c>
      <c r="B14" s="251" t="s">
        <v>26</v>
      </c>
      <c r="C14" s="252" t="s">
        <v>103</v>
      </c>
      <c r="D14" s="253" t="s">
        <v>70</v>
      </c>
      <c r="E14" s="254" t="s">
        <v>71</v>
      </c>
      <c r="F14" s="256" t="s">
        <v>104</v>
      </c>
      <c r="G14" s="256" t="s">
        <v>105</v>
      </c>
      <c r="H14" s="256" t="s">
        <v>32</v>
      </c>
      <c r="I14" s="256" t="s">
        <v>106</v>
      </c>
      <c r="J14" s="298">
        <v>1</v>
      </c>
      <c r="K14" s="256" t="s">
        <v>107</v>
      </c>
      <c r="L14" s="256" t="s">
        <v>35</v>
      </c>
      <c r="M14" s="256" t="s">
        <v>705</v>
      </c>
      <c r="N14" s="256" t="s">
        <v>37</v>
      </c>
      <c r="O14" s="256" t="s">
        <v>108</v>
      </c>
      <c r="P14" s="256" t="s">
        <v>109</v>
      </c>
      <c r="Q14" s="256" t="s">
        <v>39</v>
      </c>
      <c r="R14" s="293" t="s">
        <v>572</v>
      </c>
      <c r="S14" s="293" t="s">
        <v>573</v>
      </c>
      <c r="T14" s="293" t="s">
        <v>574</v>
      </c>
      <c r="U14" s="293" t="s">
        <v>43</v>
      </c>
      <c r="V14" s="256" t="s">
        <v>112</v>
      </c>
      <c r="W14" s="256" t="s">
        <v>113</v>
      </c>
      <c r="X14" s="256" t="s">
        <v>113</v>
      </c>
      <c r="Y14" s="256" t="s">
        <v>114</v>
      </c>
      <c r="Z14" s="297"/>
      <c r="AA14" s="260"/>
      <c r="AB14" s="260"/>
      <c r="AC14" s="260" t="str">
        <f>IFERROR(Tabla1[[#This Row],[Valor numerador]]/Tabla1[[#This Row],[Valor denominador]], " ")</f>
        <v xml:space="preserve"> </v>
      </c>
      <c r="AD14" s="260" t="str">
        <f>Tabla1[[#This Row],[EXCELENTE]]</f>
        <v>(=100%)</v>
      </c>
      <c r="AE14" s="260"/>
      <c r="AF14" s="260"/>
      <c r="AG14" s="260"/>
      <c r="AH14" s="297"/>
      <c r="AI14" s="260"/>
      <c r="AJ14" s="260"/>
      <c r="AK14" s="260" t="str">
        <f>IFERROR(Tabla1[[#This Row],[Valor numerador3]]/Tabla1[[#This Row],[Valor denominador4]], " ")</f>
        <v xml:space="preserve"> </v>
      </c>
      <c r="AL14" s="260" t="str">
        <f>Tabla1[[#This Row],[EXCELENTE]]</f>
        <v>(=100%)</v>
      </c>
      <c r="AM14" s="260"/>
      <c r="AN14" s="260"/>
      <c r="AO14" s="260"/>
      <c r="AP14" s="262">
        <v>1</v>
      </c>
      <c r="AQ14" s="261">
        <v>0.877</v>
      </c>
      <c r="AR14" s="262">
        <v>1</v>
      </c>
      <c r="AS14" s="262">
        <f>IFERROR(Tabla1[[#This Row],[Valor numerador11]]/Tabla1[[#This Row],[Valor denominador12]], " ")</f>
        <v>0.877</v>
      </c>
      <c r="AT14" s="260" t="str">
        <f>Tabla1[[#This Row],[BUENO]]</f>
        <v>(&gt;80% y &lt;100%)</v>
      </c>
      <c r="AU14" s="260" t="s">
        <v>20</v>
      </c>
      <c r="AV14" s="153" t="s">
        <v>1126</v>
      </c>
      <c r="AW14" s="260"/>
      <c r="AX14" s="263">
        <f>IFERROR(AVERAGE(Tabla1[[#This Row],[RESULTADO ]],Tabla1[[#This Row],[RESULTADO 5]],Tabla1[[#This Row],[RESULTADO 13]]), "0")</f>
        <v>0.877</v>
      </c>
      <c r="AY14" s="264">
        <f>Tabla1[[#This Row],[PROMEDIO MENSUAL 4to TRIMESTRE]]</f>
        <v>0.877</v>
      </c>
      <c r="AZ14" s="265" t="str">
        <f>Tabla1[[#This Row],[DESEMPEÑO15]]</f>
        <v>BUENO</v>
      </c>
      <c r="BA14" s="268"/>
      <c r="BB14" s="266"/>
      <c r="BC14" s="266"/>
      <c r="BD14" s="267" t="str">
        <f>IFERROR(Tabla1[[#This Row],[Valor numerador4]]/Tabla1[[#This Row],[Valor denominador5]], " ")</f>
        <v xml:space="preserve"> </v>
      </c>
      <c r="BE14" s="268" t="str">
        <f t="shared" si="1"/>
        <v>(=100%)</v>
      </c>
      <c r="BF14" s="266"/>
      <c r="BG14" s="269"/>
      <c r="BH14" s="269"/>
      <c r="BI14" s="268"/>
      <c r="BJ14" s="266"/>
      <c r="BK14" s="266"/>
      <c r="BL14" s="267" t="str">
        <f>+IFERROR(Tabla1[[#This Row],[Valor numerador312]]/Tabla1[[#This Row],[Valor denominador413]], " ")</f>
        <v xml:space="preserve"> </v>
      </c>
      <c r="BM14" s="266" t="str">
        <f>Tabla1[[#This Row],[EXCELENTE]]</f>
        <v>(=100%)</v>
      </c>
      <c r="BN14" s="266"/>
      <c r="BO14" s="269"/>
      <c r="BP14" s="269"/>
      <c r="BQ14" s="268"/>
      <c r="BR14" s="266"/>
      <c r="BS14" s="266"/>
      <c r="BT14" s="267">
        <v>0.71</v>
      </c>
      <c r="BU14" s="266" t="str">
        <f>Tabla1[[#This Row],[EXCELENTE]]</f>
        <v>(=100%)</v>
      </c>
      <c r="BV14" s="266" t="s">
        <v>19</v>
      </c>
      <c r="BW14" s="269" t="s">
        <v>554</v>
      </c>
      <c r="BX14" s="269"/>
      <c r="BY14" s="270">
        <f>+IFERROR(AVERAGE(Tabla1[[#This Row],[RESULTADO 6]],Tabla1[[#This Row],[RESULTADO 514]],Tabla1[[#This Row],[RESULTADO 1322]]), "0")</f>
        <v>0.71</v>
      </c>
      <c r="BZ14" s="271">
        <f>Tabla1[[#This Row],[PROMEDIO MENSUAL 3er TRIMESTRE]]</f>
        <v>0.71</v>
      </c>
      <c r="CA14" s="265" t="str">
        <f>Tabla1[[#This Row],[DESEMPEÑO1524]]</f>
        <v>REGULAR</v>
      </c>
      <c r="CB14" s="148"/>
      <c r="CC14" s="149"/>
      <c r="CD14" s="149"/>
      <c r="CE14" s="272" t="str">
        <f>IFERROR(Tabla1[[#This Row],[Valor numerador19]]/Tabla1[[#This Row],[Valor denominador20]], " ")</f>
        <v xml:space="preserve"> </v>
      </c>
      <c r="CF14" s="181" t="str">
        <f>Tabla1[[#This Row],[EXCELENTE]]</f>
        <v>(=100%)</v>
      </c>
      <c r="CG14" s="186"/>
      <c r="CH14" s="154"/>
      <c r="CI14" s="151"/>
      <c r="CJ14" s="148"/>
      <c r="CK14" s="149"/>
      <c r="CL14" s="149"/>
      <c r="CM14" s="272" t="str">
        <f>+IFERROR(Tabla1[[#This Row],[Valor numerador27]]/Tabla1[[#This Row],[Valor denominador28]], " ")</f>
        <v xml:space="preserve"> </v>
      </c>
      <c r="CN14" s="181" t="str">
        <f>Tabla1[[#This Row],[EXCELENTE]]</f>
        <v>(=100%)</v>
      </c>
      <c r="CO14" s="155"/>
      <c r="CP14" s="156"/>
      <c r="CQ14" s="151"/>
      <c r="CR14" s="152">
        <v>1</v>
      </c>
      <c r="CS14" s="149">
        <v>0</v>
      </c>
      <c r="CT14" s="149">
        <v>0</v>
      </c>
      <c r="CU14" s="273" t="str">
        <f>IFERROR(Tabla1[[#This Row],[Valor numerador35]]/Tabla1[[#This Row],[Valor denominador36]], " ")</f>
        <v xml:space="preserve"> </v>
      </c>
      <c r="CV14" s="181" t="str">
        <f>Tabla1[[#This Row],[EXCELENTE]]</f>
        <v>(=100%)</v>
      </c>
      <c r="CW14" s="152" t="s">
        <v>20</v>
      </c>
      <c r="CX14" s="157" t="s">
        <v>554</v>
      </c>
      <c r="CY14" s="151"/>
      <c r="CZ14" s="263" t="str">
        <f>IFERROR(AVERAGE(Tabla1[[#This Row],[RESULTADO 21]],Tabla1[[#This Row],[RESULTADO 29]],Tabla1[[#This Row],[RESULTADO 37]]), "0")</f>
        <v>0</v>
      </c>
      <c r="DA14" s="264" t="str">
        <f>Tabla1[[#This Row],[PROMEDIO MENSUAL 2do TRIMESTRE]]</f>
        <v>0</v>
      </c>
      <c r="DB14" s="274" t="str">
        <f>Tabla1[[#This Row],[DESEMPEÑO39]]</f>
        <v>BUENO</v>
      </c>
      <c r="DC14" s="142">
        <f t="shared" si="0"/>
        <v>1</v>
      </c>
      <c r="DD14" s="143"/>
      <c r="DE14" s="143"/>
      <c r="DF14" s="142" t="str">
        <f>IFERROR(Tabla1[[#This Row],[Valor numerador43]]/Tabla1[[#This Row],[Valor denominador44]], " ")</f>
        <v xml:space="preserve"> </v>
      </c>
      <c r="DG14" s="144" t="str">
        <f>Tabla1[[#This Row],[EXCELENTE]]</f>
        <v>(=100%)</v>
      </c>
      <c r="DH14" s="145"/>
      <c r="DI14" s="146"/>
      <c r="DJ14" s="146"/>
      <c r="DK14" s="142">
        <f t="shared" si="2"/>
        <v>1</v>
      </c>
      <c r="DL14" s="143"/>
      <c r="DM14" s="143"/>
      <c r="DN14" s="142" t="str">
        <f>IFERROR(Tabla1[[#This Row],[Valor numerador51]]/Tabla1[[#This Row],[Valor denominador52]], " ")</f>
        <v xml:space="preserve"> </v>
      </c>
      <c r="DO14" s="144" t="str">
        <f>Tabla1[[#This Row],[EXCELENTE]]</f>
        <v>(=100%)</v>
      </c>
      <c r="DP14" s="145"/>
      <c r="DQ14" s="146"/>
      <c r="DR14" s="146"/>
      <c r="DS14" s="142">
        <f t="shared" si="3"/>
        <v>1</v>
      </c>
      <c r="DT14" s="143">
        <v>95</v>
      </c>
      <c r="DU14" s="143">
        <v>100</v>
      </c>
      <c r="DV14" s="142">
        <f>+Tabla1[[#This Row],[Valor denominador60]]/Tabla1[[#This Row],[Valor denominador60]]</f>
        <v>1</v>
      </c>
      <c r="DW14" s="144" t="str">
        <f>Tabla1[[#This Row],[EXCELENTE]]</f>
        <v>(=100%)</v>
      </c>
      <c r="DX14" s="145" t="s">
        <v>20</v>
      </c>
      <c r="DY14" s="146" t="s">
        <v>975</v>
      </c>
      <c r="DZ14" s="146"/>
      <c r="EA14" s="263">
        <f>IFERROR(AVERAGE(Tabla1[[#This Row],[RESULTADO 45]],Tabla1[[#This Row],[RESULTADO 53]],Tabla1[[#This Row],[RESULTADO 61]]), " 0")</f>
        <v>1</v>
      </c>
      <c r="EB14" s="264">
        <f>Tabla1[[#This Row],[PROMEDIO MENSUAL 1er TRIMESTRE]]</f>
        <v>1</v>
      </c>
      <c r="EC14" s="275" t="str">
        <f>Tabla1[[#This Row],[DESEMPEÑO63]]</f>
        <v>BUENO</v>
      </c>
    </row>
    <row r="15" spans="1:133" s="250" customFormat="1" ht="75" x14ac:dyDescent="0.25">
      <c r="A15" s="481">
        <v>8</v>
      </c>
      <c r="B15" s="251" t="s">
        <v>26</v>
      </c>
      <c r="C15" s="252" t="s">
        <v>103</v>
      </c>
      <c r="D15" s="253" t="s">
        <v>70</v>
      </c>
      <c r="E15" s="281" t="s">
        <v>71</v>
      </c>
      <c r="F15" s="279" t="s">
        <v>115</v>
      </c>
      <c r="G15" s="276" t="s">
        <v>116</v>
      </c>
      <c r="H15" s="276" t="s">
        <v>32</v>
      </c>
      <c r="I15" s="276" t="s">
        <v>106</v>
      </c>
      <c r="J15" s="299">
        <v>1</v>
      </c>
      <c r="K15" s="276" t="s">
        <v>107</v>
      </c>
      <c r="L15" s="276" t="s">
        <v>35</v>
      </c>
      <c r="M15" s="276" t="s">
        <v>706</v>
      </c>
      <c r="N15" s="276" t="s">
        <v>37</v>
      </c>
      <c r="O15" s="276" t="s">
        <v>108</v>
      </c>
      <c r="P15" s="276" t="s">
        <v>109</v>
      </c>
      <c r="Q15" s="276" t="s">
        <v>39</v>
      </c>
      <c r="R15" s="282" t="s">
        <v>572</v>
      </c>
      <c r="S15" s="283" t="s">
        <v>573</v>
      </c>
      <c r="T15" s="283" t="s">
        <v>574</v>
      </c>
      <c r="U15" s="283" t="s">
        <v>43</v>
      </c>
      <c r="V15" s="285" t="s">
        <v>112</v>
      </c>
      <c r="W15" s="285" t="s">
        <v>113</v>
      </c>
      <c r="X15" s="285" t="s">
        <v>113</v>
      </c>
      <c r="Y15" s="285" t="s">
        <v>114</v>
      </c>
      <c r="Z15" s="297"/>
      <c r="AA15" s="260"/>
      <c r="AB15" s="260"/>
      <c r="AC15" s="260" t="str">
        <f>IFERROR(Tabla1[[#This Row],[Valor numerador]]/Tabla1[[#This Row],[Valor denominador]], " ")</f>
        <v xml:space="preserve"> </v>
      </c>
      <c r="AD15" s="260" t="str">
        <f>Tabla1[[#This Row],[EXCELENTE]]</f>
        <v>(=100%)</v>
      </c>
      <c r="AE15" s="260"/>
      <c r="AF15" s="260"/>
      <c r="AG15" s="260"/>
      <c r="AH15" s="297"/>
      <c r="AI15" s="260"/>
      <c r="AJ15" s="260"/>
      <c r="AK15" s="260" t="str">
        <f>IFERROR(Tabla1[[#This Row],[Valor numerador3]]/Tabla1[[#This Row],[Valor denominador4]], " ")</f>
        <v xml:space="preserve"> </v>
      </c>
      <c r="AL15" s="260" t="str">
        <f>Tabla1[[#This Row],[EXCELENTE]]</f>
        <v>(=100%)</v>
      </c>
      <c r="AM15" s="260"/>
      <c r="AN15" s="260"/>
      <c r="AO15" s="260"/>
      <c r="AP15" s="262">
        <v>1</v>
      </c>
      <c r="AQ15" s="261">
        <v>0.93</v>
      </c>
      <c r="AR15" s="262">
        <v>1</v>
      </c>
      <c r="AS15" s="262">
        <f>IFERROR(Tabla1[[#This Row],[Valor numerador11]]/Tabla1[[#This Row],[Valor denominador12]], " ")</f>
        <v>0.93</v>
      </c>
      <c r="AT15" s="260" t="str">
        <f>Tabla1[[#This Row],[BUENO]]</f>
        <v>(&gt;80% y &lt;100%)</v>
      </c>
      <c r="AU15" s="260" t="s">
        <v>20</v>
      </c>
      <c r="AV15" s="158" t="s">
        <v>1122</v>
      </c>
      <c r="AW15" s="260"/>
      <c r="AX15" s="263">
        <f>IFERROR(AVERAGE(Tabla1[[#This Row],[RESULTADO ]],Tabla1[[#This Row],[RESULTADO 5]],Tabla1[[#This Row],[RESULTADO 13]]), "0")</f>
        <v>0.93</v>
      </c>
      <c r="AY15" s="264">
        <f>Tabla1[[#This Row],[PROMEDIO MENSUAL 4to TRIMESTRE]]</f>
        <v>0.93</v>
      </c>
      <c r="AZ15" s="265" t="str">
        <f>Tabla1[[#This Row],[DESEMPEÑO15]]</f>
        <v>BUENO</v>
      </c>
      <c r="BA15" s="268"/>
      <c r="BB15" s="266"/>
      <c r="BC15" s="266"/>
      <c r="BD15" s="267" t="str">
        <f>IFERROR(Tabla1[[#This Row],[Valor numerador4]]/Tabla1[[#This Row],[Valor denominador5]], " ")</f>
        <v xml:space="preserve"> </v>
      </c>
      <c r="BE15" s="268" t="str">
        <f t="shared" si="1"/>
        <v>(=100%)</v>
      </c>
      <c r="BF15" s="266"/>
      <c r="BG15" s="269"/>
      <c r="BH15" s="269"/>
      <c r="BI15" s="268"/>
      <c r="BJ15" s="266"/>
      <c r="BK15" s="266"/>
      <c r="BL15" s="267" t="str">
        <f>+IFERROR(Tabla1[[#This Row],[Valor numerador312]]/Tabla1[[#This Row],[Valor denominador413]], " ")</f>
        <v xml:space="preserve"> </v>
      </c>
      <c r="BM15" s="266" t="str">
        <f>Tabla1[[#This Row],[EXCELENTE]]</f>
        <v>(=100%)</v>
      </c>
      <c r="BN15" s="266"/>
      <c r="BO15" s="269"/>
      <c r="BP15" s="269"/>
      <c r="BQ15" s="268"/>
      <c r="BR15" s="266"/>
      <c r="BS15" s="266"/>
      <c r="BT15" s="267">
        <v>0.71</v>
      </c>
      <c r="BU15" s="266" t="str">
        <f>Tabla1[[#This Row],[EXCELENTE]]</f>
        <v>(=100%)</v>
      </c>
      <c r="BV15" s="266" t="s">
        <v>19</v>
      </c>
      <c r="BW15" s="269" t="s">
        <v>555</v>
      </c>
      <c r="BX15" s="269"/>
      <c r="BY15" s="270">
        <f>+IFERROR(AVERAGE(Tabla1[[#This Row],[RESULTADO 6]],Tabla1[[#This Row],[RESULTADO 514]],Tabla1[[#This Row],[RESULTADO 1322]]), "0")</f>
        <v>0.71</v>
      </c>
      <c r="BZ15" s="271">
        <f>Tabla1[[#This Row],[PROMEDIO MENSUAL 3er TRIMESTRE]]</f>
        <v>0.71</v>
      </c>
      <c r="CA15" s="265" t="str">
        <f>Tabla1[[#This Row],[DESEMPEÑO1524]]</f>
        <v>REGULAR</v>
      </c>
      <c r="CB15" s="148"/>
      <c r="CC15" s="149"/>
      <c r="CD15" s="149"/>
      <c r="CE15" s="272" t="str">
        <f>IFERROR(Tabla1[[#This Row],[Valor numerador19]]/Tabla1[[#This Row],[Valor denominador20]], " ")</f>
        <v xml:space="preserve"> </v>
      </c>
      <c r="CF15" s="181" t="str">
        <f>Tabla1[[#This Row],[EXCELENTE]]</f>
        <v>(=100%)</v>
      </c>
      <c r="CG15" s="152"/>
      <c r="CH15" s="154"/>
      <c r="CI15" s="186"/>
      <c r="CJ15" s="148"/>
      <c r="CK15" s="149"/>
      <c r="CL15" s="149"/>
      <c r="CM15" s="272" t="str">
        <f>+IFERROR(Tabla1[[#This Row],[Valor numerador27]]/Tabla1[[#This Row],[Valor denominador28]], " ")</f>
        <v xml:space="preserve"> </v>
      </c>
      <c r="CN15" s="181" t="str">
        <f>Tabla1[[#This Row],[EXCELENTE]]</f>
        <v>(=100%)</v>
      </c>
      <c r="CO15" s="155"/>
      <c r="CP15" s="156"/>
      <c r="CQ15" s="151"/>
      <c r="CR15" s="152">
        <v>1</v>
      </c>
      <c r="CS15" s="149">
        <v>0</v>
      </c>
      <c r="CT15" s="149">
        <v>0</v>
      </c>
      <c r="CU15" s="273" t="str">
        <f>IFERROR(Tabla1[[#This Row],[Valor numerador35]]/Tabla1[[#This Row],[Valor denominador36]], " ")</f>
        <v xml:space="preserve"> </v>
      </c>
      <c r="CV15" s="181" t="str">
        <f>Tabla1[[#This Row],[EXCELENTE]]</f>
        <v>(=100%)</v>
      </c>
      <c r="CW15" s="159" t="s">
        <v>18</v>
      </c>
      <c r="CX15" s="157" t="s">
        <v>555</v>
      </c>
      <c r="CY15" s="151"/>
      <c r="CZ15" s="263" t="str">
        <f>IFERROR(AVERAGE(Tabla1[[#This Row],[RESULTADO 21]],Tabla1[[#This Row],[RESULTADO 29]],Tabla1[[#This Row],[RESULTADO 37]]), "0")</f>
        <v>0</v>
      </c>
      <c r="DA15" s="264" t="str">
        <f>Tabla1[[#This Row],[PROMEDIO MENSUAL 2do TRIMESTRE]]</f>
        <v>0</v>
      </c>
      <c r="DB15" s="274" t="str">
        <f>Tabla1[[#This Row],[DESEMPEÑO39]]</f>
        <v>MALO</v>
      </c>
      <c r="DC15" s="142">
        <f t="shared" si="0"/>
        <v>1</v>
      </c>
      <c r="DD15" s="143"/>
      <c r="DE15" s="143"/>
      <c r="DF15" s="142" t="str">
        <f>IFERROR(Tabla1[[#This Row],[Valor numerador43]]/Tabla1[[#This Row],[Valor denominador44]], " ")</f>
        <v xml:space="preserve"> </v>
      </c>
      <c r="DG15" s="144" t="str">
        <f>Tabla1[[#This Row],[EXCELENTE]]</f>
        <v>(=100%)</v>
      </c>
      <c r="DH15" s="145"/>
      <c r="DI15" s="146"/>
      <c r="DJ15" s="146"/>
      <c r="DK15" s="142">
        <f t="shared" si="2"/>
        <v>1</v>
      </c>
      <c r="DL15" s="143"/>
      <c r="DM15" s="143"/>
      <c r="DN15" s="142" t="str">
        <f>IFERROR(Tabla1[[#This Row],[Valor numerador51]]/Tabla1[[#This Row],[Valor denominador52]], " ")</f>
        <v xml:space="preserve"> </v>
      </c>
      <c r="DO15" s="144" t="str">
        <f>Tabla1[[#This Row],[EXCELENTE]]</f>
        <v>(=100%)</v>
      </c>
      <c r="DP15" s="145"/>
      <c r="DQ15" s="146"/>
      <c r="DR15" s="146"/>
      <c r="DS15" s="142">
        <f t="shared" si="3"/>
        <v>1</v>
      </c>
      <c r="DT15" s="143">
        <v>20</v>
      </c>
      <c r="DU15" s="143">
        <v>100</v>
      </c>
      <c r="DV15" s="142">
        <f>+Tabla1[[#This Row],[Valor denominador60]]/Tabla1[[#This Row],[Valor denominador60]]</f>
        <v>1</v>
      </c>
      <c r="DW15" s="144" t="str">
        <f>Tabla1[[#This Row],[EXCELENTE]]</f>
        <v>(=100%)</v>
      </c>
      <c r="DX15" s="145" t="s">
        <v>18</v>
      </c>
      <c r="DY15" s="146" t="s">
        <v>976</v>
      </c>
      <c r="DZ15" s="146"/>
      <c r="EA15" s="263">
        <f>IFERROR(AVERAGE(Tabla1[[#This Row],[RESULTADO 45]],Tabla1[[#This Row],[RESULTADO 53]],Tabla1[[#This Row],[RESULTADO 61]]), " 0")</f>
        <v>1</v>
      </c>
      <c r="EB15" s="264">
        <f>Tabla1[[#This Row],[PROMEDIO MENSUAL 1er TRIMESTRE]]</f>
        <v>1</v>
      </c>
      <c r="EC15" s="275" t="str">
        <f>Tabla1[[#This Row],[DESEMPEÑO63]]</f>
        <v>MALO</v>
      </c>
    </row>
    <row r="16" spans="1:133" s="250" customFormat="1" ht="75" x14ac:dyDescent="0.25">
      <c r="A16" s="481">
        <v>9</v>
      </c>
      <c r="B16" s="251" t="s">
        <v>26</v>
      </c>
      <c r="C16" s="252" t="s">
        <v>103</v>
      </c>
      <c r="D16" s="277" t="s">
        <v>70</v>
      </c>
      <c r="E16" s="256" t="s">
        <v>71</v>
      </c>
      <c r="F16" s="258" t="s">
        <v>117</v>
      </c>
      <c r="G16" s="256" t="s">
        <v>118</v>
      </c>
      <c r="H16" s="256" t="s">
        <v>32</v>
      </c>
      <c r="I16" s="256" t="s">
        <v>106</v>
      </c>
      <c r="J16" s="257">
        <v>1</v>
      </c>
      <c r="K16" s="256" t="s">
        <v>107</v>
      </c>
      <c r="L16" s="254" t="s">
        <v>35</v>
      </c>
      <c r="M16" s="256" t="s">
        <v>707</v>
      </c>
      <c r="N16" s="256" t="s">
        <v>37</v>
      </c>
      <c r="O16" s="256" t="s">
        <v>108</v>
      </c>
      <c r="P16" s="256" t="s">
        <v>109</v>
      </c>
      <c r="Q16" s="254" t="s">
        <v>39</v>
      </c>
      <c r="R16" s="293" t="s">
        <v>572</v>
      </c>
      <c r="S16" s="293" t="s">
        <v>573</v>
      </c>
      <c r="T16" s="300" t="s">
        <v>574</v>
      </c>
      <c r="U16" s="301" t="s">
        <v>43</v>
      </c>
      <c r="V16" s="256" t="s">
        <v>112</v>
      </c>
      <c r="W16" s="256" t="s">
        <v>113</v>
      </c>
      <c r="X16" s="256" t="s">
        <v>113</v>
      </c>
      <c r="Y16" s="256" t="s">
        <v>114</v>
      </c>
      <c r="Z16" s="297"/>
      <c r="AA16" s="260"/>
      <c r="AB16" s="260"/>
      <c r="AC16" s="260" t="str">
        <f>IFERROR(Tabla1[[#This Row],[Valor numerador]]/Tabla1[[#This Row],[Valor denominador]], " ")</f>
        <v xml:space="preserve"> </v>
      </c>
      <c r="AD16" s="260" t="str">
        <f>Tabla1[[#This Row],[EXCELENTE]]</f>
        <v>(=100%)</v>
      </c>
      <c r="AE16" s="260"/>
      <c r="AF16" s="260"/>
      <c r="AG16" s="260"/>
      <c r="AH16" s="297"/>
      <c r="AI16" s="260"/>
      <c r="AJ16" s="260"/>
      <c r="AK16" s="260" t="str">
        <f>IFERROR(Tabla1[[#This Row],[Valor numerador3]]/Tabla1[[#This Row],[Valor denominador4]], " ")</f>
        <v xml:space="preserve"> </v>
      </c>
      <c r="AL16" s="260" t="str">
        <f>Tabla1[[#This Row],[EXCELENTE]]</f>
        <v>(=100%)</v>
      </c>
      <c r="AM16" s="260"/>
      <c r="AN16" s="260"/>
      <c r="AO16" s="260"/>
      <c r="AP16" s="262">
        <v>1</v>
      </c>
      <c r="AQ16" s="261">
        <v>0.82</v>
      </c>
      <c r="AR16" s="262">
        <v>1</v>
      </c>
      <c r="AS16" s="262">
        <f>IFERROR(Tabla1[[#This Row],[Valor numerador11]]/Tabla1[[#This Row],[Valor denominador12]], " ")</f>
        <v>0.82</v>
      </c>
      <c r="AT16" s="260" t="str">
        <f>Tabla1[[#This Row],[BUENO]]</f>
        <v>(&gt;80% y &lt;100%)</v>
      </c>
      <c r="AU16" s="302" t="s">
        <v>20</v>
      </c>
      <c r="AV16" s="158" t="s">
        <v>1127</v>
      </c>
      <c r="AW16" s="260"/>
      <c r="AX16" s="263">
        <f>IFERROR(AVERAGE(Tabla1[[#This Row],[RESULTADO ]],Tabla1[[#This Row],[RESULTADO 5]],Tabla1[[#This Row],[RESULTADO 13]]), "0")</f>
        <v>0.82</v>
      </c>
      <c r="AY16" s="264">
        <f>Tabla1[[#This Row],[PROMEDIO MENSUAL 4to TRIMESTRE]]</f>
        <v>0.82</v>
      </c>
      <c r="AZ16" s="265" t="str">
        <f>Tabla1[[#This Row],[DESEMPEÑO15]]</f>
        <v>BUENO</v>
      </c>
      <c r="BA16" s="268"/>
      <c r="BB16" s="266"/>
      <c r="BC16" s="266"/>
      <c r="BD16" s="267" t="str">
        <f>IFERROR(Tabla1[[#This Row],[Valor numerador4]]/Tabla1[[#This Row],[Valor denominador5]], " ")</f>
        <v xml:space="preserve"> </v>
      </c>
      <c r="BE16" s="268" t="str">
        <f t="shared" si="1"/>
        <v>(=100%)</v>
      </c>
      <c r="BF16" s="266"/>
      <c r="BG16" s="269"/>
      <c r="BH16" s="269"/>
      <c r="BI16" s="268"/>
      <c r="BJ16" s="266"/>
      <c r="BK16" s="266"/>
      <c r="BL16" s="267" t="str">
        <f>+IFERROR(Tabla1[[#This Row],[Valor numerador312]]/Tabla1[[#This Row],[Valor denominador413]], " ")</f>
        <v xml:space="preserve"> </v>
      </c>
      <c r="BM16" s="266" t="str">
        <f>Tabla1[[#This Row],[EXCELENTE]]</f>
        <v>(=100%)</v>
      </c>
      <c r="BN16" s="266"/>
      <c r="BO16" s="269"/>
      <c r="BP16" s="269"/>
      <c r="BQ16" s="268"/>
      <c r="BR16" s="266"/>
      <c r="BS16" s="266"/>
      <c r="BT16" s="267">
        <v>0.86</v>
      </c>
      <c r="BU16" s="266" t="str">
        <f>Tabla1[[#This Row],[EXCELENTE]]</f>
        <v>(=100%)</v>
      </c>
      <c r="BV16" s="266" t="s">
        <v>20</v>
      </c>
      <c r="BW16" s="160" t="s">
        <v>556</v>
      </c>
      <c r="BX16" s="269"/>
      <c r="BY16" s="270">
        <f>+IFERROR(AVERAGE(Tabla1[[#This Row],[RESULTADO 6]],Tabla1[[#This Row],[RESULTADO 514]],Tabla1[[#This Row],[RESULTADO 1322]]), "0")</f>
        <v>0.86</v>
      </c>
      <c r="BZ16" s="271">
        <f>Tabla1[[#This Row],[PROMEDIO MENSUAL 3er TRIMESTRE]]</f>
        <v>0.86</v>
      </c>
      <c r="CA16" s="265" t="str">
        <f>Tabla1[[#This Row],[DESEMPEÑO1524]]</f>
        <v>BUENO</v>
      </c>
      <c r="CB16" s="181"/>
      <c r="CC16" s="186"/>
      <c r="CD16" s="186"/>
      <c r="CE16" s="272" t="str">
        <f>IFERROR(Tabla1[[#This Row],[Valor numerador19]]/Tabla1[[#This Row],[Valor denominador20]], " ")</f>
        <v xml:space="preserve"> </v>
      </c>
      <c r="CF16" s="181" t="str">
        <f>Tabla1[[#This Row],[EXCELENTE]]</f>
        <v>(=100%)</v>
      </c>
      <c r="CG16" s="186"/>
      <c r="CH16" s="186"/>
      <c r="CI16" s="186"/>
      <c r="CJ16" s="181"/>
      <c r="CK16" s="186"/>
      <c r="CL16" s="186"/>
      <c r="CM16" s="272" t="str">
        <f>+IFERROR(Tabla1[[#This Row],[Valor numerador27]]/Tabla1[[#This Row],[Valor denominador28]], " ")</f>
        <v xml:space="preserve"> </v>
      </c>
      <c r="CN16" s="181" t="str">
        <f>Tabla1[[#This Row],[EXCELENTE]]</f>
        <v>(=100%)</v>
      </c>
      <c r="CO16" s="181"/>
      <c r="CP16" s="186"/>
      <c r="CQ16" s="186"/>
      <c r="CR16" s="290">
        <v>1</v>
      </c>
      <c r="CS16" s="186">
        <v>0</v>
      </c>
      <c r="CT16" s="186">
        <v>0</v>
      </c>
      <c r="CU16" s="273" t="str">
        <f>IFERROR(Tabla1[[#This Row],[Valor numerador35]]/Tabla1[[#This Row],[Valor denominador36]], " ")</f>
        <v xml:space="preserve"> </v>
      </c>
      <c r="CV16" s="181" t="str">
        <f>Tabla1[[#This Row],[EXCELENTE]]</f>
        <v>(=100%)</v>
      </c>
      <c r="CW16" s="186" t="s">
        <v>20</v>
      </c>
      <c r="CX16" s="157" t="s">
        <v>556</v>
      </c>
      <c r="CY16" s="186"/>
      <c r="CZ16" s="263" t="str">
        <f>IFERROR(AVERAGE(Tabla1[[#This Row],[RESULTADO 21]],Tabla1[[#This Row],[RESULTADO 29]],Tabla1[[#This Row],[RESULTADO 37]]), "0")</f>
        <v>0</v>
      </c>
      <c r="DA16" s="264" t="str">
        <f>Tabla1[[#This Row],[PROMEDIO MENSUAL 2do TRIMESTRE]]</f>
        <v>0</v>
      </c>
      <c r="DB16" s="274" t="str">
        <f>Tabla1[[#This Row],[DESEMPEÑO39]]</f>
        <v>BUENO</v>
      </c>
      <c r="DC16" s="142">
        <f t="shared" si="0"/>
        <v>1</v>
      </c>
      <c r="DD16" s="143"/>
      <c r="DE16" s="143"/>
      <c r="DF16" s="142" t="str">
        <f>IFERROR(Tabla1[[#This Row],[Valor numerador43]]/Tabla1[[#This Row],[Valor denominador44]], " ")</f>
        <v xml:space="preserve"> </v>
      </c>
      <c r="DG16" s="144" t="str">
        <f>Tabla1[[#This Row],[EXCELENTE]]</f>
        <v>(=100%)</v>
      </c>
      <c r="DH16" s="145"/>
      <c r="DI16" s="146"/>
      <c r="DJ16" s="146"/>
      <c r="DK16" s="142">
        <f t="shared" si="2"/>
        <v>1</v>
      </c>
      <c r="DL16" s="143"/>
      <c r="DM16" s="143"/>
      <c r="DN16" s="142" t="str">
        <f>IFERROR(Tabla1[[#This Row],[Valor numerador51]]/Tabla1[[#This Row],[Valor denominador52]], " ")</f>
        <v xml:space="preserve"> </v>
      </c>
      <c r="DO16" s="144" t="str">
        <f>Tabla1[[#This Row],[EXCELENTE]]</f>
        <v>(=100%)</v>
      </c>
      <c r="DP16" s="145"/>
      <c r="DQ16" s="146"/>
      <c r="DR16" s="146"/>
      <c r="DS16" s="142">
        <f t="shared" si="3"/>
        <v>1</v>
      </c>
      <c r="DT16" s="143">
        <v>80.33</v>
      </c>
      <c r="DU16" s="143">
        <v>100</v>
      </c>
      <c r="DV16" s="142">
        <f>+Tabla1[[#This Row],[Valor denominador60]]/Tabla1[[#This Row],[Valor denominador60]]</f>
        <v>1</v>
      </c>
      <c r="DW16" s="144" t="str">
        <f>Tabla1[[#This Row],[EXCELENTE]]</f>
        <v>(=100%)</v>
      </c>
      <c r="DX16" s="145" t="s">
        <v>20</v>
      </c>
      <c r="DY16" s="146" t="s">
        <v>977</v>
      </c>
      <c r="DZ16" s="146"/>
      <c r="EA16" s="263">
        <f>IFERROR(AVERAGE(Tabla1[[#This Row],[RESULTADO 45]],Tabla1[[#This Row],[RESULTADO 53]],Tabla1[[#This Row],[RESULTADO 61]]), " 0")</f>
        <v>1</v>
      </c>
      <c r="EB16" s="264">
        <f>Tabla1[[#This Row],[PROMEDIO MENSUAL 1er TRIMESTRE]]</f>
        <v>1</v>
      </c>
      <c r="EC16" s="275" t="str">
        <f>Tabla1[[#This Row],[DESEMPEÑO63]]</f>
        <v>BUENO</v>
      </c>
    </row>
    <row r="17" spans="1:133" s="250" customFormat="1" ht="75" x14ac:dyDescent="0.25">
      <c r="A17" s="481">
        <v>10</v>
      </c>
      <c r="B17" s="251" t="s">
        <v>26</v>
      </c>
      <c r="C17" s="252" t="s">
        <v>103</v>
      </c>
      <c r="D17" s="277" t="s">
        <v>70</v>
      </c>
      <c r="E17" s="279" t="s">
        <v>128</v>
      </c>
      <c r="F17" s="251" t="s">
        <v>129</v>
      </c>
      <c r="G17" s="276" t="s">
        <v>130</v>
      </c>
      <c r="H17" s="276" t="s">
        <v>52</v>
      </c>
      <c r="I17" s="276" t="s">
        <v>106</v>
      </c>
      <c r="J17" s="303">
        <v>1</v>
      </c>
      <c r="K17" s="276" t="s">
        <v>131</v>
      </c>
      <c r="L17" s="281" t="s">
        <v>66</v>
      </c>
      <c r="M17" s="276" t="s">
        <v>132</v>
      </c>
      <c r="N17" s="276" t="s">
        <v>37</v>
      </c>
      <c r="O17" s="276" t="s">
        <v>133</v>
      </c>
      <c r="P17" s="276" t="s">
        <v>52</v>
      </c>
      <c r="Q17" s="281" t="s">
        <v>74</v>
      </c>
      <c r="R17" s="282" t="s">
        <v>57</v>
      </c>
      <c r="S17" s="283" t="s">
        <v>110</v>
      </c>
      <c r="T17" s="304" t="s">
        <v>111</v>
      </c>
      <c r="U17" s="305" t="s">
        <v>43</v>
      </c>
      <c r="V17" s="285" t="s">
        <v>112</v>
      </c>
      <c r="W17" s="285" t="s">
        <v>134</v>
      </c>
      <c r="X17" s="285" t="s">
        <v>135</v>
      </c>
      <c r="Y17" s="285" t="s">
        <v>136</v>
      </c>
      <c r="Z17" s="297"/>
      <c r="AA17" s="260"/>
      <c r="AB17" s="260"/>
      <c r="AC17" s="260" t="str">
        <f>IFERROR(Tabla1[[#This Row],[Valor numerador]]/Tabla1[[#This Row],[Valor denominador]], " ")</f>
        <v xml:space="preserve"> </v>
      </c>
      <c r="AD17" s="260" t="str">
        <f>Tabla1[[#This Row],[EXCELENTE]]</f>
        <v>(=100%)</v>
      </c>
      <c r="AE17" s="260"/>
      <c r="AF17" s="260"/>
      <c r="AG17" s="260"/>
      <c r="AH17" s="297"/>
      <c r="AI17" s="260"/>
      <c r="AJ17" s="260"/>
      <c r="AK17" s="260" t="str">
        <f>IFERROR(Tabla1[[#This Row],[Valor numerador3]]/Tabla1[[#This Row],[Valor denominador4]], " ")</f>
        <v xml:space="preserve"> </v>
      </c>
      <c r="AL17" s="260" t="str">
        <f>Tabla1[[#This Row],[EXCELENTE]]</f>
        <v>(=100%)</v>
      </c>
      <c r="AM17" s="260"/>
      <c r="AN17" s="260"/>
      <c r="AO17" s="260"/>
      <c r="AP17" s="297">
        <v>1</v>
      </c>
      <c r="AQ17" s="262">
        <v>1</v>
      </c>
      <c r="AR17" s="262">
        <v>1</v>
      </c>
      <c r="AS17" s="262">
        <f>IFERROR(Tabla1[[#This Row],[Valor numerador11]]/Tabla1[[#This Row],[Valor denominador12]], " ")</f>
        <v>1</v>
      </c>
      <c r="AT17" s="260" t="str">
        <f>Tabla1[[#This Row],[EXCELENTE]]</f>
        <v>(=100%)</v>
      </c>
      <c r="AU17" s="302" t="s">
        <v>21</v>
      </c>
      <c r="AV17" s="260" t="s">
        <v>1129</v>
      </c>
      <c r="AW17" s="260"/>
      <c r="AX17" s="263">
        <f>IFERROR(AVERAGE(Tabla1[[#This Row],[RESULTADO ]],Tabla1[[#This Row],[RESULTADO 5]],Tabla1[[#This Row],[RESULTADO 13]]), "0")</f>
        <v>1</v>
      </c>
      <c r="AY17" s="264">
        <f>Tabla1[[#This Row],[PROMEDIO MENSUAL 4to TRIMESTRE]]</f>
        <v>1</v>
      </c>
      <c r="AZ17" s="265" t="str">
        <f>Tabla1[[#This Row],[DESEMPEÑO15]]</f>
        <v>EXCELENTE</v>
      </c>
      <c r="BA17" s="268"/>
      <c r="BB17" s="266"/>
      <c r="BC17" s="266"/>
      <c r="BD17" s="267" t="str">
        <f>IFERROR(Tabla1[[#This Row],[Valor numerador4]]/Tabla1[[#This Row],[Valor denominador5]], " ")</f>
        <v xml:space="preserve"> </v>
      </c>
      <c r="BE17" s="268" t="str">
        <f t="shared" si="1"/>
        <v>(=100%)</v>
      </c>
      <c r="BF17" s="266"/>
      <c r="BG17" s="269"/>
      <c r="BH17" s="269"/>
      <c r="BI17" s="268"/>
      <c r="BJ17" s="266"/>
      <c r="BK17" s="266"/>
      <c r="BL17" s="267" t="str">
        <f>+IFERROR(Tabla1[[#This Row],[Valor numerador312]]/Tabla1[[#This Row],[Valor denominador413]], " ")</f>
        <v xml:space="preserve"> </v>
      </c>
      <c r="BM17" s="266" t="str">
        <f>Tabla1[[#This Row],[EXCELENTE]]</f>
        <v>(=100%)</v>
      </c>
      <c r="BN17" s="266"/>
      <c r="BO17" s="269"/>
      <c r="BP17" s="269"/>
      <c r="BQ17" s="268"/>
      <c r="BR17" s="266"/>
      <c r="BS17" s="266"/>
      <c r="BT17" s="267" t="str">
        <f>+IFERROR(Tabla1[[#This Row],[Valor numerador1120]]/Tabla1[[#This Row],[Valor denominador1221]], " ")</f>
        <v xml:space="preserve"> </v>
      </c>
      <c r="BU17" s="266" t="str">
        <f>Tabla1[[#This Row],[EXCELENTE]]</f>
        <v>(=100%)</v>
      </c>
      <c r="BV17" s="266"/>
      <c r="BW17" s="160"/>
      <c r="BX17" s="269"/>
      <c r="BY17" s="270" t="str">
        <f>+IFERROR(AVERAGE(Tabla1[[#This Row],[RESULTADO 6]],Tabla1[[#This Row],[RESULTADO 514]],Tabla1[[#This Row],[RESULTADO 1322]]), "0")</f>
        <v>0</v>
      </c>
      <c r="BZ17" s="271" t="str">
        <f>Tabla1[[#This Row],[PROMEDIO MENSUAL 3er TRIMESTRE]]</f>
        <v>0</v>
      </c>
      <c r="CA17" s="265"/>
      <c r="CB17" s="181"/>
      <c r="CC17" s="186"/>
      <c r="CD17" s="186"/>
      <c r="CE17" s="272" t="str">
        <f>IFERROR(Tabla1[[#This Row],[Valor numerador19]]/Tabla1[[#This Row],[Valor denominador20]], " ")</f>
        <v xml:space="preserve"> </v>
      </c>
      <c r="CF17" s="181" t="str">
        <f>Tabla1[[#This Row],[EXCELENTE]]</f>
        <v>(=100%)</v>
      </c>
      <c r="CG17" s="186"/>
      <c r="CH17" s="186"/>
      <c r="CI17" s="186"/>
      <c r="CJ17" s="181"/>
      <c r="CK17" s="186"/>
      <c r="CL17" s="186"/>
      <c r="CM17" s="272" t="str">
        <f>+IFERROR(Tabla1[[#This Row],[Valor numerador27]]/Tabla1[[#This Row],[Valor denominador28]], " ")</f>
        <v xml:space="preserve"> </v>
      </c>
      <c r="CN17" s="181" t="str">
        <f>Tabla1[[#This Row],[EXCELENTE]]</f>
        <v>(=100%)</v>
      </c>
      <c r="CO17" s="181"/>
      <c r="CP17" s="186"/>
      <c r="CQ17" s="186"/>
      <c r="CR17" s="290"/>
      <c r="CS17" s="186">
        <v>398</v>
      </c>
      <c r="CT17" s="186">
        <v>398</v>
      </c>
      <c r="CU17" s="273">
        <f>IFERROR(Tabla1[[#This Row],[Valor numerador35]]/Tabla1[[#This Row],[Valor denominador36]], " ")</f>
        <v>1</v>
      </c>
      <c r="CV17" s="181" t="str">
        <f>Tabla1[[#This Row],[EXCELENTE]]</f>
        <v>(=100%)</v>
      </c>
      <c r="CW17" s="186" t="s">
        <v>881</v>
      </c>
      <c r="CX17" s="306" t="s">
        <v>885</v>
      </c>
      <c r="CY17" s="186"/>
      <c r="CZ17" s="263">
        <f>IFERROR(AVERAGE(Tabla1[[#This Row],[RESULTADO 21]],Tabla1[[#This Row],[RESULTADO 29]],Tabla1[[#This Row],[RESULTADO 37]]), "0")</f>
        <v>1</v>
      </c>
      <c r="DA17" s="264">
        <f>Tabla1[[#This Row],[PROMEDIO MENSUAL 2do TRIMESTRE]]</f>
        <v>1</v>
      </c>
      <c r="DB17" s="274" t="str">
        <f>Tabla1[[#This Row],[DESEMPEÑO39]]</f>
        <v xml:space="preserve">Excelente </v>
      </c>
      <c r="DC17" s="142">
        <f t="shared" si="0"/>
        <v>1</v>
      </c>
      <c r="DD17" s="143" t="s">
        <v>829</v>
      </c>
      <c r="DE17" s="143" t="s">
        <v>829</v>
      </c>
      <c r="DF17" s="142" t="str">
        <f>IFERROR(Tabla1[[#This Row],[Valor numerador43]]/Tabla1[[#This Row],[Valor denominador44]], " ")</f>
        <v xml:space="preserve"> </v>
      </c>
      <c r="DG17" s="144" t="str">
        <f>Tabla1[[#This Row],[EXCELENTE]]</f>
        <v>(=100%)</v>
      </c>
      <c r="DH17" s="145" t="s">
        <v>829</v>
      </c>
      <c r="DI17" s="146" t="s">
        <v>829</v>
      </c>
      <c r="DJ17" s="146" t="s">
        <v>829</v>
      </c>
      <c r="DK17" s="142">
        <f>$J17</f>
        <v>1</v>
      </c>
      <c r="DL17" s="143" t="s">
        <v>829</v>
      </c>
      <c r="DM17" s="143" t="s">
        <v>829</v>
      </c>
      <c r="DN17" s="142" t="str">
        <f>IFERROR(Tabla1[[#This Row],[Valor numerador51]]/Tabla1[[#This Row],[Valor denominador52]], " ")</f>
        <v xml:space="preserve"> </v>
      </c>
      <c r="DO17" s="144" t="str">
        <f>Tabla1[[#This Row],[EXCELENTE]]</f>
        <v>(=100%)</v>
      </c>
      <c r="DP17" s="145" t="s">
        <v>829</v>
      </c>
      <c r="DQ17" s="146" t="s">
        <v>829</v>
      </c>
      <c r="DR17" s="146" t="s">
        <v>829</v>
      </c>
      <c r="DS17" s="142">
        <f t="shared" si="3"/>
        <v>1</v>
      </c>
      <c r="DT17" s="143" t="s">
        <v>829</v>
      </c>
      <c r="DU17" s="143" t="s">
        <v>829</v>
      </c>
      <c r="DV17" s="142" t="e">
        <f>+Tabla1[[#This Row],[Valor denominador60]]/Tabla1[[#This Row],[Valor denominador60]]</f>
        <v>#VALUE!</v>
      </c>
      <c r="DW17" s="144" t="str">
        <f>Tabla1[[#This Row],[EXCELENTE]]</f>
        <v>(=100%)</v>
      </c>
      <c r="DX17" s="145" t="s">
        <v>829</v>
      </c>
      <c r="DY17" s="146" t="s">
        <v>829</v>
      </c>
      <c r="DZ17" s="146" t="s">
        <v>829</v>
      </c>
      <c r="EA17" s="263" t="str">
        <f>IFERROR(AVERAGE(Tabla1[[#This Row],[RESULTADO 45]],Tabla1[[#This Row],[RESULTADO 53]],Tabla1[[#This Row],[RESULTADO 61]]), " 0")</f>
        <v xml:space="preserve"> 0</v>
      </c>
      <c r="EB17" s="264" t="str">
        <f>Tabla1[[#This Row],[PROMEDIO MENSUAL 1er TRIMESTRE]]</f>
        <v xml:space="preserve"> 0</v>
      </c>
      <c r="EC17" s="275"/>
    </row>
    <row r="18" spans="1:133" s="250" customFormat="1" ht="105" x14ac:dyDescent="0.25">
      <c r="A18" s="481">
        <v>11</v>
      </c>
      <c r="B18" s="251" t="s">
        <v>26</v>
      </c>
      <c r="C18" s="252" t="s">
        <v>137</v>
      </c>
      <c r="D18" s="253" t="s">
        <v>138</v>
      </c>
      <c r="E18" s="254" t="s">
        <v>29</v>
      </c>
      <c r="F18" s="258" t="s">
        <v>139</v>
      </c>
      <c r="G18" s="258" t="s">
        <v>140</v>
      </c>
      <c r="H18" s="256" t="s">
        <v>32</v>
      </c>
      <c r="I18" s="256" t="s">
        <v>141</v>
      </c>
      <c r="J18" s="307">
        <v>1</v>
      </c>
      <c r="K18" s="256" t="s">
        <v>95</v>
      </c>
      <c r="L18" s="258" t="s">
        <v>35</v>
      </c>
      <c r="M18" s="258" t="s">
        <v>142</v>
      </c>
      <c r="N18" s="256" t="s">
        <v>37</v>
      </c>
      <c r="O18" s="258" t="s">
        <v>143</v>
      </c>
      <c r="P18" s="254" t="s">
        <v>39</v>
      </c>
      <c r="Q18" s="254" t="s">
        <v>39</v>
      </c>
      <c r="R18" s="258" t="s">
        <v>40</v>
      </c>
      <c r="S18" s="258" t="s">
        <v>144</v>
      </c>
      <c r="T18" s="258" t="s">
        <v>145</v>
      </c>
      <c r="U18" s="301" t="s">
        <v>43</v>
      </c>
      <c r="V18" s="256" t="s">
        <v>146</v>
      </c>
      <c r="W18" s="256" t="s">
        <v>147</v>
      </c>
      <c r="X18" s="256" t="s">
        <v>147</v>
      </c>
      <c r="Y18" s="256" t="s">
        <v>148</v>
      </c>
      <c r="Z18" s="260">
        <v>23</v>
      </c>
      <c r="AA18" s="260">
        <v>23</v>
      </c>
      <c r="AB18" s="260">
        <v>23</v>
      </c>
      <c r="AC18" s="260">
        <f>IFERROR(Tabla1[[#This Row],[Valor numerador]]/Tabla1[[#This Row],[Valor denominador]], " ")</f>
        <v>1</v>
      </c>
      <c r="AD18" s="260" t="str">
        <f>Tabla1[[#This Row],[EXCELENTE]]</f>
        <v>(=100%)</v>
      </c>
      <c r="AE18" s="260" t="s">
        <v>21</v>
      </c>
      <c r="AF18" s="286" t="s">
        <v>1026</v>
      </c>
      <c r="AG18" s="260"/>
      <c r="AH18" s="260">
        <v>41</v>
      </c>
      <c r="AI18" s="260">
        <v>41</v>
      </c>
      <c r="AJ18" s="260">
        <v>41</v>
      </c>
      <c r="AK18" s="260">
        <f>IFERROR(Tabla1[[#This Row],[Valor numerador3]]/Tabla1[[#This Row],[Valor denominador4]], " ")</f>
        <v>1</v>
      </c>
      <c r="AL18" s="260" t="str">
        <f>Tabla1[[#This Row],[EXCELENTE]]</f>
        <v>(=100%)</v>
      </c>
      <c r="AM18" s="260" t="s">
        <v>21</v>
      </c>
      <c r="AN18" s="308" t="s">
        <v>1027</v>
      </c>
      <c r="AO18" s="260"/>
      <c r="AP18" s="260">
        <v>23</v>
      </c>
      <c r="AQ18" s="260">
        <v>23</v>
      </c>
      <c r="AR18" s="260">
        <v>23</v>
      </c>
      <c r="AS18" s="262">
        <f>IFERROR(Tabla1[[#This Row],[Valor numerador11]]/Tabla1[[#This Row],[Valor denominador12]], " ")</f>
        <v>1</v>
      </c>
      <c r="AT18" s="260" t="str">
        <f>Tabla1[[#This Row],[EXCELENTE]]</f>
        <v>(=100%)</v>
      </c>
      <c r="AU18" s="161" t="s">
        <v>21</v>
      </c>
      <c r="AV18" s="309" t="s">
        <v>1026</v>
      </c>
      <c r="AW18" s="260"/>
      <c r="AX18" s="310">
        <f>IFERROR(AVERAGE(Tabla1[[#This Row],[RESULTADO ]],Tabla1[[#This Row],[RESULTADO 5]],Tabla1[[#This Row],[RESULTADO 13]]), "0")</f>
        <v>1</v>
      </c>
      <c r="AY18" s="264">
        <f>Tabla1[[#This Row],[PROMEDIO MENSUAL 4to TRIMESTRE]]</f>
        <v>1</v>
      </c>
      <c r="AZ18" s="265" t="str">
        <f>Tabla1[[#This Row],[DESEMPEÑO15]]</f>
        <v>EXCELENTE</v>
      </c>
      <c r="BA18" s="268"/>
      <c r="BB18" s="266"/>
      <c r="BC18" s="266"/>
      <c r="BD18" s="267" t="str">
        <f>IFERROR(Tabla1[[#This Row],[Valor numerador4]]/Tabla1[[#This Row],[Valor denominador5]], " ")</f>
        <v xml:space="preserve"> </v>
      </c>
      <c r="BE18" s="268" t="str">
        <f t="shared" si="1"/>
        <v>(=100%)</v>
      </c>
      <c r="BF18" s="266"/>
      <c r="BG18" s="269"/>
      <c r="BH18" s="269"/>
      <c r="BI18" s="268"/>
      <c r="BJ18" s="266"/>
      <c r="BK18" s="266"/>
      <c r="BL18" s="267" t="str">
        <f>+IFERROR(Tabla1[[#This Row],[Valor numerador312]]/Tabla1[[#This Row],[Valor denominador413]], " ")</f>
        <v xml:space="preserve"> </v>
      </c>
      <c r="BM18" s="266" t="str">
        <f>Tabla1[[#This Row],[EXCELENTE]]</f>
        <v>(=100%)</v>
      </c>
      <c r="BN18" s="266"/>
      <c r="BO18" s="269"/>
      <c r="BP18" s="269"/>
      <c r="BQ18" s="268">
        <v>1</v>
      </c>
      <c r="BR18" s="266">
        <v>72</v>
      </c>
      <c r="BS18" s="266">
        <v>73</v>
      </c>
      <c r="BT18" s="267">
        <f>+IFERROR(Tabla1[[#This Row],[Valor numerador1120]]/Tabla1[[#This Row],[Valor denominador1221]], " ")</f>
        <v>0.98630136986301364</v>
      </c>
      <c r="BU18" s="266" t="str">
        <f>Tabla1[[#This Row],[EXCELENTE]]</f>
        <v>(=100%)</v>
      </c>
      <c r="BV18" s="162" t="s">
        <v>20</v>
      </c>
      <c r="BW18" s="311" t="s">
        <v>792</v>
      </c>
      <c r="BX18" s="170"/>
      <c r="BY18" s="270">
        <f>+IFERROR(AVERAGE(Tabla1[[#This Row],[RESULTADO 6]],Tabla1[[#This Row],[RESULTADO 514]],Tabla1[[#This Row],[RESULTADO 1322]]), "0")</f>
        <v>0.98630136986301364</v>
      </c>
      <c r="BZ18" s="271">
        <f>Tabla1[[#This Row],[PROMEDIO MENSUAL 3er TRIMESTRE]]</f>
        <v>0.98630136986301364</v>
      </c>
      <c r="CA18" s="265" t="str">
        <f>Tabla1[[#This Row],[DESEMPEÑO1524]]</f>
        <v>BUENO</v>
      </c>
      <c r="CB18" s="186"/>
      <c r="CC18" s="186"/>
      <c r="CD18" s="186"/>
      <c r="CE18" s="272" t="str">
        <f>IFERROR(Tabla1[[#This Row],[Valor numerador19]]/Tabla1[[#This Row],[Valor denominador20]], " ")</f>
        <v xml:space="preserve"> </v>
      </c>
      <c r="CF18" s="181" t="str">
        <f>Tabla1[[#This Row],[EXCELENTE]]</f>
        <v>(=100%)</v>
      </c>
      <c r="CG18" s="186"/>
      <c r="CH18" s="186"/>
      <c r="CI18" s="186"/>
      <c r="CJ18" s="186"/>
      <c r="CK18" s="186"/>
      <c r="CL18" s="186"/>
      <c r="CM18" s="272" t="str">
        <f>+IFERROR(Tabla1[[#This Row],[Valor numerador27]]/Tabla1[[#This Row],[Valor denominador28]], " ")</f>
        <v xml:space="preserve"> </v>
      </c>
      <c r="CN18" s="181" t="str">
        <f>Tabla1[[#This Row],[EXCELENTE]]</f>
        <v>(=100%)</v>
      </c>
      <c r="CO18" s="186"/>
      <c r="CP18" s="186"/>
      <c r="CQ18" s="186"/>
      <c r="CR18" s="163">
        <v>1</v>
      </c>
      <c r="CS18" s="186">
        <v>49</v>
      </c>
      <c r="CT18" s="186">
        <v>49</v>
      </c>
      <c r="CU18" s="273">
        <f>IFERROR(Tabla1[[#This Row],[Valor numerador35]]/Tabla1[[#This Row],[Valor denominador36]], " ")</f>
        <v>1</v>
      </c>
      <c r="CV18" s="181" t="str">
        <f>Tabla1[[#This Row],[EXCELENTE]]</f>
        <v>(=100%)</v>
      </c>
      <c r="CW18" s="164" t="s">
        <v>21</v>
      </c>
      <c r="CX18" s="312" t="s">
        <v>886</v>
      </c>
      <c r="CY18" s="171"/>
      <c r="CZ18" s="263">
        <f>IFERROR(AVERAGE(Tabla1[[#This Row],[RESULTADO 21]],Tabla1[[#This Row],[RESULTADO 29]],Tabla1[[#This Row],[RESULTADO 37]]), "0")</f>
        <v>1</v>
      </c>
      <c r="DA18" s="264">
        <f>Tabla1[[#This Row],[PROMEDIO MENSUAL 2do TRIMESTRE]]</f>
        <v>1</v>
      </c>
      <c r="DB18" s="274" t="str">
        <f>Tabla1[[#This Row],[DESEMPEÑO39]]</f>
        <v>EXCELENTE</v>
      </c>
      <c r="DC18" s="142">
        <f t="shared" si="0"/>
        <v>1</v>
      </c>
      <c r="DD18" s="143"/>
      <c r="DE18" s="143"/>
      <c r="DF18" s="142" t="str">
        <f>IFERROR(Tabla1[[#This Row],[Valor numerador43]]/Tabla1[[#This Row],[Valor denominador44]], " ")</f>
        <v xml:space="preserve"> </v>
      </c>
      <c r="DG18" s="144" t="str">
        <f>Tabla1[[#This Row],[EXCELENTE]]</f>
        <v>(=100%)</v>
      </c>
      <c r="DH18" s="145"/>
      <c r="DI18" s="146"/>
      <c r="DJ18" s="146"/>
      <c r="DK18" s="142">
        <f t="shared" si="2"/>
        <v>1</v>
      </c>
      <c r="DL18" s="143"/>
      <c r="DM18" s="143"/>
      <c r="DN18" s="142" t="str">
        <f>IFERROR(Tabla1[[#This Row],[Valor numerador51]]/Tabla1[[#This Row],[Valor denominador52]], " ")</f>
        <v xml:space="preserve"> </v>
      </c>
      <c r="DO18" s="144" t="str">
        <f>Tabla1[[#This Row],[EXCELENTE]]</f>
        <v>(=100%)</v>
      </c>
      <c r="DP18" s="145"/>
      <c r="DQ18" s="146"/>
      <c r="DR18" s="146"/>
      <c r="DS18" s="142">
        <f t="shared" si="3"/>
        <v>1</v>
      </c>
      <c r="DT18" s="143">
        <v>65</v>
      </c>
      <c r="DU18" s="143">
        <v>65</v>
      </c>
      <c r="DV18" s="142">
        <f>+Tabla1[[#This Row],[Valor denominador60]]/Tabla1[[#This Row],[Valor denominador60]]</f>
        <v>1</v>
      </c>
      <c r="DW18" s="144" t="str">
        <f>Tabla1[[#This Row],[EXCELENTE]]</f>
        <v>(=100%)</v>
      </c>
      <c r="DX18" s="145" t="s">
        <v>21</v>
      </c>
      <c r="DY18" s="146" t="s">
        <v>978</v>
      </c>
      <c r="DZ18" s="146"/>
      <c r="EA18" s="263">
        <f>IFERROR(AVERAGE(Tabla1[[#This Row],[RESULTADO 45]],Tabla1[[#This Row],[RESULTADO 53]],Tabla1[[#This Row],[RESULTADO 61]]), " 0")</f>
        <v>1</v>
      </c>
      <c r="EB18" s="264">
        <f>Tabla1[[#This Row],[PROMEDIO MENSUAL 1er TRIMESTRE]]</f>
        <v>1</v>
      </c>
      <c r="EC18" s="275" t="str">
        <f>Tabla1[[#This Row],[DESEMPEÑO63]]</f>
        <v>EXCELENTE</v>
      </c>
    </row>
    <row r="19" spans="1:133" s="250" customFormat="1" ht="90" x14ac:dyDescent="0.25">
      <c r="A19" s="481">
        <v>12</v>
      </c>
      <c r="B19" s="251" t="s">
        <v>26</v>
      </c>
      <c r="C19" s="252" t="s">
        <v>137</v>
      </c>
      <c r="D19" s="253" t="s">
        <v>138</v>
      </c>
      <c r="E19" s="281" t="s">
        <v>29</v>
      </c>
      <c r="F19" s="251" t="s">
        <v>149</v>
      </c>
      <c r="G19" s="251" t="s">
        <v>150</v>
      </c>
      <c r="H19" s="276" t="s">
        <v>32</v>
      </c>
      <c r="I19" s="276" t="s">
        <v>141</v>
      </c>
      <c r="J19" s="313">
        <v>1</v>
      </c>
      <c r="K19" s="276" t="s">
        <v>95</v>
      </c>
      <c r="L19" s="251" t="s">
        <v>35</v>
      </c>
      <c r="M19" s="251" t="s">
        <v>151</v>
      </c>
      <c r="N19" s="276" t="s">
        <v>37</v>
      </c>
      <c r="O19" s="251" t="s">
        <v>152</v>
      </c>
      <c r="P19" s="281" t="s">
        <v>39</v>
      </c>
      <c r="Q19" s="281" t="s">
        <v>39</v>
      </c>
      <c r="R19" s="251" t="s">
        <v>153</v>
      </c>
      <c r="S19" s="251" t="s">
        <v>154</v>
      </c>
      <c r="T19" s="251" t="s">
        <v>155</v>
      </c>
      <c r="U19" s="305" t="s">
        <v>43</v>
      </c>
      <c r="V19" s="285" t="s">
        <v>146</v>
      </c>
      <c r="W19" s="276" t="s">
        <v>156</v>
      </c>
      <c r="X19" s="276" t="s">
        <v>156</v>
      </c>
      <c r="Y19" s="285" t="s">
        <v>148</v>
      </c>
      <c r="Z19" s="260">
        <v>31</v>
      </c>
      <c r="AA19" s="260">
        <v>31</v>
      </c>
      <c r="AB19" s="260">
        <v>31</v>
      </c>
      <c r="AC19" s="260">
        <f>IFERROR(Tabla1[[#This Row],[Valor numerador]]/Tabla1[[#This Row],[Valor denominador]], " ")</f>
        <v>1</v>
      </c>
      <c r="AD19" s="260" t="str">
        <f>Tabla1[[#This Row],[EXCELENTE]]</f>
        <v>(=100%)</v>
      </c>
      <c r="AE19" s="260" t="s">
        <v>21</v>
      </c>
      <c r="AF19" s="260" t="s">
        <v>1028</v>
      </c>
      <c r="AG19" s="260"/>
      <c r="AH19" s="260">
        <v>18</v>
      </c>
      <c r="AI19" s="260">
        <v>18</v>
      </c>
      <c r="AJ19" s="260">
        <v>18</v>
      </c>
      <c r="AK19" s="260">
        <f>IFERROR(Tabla1[[#This Row],[Valor numerador3]]/Tabla1[[#This Row],[Valor denominador4]], " ")</f>
        <v>1</v>
      </c>
      <c r="AL19" s="260" t="str">
        <f>Tabla1[[#This Row],[EXCELENTE]]</f>
        <v>(=100%)</v>
      </c>
      <c r="AM19" s="260" t="s">
        <v>21</v>
      </c>
      <c r="AN19" s="308" t="s">
        <v>1029</v>
      </c>
      <c r="AO19" s="260"/>
      <c r="AP19" s="260">
        <v>2</v>
      </c>
      <c r="AQ19" s="260">
        <v>2</v>
      </c>
      <c r="AR19" s="260">
        <v>2</v>
      </c>
      <c r="AS19" s="262">
        <f>IFERROR(Tabla1[[#This Row],[Valor numerador11]]/Tabla1[[#This Row],[Valor denominador12]], " ")</f>
        <v>1</v>
      </c>
      <c r="AT19" s="260" t="str">
        <f>Tabla1[[#This Row],[EXCELENTE]]</f>
        <v>(=100%)</v>
      </c>
      <c r="AU19" s="161" t="s">
        <v>21</v>
      </c>
      <c r="AV19" s="308" t="s">
        <v>1030</v>
      </c>
      <c r="AW19" s="260"/>
      <c r="AX19" s="310">
        <f>IFERROR(AVERAGE(Tabla1[[#This Row],[RESULTADO ]],Tabla1[[#This Row],[RESULTADO 5]],Tabla1[[#This Row],[RESULTADO 13]]), "0")</f>
        <v>1</v>
      </c>
      <c r="AY19" s="264">
        <f>Tabla1[[#This Row],[PROMEDIO MENSUAL 4to TRIMESTRE]]</f>
        <v>1</v>
      </c>
      <c r="AZ19" s="265" t="str">
        <f>Tabla1[[#This Row],[DESEMPEÑO15]]</f>
        <v>EXCELENTE</v>
      </c>
      <c r="BA19" s="268"/>
      <c r="BB19" s="266"/>
      <c r="BC19" s="266"/>
      <c r="BD19" s="267" t="str">
        <f>IFERROR(Tabla1[[#This Row],[Valor numerador4]]/Tabla1[[#This Row],[Valor denominador5]], " ")</f>
        <v xml:space="preserve"> </v>
      </c>
      <c r="BE19" s="268" t="str">
        <f t="shared" si="1"/>
        <v>(=100%)</v>
      </c>
      <c r="BF19" s="266"/>
      <c r="BG19" s="269"/>
      <c r="BH19" s="269"/>
      <c r="BI19" s="268"/>
      <c r="BJ19" s="266"/>
      <c r="BK19" s="266"/>
      <c r="BL19" s="267" t="str">
        <f>+IFERROR(Tabla1[[#This Row],[Valor numerador312]]/Tabla1[[#This Row],[Valor denominador413]], " ")</f>
        <v xml:space="preserve"> </v>
      </c>
      <c r="BM19" s="266" t="str">
        <f>Tabla1[[#This Row],[EXCELENTE]]</f>
        <v>(=100%)</v>
      </c>
      <c r="BN19" s="266"/>
      <c r="BO19" s="269"/>
      <c r="BP19" s="269"/>
      <c r="BQ19" s="268">
        <v>1</v>
      </c>
      <c r="BR19" s="266">
        <v>95</v>
      </c>
      <c r="BS19" s="266">
        <v>95</v>
      </c>
      <c r="BT19" s="267">
        <f>+IFERROR(Tabla1[[#This Row],[Valor numerador1120]]/Tabla1[[#This Row],[Valor denominador1221]], " ")</f>
        <v>1</v>
      </c>
      <c r="BU19" s="266" t="str">
        <f>Tabla1[[#This Row],[EXCELENTE]]</f>
        <v>(=100%)</v>
      </c>
      <c r="BV19" s="162" t="s">
        <v>21</v>
      </c>
      <c r="BW19" s="311" t="s">
        <v>793</v>
      </c>
      <c r="BX19" s="170"/>
      <c r="BY19" s="270">
        <f>+IFERROR(AVERAGE(Tabla1[[#This Row],[RESULTADO 6]],Tabla1[[#This Row],[RESULTADO 514]],Tabla1[[#This Row],[RESULTADO 1322]]), "0")</f>
        <v>1</v>
      </c>
      <c r="BZ19" s="271">
        <f>Tabla1[[#This Row],[PROMEDIO MENSUAL 3er TRIMESTRE]]</f>
        <v>1</v>
      </c>
      <c r="CA19" s="265" t="str">
        <f>Tabla1[[#This Row],[DESEMPEÑO1524]]</f>
        <v>EXCELENTE</v>
      </c>
      <c r="CB19" s="186"/>
      <c r="CC19" s="186"/>
      <c r="CD19" s="186"/>
      <c r="CE19" s="272" t="str">
        <f>IFERROR(Tabla1[[#This Row],[Valor numerador19]]/Tabla1[[#This Row],[Valor denominador20]], " ")</f>
        <v xml:space="preserve"> </v>
      </c>
      <c r="CF19" s="181" t="str">
        <f>Tabla1[[#This Row],[EXCELENTE]]</f>
        <v>(=100%)</v>
      </c>
      <c r="CG19" s="186"/>
      <c r="CH19" s="186"/>
      <c r="CI19" s="186"/>
      <c r="CJ19" s="186"/>
      <c r="CK19" s="186"/>
      <c r="CL19" s="186"/>
      <c r="CM19" s="272" t="str">
        <f>+IFERROR(Tabla1[[#This Row],[Valor numerador27]]/Tabla1[[#This Row],[Valor denominador28]], " ")</f>
        <v xml:space="preserve"> </v>
      </c>
      <c r="CN19" s="181" t="str">
        <f>Tabla1[[#This Row],[EXCELENTE]]</f>
        <v>(=100%)</v>
      </c>
      <c r="CO19" s="186"/>
      <c r="CP19" s="186"/>
      <c r="CQ19" s="186"/>
      <c r="CR19" s="163">
        <v>1</v>
      </c>
      <c r="CS19" s="186">
        <v>11</v>
      </c>
      <c r="CT19" s="186">
        <v>11</v>
      </c>
      <c r="CU19" s="273">
        <f>IFERROR(Tabla1[[#This Row],[Valor numerador35]]/Tabla1[[#This Row],[Valor denominador36]], " ")</f>
        <v>1</v>
      </c>
      <c r="CV19" s="181" t="str">
        <f>Tabla1[[#This Row],[EXCELENTE]]</f>
        <v>(=100%)</v>
      </c>
      <c r="CW19" s="164" t="s">
        <v>21</v>
      </c>
      <c r="CX19" s="312" t="s">
        <v>887</v>
      </c>
      <c r="CY19" s="171"/>
      <c r="CZ19" s="263">
        <f>IFERROR(AVERAGE(Tabla1[[#This Row],[RESULTADO 21]],Tabla1[[#This Row],[RESULTADO 29]],Tabla1[[#This Row],[RESULTADO 37]]), "0")</f>
        <v>1</v>
      </c>
      <c r="DA19" s="264">
        <f>Tabla1[[#This Row],[PROMEDIO MENSUAL 2do TRIMESTRE]]</f>
        <v>1</v>
      </c>
      <c r="DB19" s="274" t="str">
        <f>Tabla1[[#This Row],[DESEMPEÑO39]]</f>
        <v>EXCELENTE</v>
      </c>
      <c r="DC19" s="142">
        <f t="shared" si="0"/>
        <v>1</v>
      </c>
      <c r="DD19" s="143"/>
      <c r="DE19" s="143"/>
      <c r="DF19" s="142" t="str">
        <f>IFERROR(Tabla1[[#This Row],[Valor numerador43]]/Tabla1[[#This Row],[Valor denominador44]], " ")</f>
        <v xml:space="preserve"> </v>
      </c>
      <c r="DG19" s="144" t="str">
        <f>Tabla1[[#This Row],[EXCELENTE]]</f>
        <v>(=100%)</v>
      </c>
      <c r="DH19" s="145"/>
      <c r="DI19" s="146"/>
      <c r="DJ19" s="146"/>
      <c r="DK19" s="142">
        <f t="shared" si="2"/>
        <v>1</v>
      </c>
      <c r="DL19" s="143"/>
      <c r="DM19" s="143"/>
      <c r="DN19" s="142" t="str">
        <f>IFERROR(Tabla1[[#This Row],[Valor numerador51]]/Tabla1[[#This Row],[Valor denominador52]], " ")</f>
        <v xml:space="preserve"> </v>
      </c>
      <c r="DO19" s="144" t="str">
        <f>Tabla1[[#This Row],[EXCELENTE]]</f>
        <v>(=100%)</v>
      </c>
      <c r="DP19" s="145"/>
      <c r="DQ19" s="146"/>
      <c r="DR19" s="146"/>
      <c r="DS19" s="142">
        <f t="shared" si="3"/>
        <v>1</v>
      </c>
      <c r="DT19" s="143">
        <v>20</v>
      </c>
      <c r="DU19" s="143">
        <v>20</v>
      </c>
      <c r="DV19" s="142">
        <f>+Tabla1[[#This Row],[Valor denominador60]]/Tabla1[[#This Row],[Valor denominador60]]</f>
        <v>1</v>
      </c>
      <c r="DW19" s="144" t="str">
        <f>Tabla1[[#This Row],[EXCELENTE]]</f>
        <v>(=100%)</v>
      </c>
      <c r="DX19" s="145" t="s">
        <v>21</v>
      </c>
      <c r="DY19" s="146" t="s">
        <v>979</v>
      </c>
      <c r="DZ19" s="146"/>
      <c r="EA19" s="263">
        <f>IFERROR(AVERAGE(Tabla1[[#This Row],[RESULTADO 45]],Tabla1[[#This Row],[RESULTADO 53]],Tabla1[[#This Row],[RESULTADO 61]]), " 0")</f>
        <v>1</v>
      </c>
      <c r="EB19" s="264">
        <f>Tabla1[[#This Row],[PROMEDIO MENSUAL 1er TRIMESTRE]]</f>
        <v>1</v>
      </c>
      <c r="EC19" s="275" t="str">
        <f>Tabla1[[#This Row],[DESEMPEÑO63]]</f>
        <v>EXCELENTE</v>
      </c>
    </row>
    <row r="20" spans="1:133" s="250" customFormat="1" ht="135" x14ac:dyDescent="0.25">
      <c r="A20" s="481">
        <v>13</v>
      </c>
      <c r="B20" s="251" t="s">
        <v>26</v>
      </c>
      <c r="C20" s="252" t="s">
        <v>137</v>
      </c>
      <c r="D20" s="253" t="s">
        <v>138</v>
      </c>
      <c r="E20" s="254" t="s">
        <v>29</v>
      </c>
      <c r="F20" s="258" t="s">
        <v>157</v>
      </c>
      <c r="G20" s="258" t="s">
        <v>158</v>
      </c>
      <c r="H20" s="256" t="s">
        <v>32</v>
      </c>
      <c r="I20" s="256" t="s">
        <v>141</v>
      </c>
      <c r="J20" s="307">
        <v>0.95</v>
      </c>
      <c r="K20" s="256" t="s">
        <v>95</v>
      </c>
      <c r="L20" s="258" t="s">
        <v>159</v>
      </c>
      <c r="M20" s="258" t="s">
        <v>160</v>
      </c>
      <c r="N20" s="256" t="s">
        <v>37</v>
      </c>
      <c r="O20" s="258" t="s">
        <v>161</v>
      </c>
      <c r="P20" s="254" t="s">
        <v>39</v>
      </c>
      <c r="Q20" s="254" t="s">
        <v>39</v>
      </c>
      <c r="R20" s="258" t="s">
        <v>153</v>
      </c>
      <c r="S20" s="258" t="s">
        <v>162</v>
      </c>
      <c r="T20" s="258" t="s">
        <v>163</v>
      </c>
      <c r="U20" s="301" t="s">
        <v>43</v>
      </c>
      <c r="V20" s="256" t="s">
        <v>146</v>
      </c>
      <c r="W20" s="256" t="s">
        <v>164</v>
      </c>
      <c r="X20" s="256" t="s">
        <v>164</v>
      </c>
      <c r="Y20" s="256" t="s">
        <v>148</v>
      </c>
      <c r="Z20" s="260">
        <v>10</v>
      </c>
      <c r="AA20" s="260">
        <v>10</v>
      </c>
      <c r="AB20" s="260">
        <v>10</v>
      </c>
      <c r="AC20" s="260">
        <f>IFERROR(Tabla1[[#This Row],[Valor numerador]]/Tabla1[[#This Row],[Valor denominador]], " ")</f>
        <v>1</v>
      </c>
      <c r="AD20" s="260" t="str">
        <f>Tabla1[[#This Row],[EXCELENTE]]</f>
        <v>(=100%)</v>
      </c>
      <c r="AE20" s="260" t="s">
        <v>21</v>
      </c>
      <c r="AF20" s="260" t="s">
        <v>1031</v>
      </c>
      <c r="AG20" s="260"/>
      <c r="AH20" s="260">
        <v>16</v>
      </c>
      <c r="AI20" s="260">
        <v>16</v>
      </c>
      <c r="AJ20" s="260">
        <v>16</v>
      </c>
      <c r="AK20" s="260">
        <f>IFERROR(Tabla1[[#This Row],[Valor numerador3]]/Tabla1[[#This Row],[Valor denominador4]], " ")</f>
        <v>1</v>
      </c>
      <c r="AL20" s="260" t="str">
        <f>Tabla1[[#This Row],[EXCELENTE]]</f>
        <v>(=100%)</v>
      </c>
      <c r="AM20" s="260" t="s">
        <v>21</v>
      </c>
      <c r="AN20" s="308" t="s">
        <v>1032</v>
      </c>
      <c r="AO20" s="260"/>
      <c r="AP20" s="260">
        <v>21</v>
      </c>
      <c r="AQ20" s="260">
        <v>21</v>
      </c>
      <c r="AR20" s="260">
        <v>21</v>
      </c>
      <c r="AS20" s="262">
        <f>IFERROR(Tabla1[[#This Row],[Valor numerador11]]/Tabla1[[#This Row],[Valor denominador12]], " ")</f>
        <v>1</v>
      </c>
      <c r="AT20" s="260" t="str">
        <f>Tabla1[[#This Row],[EXCELENTE]]</f>
        <v>(=100%)</v>
      </c>
      <c r="AU20" s="161" t="s">
        <v>21</v>
      </c>
      <c r="AV20" s="308" t="s">
        <v>1033</v>
      </c>
      <c r="AW20" s="260"/>
      <c r="AX20" s="310">
        <f>IFERROR(AVERAGE(Tabla1[[#This Row],[RESULTADO ]],Tabla1[[#This Row],[RESULTADO 5]],Tabla1[[#This Row],[RESULTADO 13]]), "0")</f>
        <v>1</v>
      </c>
      <c r="AY20" s="264">
        <f>Tabla1[[#This Row],[PROMEDIO MENSUAL 4to TRIMESTRE]]</f>
        <v>1</v>
      </c>
      <c r="AZ20" s="265" t="str">
        <f>Tabla1[[#This Row],[DESEMPEÑO15]]</f>
        <v>EXCELENTE</v>
      </c>
      <c r="BA20" s="268"/>
      <c r="BB20" s="266"/>
      <c r="BC20" s="266"/>
      <c r="BD20" s="267" t="str">
        <f>IFERROR(Tabla1[[#This Row],[Valor numerador4]]/Tabla1[[#This Row],[Valor denominador5]], " ")</f>
        <v xml:space="preserve"> </v>
      </c>
      <c r="BE20" s="268" t="str">
        <f t="shared" si="1"/>
        <v>(=100%)</v>
      </c>
      <c r="BF20" s="266"/>
      <c r="BG20" s="269"/>
      <c r="BH20" s="269"/>
      <c r="BI20" s="268"/>
      <c r="BJ20" s="266"/>
      <c r="BK20" s="266"/>
      <c r="BL20" s="267" t="str">
        <f>+IFERROR(Tabla1[[#This Row],[Valor numerador312]]/Tabla1[[#This Row],[Valor denominador413]], " ")</f>
        <v xml:space="preserve"> </v>
      </c>
      <c r="BM20" s="266" t="str">
        <f>Tabla1[[#This Row],[EXCELENTE]]</f>
        <v>(=100%)</v>
      </c>
      <c r="BN20" s="266"/>
      <c r="BO20" s="269"/>
      <c r="BP20" s="269"/>
      <c r="BQ20" s="268">
        <v>0.95</v>
      </c>
      <c r="BR20" s="266">
        <v>17</v>
      </c>
      <c r="BS20" s="266">
        <v>17</v>
      </c>
      <c r="BT20" s="267">
        <f>+IFERROR(Tabla1[[#This Row],[Valor numerador1120]]/Tabla1[[#This Row],[Valor denominador1221]], " ")</f>
        <v>1</v>
      </c>
      <c r="BU20" s="266" t="str">
        <f>Tabla1[[#This Row],[EXCELENTE]]</f>
        <v>(=100%)</v>
      </c>
      <c r="BV20" s="162" t="s">
        <v>21</v>
      </c>
      <c r="BW20" s="165" t="s">
        <v>794</v>
      </c>
      <c r="BX20" s="166"/>
      <c r="BY20" s="270">
        <f>+IFERROR(AVERAGE(Tabla1[[#This Row],[RESULTADO 6]],Tabla1[[#This Row],[RESULTADO 514]],Tabla1[[#This Row],[RESULTADO 1322]]), "0")</f>
        <v>1</v>
      </c>
      <c r="BZ20" s="271">
        <f>Tabla1[[#This Row],[PROMEDIO MENSUAL 3er TRIMESTRE]]</f>
        <v>1</v>
      </c>
      <c r="CA20" s="265" t="str">
        <f>Tabla1[[#This Row],[DESEMPEÑO1524]]</f>
        <v>EXCELENTE</v>
      </c>
      <c r="CB20" s="186"/>
      <c r="CC20" s="186"/>
      <c r="CD20" s="186"/>
      <c r="CE20" s="272" t="str">
        <f>IFERROR(Tabla1[[#This Row],[Valor numerador19]]/Tabla1[[#This Row],[Valor denominador20]], " ")</f>
        <v xml:space="preserve"> </v>
      </c>
      <c r="CF20" s="181" t="str">
        <f>Tabla1[[#This Row],[EXCELENTE]]</f>
        <v>(=100%)</v>
      </c>
      <c r="CG20" s="186"/>
      <c r="CH20" s="186"/>
      <c r="CI20" s="186"/>
      <c r="CJ20" s="152"/>
      <c r="CK20" s="149"/>
      <c r="CL20" s="149"/>
      <c r="CM20" s="272" t="str">
        <f>+IFERROR(Tabla1[[#This Row],[Valor numerador27]]/Tabla1[[#This Row],[Valor denominador28]], " ")</f>
        <v xml:space="preserve"> </v>
      </c>
      <c r="CN20" s="181" t="str">
        <f>Tabla1[[#This Row],[EXCELENTE]]</f>
        <v>(=100%)</v>
      </c>
      <c r="CO20" s="167"/>
      <c r="CP20" s="154"/>
      <c r="CQ20" s="154"/>
      <c r="CR20" s="163">
        <v>0.95</v>
      </c>
      <c r="CS20" s="186">
        <v>106</v>
      </c>
      <c r="CT20" s="186">
        <v>106</v>
      </c>
      <c r="CU20" s="273">
        <f>IFERROR(Tabla1[[#This Row],[Valor numerador35]]/Tabla1[[#This Row],[Valor denominador36]], " ")</f>
        <v>1</v>
      </c>
      <c r="CV20" s="181" t="str">
        <f>Tabla1[[#This Row],[EXCELENTE]]</f>
        <v>(=100%)</v>
      </c>
      <c r="CW20" s="164" t="s">
        <v>21</v>
      </c>
      <c r="CX20" s="168" t="s">
        <v>888</v>
      </c>
      <c r="CY20" s="167"/>
      <c r="CZ20" s="263">
        <f>IFERROR(AVERAGE(Tabla1[[#This Row],[RESULTADO 21]],Tabla1[[#This Row],[RESULTADO 29]],Tabla1[[#This Row],[RESULTADO 37]]), "0")</f>
        <v>1</v>
      </c>
      <c r="DA20" s="264">
        <f>Tabla1[[#This Row],[PROMEDIO MENSUAL 2do TRIMESTRE]]</f>
        <v>1</v>
      </c>
      <c r="DB20" s="274" t="str">
        <f>Tabla1[[#This Row],[DESEMPEÑO39]]</f>
        <v>EXCELENTE</v>
      </c>
      <c r="DC20" s="142">
        <f t="shared" si="0"/>
        <v>0.95</v>
      </c>
      <c r="DD20" s="143"/>
      <c r="DE20" s="143"/>
      <c r="DF20" s="142" t="str">
        <f>IFERROR(Tabla1[[#This Row],[Valor numerador43]]/Tabla1[[#This Row],[Valor denominador44]], " ")</f>
        <v xml:space="preserve"> </v>
      </c>
      <c r="DG20" s="144" t="str">
        <f>Tabla1[[#This Row],[EXCELENTE]]</f>
        <v>(=100%)</v>
      </c>
      <c r="DH20" s="145"/>
      <c r="DI20" s="146"/>
      <c r="DJ20" s="146"/>
      <c r="DK20" s="142">
        <f t="shared" si="2"/>
        <v>0.95</v>
      </c>
      <c r="DL20" s="143"/>
      <c r="DM20" s="143"/>
      <c r="DN20" s="142" t="str">
        <f>IFERROR(Tabla1[[#This Row],[Valor numerador51]]/Tabla1[[#This Row],[Valor denominador52]], " ")</f>
        <v xml:space="preserve"> </v>
      </c>
      <c r="DO20" s="144" t="str">
        <f>Tabla1[[#This Row],[EXCELENTE]]</f>
        <v>(=100%)</v>
      </c>
      <c r="DP20" s="145"/>
      <c r="DQ20" s="146"/>
      <c r="DR20" s="146"/>
      <c r="DS20" s="142">
        <f t="shared" si="3"/>
        <v>0.95</v>
      </c>
      <c r="DT20" s="143">
        <v>266</v>
      </c>
      <c r="DU20" s="143">
        <v>266</v>
      </c>
      <c r="DV20" s="142">
        <f>+Tabla1[[#This Row],[Valor denominador60]]/Tabla1[[#This Row],[Valor denominador60]]</f>
        <v>1</v>
      </c>
      <c r="DW20" s="144" t="str">
        <f>Tabla1[[#This Row],[EXCELENTE]]</f>
        <v>(=100%)</v>
      </c>
      <c r="DX20" s="145" t="s">
        <v>21</v>
      </c>
      <c r="DY20" s="146" t="s">
        <v>980</v>
      </c>
      <c r="DZ20" s="146"/>
      <c r="EA20" s="263">
        <f>IFERROR(AVERAGE(Tabla1[[#This Row],[RESULTADO 45]],Tabla1[[#This Row],[RESULTADO 53]],Tabla1[[#This Row],[RESULTADO 61]]), " 0")</f>
        <v>1</v>
      </c>
      <c r="EB20" s="264">
        <f>Tabla1[[#This Row],[PROMEDIO MENSUAL 1er TRIMESTRE]]</f>
        <v>1</v>
      </c>
      <c r="EC20" s="275" t="str">
        <f>Tabla1[[#This Row],[DESEMPEÑO63]]</f>
        <v>EXCELENTE</v>
      </c>
    </row>
    <row r="21" spans="1:133" s="250" customFormat="1" ht="75" customHeight="1" x14ac:dyDescent="0.25">
      <c r="A21" s="481">
        <v>14</v>
      </c>
      <c r="B21" s="251" t="s">
        <v>26</v>
      </c>
      <c r="C21" s="252" t="s">
        <v>137</v>
      </c>
      <c r="D21" s="253" t="s">
        <v>138</v>
      </c>
      <c r="E21" s="281" t="s">
        <v>29</v>
      </c>
      <c r="F21" s="251" t="s">
        <v>165</v>
      </c>
      <c r="G21" s="296" t="s">
        <v>166</v>
      </c>
      <c r="H21" s="276" t="s">
        <v>167</v>
      </c>
      <c r="I21" s="276" t="s">
        <v>141</v>
      </c>
      <c r="J21" s="296">
        <v>4</v>
      </c>
      <c r="K21" s="276" t="s">
        <v>102</v>
      </c>
      <c r="L21" s="296" t="s">
        <v>159</v>
      </c>
      <c r="M21" s="251" t="s">
        <v>168</v>
      </c>
      <c r="N21" s="276" t="s">
        <v>37</v>
      </c>
      <c r="O21" s="296" t="s">
        <v>169</v>
      </c>
      <c r="P21" s="281" t="s">
        <v>39</v>
      </c>
      <c r="Q21" s="281" t="s">
        <v>39</v>
      </c>
      <c r="R21" s="296" t="s">
        <v>170</v>
      </c>
      <c r="S21" s="296" t="s">
        <v>171</v>
      </c>
      <c r="T21" s="296" t="s">
        <v>172</v>
      </c>
      <c r="U21" s="296" t="s">
        <v>173</v>
      </c>
      <c r="V21" s="285" t="s">
        <v>146</v>
      </c>
      <c r="W21" s="276" t="s">
        <v>164</v>
      </c>
      <c r="X21" s="276" t="s">
        <v>164</v>
      </c>
      <c r="Y21" s="285" t="s">
        <v>148</v>
      </c>
      <c r="Z21" s="260">
        <v>1</v>
      </c>
      <c r="AA21" s="260">
        <v>1</v>
      </c>
      <c r="AB21" s="260">
        <v>1</v>
      </c>
      <c r="AC21" s="260">
        <f>IFERROR(Tabla1[[#This Row],[Valor numerador]]/Tabla1[[#This Row],[Valor denominador]], " ")</f>
        <v>1</v>
      </c>
      <c r="AD21" s="260" t="str">
        <f>Tabla1[[#This Row],[EXCELENTE]]</f>
        <v>≤3</v>
      </c>
      <c r="AE21" s="260" t="s">
        <v>21</v>
      </c>
      <c r="AF21" s="286" t="s">
        <v>1021</v>
      </c>
      <c r="AG21" s="260"/>
      <c r="AH21" s="260">
        <v>2</v>
      </c>
      <c r="AI21" s="260">
        <v>2</v>
      </c>
      <c r="AJ21" s="260">
        <v>2</v>
      </c>
      <c r="AK21" s="260">
        <f>IFERROR(Tabla1[[#This Row],[Valor numerador3]]/Tabla1[[#This Row],[Valor denominador4]], " ")</f>
        <v>1</v>
      </c>
      <c r="AL21" s="260" t="str">
        <f>Tabla1[[#This Row],[EXCELENTE]]</f>
        <v>≤3</v>
      </c>
      <c r="AM21" s="260" t="s">
        <v>21</v>
      </c>
      <c r="AN21" s="286" t="s">
        <v>1023</v>
      </c>
      <c r="AO21" s="260"/>
      <c r="AP21" s="260">
        <v>2</v>
      </c>
      <c r="AQ21" s="260">
        <v>2</v>
      </c>
      <c r="AR21" s="260">
        <v>2</v>
      </c>
      <c r="AS21" s="262">
        <f>IFERROR(Tabla1[[#This Row],[Valor numerador11]]/Tabla1[[#This Row],[Valor denominador12]], " ")</f>
        <v>1</v>
      </c>
      <c r="AT21" s="260" t="str">
        <f>Tabla1[[#This Row],[EXCELENTE]]</f>
        <v>≤3</v>
      </c>
      <c r="AU21" s="161" t="s">
        <v>21</v>
      </c>
      <c r="AV21" s="286" t="s">
        <v>1025</v>
      </c>
      <c r="AW21" s="260"/>
      <c r="AX21" s="310">
        <f>IFERROR(AVERAGE(Tabla1[[#This Row],[RESULTADO ]],Tabla1[[#This Row],[RESULTADO 5]],Tabla1[[#This Row],[RESULTADO 13]]), "0")</f>
        <v>1</v>
      </c>
      <c r="AY21" s="264">
        <f>Tabla1[[#This Row],[PROMEDIO MENSUAL 4to TRIMESTRE]]</f>
        <v>1</v>
      </c>
      <c r="AZ21" s="265" t="str">
        <f>Tabla1[[#This Row],[DESEMPEÑO15]]</f>
        <v>EXCELENTE</v>
      </c>
      <c r="BA21" s="314"/>
      <c r="BB21" s="266"/>
      <c r="BC21" s="266"/>
      <c r="BD21" s="267" t="str">
        <f>IFERROR(Tabla1[[#This Row],[Valor numerador4]]/Tabla1[[#This Row],[Valor denominador5]], " ")</f>
        <v xml:space="preserve"> </v>
      </c>
      <c r="BE21" s="268" t="str">
        <f t="shared" si="1"/>
        <v>≤3</v>
      </c>
      <c r="BF21" s="266"/>
      <c r="BG21" s="269"/>
      <c r="BH21" s="269"/>
      <c r="BI21" s="315">
        <v>0</v>
      </c>
      <c r="BJ21" s="266">
        <v>0</v>
      </c>
      <c r="BK21" s="266">
        <v>0</v>
      </c>
      <c r="BL21" s="267" t="str">
        <f>+IFERROR(Tabla1[[#This Row],[Valor numerador312]]/Tabla1[[#This Row],[Valor denominador413]], " ")</f>
        <v xml:space="preserve"> </v>
      </c>
      <c r="BM21" s="266" t="str">
        <f>Tabla1[[#This Row],[EXCELENTE]]</f>
        <v>≤3</v>
      </c>
      <c r="BN21" s="169" t="s">
        <v>21</v>
      </c>
      <c r="BO21" s="269" t="s">
        <v>765</v>
      </c>
      <c r="BP21" s="269"/>
      <c r="BQ21" s="315"/>
      <c r="BR21" s="266"/>
      <c r="BS21" s="266"/>
      <c r="BT21" s="267" t="str">
        <f>+IFERROR(Tabla1[[#This Row],[Valor numerador1120]]/Tabla1[[#This Row],[Valor denominador1221]], " ")</f>
        <v xml:space="preserve"> </v>
      </c>
      <c r="BU21" s="266" t="str">
        <f>Tabla1[[#This Row],[EXCELENTE]]</f>
        <v>≤3</v>
      </c>
      <c r="BV21" s="162" t="s">
        <v>21</v>
      </c>
      <c r="BW21" s="311"/>
      <c r="BX21" s="170"/>
      <c r="BY21" s="270" t="str">
        <f>+IFERROR(AVERAGE(Tabla1[[#This Row],[RESULTADO 6]],Tabla1[[#This Row],[RESULTADO 514]],Tabla1[[#This Row],[RESULTADO 1322]]), "0")</f>
        <v>0</v>
      </c>
      <c r="BZ21" s="271" t="str">
        <f>Tabla1[[#This Row],[PROMEDIO MENSUAL 3er TRIMESTRE]]</f>
        <v>0</v>
      </c>
      <c r="CA21" s="265" t="str">
        <f>Tabla1[[#This Row],[DESEMPEÑO1524]]</f>
        <v>EXCELENTE</v>
      </c>
      <c r="CB21" s="186"/>
      <c r="CC21" s="186"/>
      <c r="CD21" s="186"/>
      <c r="CE21" s="272" t="str">
        <f>IFERROR(Tabla1[[#This Row],[Valor numerador19]]/Tabla1[[#This Row],[Valor denominador20]], " ")</f>
        <v xml:space="preserve"> </v>
      </c>
      <c r="CF21" s="181" t="str">
        <f>Tabla1[[#This Row],[EXCELENTE]]</f>
        <v>≤3</v>
      </c>
      <c r="CG21" s="186"/>
      <c r="CH21" s="186"/>
      <c r="CI21" s="186"/>
      <c r="CJ21" s="152"/>
      <c r="CK21" s="149"/>
      <c r="CL21" s="149"/>
      <c r="CM21" s="272" t="str">
        <f>+IFERROR(Tabla1[[#This Row],[Valor numerador27]]/Tabla1[[#This Row],[Valor denominador28]], " ")</f>
        <v xml:space="preserve"> </v>
      </c>
      <c r="CN21" s="181" t="str">
        <f>Tabla1[[#This Row],[EXCELENTE]]</f>
        <v>≤3</v>
      </c>
      <c r="CO21" s="167"/>
      <c r="CP21" s="154"/>
      <c r="CQ21" s="154"/>
      <c r="CR21" s="163">
        <v>4</v>
      </c>
      <c r="CS21" s="186">
        <v>2</v>
      </c>
      <c r="CT21" s="186">
        <v>2</v>
      </c>
      <c r="CU21" s="273">
        <f>IFERROR(Tabla1[[#This Row],[Valor numerador35]]/Tabla1[[#This Row],[Valor denominador36]], " ")</f>
        <v>1</v>
      </c>
      <c r="CV21" s="181" t="str">
        <f>Tabla1[[#This Row],[EXCELENTE]]</f>
        <v>≤3</v>
      </c>
      <c r="CW21" s="164" t="s">
        <v>21</v>
      </c>
      <c r="CX21" s="312" t="s">
        <v>889</v>
      </c>
      <c r="CY21" s="171"/>
      <c r="CZ21" s="263">
        <f>IFERROR(AVERAGE(Tabla1[[#This Row],[RESULTADO 21]],Tabla1[[#This Row],[RESULTADO 29]],Tabla1[[#This Row],[RESULTADO 37]]), "0")</f>
        <v>1</v>
      </c>
      <c r="DA21" s="264">
        <f>Tabla1[[#This Row],[PROMEDIO MENSUAL 2do TRIMESTRE]]</f>
        <v>1</v>
      </c>
      <c r="DB21" s="274" t="str">
        <f>Tabla1[[#This Row],[DESEMPEÑO39]]</f>
        <v>EXCELENTE</v>
      </c>
      <c r="DC21" s="143">
        <f t="shared" si="0"/>
        <v>4</v>
      </c>
      <c r="DD21" s="143"/>
      <c r="DE21" s="143"/>
      <c r="DF21" s="142" t="str">
        <f>IFERROR(Tabla1[[#This Row],[Valor numerador43]]/Tabla1[[#This Row],[Valor denominador44]], " ")</f>
        <v xml:space="preserve"> </v>
      </c>
      <c r="DG21" s="144" t="str">
        <f>Tabla1[[#This Row],[EXCELENTE]]</f>
        <v>≤3</v>
      </c>
      <c r="DH21" s="145"/>
      <c r="DI21" s="146"/>
      <c r="DJ21" s="146"/>
      <c r="DK21" s="143">
        <f t="shared" si="2"/>
        <v>4</v>
      </c>
      <c r="DL21" s="143">
        <v>1</v>
      </c>
      <c r="DM21" s="143">
        <v>1</v>
      </c>
      <c r="DN21" s="142">
        <f>IFERROR(Tabla1[[#This Row],[Valor numerador51]]/Tabla1[[#This Row],[Valor denominador52]], " ")</f>
        <v>1</v>
      </c>
      <c r="DO21" s="144" t="str">
        <f>Tabla1[[#This Row],[EXCELENTE]]</f>
        <v>≤3</v>
      </c>
      <c r="DP21" s="145" t="s">
        <v>21</v>
      </c>
      <c r="DQ21" s="146" t="s">
        <v>955</v>
      </c>
      <c r="DR21" s="146"/>
      <c r="DS21" s="143">
        <f t="shared" si="3"/>
        <v>4</v>
      </c>
      <c r="DT21" s="143"/>
      <c r="DU21" s="143"/>
      <c r="DV21" s="142" t="e">
        <f>+Tabla1[[#This Row],[Valor denominador60]]/Tabla1[[#This Row],[Valor denominador60]]</f>
        <v>#DIV/0!</v>
      </c>
      <c r="DW21" s="144" t="str">
        <f>Tabla1[[#This Row],[EXCELENTE]]</f>
        <v>≤3</v>
      </c>
      <c r="DX21" s="145"/>
      <c r="DY21" s="146"/>
      <c r="DZ21" s="146"/>
      <c r="EA21" s="263" t="str">
        <f>IFERROR(AVERAGE(Tabla1[[#This Row],[RESULTADO 45]],Tabla1[[#This Row],[RESULTADO 53]],Tabla1[[#This Row],[RESULTADO 61]]), " 0")</f>
        <v xml:space="preserve"> 0</v>
      </c>
      <c r="EB21" s="264" t="str">
        <f>Tabla1[[#This Row],[PROMEDIO MENSUAL 1er TRIMESTRE]]</f>
        <v xml:space="preserve"> 0</v>
      </c>
      <c r="EC21" s="275" t="s">
        <v>21</v>
      </c>
    </row>
    <row r="22" spans="1:133" s="250" customFormat="1" ht="75" x14ac:dyDescent="0.25">
      <c r="A22" s="481">
        <v>15</v>
      </c>
      <c r="B22" s="251" t="s">
        <v>26</v>
      </c>
      <c r="C22" s="252" t="s">
        <v>137</v>
      </c>
      <c r="D22" s="253" t="s">
        <v>138</v>
      </c>
      <c r="E22" s="254" t="s">
        <v>71</v>
      </c>
      <c r="F22" s="300" t="s">
        <v>174</v>
      </c>
      <c r="G22" s="316" t="s">
        <v>175</v>
      </c>
      <c r="H22" s="256" t="s">
        <v>32</v>
      </c>
      <c r="I22" s="256" t="s">
        <v>141</v>
      </c>
      <c r="J22" s="307">
        <v>1</v>
      </c>
      <c r="K22" s="256" t="s">
        <v>102</v>
      </c>
      <c r="L22" s="300" t="s">
        <v>159</v>
      </c>
      <c r="M22" s="300" t="s">
        <v>176</v>
      </c>
      <c r="N22" s="256" t="s">
        <v>37</v>
      </c>
      <c r="O22" s="300" t="s">
        <v>708</v>
      </c>
      <c r="P22" s="254" t="s">
        <v>39</v>
      </c>
      <c r="Q22" s="254" t="s">
        <v>39</v>
      </c>
      <c r="R22" s="300" t="s">
        <v>177</v>
      </c>
      <c r="S22" s="300" t="s">
        <v>178</v>
      </c>
      <c r="T22" s="317">
        <v>1</v>
      </c>
      <c r="U22" s="317">
        <v>1</v>
      </c>
      <c r="V22" s="256" t="s">
        <v>146</v>
      </c>
      <c r="W22" s="256" t="s">
        <v>146</v>
      </c>
      <c r="X22" s="256" t="s">
        <v>146</v>
      </c>
      <c r="Y22" s="256" t="s">
        <v>148</v>
      </c>
      <c r="Z22" s="260">
        <v>21</v>
      </c>
      <c r="AA22" s="260">
        <v>21</v>
      </c>
      <c r="AB22" s="260">
        <v>21</v>
      </c>
      <c r="AC22" s="260">
        <f>IFERROR(Tabla1[[#This Row],[Valor numerador]]/Tabla1[[#This Row],[Valor denominador]], " ")</f>
        <v>1</v>
      </c>
      <c r="AD22" s="260">
        <f>Tabla1[[#This Row],[EXCELENTE]]</f>
        <v>1</v>
      </c>
      <c r="AE22" s="260" t="s">
        <v>21</v>
      </c>
      <c r="AF22" s="286" t="s">
        <v>1022</v>
      </c>
      <c r="AG22" s="260"/>
      <c r="AH22" s="260">
        <v>12</v>
      </c>
      <c r="AI22" s="260">
        <v>12</v>
      </c>
      <c r="AJ22" s="260">
        <v>12</v>
      </c>
      <c r="AK22" s="260">
        <f>IFERROR(Tabla1[[#This Row],[Valor numerador3]]/Tabla1[[#This Row],[Valor denominador4]], " ")</f>
        <v>1</v>
      </c>
      <c r="AL22" s="260">
        <f>Tabla1[[#This Row],[EXCELENTE]]</f>
        <v>1</v>
      </c>
      <c r="AM22" s="260" t="s">
        <v>21</v>
      </c>
      <c r="AN22" s="286" t="s">
        <v>1024</v>
      </c>
      <c r="AO22" s="260"/>
      <c r="AP22" s="260">
        <v>31</v>
      </c>
      <c r="AQ22" s="260">
        <v>31</v>
      </c>
      <c r="AR22" s="260">
        <v>31</v>
      </c>
      <c r="AS22" s="262">
        <f>IFERROR(Tabla1[[#This Row],[Valor numerador11]]/Tabla1[[#This Row],[Valor denominador12]], " ")</f>
        <v>1</v>
      </c>
      <c r="AT22" s="260">
        <f>Tabla1[[#This Row],[EXCELENTE]]</f>
        <v>1</v>
      </c>
      <c r="AU22" s="161" t="s">
        <v>21</v>
      </c>
      <c r="AV22" s="286" t="s">
        <v>1022</v>
      </c>
      <c r="AW22" s="260"/>
      <c r="AX22" s="310">
        <f>IFERROR(AVERAGE(Tabla1[[#This Row],[RESULTADO ]],Tabla1[[#This Row],[RESULTADO 5]],Tabla1[[#This Row],[RESULTADO 13]]), "0")</f>
        <v>1</v>
      </c>
      <c r="AY22" s="264">
        <f>Tabla1[[#This Row],[PROMEDIO MENSUAL 4to TRIMESTRE]]</f>
        <v>1</v>
      </c>
      <c r="AZ22" s="265" t="str">
        <f>Tabla1[[#This Row],[DESEMPEÑO15]]</f>
        <v>EXCELENTE</v>
      </c>
      <c r="BA22" s="268"/>
      <c r="BB22" s="266"/>
      <c r="BC22" s="266"/>
      <c r="BD22" s="267" t="str">
        <f>IFERROR(Tabla1[[#This Row],[Valor numerador4]]/Tabla1[[#This Row],[Valor denominador5]], " ")</f>
        <v xml:space="preserve"> </v>
      </c>
      <c r="BE22" s="268">
        <f t="shared" si="1"/>
        <v>1</v>
      </c>
      <c r="BF22" s="266"/>
      <c r="BG22" s="269"/>
      <c r="BH22" s="269"/>
      <c r="BI22" s="268"/>
      <c r="BJ22" s="266"/>
      <c r="BK22" s="266"/>
      <c r="BL22" s="267" t="str">
        <f>+IFERROR(Tabla1[[#This Row],[Valor numerador312]]/Tabla1[[#This Row],[Valor denominador413]], " ")</f>
        <v xml:space="preserve"> </v>
      </c>
      <c r="BM22" s="266">
        <f>Tabla1[[#This Row],[EXCELENTE]]</f>
        <v>1</v>
      </c>
      <c r="BN22" s="266"/>
      <c r="BO22" s="269"/>
      <c r="BP22" s="269"/>
      <c r="BQ22" s="268">
        <v>1</v>
      </c>
      <c r="BR22" s="266">
        <v>62</v>
      </c>
      <c r="BS22" s="266">
        <v>62</v>
      </c>
      <c r="BT22" s="267">
        <f>+IFERROR(Tabla1[[#This Row],[Valor numerador1120]]/Tabla1[[#This Row],[Valor denominador1221]], " ")</f>
        <v>1</v>
      </c>
      <c r="BU22" s="266">
        <f>Tabla1[[#This Row],[EXCELENTE]]</f>
        <v>1</v>
      </c>
      <c r="BV22" s="162" t="s">
        <v>21</v>
      </c>
      <c r="BW22" s="311" t="s">
        <v>795</v>
      </c>
      <c r="BX22" s="170"/>
      <c r="BY22" s="270">
        <f>+IFERROR(AVERAGE(Tabla1[[#This Row],[RESULTADO 6]],Tabla1[[#This Row],[RESULTADO 514]],Tabla1[[#This Row],[RESULTADO 1322]]), "0")</f>
        <v>1</v>
      </c>
      <c r="BZ22" s="271">
        <f>Tabla1[[#This Row],[PROMEDIO MENSUAL 3er TRIMESTRE]]</f>
        <v>1</v>
      </c>
      <c r="CA22" s="265" t="str">
        <f>Tabla1[[#This Row],[DESEMPEÑO1524]]</f>
        <v>EXCELENTE</v>
      </c>
      <c r="CB22" s="186"/>
      <c r="CC22" s="186"/>
      <c r="CD22" s="186"/>
      <c r="CE22" s="272" t="str">
        <f>IFERROR(Tabla1[[#This Row],[Valor numerador19]]/Tabla1[[#This Row],[Valor denominador20]], " ")</f>
        <v xml:space="preserve"> </v>
      </c>
      <c r="CF22" s="181">
        <f>Tabla1[[#This Row],[EXCELENTE]]</f>
        <v>1</v>
      </c>
      <c r="CG22" s="186"/>
      <c r="CH22" s="186"/>
      <c r="CI22" s="186"/>
      <c r="CJ22" s="152"/>
      <c r="CK22" s="149"/>
      <c r="CL22" s="149"/>
      <c r="CM22" s="272" t="str">
        <f>+IFERROR(Tabla1[[#This Row],[Valor numerador27]]/Tabla1[[#This Row],[Valor denominador28]], " ")</f>
        <v xml:space="preserve"> </v>
      </c>
      <c r="CN22" s="181">
        <f>Tabla1[[#This Row],[EXCELENTE]]</f>
        <v>1</v>
      </c>
      <c r="CO22" s="167"/>
      <c r="CP22" s="154"/>
      <c r="CQ22" s="154"/>
      <c r="CR22" s="163">
        <v>1</v>
      </c>
      <c r="CS22" s="186">
        <v>48</v>
      </c>
      <c r="CT22" s="186">
        <v>48</v>
      </c>
      <c r="CU22" s="273">
        <f>IFERROR(Tabla1[[#This Row],[Valor numerador35]]/Tabla1[[#This Row],[Valor denominador36]], " ")</f>
        <v>1</v>
      </c>
      <c r="CV22" s="181">
        <f>Tabla1[[#This Row],[EXCELENTE]]</f>
        <v>1</v>
      </c>
      <c r="CW22" s="164" t="s">
        <v>21</v>
      </c>
      <c r="CX22" s="312" t="s">
        <v>890</v>
      </c>
      <c r="CY22" s="171"/>
      <c r="CZ22" s="263">
        <f>IFERROR(AVERAGE(Tabla1[[#This Row],[RESULTADO 21]],Tabla1[[#This Row],[RESULTADO 29]],Tabla1[[#This Row],[RESULTADO 37]]), "0")</f>
        <v>1</v>
      </c>
      <c r="DA22" s="264">
        <f>Tabla1[[#This Row],[PROMEDIO MENSUAL 2do TRIMESTRE]]</f>
        <v>1</v>
      </c>
      <c r="DB22" s="274" t="str">
        <f>Tabla1[[#This Row],[DESEMPEÑO39]]</f>
        <v>EXCELENTE</v>
      </c>
      <c r="DC22" s="142">
        <f t="shared" si="0"/>
        <v>1</v>
      </c>
      <c r="DD22" s="143"/>
      <c r="DE22" s="143"/>
      <c r="DF22" s="142" t="str">
        <f>IFERROR(Tabla1[[#This Row],[Valor numerador43]]/Tabla1[[#This Row],[Valor denominador44]], " ")</f>
        <v xml:space="preserve"> </v>
      </c>
      <c r="DG22" s="144">
        <f>Tabla1[[#This Row],[EXCELENTE]]</f>
        <v>1</v>
      </c>
      <c r="DH22" s="145"/>
      <c r="DI22" s="146"/>
      <c r="DJ22" s="146"/>
      <c r="DK22" s="142">
        <f t="shared" si="2"/>
        <v>1</v>
      </c>
      <c r="DL22" s="143"/>
      <c r="DM22" s="143"/>
      <c r="DN22" s="142" t="str">
        <f>IFERROR(Tabla1[[#This Row],[Valor numerador51]]/Tabla1[[#This Row],[Valor denominador52]], " ")</f>
        <v xml:space="preserve"> </v>
      </c>
      <c r="DO22" s="144">
        <f>Tabla1[[#This Row],[EXCELENTE]]</f>
        <v>1</v>
      </c>
      <c r="DP22" s="145"/>
      <c r="DQ22" s="146"/>
      <c r="DR22" s="146"/>
      <c r="DS22" s="142">
        <f t="shared" si="3"/>
        <v>1</v>
      </c>
      <c r="DT22" s="143">
        <v>85</v>
      </c>
      <c r="DU22" s="143">
        <v>85</v>
      </c>
      <c r="DV22" s="142">
        <f>+Tabla1[[#This Row],[Valor denominador60]]/Tabla1[[#This Row],[Valor denominador60]]</f>
        <v>1</v>
      </c>
      <c r="DW22" s="144">
        <f>Tabla1[[#This Row],[EXCELENTE]]</f>
        <v>1</v>
      </c>
      <c r="DX22" s="145" t="s">
        <v>21</v>
      </c>
      <c r="DY22" s="146" t="s">
        <v>981</v>
      </c>
      <c r="DZ22" s="146"/>
      <c r="EA22" s="263">
        <f>IFERROR(AVERAGE(Tabla1[[#This Row],[RESULTADO 45]],Tabla1[[#This Row],[RESULTADO 53]],Tabla1[[#This Row],[RESULTADO 61]]), " 0")</f>
        <v>1</v>
      </c>
      <c r="EB22" s="264">
        <f>Tabla1[[#This Row],[PROMEDIO MENSUAL 1er TRIMESTRE]]</f>
        <v>1</v>
      </c>
      <c r="EC22" s="275" t="str">
        <f>Tabla1[[#This Row],[DESEMPEÑO63]]</f>
        <v>EXCELENTE</v>
      </c>
    </row>
    <row r="23" spans="1:133" s="250" customFormat="1" ht="60" x14ac:dyDescent="0.25">
      <c r="A23" s="481">
        <v>16</v>
      </c>
      <c r="B23" s="318" t="s">
        <v>179</v>
      </c>
      <c r="C23" s="252" t="s">
        <v>180</v>
      </c>
      <c r="D23" s="277" t="s">
        <v>181</v>
      </c>
      <c r="E23" s="278" t="s">
        <v>29</v>
      </c>
      <c r="F23" s="319" t="s">
        <v>182</v>
      </c>
      <c r="G23" s="320" t="s">
        <v>183</v>
      </c>
      <c r="H23" s="281" t="s">
        <v>184</v>
      </c>
      <c r="I23" s="276" t="s">
        <v>185</v>
      </c>
      <c r="J23" s="303">
        <v>1</v>
      </c>
      <c r="K23" s="276" t="s">
        <v>186</v>
      </c>
      <c r="L23" s="281" t="s">
        <v>35</v>
      </c>
      <c r="M23" s="251" t="s">
        <v>187</v>
      </c>
      <c r="N23" s="281" t="s">
        <v>37</v>
      </c>
      <c r="O23" s="251" t="s">
        <v>188</v>
      </c>
      <c r="P23" s="281" t="s">
        <v>39</v>
      </c>
      <c r="Q23" s="281" t="s">
        <v>39</v>
      </c>
      <c r="R23" s="282" t="s">
        <v>189</v>
      </c>
      <c r="S23" s="283" t="s">
        <v>190</v>
      </c>
      <c r="T23" s="283" t="s">
        <v>155</v>
      </c>
      <c r="U23" s="305" t="s">
        <v>191</v>
      </c>
      <c r="V23" s="285" t="s">
        <v>180</v>
      </c>
      <c r="W23" s="285" t="s">
        <v>192</v>
      </c>
      <c r="X23" s="285" t="s">
        <v>192</v>
      </c>
      <c r="Y23" s="285" t="s">
        <v>180</v>
      </c>
      <c r="Z23" s="261">
        <v>1</v>
      </c>
      <c r="AA23" s="260">
        <v>57</v>
      </c>
      <c r="AB23" s="260">
        <v>57</v>
      </c>
      <c r="AC23" s="261">
        <f>IFERROR(Tabla1[[#This Row],[Valor numerador]]/Tabla1[[#This Row],[Valor denominador]], " ")</f>
        <v>1</v>
      </c>
      <c r="AD23" s="260" t="str">
        <f>Tabla1[[#This Row],[EXCELENTE]]</f>
        <v>&gt;=100%</v>
      </c>
      <c r="AE23" s="260" t="s">
        <v>21</v>
      </c>
      <c r="AF23" s="286" t="s">
        <v>1034</v>
      </c>
      <c r="AG23" s="260"/>
      <c r="AH23" s="262">
        <v>1</v>
      </c>
      <c r="AI23" s="260">
        <v>36</v>
      </c>
      <c r="AJ23" s="260">
        <v>36</v>
      </c>
      <c r="AK23" s="261">
        <f>IFERROR(Tabla1[[#This Row],[Valor numerador3]]/Tabla1[[#This Row],[Valor denominador4]], " ")</f>
        <v>1</v>
      </c>
      <c r="AL23" s="260" t="str">
        <f>Tabla1[[#This Row],[EXCELENTE]]</f>
        <v>&gt;=100%</v>
      </c>
      <c r="AM23" s="260" t="s">
        <v>21</v>
      </c>
      <c r="AN23" s="286" t="s">
        <v>1040</v>
      </c>
      <c r="AO23" s="260"/>
      <c r="AP23" s="262">
        <v>1</v>
      </c>
      <c r="AQ23" s="260">
        <v>37</v>
      </c>
      <c r="AR23" s="260">
        <v>37</v>
      </c>
      <c r="AS23" s="262">
        <f>IFERROR(Tabla1[[#This Row],[Valor numerador11]]/Tabla1[[#This Row],[Valor denominador12]], " ")</f>
        <v>1</v>
      </c>
      <c r="AT23" s="260" t="str">
        <f>Tabla1[[#This Row],[EXCELENTE]]</f>
        <v>&gt;=100%</v>
      </c>
      <c r="AU23" s="302" t="s">
        <v>21</v>
      </c>
      <c r="AV23" s="286" t="s">
        <v>1046</v>
      </c>
      <c r="AW23" s="260"/>
      <c r="AX23" s="263">
        <f>IFERROR(AVERAGE(Tabla1[[#This Row],[RESULTADO ]],Tabla1[[#This Row],[RESULTADO 5]],Tabla1[[#This Row],[RESULTADO 13]]), "0")</f>
        <v>1</v>
      </c>
      <c r="AY23" s="264">
        <f>Tabla1[[#This Row],[PROMEDIO MENSUAL 4to TRIMESTRE]]</f>
        <v>1</v>
      </c>
      <c r="AZ23" s="265" t="str">
        <f>Tabla1[[#This Row],[DESEMPEÑO15]]</f>
        <v>EXCELENTE</v>
      </c>
      <c r="BA23" s="172">
        <v>1</v>
      </c>
      <c r="BB23" s="173">
        <v>45</v>
      </c>
      <c r="BC23" s="173">
        <v>45</v>
      </c>
      <c r="BD23" s="267">
        <f>IFERROR(Tabla1[[#This Row],[Valor numerador4]]/Tabla1[[#This Row],[Valor denominador5]], " ")</f>
        <v>1</v>
      </c>
      <c r="BE23" s="268" t="str">
        <f t="shared" si="1"/>
        <v>&gt;=100%</v>
      </c>
      <c r="BF23" s="321" t="s">
        <v>21</v>
      </c>
      <c r="BG23" s="289" t="s">
        <v>737</v>
      </c>
      <c r="BH23" s="322"/>
      <c r="BI23" s="172">
        <v>1</v>
      </c>
      <c r="BJ23" s="173">
        <v>42</v>
      </c>
      <c r="BK23" s="173">
        <v>42</v>
      </c>
      <c r="BL23" s="267">
        <f>+IFERROR(Tabla1[[#This Row],[Valor numerador312]]/Tabla1[[#This Row],[Valor denominador413]], " ")</f>
        <v>1</v>
      </c>
      <c r="BM23" s="266" t="str">
        <f>Tabla1[[#This Row],[EXCELENTE]]</f>
        <v>&gt;=100%</v>
      </c>
      <c r="BN23" s="321" t="s">
        <v>21</v>
      </c>
      <c r="BO23" s="289" t="s">
        <v>766</v>
      </c>
      <c r="BP23" s="322"/>
      <c r="BQ23" s="172">
        <v>1</v>
      </c>
      <c r="BR23" s="173">
        <v>56</v>
      </c>
      <c r="BS23" s="173">
        <v>56</v>
      </c>
      <c r="BT23" s="267">
        <f>+IFERROR(Tabla1[[#This Row],[Valor numerador1120]]/Tabla1[[#This Row],[Valor denominador1221]], " ")</f>
        <v>1</v>
      </c>
      <c r="BU23" s="266" t="str">
        <f>Tabla1[[#This Row],[EXCELENTE]]</f>
        <v>&gt;=100%</v>
      </c>
      <c r="BV23" s="321" t="s">
        <v>21</v>
      </c>
      <c r="BW23" s="289" t="s">
        <v>796</v>
      </c>
      <c r="BX23" s="322"/>
      <c r="BY23" s="270">
        <f>+IFERROR(AVERAGE(Tabla1[[#This Row],[RESULTADO 6]],Tabla1[[#This Row],[RESULTADO 514]],Tabla1[[#This Row],[RESULTADO 1322]]), "0")</f>
        <v>1</v>
      </c>
      <c r="BZ23" s="271">
        <f>Tabla1[[#This Row],[PROMEDIO MENSUAL 3er TRIMESTRE]]</f>
        <v>1</v>
      </c>
      <c r="CA23" s="265" t="str">
        <f>Tabla1[[#This Row],[DESEMPEÑO1524]]</f>
        <v>EXCELENTE</v>
      </c>
      <c r="CB23" s="163">
        <f t="shared" ref="CB23:CB31" si="4">$J23</f>
        <v>1</v>
      </c>
      <c r="CC23" s="174">
        <v>43</v>
      </c>
      <c r="CD23" s="174">
        <v>43</v>
      </c>
      <c r="CE23" s="272">
        <f>IFERROR(Tabla1[[#This Row],[Valor numerador19]]/Tabla1[[#This Row],[Valor denominador20]], " ")</f>
        <v>1</v>
      </c>
      <c r="CF23" s="181" t="str">
        <f>Tabla1[[#This Row],[EXCELENTE]]</f>
        <v>&gt;=100%</v>
      </c>
      <c r="CG23" s="181" t="s">
        <v>21</v>
      </c>
      <c r="CH23" s="216" t="s">
        <v>833</v>
      </c>
      <c r="CI23" s="323"/>
      <c r="CJ23" s="163">
        <f t="shared" ref="CJ23:CJ31" si="5">$J23</f>
        <v>1</v>
      </c>
      <c r="CK23" s="174">
        <v>45</v>
      </c>
      <c r="CL23" s="174">
        <v>45</v>
      </c>
      <c r="CM23" s="272">
        <f>+IFERROR(Tabla1[[#This Row],[Valor numerador27]]/Tabla1[[#This Row],[Valor denominador28]], " ")</f>
        <v>1</v>
      </c>
      <c r="CN23" s="181" t="str">
        <f>Tabla1[[#This Row],[EXCELENTE]]</f>
        <v>&gt;=100%</v>
      </c>
      <c r="CO23" s="181" t="s">
        <v>21</v>
      </c>
      <c r="CP23" s="216" t="s">
        <v>861</v>
      </c>
      <c r="CQ23" s="323"/>
      <c r="CR23" s="163">
        <f t="shared" ref="CR23:CR31" si="6">$J23</f>
        <v>1</v>
      </c>
      <c r="CS23" s="174">
        <v>43</v>
      </c>
      <c r="CT23" s="174">
        <v>43</v>
      </c>
      <c r="CU23" s="273">
        <f>IFERROR(Tabla1[[#This Row],[Valor numerador35]]/Tabla1[[#This Row],[Valor denominador36]], " ")</f>
        <v>1</v>
      </c>
      <c r="CV23" s="181" t="str">
        <f>Tabla1[[#This Row],[EXCELENTE]]</f>
        <v>&gt;=100%</v>
      </c>
      <c r="CW23" s="181" t="s">
        <v>21</v>
      </c>
      <c r="CX23" s="216" t="s">
        <v>891</v>
      </c>
      <c r="CY23" s="323"/>
      <c r="CZ23" s="263">
        <f>IFERROR(AVERAGE(Tabla1[[#This Row],[RESULTADO 21]],Tabla1[[#This Row],[RESULTADO 29]],Tabla1[[#This Row],[RESULTADO 37]]), "0")</f>
        <v>1</v>
      </c>
      <c r="DA23" s="264">
        <f>Tabla1[[#This Row],[PROMEDIO MENSUAL 2do TRIMESTRE]]</f>
        <v>1</v>
      </c>
      <c r="DB23" s="274" t="str">
        <f>Tabla1[[#This Row],[DESEMPEÑO39]]</f>
        <v>EXCELENTE</v>
      </c>
      <c r="DC23" s="142">
        <f t="shared" si="0"/>
        <v>1</v>
      </c>
      <c r="DD23" s="143">
        <v>44</v>
      </c>
      <c r="DE23" s="143">
        <v>44</v>
      </c>
      <c r="DF23" s="142">
        <f>IFERROR(Tabla1[[#This Row],[Valor numerador43]]/Tabla1[[#This Row],[Valor denominador44]], " ")</f>
        <v>1</v>
      </c>
      <c r="DG23" s="144" t="str">
        <f>Tabla1[[#This Row],[EXCELENTE]]</f>
        <v>&gt;=100%</v>
      </c>
      <c r="DH23" s="145" t="s">
        <v>21</v>
      </c>
      <c r="DI23" s="175" t="s">
        <v>930</v>
      </c>
      <c r="DJ23" s="146"/>
      <c r="DK23" s="142">
        <f t="shared" si="2"/>
        <v>1</v>
      </c>
      <c r="DL23" s="143">
        <v>52</v>
      </c>
      <c r="DM23" s="143">
        <v>52</v>
      </c>
      <c r="DN23" s="142">
        <f>IFERROR(Tabla1[[#This Row],[Valor numerador51]]/Tabla1[[#This Row],[Valor denominador52]], " ")</f>
        <v>1</v>
      </c>
      <c r="DO23" s="144" t="str">
        <f>Tabla1[[#This Row],[EXCELENTE]]</f>
        <v>&gt;=100%</v>
      </c>
      <c r="DP23" s="145" t="s">
        <v>21</v>
      </c>
      <c r="DQ23" s="176" t="s">
        <v>956</v>
      </c>
      <c r="DR23" s="146"/>
      <c r="DS23" s="142">
        <f t="shared" si="3"/>
        <v>1</v>
      </c>
      <c r="DT23" s="143">
        <v>41</v>
      </c>
      <c r="DU23" s="143">
        <v>41</v>
      </c>
      <c r="DV23" s="142">
        <f>+Tabla1[[#This Row],[Valor denominador60]]/Tabla1[[#This Row],[Valor denominador60]]</f>
        <v>1</v>
      </c>
      <c r="DW23" s="144" t="str">
        <f>Tabla1[[#This Row],[EXCELENTE]]</f>
        <v>&gt;=100%</v>
      </c>
      <c r="DX23" s="145" t="s">
        <v>21</v>
      </c>
      <c r="DY23" s="175" t="s">
        <v>982</v>
      </c>
      <c r="DZ23" s="146"/>
      <c r="EA23" s="263">
        <f>IFERROR(AVERAGE(Tabla1[[#This Row],[RESULTADO 45]],Tabla1[[#This Row],[RESULTADO 53]],Tabla1[[#This Row],[RESULTADO 61]]), " 0")</f>
        <v>1</v>
      </c>
      <c r="EB23" s="264">
        <f>Tabla1[[#This Row],[PROMEDIO MENSUAL 1er TRIMESTRE]]</f>
        <v>1</v>
      </c>
      <c r="EC23" s="275" t="str">
        <f>Tabla1[[#This Row],[DESEMPEÑO63]]</f>
        <v>EXCELENTE</v>
      </c>
    </row>
    <row r="24" spans="1:133" s="250" customFormat="1" ht="105" x14ac:dyDescent="0.25">
      <c r="A24" s="481">
        <v>17</v>
      </c>
      <c r="B24" s="318" t="s">
        <v>179</v>
      </c>
      <c r="C24" s="252" t="s">
        <v>180</v>
      </c>
      <c r="D24" s="277" t="s">
        <v>181</v>
      </c>
      <c r="E24" s="254" t="s">
        <v>29</v>
      </c>
      <c r="F24" s="324" t="s">
        <v>193</v>
      </c>
      <c r="G24" s="258" t="s">
        <v>194</v>
      </c>
      <c r="H24" s="254" t="s">
        <v>184</v>
      </c>
      <c r="I24" s="256" t="s">
        <v>185</v>
      </c>
      <c r="J24" s="257">
        <v>1</v>
      </c>
      <c r="K24" s="256" t="s">
        <v>186</v>
      </c>
      <c r="L24" s="254" t="s">
        <v>35</v>
      </c>
      <c r="M24" s="258" t="s">
        <v>195</v>
      </c>
      <c r="N24" s="254" t="s">
        <v>37</v>
      </c>
      <c r="O24" s="258" t="s">
        <v>188</v>
      </c>
      <c r="P24" s="254" t="s">
        <v>39</v>
      </c>
      <c r="Q24" s="254" t="s">
        <v>39</v>
      </c>
      <c r="R24" s="293" t="s">
        <v>189</v>
      </c>
      <c r="S24" s="293" t="s">
        <v>190</v>
      </c>
      <c r="T24" s="293" t="s">
        <v>155</v>
      </c>
      <c r="U24" s="301" t="s">
        <v>191</v>
      </c>
      <c r="V24" s="256" t="s">
        <v>180</v>
      </c>
      <c r="W24" s="256" t="s">
        <v>192</v>
      </c>
      <c r="X24" s="256" t="s">
        <v>192</v>
      </c>
      <c r="Y24" s="256" t="s">
        <v>180</v>
      </c>
      <c r="Z24" s="261">
        <v>1</v>
      </c>
      <c r="AA24" s="260">
        <v>11</v>
      </c>
      <c r="AB24" s="260">
        <v>11</v>
      </c>
      <c r="AC24" s="261">
        <f>IFERROR(Tabla1[[#This Row],[Valor numerador]]/Tabla1[[#This Row],[Valor denominador]], " ")</f>
        <v>1</v>
      </c>
      <c r="AD24" s="260" t="str">
        <f>Tabla1[[#This Row],[EXCELENTE]]</f>
        <v>&gt;=100%</v>
      </c>
      <c r="AE24" s="260" t="s">
        <v>21</v>
      </c>
      <c r="AF24" s="286" t="s">
        <v>1035</v>
      </c>
      <c r="AG24" s="260"/>
      <c r="AH24" s="262">
        <v>1</v>
      </c>
      <c r="AI24" s="260">
        <v>24</v>
      </c>
      <c r="AJ24" s="260">
        <v>24</v>
      </c>
      <c r="AK24" s="261">
        <f>IFERROR(Tabla1[[#This Row],[Valor numerador3]]/Tabla1[[#This Row],[Valor denominador4]], " ")</f>
        <v>1</v>
      </c>
      <c r="AL24" s="260" t="str">
        <f>Tabla1[[#This Row],[EXCELENTE]]</f>
        <v>&gt;=100%</v>
      </c>
      <c r="AM24" s="260" t="s">
        <v>21</v>
      </c>
      <c r="AN24" s="286" t="s">
        <v>1041</v>
      </c>
      <c r="AO24" s="260"/>
      <c r="AP24" s="262">
        <v>1</v>
      </c>
      <c r="AQ24" s="260">
        <v>17</v>
      </c>
      <c r="AR24" s="260">
        <v>17</v>
      </c>
      <c r="AS24" s="262">
        <f>IFERROR(Tabla1[[#This Row],[Valor numerador11]]/Tabla1[[#This Row],[Valor denominador12]], " ")</f>
        <v>1</v>
      </c>
      <c r="AT24" s="260" t="str">
        <f>Tabla1[[#This Row],[EXCELENTE]]</f>
        <v>&gt;=100%</v>
      </c>
      <c r="AU24" s="302" t="s">
        <v>21</v>
      </c>
      <c r="AV24" s="286" t="s">
        <v>1047</v>
      </c>
      <c r="AW24" s="260"/>
      <c r="AX24" s="263">
        <f>IFERROR(AVERAGE(Tabla1[[#This Row],[RESULTADO ]],Tabla1[[#This Row],[RESULTADO 5]],Tabla1[[#This Row],[RESULTADO 13]]), "0")</f>
        <v>1</v>
      </c>
      <c r="AY24" s="264">
        <f>Tabla1[[#This Row],[PROMEDIO MENSUAL 4to TRIMESTRE]]</f>
        <v>1</v>
      </c>
      <c r="AZ24" s="265" t="str">
        <f>Tabla1[[#This Row],[DESEMPEÑO15]]</f>
        <v>EXCELENTE</v>
      </c>
      <c r="BA24" s="172">
        <v>1</v>
      </c>
      <c r="BB24" s="173">
        <v>10</v>
      </c>
      <c r="BC24" s="173">
        <v>10</v>
      </c>
      <c r="BD24" s="267">
        <f>IFERROR(Tabla1[[#This Row],[Valor numerador4]]/Tabla1[[#This Row],[Valor denominador5]], " ")</f>
        <v>1</v>
      </c>
      <c r="BE24" s="268" t="str">
        <f t="shared" si="1"/>
        <v>&gt;=100%</v>
      </c>
      <c r="BF24" s="321" t="s">
        <v>21</v>
      </c>
      <c r="BG24" s="289" t="s">
        <v>738</v>
      </c>
      <c r="BH24" s="322"/>
      <c r="BI24" s="172">
        <v>1</v>
      </c>
      <c r="BJ24" s="173">
        <v>21</v>
      </c>
      <c r="BK24" s="173">
        <v>21</v>
      </c>
      <c r="BL24" s="267">
        <f>+IFERROR(Tabla1[[#This Row],[Valor numerador312]]/Tabla1[[#This Row],[Valor denominador413]], " ")</f>
        <v>1</v>
      </c>
      <c r="BM24" s="266" t="str">
        <f>Tabla1[[#This Row],[EXCELENTE]]</f>
        <v>&gt;=100%</v>
      </c>
      <c r="BN24" s="321" t="s">
        <v>21</v>
      </c>
      <c r="BO24" s="289" t="s">
        <v>767</v>
      </c>
      <c r="BP24" s="322"/>
      <c r="BQ24" s="172">
        <v>1</v>
      </c>
      <c r="BR24" s="173">
        <v>17</v>
      </c>
      <c r="BS24" s="173">
        <v>17</v>
      </c>
      <c r="BT24" s="267">
        <f>+IFERROR(Tabla1[[#This Row],[Valor numerador1120]]/Tabla1[[#This Row],[Valor denominador1221]], " ")</f>
        <v>1</v>
      </c>
      <c r="BU24" s="266" t="str">
        <f>Tabla1[[#This Row],[EXCELENTE]]</f>
        <v>&gt;=100%</v>
      </c>
      <c r="BV24" s="321" t="s">
        <v>21</v>
      </c>
      <c r="BW24" s="289" t="s">
        <v>797</v>
      </c>
      <c r="BX24" s="322"/>
      <c r="BY24" s="270">
        <f>+IFERROR(AVERAGE(Tabla1[[#This Row],[RESULTADO 6]],Tabla1[[#This Row],[RESULTADO 514]],Tabla1[[#This Row],[RESULTADO 1322]]), "0")</f>
        <v>1</v>
      </c>
      <c r="BZ24" s="271">
        <f>Tabla1[[#This Row],[PROMEDIO MENSUAL 3er TRIMESTRE]]</f>
        <v>1</v>
      </c>
      <c r="CA24" s="265" t="str">
        <f>Tabla1[[#This Row],[DESEMPEÑO1524]]</f>
        <v>EXCELENTE</v>
      </c>
      <c r="CB24" s="163">
        <f t="shared" si="4"/>
        <v>1</v>
      </c>
      <c r="CC24" s="174">
        <v>13</v>
      </c>
      <c r="CD24" s="174">
        <v>13</v>
      </c>
      <c r="CE24" s="272">
        <f>IFERROR(Tabla1[[#This Row],[Valor numerador19]]/Tabla1[[#This Row],[Valor denominador20]], " ")</f>
        <v>1</v>
      </c>
      <c r="CF24" s="181" t="str">
        <f>Tabla1[[#This Row],[EXCELENTE]]</f>
        <v>&gt;=100%</v>
      </c>
      <c r="CG24" s="181" t="s">
        <v>21</v>
      </c>
      <c r="CH24" s="216" t="s">
        <v>834</v>
      </c>
      <c r="CI24" s="323"/>
      <c r="CJ24" s="163">
        <f t="shared" si="5"/>
        <v>1</v>
      </c>
      <c r="CK24" s="174">
        <v>15</v>
      </c>
      <c r="CL24" s="174">
        <v>15</v>
      </c>
      <c r="CM24" s="272">
        <f>+IFERROR(Tabla1[[#This Row],[Valor numerador27]]/Tabla1[[#This Row],[Valor denominador28]], " ")</f>
        <v>1</v>
      </c>
      <c r="CN24" s="181" t="str">
        <f>Tabla1[[#This Row],[EXCELENTE]]</f>
        <v>&gt;=100%</v>
      </c>
      <c r="CO24" s="181" t="s">
        <v>21</v>
      </c>
      <c r="CP24" s="216" t="s">
        <v>580</v>
      </c>
      <c r="CQ24" s="323"/>
      <c r="CR24" s="163">
        <f t="shared" si="6"/>
        <v>1</v>
      </c>
      <c r="CS24" s="174">
        <v>21</v>
      </c>
      <c r="CT24" s="174">
        <v>21</v>
      </c>
      <c r="CU24" s="273">
        <f>IFERROR(Tabla1[[#This Row],[Valor numerador35]]/Tabla1[[#This Row],[Valor denominador36]], " ")</f>
        <v>1</v>
      </c>
      <c r="CV24" s="181" t="str">
        <f>Tabla1[[#This Row],[EXCELENTE]]</f>
        <v>&gt;=100%</v>
      </c>
      <c r="CW24" s="181" t="s">
        <v>21</v>
      </c>
      <c r="CX24" s="216" t="s">
        <v>892</v>
      </c>
      <c r="CY24" s="323"/>
      <c r="CZ24" s="263">
        <f>IFERROR(AVERAGE(Tabla1[[#This Row],[RESULTADO 21]],Tabla1[[#This Row],[RESULTADO 29]],Tabla1[[#This Row],[RESULTADO 37]]), "0")</f>
        <v>1</v>
      </c>
      <c r="DA24" s="264">
        <f>Tabla1[[#This Row],[PROMEDIO MENSUAL 2do TRIMESTRE]]</f>
        <v>1</v>
      </c>
      <c r="DB24" s="274" t="str">
        <f>Tabla1[[#This Row],[DESEMPEÑO39]]</f>
        <v>EXCELENTE</v>
      </c>
      <c r="DC24" s="142">
        <f t="shared" si="0"/>
        <v>1</v>
      </c>
      <c r="DD24" s="143">
        <v>20</v>
      </c>
      <c r="DE24" s="143">
        <v>20</v>
      </c>
      <c r="DF24" s="142">
        <f>IFERROR(Tabla1[[#This Row],[Valor numerador43]]/Tabla1[[#This Row],[Valor denominador44]], " ")</f>
        <v>1</v>
      </c>
      <c r="DG24" s="144" t="str">
        <f>Tabla1[[#This Row],[EXCELENTE]]</f>
        <v>&gt;=100%</v>
      </c>
      <c r="DH24" s="145" t="s">
        <v>21</v>
      </c>
      <c r="DI24" s="175" t="s">
        <v>931</v>
      </c>
      <c r="DJ24" s="146"/>
      <c r="DK24" s="142">
        <f t="shared" si="2"/>
        <v>1</v>
      </c>
      <c r="DL24" s="143">
        <v>14</v>
      </c>
      <c r="DM24" s="143">
        <v>14</v>
      </c>
      <c r="DN24" s="142">
        <f>IFERROR(Tabla1[[#This Row],[Valor numerador51]]/Tabla1[[#This Row],[Valor denominador52]], " ")</f>
        <v>1</v>
      </c>
      <c r="DO24" s="144" t="str">
        <f>Tabla1[[#This Row],[EXCELENTE]]</f>
        <v>&gt;=100%</v>
      </c>
      <c r="DP24" s="145" t="s">
        <v>21</v>
      </c>
      <c r="DQ24" s="176" t="s">
        <v>558</v>
      </c>
      <c r="DR24" s="146"/>
      <c r="DS24" s="142">
        <f t="shared" si="3"/>
        <v>1</v>
      </c>
      <c r="DT24" s="143">
        <v>15</v>
      </c>
      <c r="DU24" s="143">
        <v>15</v>
      </c>
      <c r="DV24" s="142">
        <f>+Tabla1[[#This Row],[Valor denominador60]]/Tabla1[[#This Row],[Valor denominador60]]</f>
        <v>1</v>
      </c>
      <c r="DW24" s="144" t="str">
        <f>Tabla1[[#This Row],[EXCELENTE]]</f>
        <v>&gt;=100%</v>
      </c>
      <c r="DX24" s="145" t="s">
        <v>21</v>
      </c>
      <c r="DY24" s="175" t="s">
        <v>580</v>
      </c>
      <c r="DZ24" s="146"/>
      <c r="EA24" s="263">
        <f>IFERROR(AVERAGE(Tabla1[[#This Row],[RESULTADO 45]],Tabla1[[#This Row],[RESULTADO 53]],Tabla1[[#This Row],[RESULTADO 61]]), " 0")</f>
        <v>1</v>
      </c>
      <c r="EB24" s="264">
        <f>Tabla1[[#This Row],[PROMEDIO MENSUAL 1er TRIMESTRE]]</f>
        <v>1</v>
      </c>
      <c r="EC24" s="275" t="str">
        <f>Tabla1[[#This Row],[DESEMPEÑO63]]</f>
        <v>EXCELENTE</v>
      </c>
    </row>
    <row r="25" spans="1:133" s="250" customFormat="1" ht="150" x14ac:dyDescent="0.25">
      <c r="A25" s="481">
        <v>18</v>
      </c>
      <c r="B25" s="318" t="s">
        <v>179</v>
      </c>
      <c r="C25" s="252" t="s">
        <v>180</v>
      </c>
      <c r="D25" s="277" t="s">
        <v>181</v>
      </c>
      <c r="E25" s="278" t="s">
        <v>29</v>
      </c>
      <c r="F25" s="319" t="s">
        <v>196</v>
      </c>
      <c r="G25" s="279" t="s">
        <v>197</v>
      </c>
      <c r="H25" s="281" t="s">
        <v>184</v>
      </c>
      <c r="I25" s="276" t="s">
        <v>185</v>
      </c>
      <c r="J25" s="299">
        <v>0.8</v>
      </c>
      <c r="K25" s="276" t="s">
        <v>186</v>
      </c>
      <c r="L25" s="281" t="s">
        <v>198</v>
      </c>
      <c r="M25" s="319" t="s">
        <v>199</v>
      </c>
      <c r="N25" s="281" t="s">
        <v>37</v>
      </c>
      <c r="O25" s="281" t="s">
        <v>200</v>
      </c>
      <c r="P25" s="281" t="s">
        <v>39</v>
      </c>
      <c r="Q25" s="281" t="s">
        <v>39</v>
      </c>
      <c r="R25" s="282" t="s">
        <v>201</v>
      </c>
      <c r="S25" s="283" t="s">
        <v>202</v>
      </c>
      <c r="T25" s="283" t="s">
        <v>203</v>
      </c>
      <c r="U25" s="305" t="s">
        <v>204</v>
      </c>
      <c r="V25" s="276" t="s">
        <v>205</v>
      </c>
      <c r="W25" s="276" t="s">
        <v>206</v>
      </c>
      <c r="X25" s="276" t="s">
        <v>206</v>
      </c>
      <c r="Y25" s="276" t="s">
        <v>206</v>
      </c>
      <c r="Z25" s="261">
        <v>0.8</v>
      </c>
      <c r="AA25" s="260">
        <v>59</v>
      </c>
      <c r="AB25" s="260">
        <v>62</v>
      </c>
      <c r="AC25" s="261">
        <f>IFERROR(Tabla1[[#This Row],[Valor numerador]]/Tabla1[[#This Row],[Valor denominador]], " ")</f>
        <v>0.95161290322580649</v>
      </c>
      <c r="AD25" s="260" t="str">
        <f>Tabla1[[#This Row],[EXCELENTE]]</f>
        <v>&gt;=80%</v>
      </c>
      <c r="AE25" s="260" t="s">
        <v>21</v>
      </c>
      <c r="AF25" s="286" t="s">
        <v>1036</v>
      </c>
      <c r="AG25" s="260"/>
      <c r="AH25" s="262">
        <v>0.8</v>
      </c>
      <c r="AI25" s="260">
        <v>50</v>
      </c>
      <c r="AJ25" s="260">
        <v>54</v>
      </c>
      <c r="AK25" s="261">
        <f>IFERROR(Tabla1[[#This Row],[Valor numerador3]]/Tabla1[[#This Row],[Valor denominador4]], " ")</f>
        <v>0.92592592592592593</v>
      </c>
      <c r="AL25" s="260" t="str">
        <f>Tabla1[[#This Row],[EXCELENTE]]</f>
        <v>&gt;=80%</v>
      </c>
      <c r="AM25" s="260" t="s">
        <v>21</v>
      </c>
      <c r="AN25" s="286" t="s">
        <v>1042</v>
      </c>
      <c r="AO25" s="260"/>
      <c r="AP25" s="262">
        <v>0.8</v>
      </c>
      <c r="AQ25" s="260">
        <v>58</v>
      </c>
      <c r="AR25" s="260">
        <v>61</v>
      </c>
      <c r="AS25" s="262">
        <f>IFERROR(Tabla1[[#This Row],[Valor numerador11]]/Tabla1[[#This Row],[Valor denominador12]], " ")</f>
        <v>0.95081967213114749</v>
      </c>
      <c r="AT25" s="260" t="str">
        <f>Tabla1[[#This Row],[EXCELENTE]]</f>
        <v>&gt;=80%</v>
      </c>
      <c r="AU25" s="302" t="s">
        <v>21</v>
      </c>
      <c r="AV25" s="286" t="s">
        <v>1048</v>
      </c>
      <c r="AW25" s="260"/>
      <c r="AX25" s="263">
        <f>IFERROR(AVERAGE(Tabla1[[#This Row],[RESULTADO ]],Tabla1[[#This Row],[RESULTADO 5]],Tabla1[[#This Row],[RESULTADO 13]]), "0")</f>
        <v>0.9427861670942933</v>
      </c>
      <c r="AY25" s="264">
        <f>Tabla1[[#This Row],[PROMEDIO MENSUAL 4to TRIMESTRE]]</f>
        <v>0.9427861670942933</v>
      </c>
      <c r="AZ25" s="265" t="str">
        <f>Tabla1[[#This Row],[DESEMPEÑO15]]</f>
        <v>EXCELENTE</v>
      </c>
      <c r="BA25" s="172">
        <v>0.8</v>
      </c>
      <c r="BB25" s="173">
        <v>45</v>
      </c>
      <c r="BC25" s="173">
        <v>48</v>
      </c>
      <c r="BD25" s="267">
        <f>IFERROR(Tabla1[[#This Row],[Valor numerador4]]/Tabla1[[#This Row],[Valor denominador5]], " ")</f>
        <v>0.9375</v>
      </c>
      <c r="BE25" s="268" t="str">
        <f t="shared" si="1"/>
        <v>&gt;=80%</v>
      </c>
      <c r="BF25" s="321" t="s">
        <v>21</v>
      </c>
      <c r="BG25" s="289" t="s">
        <v>739</v>
      </c>
      <c r="BH25" s="322"/>
      <c r="BI25" s="172">
        <v>0.8</v>
      </c>
      <c r="BJ25" s="173">
        <v>32</v>
      </c>
      <c r="BK25" s="173">
        <v>42</v>
      </c>
      <c r="BL25" s="267">
        <f>+IFERROR(Tabla1[[#This Row],[Valor numerador312]]/Tabla1[[#This Row],[Valor denominador413]], " ")</f>
        <v>0.76190476190476186</v>
      </c>
      <c r="BM25" s="266" t="str">
        <f>Tabla1[[#This Row],[EXCELENTE]]</f>
        <v>&gt;=80%</v>
      </c>
      <c r="BN25" s="321" t="s">
        <v>19</v>
      </c>
      <c r="BO25" s="289" t="s">
        <v>768</v>
      </c>
      <c r="BP25" s="322"/>
      <c r="BQ25" s="172">
        <v>0.8</v>
      </c>
      <c r="BR25" s="173">
        <v>36</v>
      </c>
      <c r="BS25" s="173">
        <v>46</v>
      </c>
      <c r="BT25" s="267">
        <f>+IFERROR(Tabla1[[#This Row],[Valor numerador1120]]/Tabla1[[#This Row],[Valor denominador1221]], " ")</f>
        <v>0.78260869565217395</v>
      </c>
      <c r="BU25" s="266" t="str">
        <f>Tabla1[[#This Row],[EXCELENTE]]</f>
        <v>&gt;=80%</v>
      </c>
      <c r="BV25" s="321" t="s">
        <v>19</v>
      </c>
      <c r="BW25" s="289" t="s">
        <v>798</v>
      </c>
      <c r="BX25" s="322"/>
      <c r="BY25" s="270">
        <f>+IFERROR(AVERAGE(Tabla1[[#This Row],[RESULTADO 6]],Tabla1[[#This Row],[RESULTADO 514]],Tabla1[[#This Row],[RESULTADO 1322]]), "0")</f>
        <v>0.8273378191856452</v>
      </c>
      <c r="BZ25" s="271">
        <f>Tabla1[[#This Row],[PROMEDIO MENSUAL 3er TRIMESTRE]]</f>
        <v>0.8273378191856452</v>
      </c>
      <c r="CA25" s="265" t="s">
        <v>21</v>
      </c>
      <c r="CB25" s="163">
        <f t="shared" si="4"/>
        <v>0.8</v>
      </c>
      <c r="CC25" s="174">
        <v>69</v>
      </c>
      <c r="CD25" s="174">
        <v>80</v>
      </c>
      <c r="CE25" s="272">
        <f>IFERROR(Tabla1[[#This Row],[Valor numerador19]]/Tabla1[[#This Row],[Valor denominador20]], " ")</f>
        <v>0.86250000000000004</v>
      </c>
      <c r="CF25" s="181" t="str">
        <f>Tabla1[[#This Row],[EXCELENTE]]</f>
        <v>&gt;=80%</v>
      </c>
      <c r="CG25" s="181" t="s">
        <v>21</v>
      </c>
      <c r="CH25" s="216" t="s">
        <v>835</v>
      </c>
      <c r="CI25" s="323"/>
      <c r="CJ25" s="163">
        <f t="shared" si="5"/>
        <v>0.8</v>
      </c>
      <c r="CK25" s="174">
        <v>81</v>
      </c>
      <c r="CL25" s="174">
        <v>92</v>
      </c>
      <c r="CM25" s="272">
        <f>+IFERROR(Tabla1[[#This Row],[Valor numerador27]]/Tabla1[[#This Row],[Valor denominador28]], " ")</f>
        <v>0.88043478260869568</v>
      </c>
      <c r="CN25" s="181" t="str">
        <f>Tabla1[[#This Row],[EXCELENTE]]</f>
        <v>&gt;=80%</v>
      </c>
      <c r="CO25" s="181" t="s">
        <v>21</v>
      </c>
      <c r="CP25" s="216" t="s">
        <v>862</v>
      </c>
      <c r="CQ25" s="323"/>
      <c r="CR25" s="163">
        <f t="shared" si="6"/>
        <v>0.8</v>
      </c>
      <c r="CS25" s="174">
        <v>66</v>
      </c>
      <c r="CT25" s="174">
        <v>75</v>
      </c>
      <c r="CU25" s="273">
        <f>IFERROR(Tabla1[[#This Row],[Valor numerador35]]/Tabla1[[#This Row],[Valor denominador36]], " ")</f>
        <v>0.88</v>
      </c>
      <c r="CV25" s="181" t="str">
        <f>Tabla1[[#This Row],[EXCELENTE]]</f>
        <v>&gt;=80%</v>
      </c>
      <c r="CW25" s="181" t="s">
        <v>21</v>
      </c>
      <c r="CX25" s="216" t="s">
        <v>893</v>
      </c>
      <c r="CY25" s="323"/>
      <c r="CZ25" s="263">
        <f>IFERROR(AVERAGE(Tabla1[[#This Row],[RESULTADO 21]],Tabla1[[#This Row],[RESULTADO 29]],Tabla1[[#This Row],[RESULTADO 37]]), "0")</f>
        <v>0.8743115942028985</v>
      </c>
      <c r="DA25" s="264">
        <f>Tabla1[[#This Row],[PROMEDIO MENSUAL 2do TRIMESTRE]]</f>
        <v>0.8743115942028985</v>
      </c>
      <c r="DB25" s="274" t="str">
        <f>Tabla1[[#This Row],[DESEMPEÑO39]]</f>
        <v>EXCELENTE</v>
      </c>
      <c r="DC25" s="142">
        <f t="shared" si="0"/>
        <v>0.8</v>
      </c>
      <c r="DD25" s="143"/>
      <c r="DE25" s="143"/>
      <c r="DF25" s="142" t="str">
        <f>IFERROR(Tabla1[[#This Row],[Valor numerador43]]/Tabla1[[#This Row],[Valor denominador44]], " ")</f>
        <v xml:space="preserve"> </v>
      </c>
      <c r="DG25" s="144" t="str">
        <f>Tabla1[[#This Row],[EXCELENTE]]</f>
        <v>&gt;=80%</v>
      </c>
      <c r="DH25" s="145"/>
      <c r="DI25" s="175" t="s">
        <v>932</v>
      </c>
      <c r="DJ25" s="146"/>
      <c r="DK25" s="142">
        <f t="shared" si="2"/>
        <v>0.8</v>
      </c>
      <c r="DL25" s="143">
        <v>36</v>
      </c>
      <c r="DM25" s="143">
        <v>37</v>
      </c>
      <c r="DN25" s="142">
        <f>IFERROR(Tabla1[[#This Row],[Valor numerador51]]/Tabla1[[#This Row],[Valor denominador52]], " ")</f>
        <v>0.97297297297297303</v>
      </c>
      <c r="DO25" s="144" t="str">
        <f>Tabla1[[#This Row],[EXCELENTE]]</f>
        <v>&gt;=80%</v>
      </c>
      <c r="DP25" s="145" t="s">
        <v>21</v>
      </c>
      <c r="DQ25" s="177" t="s">
        <v>957</v>
      </c>
      <c r="DR25" s="146"/>
      <c r="DS25" s="142">
        <f t="shared" si="3"/>
        <v>0.8</v>
      </c>
      <c r="DT25" s="143">
        <v>39</v>
      </c>
      <c r="DU25" s="143">
        <v>45</v>
      </c>
      <c r="DV25" s="142">
        <f>+Tabla1[[#This Row],[Valor denominador60]]/Tabla1[[#This Row],[Valor denominador60]]</f>
        <v>1</v>
      </c>
      <c r="DW25" s="144" t="str">
        <f>Tabla1[[#This Row],[EXCELENTE]]</f>
        <v>&gt;=80%</v>
      </c>
      <c r="DX25" s="145" t="s">
        <v>21</v>
      </c>
      <c r="DY25" s="175" t="s">
        <v>957</v>
      </c>
      <c r="DZ25" s="146"/>
      <c r="EA25" s="263">
        <f>IFERROR(AVERAGE(Tabla1[[#This Row],[RESULTADO 45]],Tabla1[[#This Row],[RESULTADO 53]],Tabla1[[#This Row],[RESULTADO 61]]), " 0")</f>
        <v>0.98648648648648651</v>
      </c>
      <c r="EB25" s="264">
        <f>Tabla1[[#This Row],[PROMEDIO MENSUAL 1er TRIMESTRE]]</f>
        <v>0.98648648648648651</v>
      </c>
      <c r="EC25" s="275" t="str">
        <f>Tabla1[[#This Row],[DESEMPEÑO63]]</f>
        <v>EXCELENTE</v>
      </c>
    </row>
    <row r="26" spans="1:133" s="250" customFormat="1" ht="105" x14ac:dyDescent="0.25">
      <c r="A26" s="481">
        <v>19</v>
      </c>
      <c r="B26" s="318" t="s">
        <v>207</v>
      </c>
      <c r="C26" s="252" t="s">
        <v>180</v>
      </c>
      <c r="D26" s="277" t="s">
        <v>181</v>
      </c>
      <c r="E26" s="278" t="s">
        <v>29</v>
      </c>
      <c r="F26" s="319" t="s">
        <v>208</v>
      </c>
      <c r="G26" s="251" t="s">
        <v>209</v>
      </c>
      <c r="H26" s="281" t="s">
        <v>184</v>
      </c>
      <c r="I26" s="276" t="s">
        <v>185</v>
      </c>
      <c r="J26" s="303">
        <v>0.85</v>
      </c>
      <c r="K26" s="276" t="s">
        <v>210</v>
      </c>
      <c r="L26" s="281" t="s">
        <v>35</v>
      </c>
      <c r="M26" s="251" t="s">
        <v>211</v>
      </c>
      <c r="N26" s="281" t="s">
        <v>37</v>
      </c>
      <c r="O26" s="251" t="s">
        <v>212</v>
      </c>
      <c r="P26" s="281" t="s">
        <v>39</v>
      </c>
      <c r="Q26" s="281" t="s">
        <v>39</v>
      </c>
      <c r="R26" s="282" t="s">
        <v>213</v>
      </c>
      <c r="S26" s="283" t="s">
        <v>214</v>
      </c>
      <c r="T26" s="283" t="s">
        <v>215</v>
      </c>
      <c r="U26" s="305" t="s">
        <v>216</v>
      </c>
      <c r="V26" s="276" t="s">
        <v>205</v>
      </c>
      <c r="W26" s="276" t="s">
        <v>206</v>
      </c>
      <c r="X26" s="276" t="s">
        <v>206</v>
      </c>
      <c r="Y26" s="276" t="s">
        <v>206</v>
      </c>
      <c r="Z26" s="261">
        <v>0.85</v>
      </c>
      <c r="AA26" s="260">
        <v>4</v>
      </c>
      <c r="AB26" s="260">
        <v>4</v>
      </c>
      <c r="AC26" s="261">
        <f>IFERROR(Tabla1[[#This Row],[Valor numerador]]/Tabla1[[#This Row],[Valor denominador]], " ")</f>
        <v>1</v>
      </c>
      <c r="AD26" s="260" t="str">
        <f>Tabla1[[#This Row],[EXCELENTE]]</f>
        <v>&gt;=85%</v>
      </c>
      <c r="AE26" s="260" t="s">
        <v>21</v>
      </c>
      <c r="AF26" s="286" t="s">
        <v>1037</v>
      </c>
      <c r="AG26" s="260"/>
      <c r="AH26" s="262">
        <v>0.85</v>
      </c>
      <c r="AI26" s="260">
        <v>3</v>
      </c>
      <c r="AJ26" s="260">
        <v>3</v>
      </c>
      <c r="AK26" s="261">
        <f>IFERROR(Tabla1[[#This Row],[Valor numerador3]]/Tabla1[[#This Row],[Valor denominador4]], " ")</f>
        <v>1</v>
      </c>
      <c r="AL26" s="260" t="str">
        <f>Tabla1[[#This Row],[EXCELENTE]]</f>
        <v>&gt;=85%</v>
      </c>
      <c r="AM26" s="260" t="s">
        <v>21</v>
      </c>
      <c r="AN26" s="286" t="s">
        <v>1043</v>
      </c>
      <c r="AO26" s="260"/>
      <c r="AP26" s="262">
        <v>0.85</v>
      </c>
      <c r="AQ26" s="260">
        <v>8</v>
      </c>
      <c r="AR26" s="260">
        <v>8</v>
      </c>
      <c r="AS26" s="262">
        <f>IFERROR(Tabla1[[#This Row],[Valor numerador11]]/Tabla1[[#This Row],[Valor denominador12]], " ")</f>
        <v>1</v>
      </c>
      <c r="AT26" s="260" t="str">
        <f>Tabla1[[#This Row],[EXCELENTE]]</f>
        <v>&gt;=85%</v>
      </c>
      <c r="AU26" s="302" t="s">
        <v>21</v>
      </c>
      <c r="AV26" s="286" t="s">
        <v>740</v>
      </c>
      <c r="AW26" s="260"/>
      <c r="AX26" s="263">
        <f>IFERROR(AVERAGE(Tabla1[[#This Row],[RESULTADO ]],Tabla1[[#This Row],[RESULTADO 5]],Tabla1[[#This Row],[RESULTADO 13]]), "0")</f>
        <v>1</v>
      </c>
      <c r="AY26" s="264">
        <f>Tabla1[[#This Row],[PROMEDIO MENSUAL 4to TRIMESTRE]]</f>
        <v>1</v>
      </c>
      <c r="AZ26" s="265" t="str">
        <f>Tabla1[[#This Row],[DESEMPEÑO15]]</f>
        <v>EXCELENTE</v>
      </c>
      <c r="BA26" s="172">
        <v>0.85</v>
      </c>
      <c r="BB26" s="173">
        <v>8</v>
      </c>
      <c r="BC26" s="173">
        <v>8</v>
      </c>
      <c r="BD26" s="267">
        <f>IFERROR(Tabla1[[#This Row],[Valor numerador4]]/Tabla1[[#This Row],[Valor denominador5]], " ")</f>
        <v>1</v>
      </c>
      <c r="BE26" s="268" t="str">
        <f t="shared" si="1"/>
        <v>&gt;=85%</v>
      </c>
      <c r="BF26" s="321" t="s">
        <v>21</v>
      </c>
      <c r="BG26" s="289" t="s">
        <v>740</v>
      </c>
      <c r="BH26" s="322"/>
      <c r="BI26" s="172">
        <v>0.85</v>
      </c>
      <c r="BJ26" s="173">
        <v>6</v>
      </c>
      <c r="BK26" s="173">
        <v>6</v>
      </c>
      <c r="BL26" s="267">
        <f>+IFERROR(Tabla1[[#This Row],[Valor numerador312]]/Tabla1[[#This Row],[Valor denominador413]], " ")</f>
        <v>1</v>
      </c>
      <c r="BM26" s="266" t="str">
        <f>Tabla1[[#This Row],[EXCELENTE]]</f>
        <v>&gt;=85%</v>
      </c>
      <c r="BN26" s="321" t="s">
        <v>21</v>
      </c>
      <c r="BO26" s="289" t="s">
        <v>769</v>
      </c>
      <c r="BP26" s="322"/>
      <c r="BQ26" s="172">
        <v>0.85</v>
      </c>
      <c r="BR26" s="173">
        <v>4</v>
      </c>
      <c r="BS26" s="173">
        <v>4</v>
      </c>
      <c r="BT26" s="267">
        <f>+IFERROR(Tabla1[[#This Row],[Valor numerador1120]]/Tabla1[[#This Row],[Valor denominador1221]], " ")</f>
        <v>1</v>
      </c>
      <c r="BU26" s="266" t="str">
        <f>Tabla1[[#This Row],[EXCELENTE]]</f>
        <v>&gt;=85%</v>
      </c>
      <c r="BV26" s="321" t="s">
        <v>21</v>
      </c>
      <c r="BW26" s="289" t="s">
        <v>799</v>
      </c>
      <c r="BX26" s="322"/>
      <c r="BY26" s="270">
        <f>+IFERROR(AVERAGE(Tabla1[[#This Row],[RESULTADO 6]],Tabla1[[#This Row],[RESULTADO 514]],Tabla1[[#This Row],[RESULTADO 1322]]), "0")</f>
        <v>1</v>
      </c>
      <c r="BZ26" s="271">
        <f>Tabla1[[#This Row],[PROMEDIO MENSUAL 3er TRIMESTRE]]</f>
        <v>1</v>
      </c>
      <c r="CA26" s="265" t="str">
        <f>Tabla1[[#This Row],[DESEMPEÑO1524]]</f>
        <v>EXCELENTE</v>
      </c>
      <c r="CB26" s="163">
        <f t="shared" si="4"/>
        <v>0.85</v>
      </c>
      <c r="CC26" s="174">
        <v>5</v>
      </c>
      <c r="CD26" s="174">
        <v>5</v>
      </c>
      <c r="CE26" s="272">
        <f>IFERROR(Tabla1[[#This Row],[Valor numerador19]]/Tabla1[[#This Row],[Valor denominador20]], " ")</f>
        <v>1</v>
      </c>
      <c r="CF26" s="181" t="str">
        <f>Tabla1[[#This Row],[EXCELENTE]]</f>
        <v>&gt;=85%</v>
      </c>
      <c r="CG26" s="181" t="s">
        <v>21</v>
      </c>
      <c r="CH26" s="216" t="s">
        <v>836</v>
      </c>
      <c r="CI26" s="323"/>
      <c r="CJ26" s="163">
        <f t="shared" si="5"/>
        <v>0.85</v>
      </c>
      <c r="CK26" s="174">
        <v>2</v>
      </c>
      <c r="CL26" s="174">
        <v>2</v>
      </c>
      <c r="CM26" s="272">
        <f>+IFERROR(Tabla1[[#This Row],[Valor numerador27]]/Tabla1[[#This Row],[Valor denominador28]], " ")</f>
        <v>1</v>
      </c>
      <c r="CN26" s="181" t="str">
        <f>Tabla1[[#This Row],[EXCELENTE]]</f>
        <v>&gt;=85%</v>
      </c>
      <c r="CO26" s="181" t="s">
        <v>21</v>
      </c>
      <c r="CP26" s="216" t="s">
        <v>863</v>
      </c>
      <c r="CQ26" s="323"/>
      <c r="CR26" s="163">
        <f t="shared" si="6"/>
        <v>0.85</v>
      </c>
      <c r="CS26" s="174">
        <v>12</v>
      </c>
      <c r="CT26" s="174">
        <v>12</v>
      </c>
      <c r="CU26" s="273">
        <f>IFERROR(Tabla1[[#This Row],[Valor numerador35]]/Tabla1[[#This Row],[Valor denominador36]], " ")</f>
        <v>1</v>
      </c>
      <c r="CV26" s="181" t="str">
        <f>Tabla1[[#This Row],[EXCELENTE]]</f>
        <v>&gt;=85%</v>
      </c>
      <c r="CW26" s="181" t="s">
        <v>21</v>
      </c>
      <c r="CX26" s="216" t="s">
        <v>894</v>
      </c>
      <c r="CY26" s="323"/>
      <c r="CZ26" s="263">
        <f>IFERROR(AVERAGE(Tabla1[[#This Row],[RESULTADO 21]],Tabla1[[#This Row],[RESULTADO 29]],Tabla1[[#This Row],[RESULTADO 37]]), "0")</f>
        <v>1</v>
      </c>
      <c r="DA26" s="264">
        <f>Tabla1[[#This Row],[PROMEDIO MENSUAL 2do TRIMESTRE]]</f>
        <v>1</v>
      </c>
      <c r="DB26" s="274" t="str">
        <f>Tabla1[[#This Row],[DESEMPEÑO39]]</f>
        <v>EXCELENTE</v>
      </c>
      <c r="DC26" s="142">
        <f t="shared" si="0"/>
        <v>0.85</v>
      </c>
      <c r="DD26" s="143">
        <v>4</v>
      </c>
      <c r="DE26" s="143">
        <v>4</v>
      </c>
      <c r="DF26" s="142">
        <f>IFERROR(Tabla1[[#This Row],[Valor numerador43]]/Tabla1[[#This Row],[Valor denominador44]], " ")</f>
        <v>1</v>
      </c>
      <c r="DG26" s="144" t="str">
        <f>Tabla1[[#This Row],[EXCELENTE]]</f>
        <v>&gt;=85%</v>
      </c>
      <c r="DH26" s="145" t="s">
        <v>21</v>
      </c>
      <c r="DI26" s="175" t="s">
        <v>933</v>
      </c>
      <c r="DJ26" s="146"/>
      <c r="DK26" s="142">
        <f t="shared" si="2"/>
        <v>0.85</v>
      </c>
      <c r="DL26" s="143">
        <v>4</v>
      </c>
      <c r="DM26" s="143">
        <v>4</v>
      </c>
      <c r="DN26" s="142">
        <f>IFERROR(Tabla1[[#This Row],[Valor numerador51]]/Tabla1[[#This Row],[Valor denominador52]], " ")</f>
        <v>1</v>
      </c>
      <c r="DO26" s="144" t="str">
        <f>Tabla1[[#This Row],[EXCELENTE]]</f>
        <v>&gt;=85%</v>
      </c>
      <c r="DP26" s="145" t="s">
        <v>21</v>
      </c>
      <c r="DQ26" s="176" t="s">
        <v>933</v>
      </c>
      <c r="DR26" s="146"/>
      <c r="DS26" s="142">
        <f t="shared" si="3"/>
        <v>0.85</v>
      </c>
      <c r="DT26" s="143">
        <v>3</v>
      </c>
      <c r="DU26" s="143">
        <v>3</v>
      </c>
      <c r="DV26" s="142">
        <f>+Tabla1[[#This Row],[Valor denominador60]]/Tabla1[[#This Row],[Valor denominador60]]</f>
        <v>1</v>
      </c>
      <c r="DW26" s="144" t="str">
        <f>Tabla1[[#This Row],[EXCELENTE]]</f>
        <v>&gt;=85%</v>
      </c>
      <c r="DX26" s="145" t="s">
        <v>21</v>
      </c>
      <c r="DY26" s="175" t="s">
        <v>983</v>
      </c>
      <c r="DZ26" s="146"/>
      <c r="EA26" s="263">
        <f>IFERROR(AVERAGE(Tabla1[[#This Row],[RESULTADO 45]],Tabla1[[#This Row],[RESULTADO 53]],Tabla1[[#This Row],[RESULTADO 61]]), " 0")</f>
        <v>1</v>
      </c>
      <c r="EB26" s="264">
        <f>Tabla1[[#This Row],[PROMEDIO MENSUAL 1er TRIMESTRE]]</f>
        <v>1</v>
      </c>
      <c r="EC26" s="275" t="str">
        <f>Tabla1[[#This Row],[DESEMPEÑO63]]</f>
        <v>EXCELENTE</v>
      </c>
    </row>
    <row r="27" spans="1:133" s="250" customFormat="1" ht="135" x14ac:dyDescent="0.25">
      <c r="A27" s="481">
        <v>20</v>
      </c>
      <c r="B27" s="318" t="s">
        <v>207</v>
      </c>
      <c r="C27" s="252" t="s">
        <v>180</v>
      </c>
      <c r="D27" s="277" t="s">
        <v>181</v>
      </c>
      <c r="E27" s="278" t="s">
        <v>29</v>
      </c>
      <c r="F27" s="319" t="s">
        <v>217</v>
      </c>
      <c r="G27" s="251" t="s">
        <v>218</v>
      </c>
      <c r="H27" s="279" t="s">
        <v>184</v>
      </c>
      <c r="I27" s="276" t="s">
        <v>185</v>
      </c>
      <c r="J27" s="303">
        <v>1</v>
      </c>
      <c r="K27" s="276" t="s">
        <v>210</v>
      </c>
      <c r="L27" s="281" t="s">
        <v>35</v>
      </c>
      <c r="M27" s="251" t="s">
        <v>219</v>
      </c>
      <c r="N27" s="281" t="s">
        <v>37</v>
      </c>
      <c r="O27" s="251" t="s">
        <v>220</v>
      </c>
      <c r="P27" s="281" t="s">
        <v>39</v>
      </c>
      <c r="Q27" s="281" t="s">
        <v>39</v>
      </c>
      <c r="R27" s="282" t="s">
        <v>189</v>
      </c>
      <c r="S27" s="283" t="s">
        <v>190</v>
      </c>
      <c r="T27" s="283" t="s">
        <v>155</v>
      </c>
      <c r="U27" s="305" t="s">
        <v>191</v>
      </c>
      <c r="V27" s="276" t="s">
        <v>180</v>
      </c>
      <c r="W27" s="276" t="s">
        <v>221</v>
      </c>
      <c r="X27" s="276" t="s">
        <v>221</v>
      </c>
      <c r="Y27" s="276" t="s">
        <v>221</v>
      </c>
      <c r="Z27" s="261">
        <v>1</v>
      </c>
      <c r="AA27" s="260">
        <v>39</v>
      </c>
      <c r="AB27" s="260">
        <v>39</v>
      </c>
      <c r="AC27" s="261">
        <f>IFERROR(Tabla1[[#This Row],[Valor numerador]]/Tabla1[[#This Row],[Valor denominador]], " ")</f>
        <v>1</v>
      </c>
      <c r="AD27" s="260" t="str">
        <f>Tabla1[[#This Row],[EXCELENTE]]</f>
        <v>&gt;=100%</v>
      </c>
      <c r="AE27" s="260" t="s">
        <v>21</v>
      </c>
      <c r="AF27" s="286" t="s">
        <v>1038</v>
      </c>
      <c r="AG27" s="260"/>
      <c r="AH27" s="262">
        <v>1</v>
      </c>
      <c r="AI27" s="260">
        <v>55</v>
      </c>
      <c r="AJ27" s="260">
        <v>55</v>
      </c>
      <c r="AK27" s="261">
        <f>IFERROR(Tabla1[[#This Row],[Valor numerador3]]/Tabla1[[#This Row],[Valor denominador4]], " ")</f>
        <v>1</v>
      </c>
      <c r="AL27" s="260" t="str">
        <f>Tabla1[[#This Row],[EXCELENTE]]</f>
        <v>&gt;=100%</v>
      </c>
      <c r="AM27" s="260" t="s">
        <v>21</v>
      </c>
      <c r="AN27" s="286" t="s">
        <v>1044</v>
      </c>
      <c r="AO27" s="260"/>
      <c r="AP27" s="262">
        <v>1</v>
      </c>
      <c r="AQ27" s="260">
        <v>133</v>
      </c>
      <c r="AR27" s="260">
        <v>133</v>
      </c>
      <c r="AS27" s="262">
        <f>IFERROR(Tabla1[[#This Row],[Valor numerador11]]/Tabla1[[#This Row],[Valor denominador12]], " ")</f>
        <v>1</v>
      </c>
      <c r="AT27" s="260" t="str">
        <f>Tabla1[[#This Row],[EXCELENTE]]</f>
        <v>&gt;=100%</v>
      </c>
      <c r="AU27" s="302" t="s">
        <v>21</v>
      </c>
      <c r="AV27" s="286" t="s">
        <v>1049</v>
      </c>
      <c r="AW27" s="260"/>
      <c r="AX27" s="263">
        <f>IFERROR(AVERAGE(Tabla1[[#This Row],[RESULTADO ]],Tabla1[[#This Row],[RESULTADO 5]],Tabla1[[#This Row],[RESULTADO 13]]), "0")</f>
        <v>1</v>
      </c>
      <c r="AY27" s="264">
        <f>Tabla1[[#This Row],[PROMEDIO MENSUAL 4to TRIMESTRE]]</f>
        <v>1</v>
      </c>
      <c r="AZ27" s="265" t="str">
        <f>Tabla1[[#This Row],[DESEMPEÑO15]]</f>
        <v>EXCELENTE</v>
      </c>
      <c r="BA27" s="172">
        <v>1</v>
      </c>
      <c r="BB27" s="173">
        <v>32</v>
      </c>
      <c r="BC27" s="173">
        <v>32</v>
      </c>
      <c r="BD27" s="267">
        <f>IFERROR(Tabla1[[#This Row],[Valor numerador4]]/Tabla1[[#This Row],[Valor denominador5]], " ")</f>
        <v>1</v>
      </c>
      <c r="BE27" s="268" t="str">
        <f t="shared" si="1"/>
        <v>&gt;=100%</v>
      </c>
      <c r="BF27" s="321" t="s">
        <v>21</v>
      </c>
      <c r="BG27" s="289" t="s">
        <v>741</v>
      </c>
      <c r="BH27" s="322"/>
      <c r="BI27" s="172">
        <v>1</v>
      </c>
      <c r="BJ27" s="173">
        <v>65</v>
      </c>
      <c r="BK27" s="173">
        <v>65</v>
      </c>
      <c r="BL27" s="267">
        <f>+IFERROR(Tabla1[[#This Row],[Valor numerador312]]/Tabla1[[#This Row],[Valor denominador413]], " ")</f>
        <v>1</v>
      </c>
      <c r="BM27" s="266" t="str">
        <f>Tabla1[[#This Row],[EXCELENTE]]</f>
        <v>&gt;=100%</v>
      </c>
      <c r="BN27" s="321" t="s">
        <v>21</v>
      </c>
      <c r="BO27" s="289" t="s">
        <v>770</v>
      </c>
      <c r="BP27" s="322"/>
      <c r="BQ27" s="172">
        <v>1</v>
      </c>
      <c r="BR27" s="173">
        <v>33</v>
      </c>
      <c r="BS27" s="173">
        <v>33</v>
      </c>
      <c r="BT27" s="267">
        <f>+IFERROR(Tabla1[[#This Row],[Valor numerador1120]]/Tabla1[[#This Row],[Valor denominador1221]], " ")</f>
        <v>1</v>
      </c>
      <c r="BU27" s="266" t="str">
        <f>Tabla1[[#This Row],[EXCELENTE]]</f>
        <v>&gt;=100%</v>
      </c>
      <c r="BV27" s="321" t="s">
        <v>21</v>
      </c>
      <c r="BW27" s="289" t="s">
        <v>800</v>
      </c>
      <c r="BX27" s="322"/>
      <c r="BY27" s="270">
        <f>+IFERROR(AVERAGE(Tabla1[[#This Row],[RESULTADO 6]],Tabla1[[#This Row],[RESULTADO 514]],Tabla1[[#This Row],[RESULTADO 1322]]), "0")</f>
        <v>1</v>
      </c>
      <c r="BZ27" s="271">
        <f>Tabla1[[#This Row],[PROMEDIO MENSUAL 3er TRIMESTRE]]</f>
        <v>1</v>
      </c>
      <c r="CA27" s="265" t="str">
        <f>Tabla1[[#This Row],[DESEMPEÑO1524]]</f>
        <v>EXCELENTE</v>
      </c>
      <c r="CB27" s="163">
        <f t="shared" si="4"/>
        <v>1</v>
      </c>
      <c r="CC27" s="174">
        <v>18</v>
      </c>
      <c r="CD27" s="174">
        <v>18</v>
      </c>
      <c r="CE27" s="272">
        <f>IFERROR(Tabla1[[#This Row],[Valor numerador19]]/Tabla1[[#This Row],[Valor denominador20]], " ")</f>
        <v>1</v>
      </c>
      <c r="CF27" s="181" t="str">
        <f>Tabla1[[#This Row],[EXCELENTE]]</f>
        <v>&gt;=100%</v>
      </c>
      <c r="CG27" s="181" t="s">
        <v>21</v>
      </c>
      <c r="CH27" s="216" t="s">
        <v>837</v>
      </c>
      <c r="CI27" s="323"/>
      <c r="CJ27" s="163">
        <f t="shared" si="5"/>
        <v>1</v>
      </c>
      <c r="CK27" s="174">
        <v>28</v>
      </c>
      <c r="CL27" s="174">
        <v>28</v>
      </c>
      <c r="CM27" s="272">
        <f>+IFERROR(Tabla1[[#This Row],[Valor numerador27]]/Tabla1[[#This Row],[Valor denominador28]], " ")</f>
        <v>1</v>
      </c>
      <c r="CN27" s="181" t="str">
        <f>Tabla1[[#This Row],[EXCELENTE]]</f>
        <v>&gt;=100%</v>
      </c>
      <c r="CO27" s="181" t="s">
        <v>21</v>
      </c>
      <c r="CP27" s="216" t="s">
        <v>864</v>
      </c>
      <c r="CQ27" s="323"/>
      <c r="CR27" s="163">
        <f t="shared" si="6"/>
        <v>1</v>
      </c>
      <c r="CS27" s="174">
        <v>17</v>
      </c>
      <c r="CT27" s="174">
        <v>17</v>
      </c>
      <c r="CU27" s="273">
        <f>IFERROR(Tabla1[[#This Row],[Valor numerador35]]/Tabla1[[#This Row],[Valor denominador36]], " ")</f>
        <v>1</v>
      </c>
      <c r="CV27" s="181" t="str">
        <f>Tabla1[[#This Row],[EXCELENTE]]</f>
        <v>&gt;=100%</v>
      </c>
      <c r="CW27" s="181" t="s">
        <v>21</v>
      </c>
      <c r="CX27" s="216" t="s">
        <v>895</v>
      </c>
      <c r="CY27" s="323"/>
      <c r="CZ27" s="263">
        <f>IFERROR(AVERAGE(Tabla1[[#This Row],[RESULTADO 21]],Tabla1[[#This Row],[RESULTADO 29]],Tabla1[[#This Row],[RESULTADO 37]]), "0")</f>
        <v>1</v>
      </c>
      <c r="DA27" s="264">
        <f>Tabla1[[#This Row],[PROMEDIO MENSUAL 2do TRIMESTRE]]</f>
        <v>1</v>
      </c>
      <c r="DB27" s="274" t="str">
        <f>Tabla1[[#This Row],[DESEMPEÑO39]]</f>
        <v>EXCELENTE</v>
      </c>
      <c r="DC27" s="142">
        <f t="shared" si="0"/>
        <v>1</v>
      </c>
      <c r="DD27" s="143">
        <v>19</v>
      </c>
      <c r="DE27" s="143">
        <v>19</v>
      </c>
      <c r="DF27" s="142">
        <f>IFERROR(Tabla1[[#This Row],[Valor numerador43]]/Tabla1[[#This Row],[Valor denominador44]], " ")</f>
        <v>1</v>
      </c>
      <c r="DG27" s="144" t="str">
        <f>Tabla1[[#This Row],[EXCELENTE]]</f>
        <v>&gt;=100%</v>
      </c>
      <c r="DH27" s="145" t="s">
        <v>21</v>
      </c>
      <c r="DI27" s="175" t="s">
        <v>934</v>
      </c>
      <c r="DJ27" s="146"/>
      <c r="DK27" s="142">
        <f t="shared" si="2"/>
        <v>1</v>
      </c>
      <c r="DL27" s="143">
        <v>19</v>
      </c>
      <c r="DM27" s="143">
        <v>19</v>
      </c>
      <c r="DN27" s="142">
        <f>IFERROR(Tabla1[[#This Row],[Valor numerador51]]/Tabla1[[#This Row],[Valor denominador52]], " ")</f>
        <v>1</v>
      </c>
      <c r="DO27" s="144" t="str">
        <f>Tabla1[[#This Row],[EXCELENTE]]</f>
        <v>&gt;=100%</v>
      </c>
      <c r="DP27" s="145" t="s">
        <v>21</v>
      </c>
      <c r="DQ27" s="176" t="s">
        <v>934</v>
      </c>
      <c r="DR27" s="146"/>
      <c r="DS27" s="142">
        <f t="shared" si="3"/>
        <v>1</v>
      </c>
      <c r="DT27" s="143">
        <v>23</v>
      </c>
      <c r="DU27" s="143">
        <v>23</v>
      </c>
      <c r="DV27" s="142">
        <f>+Tabla1[[#This Row],[Valor denominador60]]/Tabla1[[#This Row],[Valor denominador60]]</f>
        <v>1</v>
      </c>
      <c r="DW27" s="144" t="str">
        <f>Tabla1[[#This Row],[EXCELENTE]]</f>
        <v>&gt;=100%</v>
      </c>
      <c r="DX27" s="145" t="s">
        <v>21</v>
      </c>
      <c r="DY27" s="175" t="s">
        <v>984</v>
      </c>
      <c r="DZ27" s="146"/>
      <c r="EA27" s="263">
        <f>IFERROR(AVERAGE(Tabla1[[#This Row],[RESULTADO 45]],Tabla1[[#This Row],[RESULTADO 53]],Tabla1[[#This Row],[RESULTADO 61]]), " 0")</f>
        <v>1</v>
      </c>
      <c r="EB27" s="264">
        <f>Tabla1[[#This Row],[PROMEDIO MENSUAL 1er TRIMESTRE]]</f>
        <v>1</v>
      </c>
      <c r="EC27" s="275" t="str">
        <f>Tabla1[[#This Row],[DESEMPEÑO63]]</f>
        <v>EXCELENTE</v>
      </c>
    </row>
    <row r="28" spans="1:133" s="250" customFormat="1" ht="165" x14ac:dyDescent="0.25">
      <c r="A28" s="481">
        <v>21</v>
      </c>
      <c r="B28" s="318" t="s">
        <v>207</v>
      </c>
      <c r="C28" s="252" t="s">
        <v>180</v>
      </c>
      <c r="D28" s="277" t="s">
        <v>181</v>
      </c>
      <c r="E28" s="254" t="s">
        <v>29</v>
      </c>
      <c r="F28" s="324" t="s">
        <v>222</v>
      </c>
      <c r="G28" s="258" t="s">
        <v>223</v>
      </c>
      <c r="H28" s="256" t="s">
        <v>184</v>
      </c>
      <c r="I28" s="256" t="s">
        <v>185</v>
      </c>
      <c r="J28" s="257">
        <v>0.8</v>
      </c>
      <c r="K28" s="256" t="s">
        <v>210</v>
      </c>
      <c r="L28" s="254" t="s">
        <v>35</v>
      </c>
      <c r="M28" s="258" t="s">
        <v>224</v>
      </c>
      <c r="N28" s="256" t="s">
        <v>37</v>
      </c>
      <c r="O28" s="258" t="s">
        <v>225</v>
      </c>
      <c r="P28" s="254" t="s">
        <v>39</v>
      </c>
      <c r="Q28" s="254" t="s">
        <v>39</v>
      </c>
      <c r="R28" s="293" t="s">
        <v>201</v>
      </c>
      <c r="S28" s="293" t="s">
        <v>202</v>
      </c>
      <c r="T28" s="293" t="s">
        <v>203</v>
      </c>
      <c r="U28" s="301" t="s">
        <v>204</v>
      </c>
      <c r="V28" s="256" t="s">
        <v>180</v>
      </c>
      <c r="W28" s="256" t="s">
        <v>221</v>
      </c>
      <c r="X28" s="256" t="s">
        <v>221</v>
      </c>
      <c r="Y28" s="256" t="s">
        <v>221</v>
      </c>
      <c r="Z28" s="261">
        <v>1</v>
      </c>
      <c r="AA28" s="260">
        <v>2969</v>
      </c>
      <c r="AB28" s="260">
        <v>3233</v>
      </c>
      <c r="AC28" s="261">
        <f>IFERROR(Tabla1[[#This Row],[Valor numerador]]/Tabla1[[#This Row],[Valor denominador]], " ")</f>
        <v>0.91834209712341475</v>
      </c>
      <c r="AD28" s="260" t="str">
        <f>Tabla1[[#This Row],[EXCELENTE]]</f>
        <v>&gt;=80%</v>
      </c>
      <c r="AE28" s="260" t="s">
        <v>21</v>
      </c>
      <c r="AF28" s="286" t="s">
        <v>1039</v>
      </c>
      <c r="AG28" s="260"/>
      <c r="AH28" s="262">
        <v>1</v>
      </c>
      <c r="AI28" s="260">
        <v>2758</v>
      </c>
      <c r="AJ28" s="260">
        <v>2973</v>
      </c>
      <c r="AK28" s="261">
        <f>IFERROR(Tabla1[[#This Row],[Valor numerador3]]/Tabla1[[#This Row],[Valor denominador4]], " ")</f>
        <v>0.92768247561385808</v>
      </c>
      <c r="AL28" s="260" t="str">
        <f>Tabla1[[#This Row],[EXCELENTE]]</f>
        <v>&gt;=80%</v>
      </c>
      <c r="AM28" s="260" t="s">
        <v>21</v>
      </c>
      <c r="AN28" s="286" t="s">
        <v>1045</v>
      </c>
      <c r="AO28" s="260"/>
      <c r="AP28" s="262">
        <v>1</v>
      </c>
      <c r="AQ28" s="260">
        <v>2505</v>
      </c>
      <c r="AR28" s="260">
        <v>2764</v>
      </c>
      <c r="AS28" s="262">
        <f>IFERROR(Tabla1[[#This Row],[Valor numerador11]]/Tabla1[[#This Row],[Valor denominador12]], " ")</f>
        <v>0.90629522431259046</v>
      </c>
      <c r="AT28" s="260" t="str">
        <f>Tabla1[[#This Row],[EXCELENTE]]</f>
        <v>&gt;=80%</v>
      </c>
      <c r="AU28" s="302" t="s">
        <v>21</v>
      </c>
      <c r="AV28" s="286" t="s">
        <v>1050</v>
      </c>
      <c r="AW28" s="260"/>
      <c r="AX28" s="263">
        <f>IFERROR(AVERAGE(Tabla1[[#This Row],[RESULTADO ]],Tabla1[[#This Row],[RESULTADO 5]],Tabla1[[#This Row],[RESULTADO 13]]), "0")</f>
        <v>0.91743993234995447</v>
      </c>
      <c r="AY28" s="264">
        <f>Tabla1[[#This Row],[PROMEDIO MENSUAL 4to TRIMESTRE]]</f>
        <v>0.91743993234995447</v>
      </c>
      <c r="AZ28" s="265" t="str">
        <f>Tabla1[[#This Row],[DESEMPEÑO15]]</f>
        <v>EXCELENTE</v>
      </c>
      <c r="BA28" s="172">
        <v>0.8</v>
      </c>
      <c r="BB28" s="173">
        <v>4075</v>
      </c>
      <c r="BC28" s="173">
        <v>4429</v>
      </c>
      <c r="BD28" s="267">
        <f>IFERROR(Tabla1[[#This Row],[Valor numerador4]]/Tabla1[[#This Row],[Valor denominador5]], " ")</f>
        <v>0.92007225107247681</v>
      </c>
      <c r="BE28" s="268" t="str">
        <f t="shared" si="1"/>
        <v>&gt;=80%</v>
      </c>
      <c r="BF28" s="321" t="s">
        <v>21</v>
      </c>
      <c r="BG28" s="289" t="s">
        <v>742</v>
      </c>
      <c r="BH28" s="322"/>
      <c r="BI28" s="172">
        <v>0.8</v>
      </c>
      <c r="BJ28" s="173">
        <v>3596</v>
      </c>
      <c r="BK28" s="173">
        <v>3851</v>
      </c>
      <c r="BL28" s="267">
        <f>+IFERROR(Tabla1[[#This Row],[Valor numerador312]]/Tabla1[[#This Row],[Valor denominador413]], " ")</f>
        <v>0.93378343287457799</v>
      </c>
      <c r="BM28" s="266" t="str">
        <f>Tabla1[[#This Row],[EXCELENTE]]</f>
        <v>&gt;=80%</v>
      </c>
      <c r="BN28" s="321" t="s">
        <v>21</v>
      </c>
      <c r="BO28" s="289" t="s">
        <v>771</v>
      </c>
      <c r="BP28" s="322"/>
      <c r="BQ28" s="172">
        <v>0.8</v>
      </c>
      <c r="BR28" s="173">
        <v>3366</v>
      </c>
      <c r="BS28" s="173">
        <v>3765</v>
      </c>
      <c r="BT28" s="267">
        <f>+IFERROR(Tabla1[[#This Row],[Valor numerador1120]]/Tabla1[[#This Row],[Valor denominador1221]], " ")</f>
        <v>0.89402390438247015</v>
      </c>
      <c r="BU28" s="266" t="str">
        <f>Tabla1[[#This Row],[EXCELENTE]]</f>
        <v>&gt;=80%</v>
      </c>
      <c r="BV28" s="321" t="s">
        <v>21</v>
      </c>
      <c r="BW28" s="289" t="s">
        <v>801</v>
      </c>
      <c r="BX28" s="322"/>
      <c r="BY28" s="270">
        <f>+IFERROR(AVERAGE(Tabla1[[#This Row],[RESULTADO 6]],Tabla1[[#This Row],[RESULTADO 514]],Tabla1[[#This Row],[RESULTADO 1322]]), "0")</f>
        <v>0.91595986277650832</v>
      </c>
      <c r="BZ28" s="271">
        <f>Tabla1[[#This Row],[PROMEDIO MENSUAL 3er TRIMESTRE]]</f>
        <v>0.91595986277650832</v>
      </c>
      <c r="CA28" s="265" t="str">
        <f>Tabla1[[#This Row],[DESEMPEÑO1524]]</f>
        <v>EXCELENTE</v>
      </c>
      <c r="CB28" s="163">
        <f t="shared" si="4"/>
        <v>0.8</v>
      </c>
      <c r="CC28" s="174">
        <v>2165</v>
      </c>
      <c r="CD28" s="174">
        <v>2395</v>
      </c>
      <c r="CE28" s="272">
        <f>IFERROR(Tabla1[[#This Row],[Valor numerador19]]/Tabla1[[#This Row],[Valor denominador20]], " ")</f>
        <v>0.90396659707724425</v>
      </c>
      <c r="CF28" s="181" t="str">
        <f>Tabla1[[#This Row],[EXCELENTE]]</f>
        <v>&gt;=80%</v>
      </c>
      <c r="CG28" s="181" t="s">
        <v>21</v>
      </c>
      <c r="CH28" s="325" t="s">
        <v>838</v>
      </c>
      <c r="CI28" s="323"/>
      <c r="CJ28" s="163">
        <f t="shared" si="5"/>
        <v>0.8</v>
      </c>
      <c r="CK28" s="174">
        <v>4157</v>
      </c>
      <c r="CL28" s="174">
        <v>4566</v>
      </c>
      <c r="CM28" s="272">
        <f>+IFERROR(Tabla1[[#This Row],[Valor numerador27]]/Tabla1[[#This Row],[Valor denominador28]], " ")</f>
        <v>0.91042487954445905</v>
      </c>
      <c r="CN28" s="181" t="str">
        <f>Tabla1[[#This Row],[EXCELENTE]]</f>
        <v>&gt;=80%</v>
      </c>
      <c r="CO28" s="181" t="s">
        <v>21</v>
      </c>
      <c r="CP28" s="325" t="s">
        <v>838</v>
      </c>
      <c r="CQ28" s="323"/>
      <c r="CR28" s="163">
        <f t="shared" si="6"/>
        <v>0.8</v>
      </c>
      <c r="CS28" s="174">
        <v>3066</v>
      </c>
      <c r="CT28" s="174">
        <v>3375</v>
      </c>
      <c r="CU28" s="273">
        <f>IFERROR(Tabla1[[#This Row],[Valor numerador35]]/Tabla1[[#This Row],[Valor denominador36]], " ")</f>
        <v>0.9084444444444445</v>
      </c>
      <c r="CV28" s="181" t="str">
        <f>Tabla1[[#This Row],[EXCELENTE]]</f>
        <v>&gt;=80%</v>
      </c>
      <c r="CW28" s="181" t="s">
        <v>21</v>
      </c>
      <c r="CX28" s="325" t="s">
        <v>838</v>
      </c>
      <c r="CY28" s="323"/>
      <c r="CZ28" s="263">
        <f>IFERROR(AVERAGE(Tabla1[[#This Row],[RESULTADO 21]],Tabla1[[#This Row],[RESULTADO 29]],Tabla1[[#This Row],[RESULTADO 37]]), "0")</f>
        <v>0.90761197368871593</v>
      </c>
      <c r="DA28" s="264">
        <f>Tabla1[[#This Row],[PROMEDIO MENSUAL 2do TRIMESTRE]]</f>
        <v>0.90761197368871593</v>
      </c>
      <c r="DB28" s="274" t="str">
        <f>Tabla1[[#This Row],[DESEMPEÑO39]]</f>
        <v>EXCELENTE</v>
      </c>
      <c r="DC28" s="142">
        <f t="shared" si="0"/>
        <v>0.8</v>
      </c>
      <c r="DD28" s="143">
        <v>2511</v>
      </c>
      <c r="DE28" s="143">
        <v>2571</v>
      </c>
      <c r="DF28" s="142">
        <f>IFERROR(Tabla1[[#This Row],[Valor numerador43]]/Tabla1[[#This Row],[Valor denominador44]], " ")</f>
        <v>0.97666277712952154</v>
      </c>
      <c r="DG28" s="144" t="str">
        <f>Tabla1[[#This Row],[EXCELENTE]]</f>
        <v>&gt;=80%</v>
      </c>
      <c r="DH28" s="145" t="s">
        <v>21</v>
      </c>
      <c r="DI28" s="175" t="s">
        <v>935</v>
      </c>
      <c r="DJ28" s="146"/>
      <c r="DK28" s="142">
        <f t="shared" si="2"/>
        <v>0.8</v>
      </c>
      <c r="DL28" s="143">
        <v>1396</v>
      </c>
      <c r="DM28" s="143">
        <v>1475</v>
      </c>
      <c r="DN28" s="142">
        <f>IFERROR(Tabla1[[#This Row],[Valor numerador51]]/Tabla1[[#This Row],[Valor denominador52]], " ")</f>
        <v>0.94644067796610165</v>
      </c>
      <c r="DO28" s="144" t="str">
        <f>Tabla1[[#This Row],[EXCELENTE]]</f>
        <v>&gt;=80%</v>
      </c>
      <c r="DP28" s="145" t="s">
        <v>21</v>
      </c>
      <c r="DQ28" s="176" t="s">
        <v>935</v>
      </c>
      <c r="DR28" s="146"/>
      <c r="DS28" s="142">
        <f t="shared" si="3"/>
        <v>0.8</v>
      </c>
      <c r="DT28" s="143">
        <v>2326</v>
      </c>
      <c r="DU28" s="143">
        <v>2537</v>
      </c>
      <c r="DV28" s="142">
        <f>+Tabla1[[#This Row],[Valor denominador60]]/Tabla1[[#This Row],[Valor denominador60]]</f>
        <v>1</v>
      </c>
      <c r="DW28" s="144" t="str">
        <f>Tabla1[[#This Row],[EXCELENTE]]</f>
        <v>&gt;=80%</v>
      </c>
      <c r="DX28" s="145" t="s">
        <v>21</v>
      </c>
      <c r="DY28" s="175" t="s">
        <v>935</v>
      </c>
      <c r="DZ28" s="146"/>
      <c r="EA28" s="263">
        <f>IFERROR(AVERAGE(Tabla1[[#This Row],[RESULTADO 45]],Tabla1[[#This Row],[RESULTADO 53]],Tabla1[[#This Row],[RESULTADO 61]]), " 0")</f>
        <v>0.97436781836520769</v>
      </c>
      <c r="EB28" s="264">
        <f>Tabla1[[#This Row],[PROMEDIO MENSUAL 1er TRIMESTRE]]</f>
        <v>0.97436781836520769</v>
      </c>
      <c r="EC28" s="275" t="str">
        <f>Tabla1[[#This Row],[DESEMPEÑO63]]</f>
        <v>EXCELENTE</v>
      </c>
    </row>
    <row r="29" spans="1:133" s="250" customFormat="1" ht="409.5" x14ac:dyDescent="0.25">
      <c r="A29" s="481">
        <v>22</v>
      </c>
      <c r="B29" s="318" t="s">
        <v>179</v>
      </c>
      <c r="C29" s="276" t="s">
        <v>205</v>
      </c>
      <c r="D29" s="277" t="s">
        <v>181</v>
      </c>
      <c r="E29" s="278" t="s">
        <v>29</v>
      </c>
      <c r="F29" s="251" t="s">
        <v>226</v>
      </c>
      <c r="G29" s="251" t="s">
        <v>227</v>
      </c>
      <c r="H29" s="281" t="s">
        <v>52</v>
      </c>
      <c r="I29" s="276" t="s">
        <v>185</v>
      </c>
      <c r="J29" s="303">
        <v>1</v>
      </c>
      <c r="K29" s="276" t="s">
        <v>210</v>
      </c>
      <c r="L29" s="281" t="s">
        <v>35</v>
      </c>
      <c r="M29" s="251" t="s">
        <v>228</v>
      </c>
      <c r="N29" s="281" t="s">
        <v>37</v>
      </c>
      <c r="O29" s="251" t="s">
        <v>229</v>
      </c>
      <c r="P29" s="281" t="s">
        <v>74</v>
      </c>
      <c r="Q29" s="281" t="s">
        <v>74</v>
      </c>
      <c r="R29" s="282" t="s">
        <v>189</v>
      </c>
      <c r="S29" s="283" t="s">
        <v>190</v>
      </c>
      <c r="T29" s="283" t="s">
        <v>155</v>
      </c>
      <c r="U29" s="305" t="s">
        <v>191</v>
      </c>
      <c r="V29" s="276" t="s">
        <v>205</v>
      </c>
      <c r="W29" s="276" t="s">
        <v>206</v>
      </c>
      <c r="X29" s="276" t="s">
        <v>206</v>
      </c>
      <c r="Y29" s="276" t="s">
        <v>206</v>
      </c>
      <c r="Z29" s="261"/>
      <c r="AA29" s="260"/>
      <c r="AB29" s="260"/>
      <c r="AC29" s="261" t="str">
        <f>IFERROR(Tabla1[[#This Row],[Valor numerador]]/Tabla1[[#This Row],[Valor denominador]], " ")</f>
        <v xml:space="preserve"> </v>
      </c>
      <c r="AD29" s="260" t="str">
        <f>Tabla1[[#This Row],[EXCELENTE]]</f>
        <v>&gt;=100%</v>
      </c>
      <c r="AE29" s="260"/>
      <c r="AF29" s="260"/>
      <c r="AG29" s="260"/>
      <c r="AH29" s="262"/>
      <c r="AI29" s="260"/>
      <c r="AJ29" s="260"/>
      <c r="AK29" s="261" t="str">
        <f>IFERROR(Tabla1[[#This Row],[Valor numerador3]]/Tabla1[[#This Row],[Valor denominador4]], " ")</f>
        <v xml:space="preserve"> </v>
      </c>
      <c r="AL29" s="260" t="str">
        <f>Tabla1[[#This Row],[EXCELENTE]]</f>
        <v>&gt;=100%</v>
      </c>
      <c r="AM29" s="260"/>
      <c r="AN29" s="260"/>
      <c r="AO29" s="260"/>
      <c r="AP29" s="262">
        <v>1</v>
      </c>
      <c r="AQ29" s="260">
        <v>8</v>
      </c>
      <c r="AR29" s="260">
        <v>8</v>
      </c>
      <c r="AS29" s="262">
        <f>IFERROR(Tabla1[[#This Row],[Valor numerador11]]/Tabla1[[#This Row],[Valor denominador12]], " ")</f>
        <v>1</v>
      </c>
      <c r="AT29" s="260" t="str">
        <f>Tabla1[[#This Row],[EXCELENTE]]</f>
        <v>&gt;=100%</v>
      </c>
      <c r="AU29" s="260" t="s">
        <v>21</v>
      </c>
      <c r="AV29" s="286" t="s">
        <v>1051</v>
      </c>
      <c r="AW29" s="260"/>
      <c r="AX29" s="263">
        <f>IFERROR(AVERAGE(Tabla1[[#This Row],[RESULTADO ]],Tabla1[[#This Row],[RESULTADO 5]],Tabla1[[#This Row],[RESULTADO 13]]), "0")</f>
        <v>1</v>
      </c>
      <c r="AY29" s="264">
        <f>Tabla1[[#This Row],[PROMEDIO MENSUAL 4to TRIMESTRE]]</f>
        <v>1</v>
      </c>
      <c r="AZ29" s="265" t="str">
        <f>Tabla1[[#This Row],[DESEMPEÑO15]]</f>
        <v>EXCELENTE</v>
      </c>
      <c r="BA29" s="172"/>
      <c r="BB29" s="172"/>
      <c r="BC29" s="172"/>
      <c r="BD29" s="267" t="str">
        <f>IFERROR(Tabla1[[#This Row],[Valor numerador4]]/Tabla1[[#This Row],[Valor denominador5]], " ")</f>
        <v xml:space="preserve"> </v>
      </c>
      <c r="BE29" s="268" t="str">
        <f t="shared" si="1"/>
        <v>&gt;=100%</v>
      </c>
      <c r="BF29" s="321"/>
      <c r="BG29" s="289"/>
      <c r="BH29" s="178"/>
      <c r="BI29" s="172"/>
      <c r="BJ29" s="172"/>
      <c r="BK29" s="172"/>
      <c r="BL29" s="267" t="str">
        <f>+IFERROR(Tabla1[[#This Row],[Valor numerador312]]/Tabla1[[#This Row],[Valor denominador413]], " ")</f>
        <v xml:space="preserve"> </v>
      </c>
      <c r="BM29" s="266" t="str">
        <f>Tabla1[[#This Row],[EXCELENTE]]</f>
        <v>&gt;=100%</v>
      </c>
      <c r="BN29" s="321"/>
      <c r="BO29" s="289"/>
      <c r="BP29" s="178"/>
      <c r="BQ29" s="172"/>
      <c r="BR29" s="326"/>
      <c r="BS29" s="326"/>
      <c r="BT29" s="267" t="str">
        <f>+IFERROR(Tabla1[[#This Row],[Valor numerador1120]]/Tabla1[[#This Row],[Valor denominador1221]], " ")</f>
        <v xml:space="preserve"> </v>
      </c>
      <c r="BU29" s="266" t="str">
        <f>Tabla1[[#This Row],[EXCELENTE]]</f>
        <v>&gt;=100%</v>
      </c>
      <c r="BV29" s="321"/>
      <c r="BW29" s="289"/>
      <c r="BX29" s="322"/>
      <c r="BY29" s="270" t="str">
        <f>+IFERROR(AVERAGE(Tabla1[[#This Row],[RESULTADO 6]],Tabla1[[#This Row],[RESULTADO 514]],Tabla1[[#This Row],[RESULTADO 1322]]), "0")</f>
        <v>0</v>
      </c>
      <c r="BZ29" s="271" t="str">
        <f>Tabla1[[#This Row],[PROMEDIO MENSUAL 3er TRIMESTRE]]</f>
        <v>0</v>
      </c>
      <c r="CA29" s="265"/>
      <c r="CB29" s="163" t="s">
        <v>559</v>
      </c>
      <c r="CC29" s="163" t="s">
        <v>559</v>
      </c>
      <c r="CD29" s="163" t="s">
        <v>559</v>
      </c>
      <c r="CE29" s="272" t="str">
        <f>IFERROR(Tabla1[[#This Row],[Valor numerador19]]/Tabla1[[#This Row],[Valor denominador20]], " ")</f>
        <v xml:space="preserve"> </v>
      </c>
      <c r="CF29" s="181" t="str">
        <f>Tabla1[[#This Row],[EXCELENTE]]</f>
        <v>&gt;=100%</v>
      </c>
      <c r="CG29" s="327"/>
      <c r="CH29" s="186" t="s">
        <v>559</v>
      </c>
      <c r="CI29" s="163" t="s">
        <v>559</v>
      </c>
      <c r="CJ29" s="163" t="s">
        <v>559</v>
      </c>
      <c r="CK29" s="163" t="s">
        <v>559</v>
      </c>
      <c r="CL29" s="163" t="s">
        <v>559</v>
      </c>
      <c r="CM29" s="272" t="str">
        <f>+IFERROR(Tabla1[[#This Row],[Valor numerador27]]/Tabla1[[#This Row],[Valor denominador28]], " ")</f>
        <v xml:space="preserve"> </v>
      </c>
      <c r="CN29" s="181" t="str">
        <f>Tabla1[[#This Row],[EXCELENTE]]</f>
        <v>&gt;=100%</v>
      </c>
      <c r="CO29" s="181"/>
      <c r="CP29" s="186" t="s">
        <v>559</v>
      </c>
      <c r="CQ29" s="163" t="s">
        <v>559</v>
      </c>
      <c r="CR29" s="163">
        <f t="shared" si="6"/>
        <v>1</v>
      </c>
      <c r="CS29" s="328">
        <v>8</v>
      </c>
      <c r="CT29" s="328">
        <v>8</v>
      </c>
      <c r="CU29" s="273">
        <f>IFERROR(Tabla1[[#This Row],[Valor numerador35]]/Tabla1[[#This Row],[Valor denominador36]], " ")</f>
        <v>1</v>
      </c>
      <c r="CV29" s="181" t="str">
        <f>Tabla1[[#This Row],[EXCELENTE]]</f>
        <v>&gt;=100%</v>
      </c>
      <c r="CW29" s="181" t="s">
        <v>21</v>
      </c>
      <c r="CX29" s="329" t="s">
        <v>896</v>
      </c>
      <c r="CY29" s="323"/>
      <c r="CZ29" s="263">
        <f>IFERROR(AVERAGE(Tabla1[[#This Row],[RESULTADO 21]],Tabla1[[#This Row],[RESULTADO 29]],Tabla1[[#This Row],[RESULTADO 37]]), "0")</f>
        <v>1</v>
      </c>
      <c r="DA29" s="264">
        <f>Tabla1[[#This Row],[PROMEDIO MENSUAL 2do TRIMESTRE]]</f>
        <v>1</v>
      </c>
      <c r="DB29" s="274" t="str">
        <f>Tabla1[[#This Row],[DESEMPEÑO39]]</f>
        <v>EXCELENTE</v>
      </c>
      <c r="DC29" s="142">
        <f t="shared" si="0"/>
        <v>1</v>
      </c>
      <c r="DD29" s="143" t="s">
        <v>829</v>
      </c>
      <c r="DE29" s="143" t="s">
        <v>829</v>
      </c>
      <c r="DF29" s="142" t="str">
        <f>IFERROR(Tabla1[[#This Row],[Valor numerador43]]/Tabla1[[#This Row],[Valor denominador44]], " ")</f>
        <v xml:space="preserve"> </v>
      </c>
      <c r="DG29" s="144" t="str">
        <f>Tabla1[[#This Row],[EXCELENTE]]</f>
        <v>&gt;=100%</v>
      </c>
      <c r="DH29" s="145" t="s">
        <v>829</v>
      </c>
      <c r="DI29" s="146" t="s">
        <v>829</v>
      </c>
      <c r="DJ29" s="146" t="s">
        <v>829</v>
      </c>
      <c r="DK29" s="142">
        <f t="shared" si="2"/>
        <v>1</v>
      </c>
      <c r="DL29" s="143" t="s">
        <v>829</v>
      </c>
      <c r="DM29" s="143" t="s">
        <v>829</v>
      </c>
      <c r="DN29" s="142" t="str">
        <f>IFERROR(Tabla1[[#This Row],[Valor numerador51]]/Tabla1[[#This Row],[Valor denominador52]], " ")</f>
        <v xml:space="preserve"> </v>
      </c>
      <c r="DO29" s="144" t="str">
        <f>Tabla1[[#This Row],[EXCELENTE]]</f>
        <v>&gt;=100%</v>
      </c>
      <c r="DP29" s="145" t="s">
        <v>829</v>
      </c>
      <c r="DQ29" s="146" t="s">
        <v>829</v>
      </c>
      <c r="DR29" s="146" t="s">
        <v>829</v>
      </c>
      <c r="DS29" s="142">
        <f t="shared" si="3"/>
        <v>1</v>
      </c>
      <c r="DT29" s="143" t="s">
        <v>829</v>
      </c>
      <c r="DU29" s="143" t="s">
        <v>829</v>
      </c>
      <c r="DV29" s="142" t="e">
        <f>+Tabla1[[#This Row],[Valor denominador60]]/Tabla1[[#This Row],[Valor denominador60]]</f>
        <v>#VALUE!</v>
      </c>
      <c r="DW29" s="144" t="str">
        <f>Tabla1[[#This Row],[EXCELENTE]]</f>
        <v>&gt;=100%</v>
      </c>
      <c r="DX29" s="145" t="s">
        <v>829</v>
      </c>
      <c r="DY29" s="146" t="s">
        <v>829</v>
      </c>
      <c r="DZ29" s="146" t="s">
        <v>829</v>
      </c>
      <c r="EA29" s="263" t="str">
        <f>IFERROR(AVERAGE(Tabla1[[#This Row],[RESULTADO 45]],Tabla1[[#This Row],[RESULTADO 53]],Tabla1[[#This Row],[RESULTADO 61]]), " 0")</f>
        <v xml:space="preserve"> 0</v>
      </c>
      <c r="EB29" s="264" t="str">
        <f>Tabla1[[#This Row],[PROMEDIO MENSUAL 1er TRIMESTRE]]</f>
        <v xml:space="preserve"> 0</v>
      </c>
      <c r="EC29" s="275"/>
    </row>
    <row r="30" spans="1:133" s="250" customFormat="1" ht="105" x14ac:dyDescent="0.25">
      <c r="A30" s="481">
        <v>23</v>
      </c>
      <c r="B30" s="318" t="s">
        <v>207</v>
      </c>
      <c r="C30" s="276" t="s">
        <v>205</v>
      </c>
      <c r="D30" s="277" t="s">
        <v>181</v>
      </c>
      <c r="E30" s="278" t="s">
        <v>29</v>
      </c>
      <c r="F30" s="251" t="s">
        <v>230</v>
      </c>
      <c r="G30" s="251" t="s">
        <v>231</v>
      </c>
      <c r="H30" s="251" t="s">
        <v>52</v>
      </c>
      <c r="I30" s="276" t="s">
        <v>185</v>
      </c>
      <c r="J30" s="303">
        <v>1</v>
      </c>
      <c r="K30" s="276" t="s">
        <v>210</v>
      </c>
      <c r="L30" s="281" t="s">
        <v>35</v>
      </c>
      <c r="M30" s="251" t="s">
        <v>232</v>
      </c>
      <c r="N30" s="281" t="s">
        <v>37</v>
      </c>
      <c r="O30" s="251" t="s">
        <v>233</v>
      </c>
      <c r="P30" s="281" t="s">
        <v>74</v>
      </c>
      <c r="Q30" s="281" t="s">
        <v>74</v>
      </c>
      <c r="R30" s="282" t="s">
        <v>189</v>
      </c>
      <c r="S30" s="283" t="s">
        <v>190</v>
      </c>
      <c r="T30" s="283" t="s">
        <v>155</v>
      </c>
      <c r="U30" s="305" t="s">
        <v>191</v>
      </c>
      <c r="V30" s="276" t="s">
        <v>205</v>
      </c>
      <c r="W30" s="276" t="s">
        <v>206</v>
      </c>
      <c r="X30" s="276" t="s">
        <v>206</v>
      </c>
      <c r="Y30" s="276" t="s">
        <v>206</v>
      </c>
      <c r="Z30" s="261"/>
      <c r="AA30" s="260"/>
      <c r="AB30" s="260"/>
      <c r="AC30" s="261" t="str">
        <f>IFERROR(Tabla1[[#This Row],[Valor numerador]]/Tabla1[[#This Row],[Valor denominador]], " ")</f>
        <v xml:space="preserve"> </v>
      </c>
      <c r="AD30" s="260" t="str">
        <f>Tabla1[[#This Row],[EXCELENTE]]</f>
        <v>&gt;=100%</v>
      </c>
      <c r="AE30" s="260"/>
      <c r="AF30" s="260"/>
      <c r="AG30" s="260"/>
      <c r="AH30" s="262"/>
      <c r="AI30" s="260"/>
      <c r="AJ30" s="260"/>
      <c r="AK30" s="261" t="str">
        <f>IFERROR(Tabla1[[#This Row],[Valor numerador3]]/Tabla1[[#This Row],[Valor denominador4]], " ")</f>
        <v xml:space="preserve"> </v>
      </c>
      <c r="AL30" s="260" t="str">
        <f>Tabla1[[#This Row],[EXCELENTE]]</f>
        <v>&gt;=100%</v>
      </c>
      <c r="AM30" s="260"/>
      <c r="AN30" s="260"/>
      <c r="AO30" s="260"/>
      <c r="AP30" s="262">
        <v>1</v>
      </c>
      <c r="AQ30" s="260">
        <v>36</v>
      </c>
      <c r="AR30" s="260">
        <v>36</v>
      </c>
      <c r="AS30" s="262">
        <f>IFERROR(Tabla1[[#This Row],[Valor numerador11]]/Tabla1[[#This Row],[Valor denominador12]], " ")</f>
        <v>1</v>
      </c>
      <c r="AT30" s="260" t="str">
        <f>Tabla1[[#This Row],[EXCELENTE]]</f>
        <v>&gt;=100%</v>
      </c>
      <c r="AU30" s="260" t="s">
        <v>21</v>
      </c>
      <c r="AV30" s="286" t="s">
        <v>1052</v>
      </c>
      <c r="AW30" s="260"/>
      <c r="AX30" s="263">
        <f>IFERROR(AVERAGE(Tabla1[[#This Row],[RESULTADO ]],Tabla1[[#This Row],[RESULTADO 5]],Tabla1[[#This Row],[RESULTADO 13]]), "0")</f>
        <v>1</v>
      </c>
      <c r="AY30" s="264">
        <f>Tabla1[[#This Row],[PROMEDIO MENSUAL 4to TRIMESTRE]]</f>
        <v>1</v>
      </c>
      <c r="AZ30" s="265" t="str">
        <f>Tabla1[[#This Row],[DESEMPEÑO15]]</f>
        <v>EXCELENTE</v>
      </c>
      <c r="BA30" s="172"/>
      <c r="BB30" s="172"/>
      <c r="BC30" s="172"/>
      <c r="BD30" s="267" t="str">
        <f>IFERROR(Tabla1[[#This Row],[Valor numerador4]]/Tabla1[[#This Row],[Valor denominador5]], " ")</f>
        <v xml:space="preserve"> </v>
      </c>
      <c r="BE30" s="268" t="str">
        <f t="shared" si="1"/>
        <v>&gt;=100%</v>
      </c>
      <c r="BF30" s="321"/>
      <c r="BG30" s="289"/>
      <c r="BH30" s="178"/>
      <c r="BI30" s="172"/>
      <c r="BJ30" s="172"/>
      <c r="BK30" s="172"/>
      <c r="BL30" s="267" t="str">
        <f>+IFERROR(Tabla1[[#This Row],[Valor numerador312]]/Tabla1[[#This Row],[Valor denominador413]], " ")</f>
        <v xml:space="preserve"> </v>
      </c>
      <c r="BM30" s="266" t="str">
        <f>Tabla1[[#This Row],[EXCELENTE]]</f>
        <v>&gt;=100%</v>
      </c>
      <c r="BN30" s="321"/>
      <c r="BO30" s="289"/>
      <c r="BP30" s="178"/>
      <c r="BQ30" s="172"/>
      <c r="BR30" s="330"/>
      <c r="BS30" s="330"/>
      <c r="BT30" s="267" t="str">
        <f>+IFERROR(Tabla1[[#This Row],[Valor numerador1120]]/Tabla1[[#This Row],[Valor denominador1221]], " ")</f>
        <v xml:space="preserve"> </v>
      </c>
      <c r="BU30" s="266" t="str">
        <f>Tabla1[[#This Row],[EXCELENTE]]</f>
        <v>&gt;=100%</v>
      </c>
      <c r="BV30" s="321"/>
      <c r="BW30" s="289"/>
      <c r="BX30" s="322"/>
      <c r="BY30" s="270" t="str">
        <f>+IFERROR(AVERAGE(Tabla1[[#This Row],[RESULTADO 6]],Tabla1[[#This Row],[RESULTADO 514]],Tabla1[[#This Row],[RESULTADO 1322]]), "0")</f>
        <v>0</v>
      </c>
      <c r="BZ30" s="271" t="str">
        <f>Tabla1[[#This Row],[PROMEDIO MENSUAL 3er TRIMESTRE]]</f>
        <v>0</v>
      </c>
      <c r="CA30" s="265"/>
      <c r="CB30" s="163" t="s">
        <v>559</v>
      </c>
      <c r="CC30" s="163" t="s">
        <v>559</v>
      </c>
      <c r="CD30" s="163" t="s">
        <v>559</v>
      </c>
      <c r="CE30" s="272" t="str">
        <f>IFERROR(Tabla1[[#This Row],[Valor numerador19]]/Tabla1[[#This Row],[Valor denominador20]], " ")</f>
        <v xml:space="preserve"> </v>
      </c>
      <c r="CF30" s="181" t="str">
        <f>Tabla1[[#This Row],[EXCELENTE]]</f>
        <v>&gt;=100%</v>
      </c>
      <c r="CG30" s="327"/>
      <c r="CH30" s="186" t="s">
        <v>559</v>
      </c>
      <c r="CI30" s="163" t="s">
        <v>559</v>
      </c>
      <c r="CJ30" s="163" t="s">
        <v>559</v>
      </c>
      <c r="CK30" s="163" t="s">
        <v>559</v>
      </c>
      <c r="CL30" s="163" t="s">
        <v>559</v>
      </c>
      <c r="CM30" s="272" t="str">
        <f>+IFERROR(Tabla1[[#This Row],[Valor numerador27]]/Tabla1[[#This Row],[Valor denominador28]], " ")</f>
        <v xml:space="preserve"> </v>
      </c>
      <c r="CN30" s="181" t="str">
        <f>Tabla1[[#This Row],[EXCELENTE]]</f>
        <v>&gt;=100%</v>
      </c>
      <c r="CO30" s="181"/>
      <c r="CP30" s="186" t="s">
        <v>559</v>
      </c>
      <c r="CQ30" s="163" t="s">
        <v>559</v>
      </c>
      <c r="CR30" s="163">
        <f t="shared" si="6"/>
        <v>1</v>
      </c>
      <c r="CS30" s="323">
        <v>5</v>
      </c>
      <c r="CT30" s="323">
        <v>5</v>
      </c>
      <c r="CU30" s="273">
        <f>IFERROR(Tabla1[[#This Row],[Valor numerador35]]/Tabla1[[#This Row],[Valor denominador36]], " ")</f>
        <v>1</v>
      </c>
      <c r="CV30" s="181" t="str">
        <f>Tabla1[[#This Row],[EXCELENTE]]</f>
        <v>&gt;=100%</v>
      </c>
      <c r="CW30" s="181" t="s">
        <v>21</v>
      </c>
      <c r="CX30" s="186" t="s">
        <v>897</v>
      </c>
      <c r="CY30" s="323"/>
      <c r="CZ30" s="263">
        <f>IFERROR(AVERAGE(Tabla1[[#This Row],[RESULTADO 21]],Tabla1[[#This Row],[RESULTADO 29]],Tabla1[[#This Row],[RESULTADO 37]]), "0")</f>
        <v>1</v>
      </c>
      <c r="DA30" s="264">
        <f>Tabla1[[#This Row],[PROMEDIO MENSUAL 2do TRIMESTRE]]</f>
        <v>1</v>
      </c>
      <c r="DB30" s="274" t="str">
        <f>Tabla1[[#This Row],[DESEMPEÑO39]]</f>
        <v>EXCELENTE</v>
      </c>
      <c r="DC30" s="142">
        <f t="shared" si="0"/>
        <v>1</v>
      </c>
      <c r="DD30" s="143" t="s">
        <v>829</v>
      </c>
      <c r="DE30" s="143" t="s">
        <v>829</v>
      </c>
      <c r="DF30" s="142" t="str">
        <f>IFERROR(Tabla1[[#This Row],[Valor numerador43]]/Tabla1[[#This Row],[Valor denominador44]], " ")</f>
        <v xml:space="preserve"> </v>
      </c>
      <c r="DG30" s="144" t="str">
        <f>Tabla1[[#This Row],[EXCELENTE]]</f>
        <v>&gt;=100%</v>
      </c>
      <c r="DH30" s="145" t="s">
        <v>829</v>
      </c>
      <c r="DI30" s="146" t="s">
        <v>829</v>
      </c>
      <c r="DJ30" s="146" t="s">
        <v>829</v>
      </c>
      <c r="DK30" s="142">
        <f t="shared" si="2"/>
        <v>1</v>
      </c>
      <c r="DL30" s="143" t="s">
        <v>829</v>
      </c>
      <c r="DM30" s="143" t="s">
        <v>829</v>
      </c>
      <c r="DN30" s="142" t="str">
        <f>IFERROR(Tabla1[[#This Row],[Valor numerador51]]/Tabla1[[#This Row],[Valor denominador52]], " ")</f>
        <v xml:space="preserve"> </v>
      </c>
      <c r="DO30" s="144" t="str">
        <f>Tabla1[[#This Row],[EXCELENTE]]</f>
        <v>&gt;=100%</v>
      </c>
      <c r="DP30" s="145" t="s">
        <v>829</v>
      </c>
      <c r="DQ30" s="146" t="s">
        <v>829</v>
      </c>
      <c r="DR30" s="146" t="s">
        <v>829</v>
      </c>
      <c r="DS30" s="142">
        <f t="shared" si="3"/>
        <v>1</v>
      </c>
      <c r="DT30" s="143" t="s">
        <v>829</v>
      </c>
      <c r="DU30" s="143" t="s">
        <v>829</v>
      </c>
      <c r="DV30" s="142" t="e">
        <f>+Tabla1[[#This Row],[Valor denominador60]]/Tabla1[[#This Row],[Valor denominador60]]</f>
        <v>#VALUE!</v>
      </c>
      <c r="DW30" s="144" t="str">
        <f>Tabla1[[#This Row],[EXCELENTE]]</f>
        <v>&gt;=100%</v>
      </c>
      <c r="DX30" s="145" t="s">
        <v>829</v>
      </c>
      <c r="DY30" s="146" t="s">
        <v>829</v>
      </c>
      <c r="DZ30" s="146" t="s">
        <v>829</v>
      </c>
      <c r="EA30" s="263" t="str">
        <f>IFERROR(AVERAGE(Tabla1[[#This Row],[RESULTADO 45]],Tabla1[[#This Row],[RESULTADO 53]],Tabla1[[#This Row],[RESULTADO 61]]), " 0")</f>
        <v xml:space="preserve"> 0</v>
      </c>
      <c r="EB30" s="264" t="str">
        <f>Tabla1[[#This Row],[PROMEDIO MENSUAL 1er TRIMESTRE]]</f>
        <v xml:space="preserve"> 0</v>
      </c>
      <c r="EC30" s="275"/>
    </row>
    <row r="31" spans="1:133" s="250" customFormat="1" ht="90" x14ac:dyDescent="0.25">
      <c r="A31" s="481">
        <v>24</v>
      </c>
      <c r="B31" s="318" t="s">
        <v>179</v>
      </c>
      <c r="C31" s="252" t="s">
        <v>180</v>
      </c>
      <c r="D31" s="277" t="s">
        <v>181</v>
      </c>
      <c r="E31" s="278" t="s">
        <v>29</v>
      </c>
      <c r="F31" s="251" t="s">
        <v>234</v>
      </c>
      <c r="G31" s="251" t="s">
        <v>235</v>
      </c>
      <c r="H31" s="276" t="s">
        <v>184</v>
      </c>
      <c r="I31" s="276" t="s">
        <v>185</v>
      </c>
      <c r="J31" s="303">
        <v>1</v>
      </c>
      <c r="K31" s="276" t="s">
        <v>210</v>
      </c>
      <c r="L31" s="281" t="s">
        <v>35</v>
      </c>
      <c r="M31" s="251" t="s">
        <v>236</v>
      </c>
      <c r="N31" s="281" t="s">
        <v>37</v>
      </c>
      <c r="O31" s="279" t="s">
        <v>237</v>
      </c>
      <c r="P31" s="281" t="s">
        <v>39</v>
      </c>
      <c r="Q31" s="281" t="s">
        <v>39</v>
      </c>
      <c r="R31" s="282" t="s">
        <v>189</v>
      </c>
      <c r="S31" s="283" t="s">
        <v>190</v>
      </c>
      <c r="T31" s="283" t="s">
        <v>155</v>
      </c>
      <c r="U31" s="305" t="s">
        <v>191</v>
      </c>
      <c r="V31" s="276" t="s">
        <v>205</v>
      </c>
      <c r="W31" s="276" t="s">
        <v>206</v>
      </c>
      <c r="X31" s="276" t="s">
        <v>206</v>
      </c>
      <c r="Y31" s="276" t="s">
        <v>206</v>
      </c>
      <c r="Z31" s="261">
        <v>1</v>
      </c>
      <c r="AA31" s="260">
        <v>19</v>
      </c>
      <c r="AB31" s="260">
        <v>19</v>
      </c>
      <c r="AC31" s="261">
        <f>IFERROR(Tabla1[[#This Row],[Valor numerador]]/Tabla1[[#This Row],[Valor denominador]], " ")</f>
        <v>1</v>
      </c>
      <c r="AD31" s="260" t="str">
        <f>Tabla1[[#This Row],[EXCELENTE]]</f>
        <v>&gt;=100%</v>
      </c>
      <c r="AE31" s="260" t="s">
        <v>21</v>
      </c>
      <c r="AF31" s="286" t="s">
        <v>743</v>
      </c>
      <c r="AG31" s="260"/>
      <c r="AH31" s="262">
        <v>1</v>
      </c>
      <c r="AI31" s="260">
        <v>10</v>
      </c>
      <c r="AJ31" s="260">
        <v>10</v>
      </c>
      <c r="AK31" s="261">
        <f>IFERROR(Tabla1[[#This Row],[Valor numerador3]]/Tabla1[[#This Row],[Valor denominador4]], " ")</f>
        <v>1</v>
      </c>
      <c r="AL31" s="260" t="str">
        <f>Tabla1[[#This Row],[EXCELENTE]]</f>
        <v>&gt;=100%</v>
      </c>
      <c r="AM31" s="260" t="s">
        <v>21</v>
      </c>
      <c r="AN31" s="286" t="s">
        <v>743</v>
      </c>
      <c r="AO31" s="260"/>
      <c r="AP31" s="262">
        <v>1</v>
      </c>
      <c r="AQ31" s="260">
        <v>6</v>
      </c>
      <c r="AR31" s="260">
        <v>6</v>
      </c>
      <c r="AS31" s="262">
        <f>IFERROR(Tabla1[[#This Row],[Valor numerador11]]/Tabla1[[#This Row],[Valor denominador12]], " ")</f>
        <v>1</v>
      </c>
      <c r="AT31" s="260" t="str">
        <f>Tabla1[[#This Row],[EXCELENTE]]</f>
        <v>&gt;=100%</v>
      </c>
      <c r="AU31" s="260" t="s">
        <v>21</v>
      </c>
      <c r="AV31" s="286" t="s">
        <v>743</v>
      </c>
      <c r="AW31" s="260"/>
      <c r="AX31" s="263">
        <f>IFERROR(AVERAGE(Tabla1[[#This Row],[RESULTADO ]],Tabla1[[#This Row],[RESULTADO 5]],Tabla1[[#This Row],[RESULTADO 13]]), "0")</f>
        <v>1</v>
      </c>
      <c r="AY31" s="264">
        <f>Tabla1[[#This Row],[PROMEDIO MENSUAL 4to TRIMESTRE]]</f>
        <v>1</v>
      </c>
      <c r="AZ31" s="265" t="str">
        <f>Tabla1[[#This Row],[DESEMPEÑO15]]</f>
        <v>EXCELENTE</v>
      </c>
      <c r="BA31" s="172">
        <v>1</v>
      </c>
      <c r="BB31" s="173">
        <v>32</v>
      </c>
      <c r="BC31" s="173">
        <v>32</v>
      </c>
      <c r="BD31" s="267">
        <f>IFERROR(Tabla1[[#This Row],[Valor numerador4]]/Tabla1[[#This Row],[Valor denominador5]], " ")</f>
        <v>1</v>
      </c>
      <c r="BE31" s="268" t="str">
        <f t="shared" si="1"/>
        <v>&gt;=100%</v>
      </c>
      <c r="BF31" s="321" t="s">
        <v>21</v>
      </c>
      <c r="BG31" s="289" t="s">
        <v>743</v>
      </c>
      <c r="BH31" s="322"/>
      <c r="BI31" s="172">
        <v>1</v>
      </c>
      <c r="BJ31" s="173">
        <v>34</v>
      </c>
      <c r="BK31" s="173">
        <v>34</v>
      </c>
      <c r="BL31" s="267">
        <f>+IFERROR(Tabla1[[#This Row],[Valor numerador312]]/Tabla1[[#This Row],[Valor denominador413]], " ")</f>
        <v>1</v>
      </c>
      <c r="BM31" s="266" t="str">
        <f>Tabla1[[#This Row],[EXCELENTE]]</f>
        <v>&gt;=100%</v>
      </c>
      <c r="BN31" s="321" t="s">
        <v>21</v>
      </c>
      <c r="BO31" s="289" t="s">
        <v>743</v>
      </c>
      <c r="BP31" s="322"/>
      <c r="BQ31" s="172">
        <v>1</v>
      </c>
      <c r="BR31" s="173">
        <v>24</v>
      </c>
      <c r="BS31" s="173">
        <v>24</v>
      </c>
      <c r="BT31" s="267">
        <f>+IFERROR(Tabla1[[#This Row],[Valor numerador1120]]/Tabla1[[#This Row],[Valor denominador1221]], " ")</f>
        <v>1</v>
      </c>
      <c r="BU31" s="266" t="str">
        <f>Tabla1[[#This Row],[EXCELENTE]]</f>
        <v>&gt;=100%</v>
      </c>
      <c r="BV31" s="321" t="s">
        <v>21</v>
      </c>
      <c r="BW31" s="289" t="s">
        <v>743</v>
      </c>
      <c r="BX31" s="322"/>
      <c r="BY31" s="270">
        <f>+IFERROR(AVERAGE(Tabla1[[#This Row],[RESULTADO 6]],Tabla1[[#This Row],[RESULTADO 514]],Tabla1[[#This Row],[RESULTADO 1322]]), "0")</f>
        <v>1</v>
      </c>
      <c r="BZ31" s="271">
        <f>Tabla1[[#This Row],[PROMEDIO MENSUAL 3er TRIMESTRE]]</f>
        <v>1</v>
      </c>
      <c r="CA31" s="265" t="str">
        <f>Tabla1[[#This Row],[DESEMPEÑO1524]]</f>
        <v>EXCELENTE</v>
      </c>
      <c r="CB31" s="163">
        <f t="shared" si="4"/>
        <v>1</v>
      </c>
      <c r="CC31" s="174">
        <v>58</v>
      </c>
      <c r="CD31" s="174">
        <v>58</v>
      </c>
      <c r="CE31" s="272">
        <f>IFERROR(Tabla1[[#This Row],[Valor numerador19]]/Tabla1[[#This Row],[Valor denominador20]], " ")</f>
        <v>1</v>
      </c>
      <c r="CF31" s="181" t="str">
        <f>Tabla1[[#This Row],[EXCELENTE]]</f>
        <v>&gt;=100%</v>
      </c>
      <c r="CG31" s="181" t="s">
        <v>21</v>
      </c>
      <c r="CH31" s="216" t="s">
        <v>839</v>
      </c>
      <c r="CI31" s="323"/>
      <c r="CJ31" s="163">
        <f t="shared" si="5"/>
        <v>1</v>
      </c>
      <c r="CK31" s="174">
        <v>85</v>
      </c>
      <c r="CL31" s="174">
        <v>85</v>
      </c>
      <c r="CM31" s="272">
        <f>+IFERROR(Tabla1[[#This Row],[Valor numerador27]]/Tabla1[[#This Row],[Valor denominador28]], " ")</f>
        <v>1</v>
      </c>
      <c r="CN31" s="181" t="str">
        <f>Tabla1[[#This Row],[EXCELENTE]]</f>
        <v>&gt;=100%</v>
      </c>
      <c r="CO31" s="181" t="s">
        <v>21</v>
      </c>
      <c r="CP31" s="216" t="s">
        <v>839</v>
      </c>
      <c r="CQ31" s="323"/>
      <c r="CR31" s="163">
        <f t="shared" si="6"/>
        <v>1</v>
      </c>
      <c r="CS31" s="174">
        <v>29</v>
      </c>
      <c r="CT31" s="174">
        <v>29</v>
      </c>
      <c r="CU31" s="273">
        <f>IFERROR(Tabla1[[#This Row],[Valor numerador35]]/Tabla1[[#This Row],[Valor denominador36]], " ")</f>
        <v>1</v>
      </c>
      <c r="CV31" s="181" t="str">
        <f>Tabla1[[#This Row],[EXCELENTE]]</f>
        <v>&gt;=100%</v>
      </c>
      <c r="CW31" s="181" t="s">
        <v>21</v>
      </c>
      <c r="CX31" s="216" t="s">
        <v>839</v>
      </c>
      <c r="CY31" s="323"/>
      <c r="CZ31" s="263">
        <f>IFERROR(AVERAGE(Tabla1[[#This Row],[RESULTADO 21]],Tabla1[[#This Row],[RESULTADO 29]],Tabla1[[#This Row],[RESULTADO 37]]), "0")</f>
        <v>1</v>
      </c>
      <c r="DA31" s="264">
        <f>Tabla1[[#This Row],[PROMEDIO MENSUAL 2do TRIMESTRE]]</f>
        <v>1</v>
      </c>
      <c r="DB31" s="274" t="str">
        <f>Tabla1[[#This Row],[DESEMPEÑO39]]</f>
        <v>EXCELENTE</v>
      </c>
      <c r="DC31" s="142">
        <f t="shared" si="0"/>
        <v>1</v>
      </c>
      <c r="DD31" s="143">
        <v>53</v>
      </c>
      <c r="DE31" s="143">
        <v>53</v>
      </c>
      <c r="DF31" s="142">
        <f>IFERROR(Tabla1[[#This Row],[Valor numerador43]]/Tabla1[[#This Row],[Valor denominador44]], " ")</f>
        <v>1</v>
      </c>
      <c r="DG31" s="144" t="str">
        <f>Tabla1[[#This Row],[EXCELENTE]]</f>
        <v>&gt;=100%</v>
      </c>
      <c r="DH31" s="145" t="s">
        <v>21</v>
      </c>
      <c r="DI31" s="175" t="s">
        <v>936</v>
      </c>
      <c r="DJ31" s="146"/>
      <c r="DK31" s="142">
        <f t="shared" si="2"/>
        <v>1</v>
      </c>
      <c r="DL31" s="143">
        <v>63</v>
      </c>
      <c r="DM31" s="143">
        <v>63</v>
      </c>
      <c r="DN31" s="142">
        <f>IFERROR(Tabla1[[#This Row],[Valor numerador51]]/Tabla1[[#This Row],[Valor denominador52]], " ")</f>
        <v>1</v>
      </c>
      <c r="DO31" s="144" t="str">
        <f>Tabla1[[#This Row],[EXCELENTE]]</f>
        <v>&gt;=100%</v>
      </c>
      <c r="DP31" s="145" t="s">
        <v>21</v>
      </c>
      <c r="DQ31" s="176" t="s">
        <v>936</v>
      </c>
      <c r="DR31" s="146"/>
      <c r="DS31" s="142">
        <f t="shared" si="3"/>
        <v>1</v>
      </c>
      <c r="DT31" s="143">
        <v>120</v>
      </c>
      <c r="DU31" s="143">
        <v>120</v>
      </c>
      <c r="DV31" s="142">
        <f>+Tabla1[[#This Row],[Valor denominador60]]/Tabla1[[#This Row],[Valor denominador60]]</f>
        <v>1</v>
      </c>
      <c r="DW31" s="144" t="str">
        <f>Tabla1[[#This Row],[EXCELENTE]]</f>
        <v>&gt;=100%</v>
      </c>
      <c r="DX31" s="145" t="s">
        <v>21</v>
      </c>
      <c r="DY31" s="175" t="s">
        <v>936</v>
      </c>
      <c r="DZ31" s="146"/>
      <c r="EA31" s="263">
        <f>IFERROR(AVERAGE(Tabla1[[#This Row],[RESULTADO 45]],Tabla1[[#This Row],[RESULTADO 53]],Tabla1[[#This Row],[RESULTADO 61]]), " 0")</f>
        <v>1</v>
      </c>
      <c r="EB31" s="264">
        <f>Tabla1[[#This Row],[PROMEDIO MENSUAL 1er TRIMESTRE]]</f>
        <v>1</v>
      </c>
      <c r="EC31" s="275" t="str">
        <f>Tabla1[[#This Row],[DESEMPEÑO63]]</f>
        <v>EXCELENTE</v>
      </c>
    </row>
    <row r="32" spans="1:133" s="250" customFormat="1" ht="63.75" customHeight="1" x14ac:dyDescent="0.25">
      <c r="A32" s="481">
        <v>25</v>
      </c>
      <c r="B32" s="331" t="s">
        <v>26</v>
      </c>
      <c r="C32" s="332" t="s">
        <v>238</v>
      </c>
      <c r="D32" s="277" t="s">
        <v>239</v>
      </c>
      <c r="E32" s="333" t="s">
        <v>29</v>
      </c>
      <c r="F32" s="334" t="s">
        <v>240</v>
      </c>
      <c r="G32" s="256" t="s">
        <v>241</v>
      </c>
      <c r="H32" s="254" t="s">
        <v>32</v>
      </c>
      <c r="I32" s="256" t="s">
        <v>242</v>
      </c>
      <c r="J32" s="335">
        <v>1</v>
      </c>
      <c r="K32" s="256" t="s">
        <v>243</v>
      </c>
      <c r="L32" s="254" t="s">
        <v>35</v>
      </c>
      <c r="M32" s="256" t="s">
        <v>244</v>
      </c>
      <c r="N32" s="254" t="s">
        <v>37</v>
      </c>
      <c r="O32" s="256" t="s">
        <v>245</v>
      </c>
      <c r="P32" s="254" t="s">
        <v>39</v>
      </c>
      <c r="Q32" s="254" t="s">
        <v>246</v>
      </c>
      <c r="R32" s="336" t="s">
        <v>247</v>
      </c>
      <c r="S32" s="336" t="s">
        <v>248</v>
      </c>
      <c r="T32" s="336" t="s">
        <v>249</v>
      </c>
      <c r="U32" s="336" t="s">
        <v>250</v>
      </c>
      <c r="V32" s="256" t="s">
        <v>251</v>
      </c>
      <c r="W32" s="334" t="s">
        <v>252</v>
      </c>
      <c r="X32" s="256" t="s">
        <v>253</v>
      </c>
      <c r="Y32" s="256" t="s">
        <v>254</v>
      </c>
      <c r="Z32" s="262"/>
      <c r="AA32" s="260"/>
      <c r="AB32" s="260"/>
      <c r="AC32" s="260" t="str">
        <f>IFERROR(Tabla1[[#This Row],[Valor numerador]]/Tabla1[[#This Row],[Valor denominador]], " ")</f>
        <v xml:space="preserve"> </v>
      </c>
      <c r="AD32" s="260" t="str">
        <f>Tabla1[[#This Row],[EXCELENTE]]</f>
        <v>86%-100%</v>
      </c>
      <c r="AE32" s="260"/>
      <c r="AF32" s="286" t="s">
        <v>1053</v>
      </c>
      <c r="AG32" s="260"/>
      <c r="AH32" s="337"/>
      <c r="AI32" s="182">
        <v>1</v>
      </c>
      <c r="AJ32" s="182">
        <v>3</v>
      </c>
      <c r="AK32" s="261">
        <f>IFERROR(Tabla1[[#This Row],[Valor numerador3]]/Tabla1[[#This Row],[Valor denominador4]], " ")</f>
        <v>0.33333333333333331</v>
      </c>
      <c r="AL32" s="260" t="str">
        <f>Tabla1[[#This Row],[MALO]]</f>
        <v xml:space="preserve"> &lt;=55%</v>
      </c>
      <c r="AM32" s="260" t="s">
        <v>18</v>
      </c>
      <c r="AN32" s="286" t="s">
        <v>1057</v>
      </c>
      <c r="AO32" s="260"/>
      <c r="AP32" s="337"/>
      <c r="AQ32" s="182"/>
      <c r="AR32" s="182"/>
      <c r="AS32" s="262" t="str">
        <f>IFERROR(Tabla1[[#This Row],[Valor numerador11]]/Tabla1[[#This Row],[Valor denominador12]], " ")</f>
        <v xml:space="preserve"> </v>
      </c>
      <c r="AT32" s="260" t="str">
        <f>Tabla1[[#This Row],[EXCELENTE]]</f>
        <v>86%-100%</v>
      </c>
      <c r="AU32" s="260"/>
      <c r="AV32" s="286" t="s">
        <v>1060</v>
      </c>
      <c r="AW32" s="260" t="s">
        <v>1063</v>
      </c>
      <c r="AX32" s="263">
        <f>IFERROR(AVERAGE(Tabla1[[#This Row],[RESULTADO ]],Tabla1[[#This Row],[RESULTADO 5]],Tabla1[[#This Row],[RESULTADO 13]]), "0")</f>
        <v>0.33333333333333331</v>
      </c>
      <c r="AY32" s="264">
        <f>Tabla1[[#This Row],[PROMEDIO MENSUAL 4to TRIMESTRE]]</f>
        <v>0.33333333333333331</v>
      </c>
      <c r="AZ32" s="265" t="str">
        <f>Tabla1[[#This Row],[DESEMPEÑO7]]</f>
        <v>MALO</v>
      </c>
      <c r="BA32" s="295"/>
      <c r="BB32" s="288"/>
      <c r="BC32" s="288"/>
      <c r="BD32" s="267" t="str">
        <f>IFERROR(Tabla1[[#This Row],[Valor numerador4]]/Tabla1[[#This Row],[Valor denominador5]], " ")</f>
        <v xml:space="preserve"> </v>
      </c>
      <c r="BE32" s="268" t="str">
        <f t="shared" si="1"/>
        <v>86%-100%</v>
      </c>
      <c r="BF32" s="321"/>
      <c r="BG32" s="289"/>
      <c r="BH32" s="289"/>
      <c r="BI32" s="295"/>
      <c r="BJ32" s="288"/>
      <c r="BK32" s="288"/>
      <c r="BL32" s="267" t="str">
        <f>+IFERROR(Tabla1[[#This Row],[Valor numerador312]]/Tabla1[[#This Row],[Valor denominador413]], " ")</f>
        <v xml:space="preserve"> </v>
      </c>
      <c r="BM32" s="266" t="str">
        <f>Tabla1[[#This Row],[EXCELENTE]]</f>
        <v>86%-100%</v>
      </c>
      <c r="BN32" s="321"/>
      <c r="BO32" s="289"/>
      <c r="BP32" s="289"/>
      <c r="BQ32" s="295"/>
      <c r="BR32" s="288">
        <v>1</v>
      </c>
      <c r="BS32" s="288">
        <v>3</v>
      </c>
      <c r="BT32" s="267">
        <f>+IFERROR(Tabla1[[#This Row],[Valor numerador1120]]/Tabla1[[#This Row],[Valor denominador1221]], " ")</f>
        <v>0.33333333333333331</v>
      </c>
      <c r="BU32" s="266" t="str">
        <f>Tabla1[[#This Row],[EXCELENTE]]</f>
        <v>86%-100%</v>
      </c>
      <c r="BV32" s="321" t="s">
        <v>18</v>
      </c>
      <c r="BW32" s="289" t="s">
        <v>802</v>
      </c>
      <c r="BX32" s="289" t="s">
        <v>803</v>
      </c>
      <c r="BY32" s="270">
        <f>+IFERROR(AVERAGE(Tabla1[[#This Row],[RESULTADO 6]],Tabla1[[#This Row],[RESULTADO 514]],Tabla1[[#This Row],[RESULTADO 1322]]), "0")</f>
        <v>0.33333333333333331</v>
      </c>
      <c r="BZ32" s="271">
        <f>Tabla1[[#This Row],[PROMEDIO MENSUAL 3er TRIMESTRE]]</f>
        <v>0.33333333333333331</v>
      </c>
      <c r="CA32" s="265" t="str">
        <f>Tabla1[[#This Row],[DESEMPEÑO1524]]</f>
        <v>MALO</v>
      </c>
      <c r="CB32" s="290"/>
      <c r="CC32" s="186">
        <v>0</v>
      </c>
      <c r="CD32" s="186">
        <v>3</v>
      </c>
      <c r="CE32" s="272">
        <f>IFERROR(Tabla1[[#This Row],[Valor numerador19]]/Tabla1[[#This Row],[Valor denominador20]], " ")</f>
        <v>0</v>
      </c>
      <c r="CF32" s="181" t="str">
        <f>Tabla1[[#This Row],[EXCELENTE]]</f>
        <v>86%-100%</v>
      </c>
      <c r="CG32" s="181" t="s">
        <v>18</v>
      </c>
      <c r="CH32" s="216" t="s">
        <v>840</v>
      </c>
      <c r="CI32" s="216" t="s">
        <v>841</v>
      </c>
      <c r="CJ32" s="290"/>
      <c r="CK32" s="186">
        <v>0</v>
      </c>
      <c r="CL32" s="186">
        <v>3</v>
      </c>
      <c r="CM32" s="272">
        <f>+IFERROR(Tabla1[[#This Row],[Valor numerador27]]/Tabla1[[#This Row],[Valor denominador28]], " ")</f>
        <v>0</v>
      </c>
      <c r="CN32" s="181" t="str">
        <f>Tabla1[[#This Row],[EXCELENTE]]</f>
        <v>86%-100%</v>
      </c>
      <c r="CO32" s="181" t="s">
        <v>18</v>
      </c>
      <c r="CP32" s="216" t="s">
        <v>840</v>
      </c>
      <c r="CQ32" s="216" t="s">
        <v>841</v>
      </c>
      <c r="CR32" s="290">
        <v>1</v>
      </c>
      <c r="CS32" s="186">
        <v>0</v>
      </c>
      <c r="CT32" s="186">
        <v>3</v>
      </c>
      <c r="CU32" s="273">
        <f>IFERROR(Tabla1[[#This Row],[Valor numerador35]]/Tabla1[[#This Row],[Valor denominador36]], " ")</f>
        <v>0</v>
      </c>
      <c r="CV32" s="181" t="str">
        <f>Tabla1[[#This Row],[EXCELENTE]]</f>
        <v>86%-100%</v>
      </c>
      <c r="CW32" s="181" t="s">
        <v>18</v>
      </c>
      <c r="CX32" s="216" t="s">
        <v>840</v>
      </c>
      <c r="CY32" s="216" t="s">
        <v>898</v>
      </c>
      <c r="CZ32" s="263">
        <f>IFERROR(AVERAGE(Tabla1[[#This Row],[RESULTADO 21]],Tabla1[[#This Row],[RESULTADO 29]],Tabla1[[#This Row],[RESULTADO 37]]), "0")</f>
        <v>0</v>
      </c>
      <c r="DA32" s="264">
        <f>Tabla1[[#This Row],[PROMEDIO MENSUAL 2do TRIMESTRE]]</f>
        <v>0</v>
      </c>
      <c r="DB32" s="274" t="str">
        <f>Tabla1[[#This Row],[DESEMPEÑO39]]</f>
        <v>MALO</v>
      </c>
      <c r="DC32" s="142">
        <f t="shared" si="0"/>
        <v>1</v>
      </c>
      <c r="DD32" s="143"/>
      <c r="DE32" s="143"/>
      <c r="DF32" s="142" t="str">
        <f>IFERROR(Tabla1[[#This Row],[Valor numerador43]]/Tabla1[[#This Row],[Valor denominador44]], " ")</f>
        <v xml:space="preserve"> </v>
      </c>
      <c r="DG32" s="144" t="str">
        <f>Tabla1[[#This Row],[EXCELENTE]]</f>
        <v>86%-100%</v>
      </c>
      <c r="DH32" s="145"/>
      <c r="DI32" s="146"/>
      <c r="DJ32" s="146"/>
      <c r="DK32" s="142">
        <f t="shared" si="2"/>
        <v>1</v>
      </c>
      <c r="DL32" s="143"/>
      <c r="DM32" s="143"/>
      <c r="DN32" s="142" t="str">
        <f>IFERROR(Tabla1[[#This Row],[Valor numerador51]]/Tabla1[[#This Row],[Valor denominador52]], " ")</f>
        <v xml:space="preserve"> </v>
      </c>
      <c r="DO32" s="144" t="str">
        <f>Tabla1[[#This Row],[EXCELENTE]]</f>
        <v>86%-100%</v>
      </c>
      <c r="DP32" s="145"/>
      <c r="DQ32" s="146"/>
      <c r="DR32" s="146"/>
      <c r="DS32" s="142">
        <f t="shared" si="3"/>
        <v>1</v>
      </c>
      <c r="DT32" s="143">
        <v>0</v>
      </c>
      <c r="DU32" s="143">
        <v>3</v>
      </c>
      <c r="DV32" s="142">
        <f>+Tabla1[[#This Row],[Valor denominador60]]/Tabla1[[#This Row],[Valor denominador60]]</f>
        <v>1</v>
      </c>
      <c r="DW32" s="144" t="str">
        <f>Tabla1[[#This Row],[EXCELENTE]]</f>
        <v>86%-100%</v>
      </c>
      <c r="DX32" s="145" t="s">
        <v>18</v>
      </c>
      <c r="DY32" s="146" t="s">
        <v>985</v>
      </c>
      <c r="DZ32" s="179" t="s">
        <v>986</v>
      </c>
      <c r="EA32" s="263">
        <f>IFERROR(AVERAGE(Tabla1[[#This Row],[RESULTADO 45]],Tabla1[[#This Row],[RESULTADO 53]],Tabla1[[#This Row],[RESULTADO 61]]), " 0")</f>
        <v>1</v>
      </c>
      <c r="EB32" s="264">
        <f>Tabla1[[#This Row],[PROMEDIO MENSUAL 1er TRIMESTRE]]</f>
        <v>1</v>
      </c>
      <c r="EC32" s="275" t="str">
        <f>Tabla1[[#This Row],[DESEMPEÑO63]]</f>
        <v>MALO</v>
      </c>
    </row>
    <row r="33" spans="1:133" s="250" customFormat="1" ht="63.75" customHeight="1" x14ac:dyDescent="0.25">
      <c r="A33" s="481">
        <v>26</v>
      </c>
      <c r="B33" s="338" t="s">
        <v>255</v>
      </c>
      <c r="C33" s="339" t="s">
        <v>238</v>
      </c>
      <c r="D33" s="277" t="s">
        <v>239</v>
      </c>
      <c r="E33" s="340" t="s">
        <v>29</v>
      </c>
      <c r="F33" s="338" t="s">
        <v>256</v>
      </c>
      <c r="G33" s="285" t="s">
        <v>257</v>
      </c>
      <c r="H33" s="310" t="s">
        <v>52</v>
      </c>
      <c r="I33" s="285" t="s">
        <v>258</v>
      </c>
      <c r="J33" s="341">
        <v>0.65</v>
      </c>
      <c r="K33" s="285" t="s">
        <v>259</v>
      </c>
      <c r="L33" s="285" t="s">
        <v>66</v>
      </c>
      <c r="M33" s="285" t="s">
        <v>260</v>
      </c>
      <c r="N33" s="310" t="s">
        <v>37</v>
      </c>
      <c r="O33" s="285" t="s">
        <v>261</v>
      </c>
      <c r="P33" s="310" t="s">
        <v>262</v>
      </c>
      <c r="Q33" s="310" t="s">
        <v>39</v>
      </c>
      <c r="R33" s="342" t="s">
        <v>709</v>
      </c>
      <c r="S33" s="342" t="s">
        <v>263</v>
      </c>
      <c r="T33" s="342" t="s">
        <v>264</v>
      </c>
      <c r="U33" s="342" t="s">
        <v>265</v>
      </c>
      <c r="V33" s="285" t="s">
        <v>266</v>
      </c>
      <c r="W33" s="285" t="s">
        <v>267</v>
      </c>
      <c r="X33" s="285" t="s">
        <v>253</v>
      </c>
      <c r="Y33" s="285" t="s">
        <v>254</v>
      </c>
      <c r="Z33" s="262" t="s">
        <v>265</v>
      </c>
      <c r="AA33" s="260">
        <v>436</v>
      </c>
      <c r="AB33" s="260">
        <v>645</v>
      </c>
      <c r="AC33" s="261">
        <f>IFERROR(Tabla1[[#This Row],[Valor numerador]]/Tabla1[[#This Row],[Valor denominador]], " ")</f>
        <v>0.67596899224806206</v>
      </c>
      <c r="AD33" s="260" t="str">
        <f>Tabla1[[#This Row],[EXCELENTE]]</f>
        <v xml:space="preserve">&gt;=65% </v>
      </c>
      <c r="AE33" s="260" t="s">
        <v>21</v>
      </c>
      <c r="AF33" s="286" t="s">
        <v>1054</v>
      </c>
      <c r="AG33" s="260"/>
      <c r="AH33" s="337" t="s">
        <v>265</v>
      </c>
      <c r="AI33" s="182">
        <v>444</v>
      </c>
      <c r="AJ33" s="182">
        <v>641</v>
      </c>
      <c r="AK33" s="261">
        <f>IFERROR(Tabla1[[#This Row],[Valor numerador3]]/Tabla1[[#This Row],[Valor denominador4]], " ")</f>
        <v>0.69266770670826838</v>
      </c>
      <c r="AL33" s="260" t="str">
        <f>Tabla1[[#This Row],[EXCELENTE]]</f>
        <v xml:space="preserve">&gt;=65% </v>
      </c>
      <c r="AM33" s="260" t="s">
        <v>21</v>
      </c>
      <c r="AN33" s="286" t="s">
        <v>1058</v>
      </c>
      <c r="AO33" s="260"/>
      <c r="AP33" s="337" t="s">
        <v>265</v>
      </c>
      <c r="AQ33" s="182">
        <v>471</v>
      </c>
      <c r="AR33" s="182">
        <v>641</v>
      </c>
      <c r="AS33" s="262">
        <f>IFERROR(Tabla1[[#This Row],[Valor numerador11]]/Tabla1[[#This Row],[Valor denominador12]], " ")</f>
        <v>0.73478939157566303</v>
      </c>
      <c r="AT33" s="260" t="str">
        <f>Tabla1[[#This Row],[EXCELENTE]]</f>
        <v xml:space="preserve">&gt;=65% </v>
      </c>
      <c r="AU33" s="260" t="s">
        <v>21</v>
      </c>
      <c r="AV33" s="286" t="s">
        <v>1061</v>
      </c>
      <c r="AW33" s="260"/>
      <c r="AX33" s="263">
        <f>IFERROR(AVERAGE(Tabla1[[#This Row],[RESULTADO ]],Tabla1[[#This Row],[RESULTADO 5]],Tabla1[[#This Row],[RESULTADO 13]]), "0")</f>
        <v>0.70114203017733123</v>
      </c>
      <c r="AY33" s="264">
        <f>Tabla1[[#This Row],[PROMEDIO MENSUAL 4to TRIMESTRE]]</f>
        <v>0.70114203017733123</v>
      </c>
      <c r="AZ33" s="265" t="str">
        <f>Tabla1[[#This Row],[DESEMPEÑO15]]</f>
        <v>EXCELENTE</v>
      </c>
      <c r="BA33" s="295">
        <v>0.65</v>
      </c>
      <c r="BB33" s="288">
        <v>432</v>
      </c>
      <c r="BC33" s="288">
        <v>645</v>
      </c>
      <c r="BD33" s="267">
        <f>IFERROR(Tabla1[[#This Row],[Valor numerador4]]/Tabla1[[#This Row],[Valor denominador5]], " ")</f>
        <v>0.66976744186046511</v>
      </c>
      <c r="BE33" s="268" t="str">
        <f t="shared" si="1"/>
        <v xml:space="preserve">&gt;=65% </v>
      </c>
      <c r="BF33" s="321" t="s">
        <v>21</v>
      </c>
      <c r="BG33" s="289" t="s">
        <v>744</v>
      </c>
      <c r="BH33" s="289"/>
      <c r="BI33" s="295">
        <v>0.65</v>
      </c>
      <c r="BJ33" s="288">
        <v>448</v>
      </c>
      <c r="BK33" s="288">
        <v>645</v>
      </c>
      <c r="BL33" s="267">
        <f>+IFERROR(Tabla1[[#This Row],[Valor numerador312]]/Tabla1[[#This Row],[Valor denominador413]], " ")</f>
        <v>0.6945736434108527</v>
      </c>
      <c r="BM33" s="266" t="str">
        <f>Tabla1[[#This Row],[EXCELENTE]]</f>
        <v xml:space="preserve">&gt;=65% </v>
      </c>
      <c r="BN33" s="321" t="s">
        <v>21</v>
      </c>
      <c r="BO33" s="289" t="s">
        <v>772</v>
      </c>
      <c r="BP33" s="289"/>
      <c r="BQ33" s="295">
        <v>0.65</v>
      </c>
      <c r="BR33" s="288">
        <v>439</v>
      </c>
      <c r="BS33" s="288">
        <v>644</v>
      </c>
      <c r="BT33" s="267">
        <f>+IFERROR(Tabla1[[#This Row],[Valor numerador1120]]/Tabla1[[#This Row],[Valor denominador1221]], " ")</f>
        <v>0.68167701863354035</v>
      </c>
      <c r="BU33" s="266" t="str">
        <f>Tabla1[[#This Row],[EXCELENTE]]</f>
        <v xml:space="preserve">&gt;=65% </v>
      </c>
      <c r="BV33" s="321" t="s">
        <v>21</v>
      </c>
      <c r="BW33" s="289" t="s">
        <v>804</v>
      </c>
      <c r="BX33" s="289"/>
      <c r="BY33" s="270">
        <f>+IFERROR(AVERAGE(Tabla1[[#This Row],[RESULTADO 6]],Tabla1[[#This Row],[RESULTADO 514]],Tabla1[[#This Row],[RESULTADO 1322]]), "0")</f>
        <v>0.68200603463495268</v>
      </c>
      <c r="BZ33" s="271">
        <f>Tabla1[[#This Row],[PROMEDIO MENSUAL 3er TRIMESTRE]]</f>
        <v>0.68200603463495268</v>
      </c>
      <c r="CA33" s="265" t="str">
        <f>Tabla1[[#This Row],[DESEMPEÑO1524]]</f>
        <v>EXCELENTE</v>
      </c>
      <c r="CB33" s="290">
        <v>0.65</v>
      </c>
      <c r="CC33" s="186">
        <v>311</v>
      </c>
      <c r="CD33" s="186">
        <v>587</v>
      </c>
      <c r="CE33" s="272">
        <f>IFERROR(Tabla1[[#This Row],[Valor numerador19]]/Tabla1[[#This Row],[Valor denominador20]], " ")</f>
        <v>0.52981260647359452</v>
      </c>
      <c r="CF33" s="181" t="str">
        <f>Tabla1[[#This Row],[EXCELENTE]]</f>
        <v xml:space="preserve">&gt;=65% </v>
      </c>
      <c r="CG33" s="181" t="s">
        <v>19</v>
      </c>
      <c r="CH33" s="216" t="s">
        <v>842</v>
      </c>
      <c r="CI33" s="216" t="s">
        <v>843</v>
      </c>
      <c r="CJ33" s="186">
        <v>65</v>
      </c>
      <c r="CK33" s="186">
        <v>389</v>
      </c>
      <c r="CL33" s="186">
        <v>600</v>
      </c>
      <c r="CM33" s="272">
        <f>+IFERROR(Tabla1[[#This Row],[Valor numerador27]]/Tabla1[[#This Row],[Valor denominador28]], " ")</f>
        <v>0.64833333333333332</v>
      </c>
      <c r="CN33" s="181" t="str">
        <f>Tabla1[[#This Row],[EXCELENTE]]</f>
        <v xml:space="preserve">&gt;=65% </v>
      </c>
      <c r="CO33" s="181" t="s">
        <v>21</v>
      </c>
      <c r="CP33" s="216" t="s">
        <v>865</v>
      </c>
      <c r="CQ33" s="186"/>
      <c r="CR33" s="290">
        <v>0.65</v>
      </c>
      <c r="CS33" s="186">
        <v>402</v>
      </c>
      <c r="CT33" s="186">
        <v>600</v>
      </c>
      <c r="CU33" s="273">
        <f>IFERROR(Tabla1[[#This Row],[Valor numerador35]]/Tabla1[[#This Row],[Valor denominador36]], " ")</f>
        <v>0.67</v>
      </c>
      <c r="CV33" s="181" t="str">
        <f>Tabla1[[#This Row],[EXCELENTE]]</f>
        <v xml:space="preserve">&gt;=65% </v>
      </c>
      <c r="CW33" s="181" t="s">
        <v>21</v>
      </c>
      <c r="CX33" s="343" t="s">
        <v>899</v>
      </c>
      <c r="CY33" s="186"/>
      <c r="CZ33" s="263">
        <f>IFERROR(AVERAGE(Tabla1[[#This Row],[RESULTADO 21]],Tabla1[[#This Row],[RESULTADO 29]],Tabla1[[#This Row],[RESULTADO 37]]), "0")</f>
        <v>0.61604864660230929</v>
      </c>
      <c r="DA33" s="264">
        <f>Tabla1[[#This Row],[PROMEDIO MENSUAL 2do TRIMESTRE]]</f>
        <v>0.61604864660230929</v>
      </c>
      <c r="DB33" s="274" t="s">
        <v>20</v>
      </c>
      <c r="DC33" s="142">
        <f t="shared" si="0"/>
        <v>0.65</v>
      </c>
      <c r="DD33" s="143" t="s">
        <v>829</v>
      </c>
      <c r="DE33" s="143" t="s">
        <v>829</v>
      </c>
      <c r="DF33" s="142" t="str">
        <f>IFERROR(Tabla1[[#This Row],[Valor numerador43]]/Tabla1[[#This Row],[Valor denominador44]], " ")</f>
        <v xml:space="preserve"> </v>
      </c>
      <c r="DG33" s="144" t="str">
        <f>Tabla1[[#This Row],[EXCELENTE]]</f>
        <v xml:space="preserve">&gt;=65% </v>
      </c>
      <c r="DH33" s="145" t="s">
        <v>829</v>
      </c>
      <c r="DI33" s="146" t="s">
        <v>829</v>
      </c>
      <c r="DJ33" s="146" t="s">
        <v>829</v>
      </c>
      <c r="DK33" s="142">
        <f t="shared" si="2"/>
        <v>0.65</v>
      </c>
      <c r="DL33" s="143" t="s">
        <v>829</v>
      </c>
      <c r="DM33" s="143" t="s">
        <v>829</v>
      </c>
      <c r="DN33" s="142" t="str">
        <f>IFERROR(Tabla1[[#This Row],[Valor numerador51]]/Tabla1[[#This Row],[Valor denominador52]], " ")</f>
        <v xml:space="preserve"> </v>
      </c>
      <c r="DO33" s="144" t="str">
        <f>Tabla1[[#This Row],[EXCELENTE]]</f>
        <v xml:space="preserve">&gt;=65% </v>
      </c>
      <c r="DP33" s="145" t="s">
        <v>829</v>
      </c>
      <c r="DQ33" s="146" t="s">
        <v>829</v>
      </c>
      <c r="DR33" s="146" t="s">
        <v>829</v>
      </c>
      <c r="DS33" s="142">
        <f t="shared" si="3"/>
        <v>0.65</v>
      </c>
      <c r="DT33" s="143" t="s">
        <v>829</v>
      </c>
      <c r="DU33" s="143" t="s">
        <v>829</v>
      </c>
      <c r="DV33" s="142" t="e">
        <f>+Tabla1[[#This Row],[Valor denominador60]]/Tabla1[[#This Row],[Valor denominador60]]</f>
        <v>#VALUE!</v>
      </c>
      <c r="DW33" s="144" t="str">
        <f>Tabla1[[#This Row],[EXCELENTE]]</f>
        <v xml:space="preserve">&gt;=65% </v>
      </c>
      <c r="DX33" s="145" t="s">
        <v>829</v>
      </c>
      <c r="DY33" s="146" t="s">
        <v>829</v>
      </c>
      <c r="DZ33" s="146" t="s">
        <v>829</v>
      </c>
      <c r="EA33" s="263" t="str">
        <f>IFERROR(AVERAGE(Tabla1[[#This Row],[RESULTADO 45]],Tabla1[[#This Row],[RESULTADO 53]],Tabla1[[#This Row],[RESULTADO 61]]), " 0")</f>
        <v xml:space="preserve"> 0</v>
      </c>
      <c r="EB33" s="264" t="str">
        <f>Tabla1[[#This Row],[PROMEDIO MENSUAL 1er TRIMESTRE]]</f>
        <v xml:space="preserve"> 0</v>
      </c>
      <c r="EC33" s="275"/>
    </row>
    <row r="34" spans="1:133" s="250" customFormat="1" ht="63.75" customHeight="1" x14ac:dyDescent="0.25">
      <c r="A34" s="481">
        <v>27</v>
      </c>
      <c r="B34" s="334" t="s">
        <v>255</v>
      </c>
      <c r="C34" s="332" t="s">
        <v>238</v>
      </c>
      <c r="D34" s="277" t="s">
        <v>239</v>
      </c>
      <c r="E34" s="333" t="s">
        <v>71</v>
      </c>
      <c r="F34" s="334" t="s">
        <v>268</v>
      </c>
      <c r="G34" s="256" t="s">
        <v>269</v>
      </c>
      <c r="H34" s="254" t="s">
        <v>39</v>
      </c>
      <c r="I34" s="256" t="s">
        <v>258</v>
      </c>
      <c r="J34" s="344">
        <v>0.35416666666666669</v>
      </c>
      <c r="K34" s="344" t="s">
        <v>270</v>
      </c>
      <c r="L34" s="256" t="s">
        <v>66</v>
      </c>
      <c r="M34" s="256" t="s">
        <v>271</v>
      </c>
      <c r="N34" s="254" t="s">
        <v>272</v>
      </c>
      <c r="O34" s="256" t="s">
        <v>273</v>
      </c>
      <c r="P34" s="254" t="s">
        <v>274</v>
      </c>
      <c r="Q34" s="254" t="s">
        <v>39</v>
      </c>
      <c r="R34" s="336" t="s">
        <v>275</v>
      </c>
      <c r="S34" s="336" t="s">
        <v>276</v>
      </c>
      <c r="T34" s="336" t="s">
        <v>277</v>
      </c>
      <c r="U34" s="345" t="s">
        <v>278</v>
      </c>
      <c r="V34" s="256" t="s">
        <v>279</v>
      </c>
      <c r="W34" s="256" t="s">
        <v>280</v>
      </c>
      <c r="X34" s="256" t="s">
        <v>253</v>
      </c>
      <c r="Y34" s="256" t="s">
        <v>254</v>
      </c>
      <c r="Z34" s="262">
        <v>0.35416666666666669</v>
      </c>
      <c r="AA34" s="260" t="s">
        <v>559</v>
      </c>
      <c r="AB34" s="260" t="s">
        <v>559</v>
      </c>
      <c r="AC34" s="346">
        <v>0.43611111111111112</v>
      </c>
      <c r="AD34" s="260" t="str">
        <f>Tabla1[[#This Row],[EXCELENTE]]</f>
        <v>&lt;8:30:00</v>
      </c>
      <c r="AE34" s="260" t="s">
        <v>18</v>
      </c>
      <c r="AF34" s="347" t="s">
        <v>1055</v>
      </c>
      <c r="AG34" s="286" t="s">
        <v>1056</v>
      </c>
      <c r="AH34" s="348">
        <v>0.35416666666666669</v>
      </c>
      <c r="AI34" s="182" t="s">
        <v>559</v>
      </c>
      <c r="AJ34" s="182" t="s">
        <v>559</v>
      </c>
      <c r="AK34" s="348">
        <v>0.43124999999999997</v>
      </c>
      <c r="AL34" s="260" t="str">
        <f>Tabla1[[#This Row],[MALO]]</f>
        <v xml:space="preserve"> &gt; 9:10</v>
      </c>
      <c r="AM34" s="260" t="s">
        <v>18</v>
      </c>
      <c r="AN34" s="347" t="s">
        <v>1059</v>
      </c>
      <c r="AO34" s="286" t="s">
        <v>1056</v>
      </c>
      <c r="AP34" s="348">
        <v>0.35416666666666669</v>
      </c>
      <c r="AQ34" s="182" t="s">
        <v>559</v>
      </c>
      <c r="AR34" s="182" t="s">
        <v>559</v>
      </c>
      <c r="AS34" s="346">
        <v>0.38541666666666669</v>
      </c>
      <c r="AT34" s="260" t="str">
        <f>Tabla1[[#This Row],[MALO]]</f>
        <v xml:space="preserve"> &gt; 9:10</v>
      </c>
      <c r="AU34" s="260" t="s">
        <v>18</v>
      </c>
      <c r="AV34" s="347" t="s">
        <v>1062</v>
      </c>
      <c r="AW34" s="260" t="s">
        <v>1056</v>
      </c>
      <c r="AX34" s="263">
        <f>IFERROR(AVERAGE(Tabla1[[#This Row],[RESULTADO ]],Tabla1[[#This Row],[RESULTADO 5]],Tabla1[[#This Row],[RESULTADO 13]]), "0")</f>
        <v>0.41759259259259257</v>
      </c>
      <c r="AY34" s="264">
        <f>Tabla1[[#This Row],[PROMEDIO MENSUAL 4to TRIMESTRE]]</f>
        <v>0.41759259259259257</v>
      </c>
      <c r="AZ34" s="265" t="str">
        <f>Tabla1[[#This Row],[DESEMPEÑO15]]</f>
        <v>MALO</v>
      </c>
      <c r="BA34" s="349">
        <v>0.35416666666666669</v>
      </c>
      <c r="BB34" s="288" t="s">
        <v>559</v>
      </c>
      <c r="BC34" s="288" t="s">
        <v>559</v>
      </c>
      <c r="BD34" s="267" t="str">
        <f>IFERROR(Tabla1[[#This Row],[Valor numerador4]]/Tabla1[[#This Row],[Valor denominador5]], " ")</f>
        <v xml:space="preserve"> </v>
      </c>
      <c r="BE34" s="268" t="str">
        <f t="shared" si="1"/>
        <v>&lt;8:30:00</v>
      </c>
      <c r="BF34" s="180" t="s">
        <v>18</v>
      </c>
      <c r="BG34" s="289" t="s">
        <v>745</v>
      </c>
      <c r="BH34" s="289" t="s">
        <v>746</v>
      </c>
      <c r="BI34" s="288"/>
      <c r="BJ34" s="288" t="s">
        <v>559</v>
      </c>
      <c r="BK34" s="288" t="s">
        <v>559</v>
      </c>
      <c r="BL34" s="267" t="str">
        <f>+IFERROR(Tabla1[[#This Row],[Valor numerador312]]/Tabla1[[#This Row],[Valor denominador413]], " ")</f>
        <v xml:space="preserve"> </v>
      </c>
      <c r="BM34" s="266" t="str">
        <f>Tabla1[[#This Row],[EXCELENTE]]</f>
        <v>&lt;8:30:00</v>
      </c>
      <c r="BN34" s="180" t="s">
        <v>18</v>
      </c>
      <c r="BO34" s="289" t="s">
        <v>773</v>
      </c>
      <c r="BP34" s="289" t="s">
        <v>746</v>
      </c>
      <c r="BQ34" s="295"/>
      <c r="BR34" s="288" t="s">
        <v>559</v>
      </c>
      <c r="BS34" s="288" t="s">
        <v>559</v>
      </c>
      <c r="BT34" s="267" t="str">
        <f>+IFERROR(Tabla1[[#This Row],[Valor numerador1120]]/Tabla1[[#This Row],[Valor denominador1221]], " ")</f>
        <v xml:space="preserve"> </v>
      </c>
      <c r="BU34" s="266" t="str">
        <f>Tabla1[[#This Row],[EXCELENTE]]</f>
        <v>&lt;8:30:00</v>
      </c>
      <c r="BV34" s="295" t="s">
        <v>18</v>
      </c>
      <c r="BW34" s="289" t="s">
        <v>805</v>
      </c>
      <c r="BX34" s="289" t="s">
        <v>746</v>
      </c>
      <c r="BY34" s="270" t="str">
        <f>+IFERROR(AVERAGE(Tabla1[[#This Row],[RESULTADO 6]],Tabla1[[#This Row],[RESULTADO 514]],Tabla1[[#This Row],[RESULTADO 1322]]), "0")</f>
        <v>0</v>
      </c>
      <c r="BZ34" s="271" t="str">
        <f>Tabla1[[#This Row],[PROMEDIO MENSUAL 3er TRIMESTRE]]</f>
        <v>0</v>
      </c>
      <c r="CA34" s="265" t="str">
        <f>Tabla1[[#This Row],[DESEMPEÑO1524]]</f>
        <v>MALO</v>
      </c>
      <c r="CB34" s="186"/>
      <c r="CC34" s="186" t="s">
        <v>559</v>
      </c>
      <c r="CD34" s="186" t="s">
        <v>559</v>
      </c>
      <c r="CE34" s="272" t="str">
        <f>IFERROR(Tabla1[[#This Row],[Valor numerador19]]/Tabla1[[#This Row],[Valor denominador20]], " ")</f>
        <v xml:space="preserve"> </v>
      </c>
      <c r="CF34" s="181" t="str">
        <f>Tabla1[[#This Row],[EXCELENTE]]</f>
        <v>&lt;8:30:00</v>
      </c>
      <c r="CG34" s="181" t="s">
        <v>19</v>
      </c>
      <c r="CH34" s="216" t="s">
        <v>844</v>
      </c>
      <c r="CI34" s="216" t="s">
        <v>746</v>
      </c>
      <c r="CJ34" s="186"/>
      <c r="CK34" s="186" t="s">
        <v>559</v>
      </c>
      <c r="CL34" s="186" t="s">
        <v>559</v>
      </c>
      <c r="CM34" s="272" t="str">
        <f>+IFERROR(Tabla1[[#This Row],[Valor numerador27]]/Tabla1[[#This Row],[Valor denominador28]], " ")</f>
        <v xml:space="preserve"> </v>
      </c>
      <c r="CN34" s="181" t="str">
        <f>Tabla1[[#This Row],[EXCELENTE]]</f>
        <v>&lt;8:30:00</v>
      </c>
      <c r="CO34" s="181" t="s">
        <v>581</v>
      </c>
      <c r="CP34" s="216" t="s">
        <v>866</v>
      </c>
      <c r="CQ34" s="216" t="s">
        <v>867</v>
      </c>
      <c r="CR34" s="290"/>
      <c r="CS34" s="186" t="s">
        <v>559</v>
      </c>
      <c r="CT34" s="186" t="s">
        <v>559</v>
      </c>
      <c r="CU34" s="273" t="str">
        <f>IFERROR(Tabla1[[#This Row],[Valor numerador35]]/Tabla1[[#This Row],[Valor denominador36]], " ")</f>
        <v xml:space="preserve"> </v>
      </c>
      <c r="CV34" s="181" t="str">
        <f>Tabla1[[#This Row],[EXCELENTE]]</f>
        <v>&lt;8:30:00</v>
      </c>
      <c r="CW34" s="290" t="s">
        <v>19</v>
      </c>
      <c r="CX34" s="216" t="s">
        <v>900</v>
      </c>
      <c r="CY34" s="216" t="s">
        <v>867</v>
      </c>
      <c r="CZ34" s="263" t="str">
        <f>IFERROR(AVERAGE(Tabla1[[#This Row],[RESULTADO 21]],Tabla1[[#This Row],[RESULTADO 29]],Tabla1[[#This Row],[RESULTADO 37]]), "0")</f>
        <v>0</v>
      </c>
      <c r="DA34" s="264" t="str">
        <f>Tabla1[[#This Row],[PROMEDIO MENSUAL 2do TRIMESTRE]]</f>
        <v>0</v>
      </c>
      <c r="DB34" s="274" t="s">
        <v>18</v>
      </c>
      <c r="DC34" s="350">
        <f t="shared" si="0"/>
        <v>0.35416666666666669</v>
      </c>
      <c r="DD34" s="350"/>
      <c r="DE34" s="350"/>
      <c r="DF34" s="142" t="str">
        <f>IFERROR(Tabla1[[#This Row],[Valor numerador43]]/Tabla1[[#This Row],[Valor denominador44]], " ")</f>
        <v xml:space="preserve"> </v>
      </c>
      <c r="DG34" s="144" t="str">
        <f>Tabla1[[#This Row],[EXCELENTE]]</f>
        <v>&lt;8:30:00</v>
      </c>
      <c r="DH34" s="145" t="s">
        <v>18</v>
      </c>
      <c r="DI34" s="146" t="s">
        <v>937</v>
      </c>
      <c r="DJ34" s="179" t="s">
        <v>938</v>
      </c>
      <c r="DK34" s="142">
        <f t="shared" si="2"/>
        <v>0.35416666666666669</v>
      </c>
      <c r="DL34" s="143"/>
      <c r="DM34" s="143"/>
      <c r="DN34" s="142" t="str">
        <f>IFERROR(Tabla1[[#This Row],[Valor numerador51]]/Tabla1[[#This Row],[Valor denominador52]], " ")</f>
        <v xml:space="preserve"> </v>
      </c>
      <c r="DO34" s="144" t="str">
        <f>Tabla1[[#This Row],[EXCELENTE]]</f>
        <v>&lt;8:30:00</v>
      </c>
      <c r="DP34" s="145" t="s">
        <v>18</v>
      </c>
      <c r="DQ34" s="146" t="s">
        <v>958</v>
      </c>
      <c r="DR34" s="179" t="s">
        <v>938</v>
      </c>
      <c r="DS34" s="142">
        <f t="shared" si="3"/>
        <v>0.35416666666666669</v>
      </c>
      <c r="DT34" s="143"/>
      <c r="DU34" s="143"/>
      <c r="DV34" s="142" t="e">
        <f>+Tabla1[[#This Row],[Valor denominador60]]/Tabla1[[#This Row],[Valor denominador60]]</f>
        <v>#DIV/0!</v>
      </c>
      <c r="DW34" s="144" t="str">
        <f>Tabla1[[#This Row],[EXCELENTE]]</f>
        <v>&lt;8:30:00</v>
      </c>
      <c r="DX34" s="145" t="s">
        <v>18</v>
      </c>
      <c r="DY34" s="146" t="s">
        <v>987</v>
      </c>
      <c r="DZ34" s="179" t="s">
        <v>938</v>
      </c>
      <c r="EA34" s="263" t="str">
        <f>IFERROR(AVERAGE(Tabla1[[#This Row],[RESULTADO 45]],Tabla1[[#This Row],[RESULTADO 53]],Tabla1[[#This Row],[RESULTADO 61]]), " 0")</f>
        <v xml:space="preserve"> 0</v>
      </c>
      <c r="EB34" s="264" t="str">
        <f>Tabla1[[#This Row],[PROMEDIO MENSUAL 1er TRIMESTRE]]</f>
        <v xml:space="preserve"> 0</v>
      </c>
      <c r="EC34" s="275" t="str">
        <f>Tabla1[[#This Row],[DESEMPEÑO63]]</f>
        <v>MALO</v>
      </c>
    </row>
    <row r="35" spans="1:133" s="250" customFormat="1" ht="135" customHeight="1" x14ac:dyDescent="0.25">
      <c r="A35" s="481">
        <v>28</v>
      </c>
      <c r="B35" s="338" t="s">
        <v>255</v>
      </c>
      <c r="C35" s="339" t="s">
        <v>238</v>
      </c>
      <c r="D35" s="277" t="s">
        <v>239</v>
      </c>
      <c r="E35" s="340" t="s">
        <v>29</v>
      </c>
      <c r="F35" s="338" t="s">
        <v>281</v>
      </c>
      <c r="G35" s="285" t="s">
        <v>282</v>
      </c>
      <c r="H35" s="310" t="s">
        <v>39</v>
      </c>
      <c r="I35" s="285" t="s">
        <v>258</v>
      </c>
      <c r="J35" s="341">
        <v>1</v>
      </c>
      <c r="K35" s="285" t="s">
        <v>283</v>
      </c>
      <c r="L35" s="285" t="s">
        <v>35</v>
      </c>
      <c r="M35" s="285" t="s">
        <v>284</v>
      </c>
      <c r="N35" s="285" t="s">
        <v>37</v>
      </c>
      <c r="O35" s="285" t="s">
        <v>273</v>
      </c>
      <c r="P35" s="310" t="s">
        <v>274</v>
      </c>
      <c r="Q35" s="310" t="s">
        <v>39</v>
      </c>
      <c r="R35" s="342" t="s">
        <v>285</v>
      </c>
      <c r="S35" s="342" t="s">
        <v>286</v>
      </c>
      <c r="T35" s="342" t="s">
        <v>287</v>
      </c>
      <c r="U35" s="342" t="s">
        <v>250</v>
      </c>
      <c r="V35" s="285" t="s">
        <v>279</v>
      </c>
      <c r="W35" s="285" t="s">
        <v>280</v>
      </c>
      <c r="X35" s="285" t="s">
        <v>253</v>
      </c>
      <c r="Y35" s="285" t="s">
        <v>254</v>
      </c>
      <c r="Z35" s="262">
        <v>1</v>
      </c>
      <c r="AA35" s="260">
        <v>3353</v>
      </c>
      <c r="AB35" s="260">
        <v>3353</v>
      </c>
      <c r="AC35" s="261">
        <f>IFERROR(Tabla1[[#This Row],[Valor numerador]]/Tabla1[[#This Row],[Valor denominador]], " ")</f>
        <v>1</v>
      </c>
      <c r="AD35" s="260" t="str">
        <f>Tabla1[[#This Row],[EXCELENTE]]</f>
        <v>86%-100%</v>
      </c>
      <c r="AE35" s="260" t="s">
        <v>21</v>
      </c>
      <c r="AF35" s="286" t="s">
        <v>747</v>
      </c>
      <c r="AG35" s="260"/>
      <c r="AH35" s="188">
        <v>1</v>
      </c>
      <c r="AI35" s="182">
        <v>3232</v>
      </c>
      <c r="AJ35" s="182">
        <v>3232</v>
      </c>
      <c r="AK35" s="261">
        <f>IFERROR(Tabla1[[#This Row],[Valor numerador3]]/Tabla1[[#This Row],[Valor denominador4]], " ")</f>
        <v>1</v>
      </c>
      <c r="AL35" s="260" t="str">
        <f>Tabla1[[#This Row],[EXCELENTE]]</f>
        <v>86%-100%</v>
      </c>
      <c r="AM35" s="260" t="s">
        <v>21</v>
      </c>
      <c r="AN35" s="286" t="s">
        <v>747</v>
      </c>
      <c r="AO35" s="260"/>
      <c r="AP35" s="188">
        <v>1</v>
      </c>
      <c r="AQ35" s="182">
        <v>3004</v>
      </c>
      <c r="AR35" s="182">
        <v>3004</v>
      </c>
      <c r="AS35" s="262">
        <f>IFERROR(Tabla1[[#This Row],[Valor numerador11]]/Tabla1[[#This Row],[Valor denominador12]], " ")</f>
        <v>1</v>
      </c>
      <c r="AT35" s="260" t="str">
        <f>Tabla1[[#This Row],[EXCELENTE]]</f>
        <v>86%-100%</v>
      </c>
      <c r="AU35" s="260" t="s">
        <v>21</v>
      </c>
      <c r="AV35" s="286" t="s">
        <v>747</v>
      </c>
      <c r="AW35" s="260"/>
      <c r="AX35" s="263">
        <f>IFERROR(AVERAGE(Tabla1[[#This Row],[RESULTADO ]],Tabla1[[#This Row],[RESULTADO 5]],Tabla1[[#This Row],[RESULTADO 13]]), "0")</f>
        <v>1</v>
      </c>
      <c r="AY35" s="264">
        <f>Tabla1[[#This Row],[PROMEDIO MENSUAL 4to TRIMESTRE]]</f>
        <v>1</v>
      </c>
      <c r="AZ35" s="265" t="str">
        <f>Tabla1[[#This Row],[DESEMPEÑO15]]</f>
        <v>EXCELENTE</v>
      </c>
      <c r="BA35" s="295">
        <v>1</v>
      </c>
      <c r="BB35" s="288">
        <v>3158</v>
      </c>
      <c r="BC35" s="288">
        <v>3158</v>
      </c>
      <c r="BD35" s="267">
        <f>IFERROR(Tabla1[[#This Row],[Valor numerador4]]/Tabla1[[#This Row],[Valor denominador5]], " ")</f>
        <v>1</v>
      </c>
      <c r="BE35" s="268" t="str">
        <f t="shared" si="1"/>
        <v>86%-100%</v>
      </c>
      <c r="BF35" s="180" t="s">
        <v>21</v>
      </c>
      <c r="BG35" s="289" t="s">
        <v>747</v>
      </c>
      <c r="BH35" s="289"/>
      <c r="BI35" s="295"/>
      <c r="BJ35" s="288">
        <v>3211</v>
      </c>
      <c r="BK35" s="288">
        <v>3211</v>
      </c>
      <c r="BL35" s="267">
        <f>+IFERROR(Tabla1[[#This Row],[Valor numerador312]]/Tabla1[[#This Row],[Valor denominador413]], " ")</f>
        <v>1</v>
      </c>
      <c r="BM35" s="266" t="str">
        <f>Tabla1[[#This Row],[EXCELENTE]]</f>
        <v>86%-100%</v>
      </c>
      <c r="BN35" s="180" t="s">
        <v>21</v>
      </c>
      <c r="BO35" s="289" t="s">
        <v>747</v>
      </c>
      <c r="BP35" s="289"/>
      <c r="BQ35" s="295"/>
      <c r="BR35" s="288">
        <v>3219</v>
      </c>
      <c r="BS35" s="288">
        <v>3219</v>
      </c>
      <c r="BT35" s="267">
        <f>+IFERROR(Tabla1[[#This Row],[Valor numerador1120]]/Tabla1[[#This Row],[Valor denominador1221]], " ")</f>
        <v>1</v>
      </c>
      <c r="BU35" s="266" t="str">
        <f>Tabla1[[#This Row],[EXCELENTE]]</f>
        <v>86%-100%</v>
      </c>
      <c r="BV35" s="180" t="s">
        <v>21</v>
      </c>
      <c r="BW35" s="289" t="s">
        <v>747</v>
      </c>
      <c r="BX35" s="289"/>
      <c r="BY35" s="270">
        <f>+IFERROR(AVERAGE(Tabla1[[#This Row],[RESULTADO 6]],Tabla1[[#This Row],[RESULTADO 514]],Tabla1[[#This Row],[RESULTADO 1322]]), "0")</f>
        <v>1</v>
      </c>
      <c r="BZ35" s="271">
        <f>Tabla1[[#This Row],[PROMEDIO MENSUAL 3er TRIMESTRE]]</f>
        <v>1</v>
      </c>
      <c r="CA35" s="265" t="str">
        <f>Tabla1[[#This Row],[DESEMPEÑO1524]]</f>
        <v>EXCELENTE</v>
      </c>
      <c r="CB35" s="187">
        <v>1</v>
      </c>
      <c r="CC35" s="186">
        <v>3255</v>
      </c>
      <c r="CD35" s="186">
        <v>3255</v>
      </c>
      <c r="CE35" s="272">
        <f>IFERROR(Tabla1[[#This Row],[Valor numerador19]]/Tabla1[[#This Row],[Valor denominador20]], " ")</f>
        <v>1</v>
      </c>
      <c r="CF35" s="181" t="str">
        <f>Tabla1[[#This Row],[EXCELENTE]]</f>
        <v>86%-100%</v>
      </c>
      <c r="CG35" s="181" t="s">
        <v>21</v>
      </c>
      <c r="CH35" s="216" t="s">
        <v>747</v>
      </c>
      <c r="CI35" s="186"/>
      <c r="CJ35" s="187">
        <v>1</v>
      </c>
      <c r="CK35" s="186">
        <v>3361</v>
      </c>
      <c r="CL35" s="186">
        <v>3361</v>
      </c>
      <c r="CM35" s="272">
        <f>+IFERROR(Tabla1[[#This Row],[Valor numerador27]]/Tabla1[[#This Row],[Valor denominador28]], " ")</f>
        <v>1</v>
      </c>
      <c r="CN35" s="181" t="str">
        <f>Tabla1[[#This Row],[EXCELENTE]]</f>
        <v>86%-100%</v>
      </c>
      <c r="CO35" s="181" t="s">
        <v>21</v>
      </c>
      <c r="CP35" s="216" t="s">
        <v>747</v>
      </c>
      <c r="CQ35" s="186"/>
      <c r="CR35" s="187">
        <v>1</v>
      </c>
      <c r="CS35" s="186">
        <v>3093</v>
      </c>
      <c r="CT35" s="186">
        <v>3093</v>
      </c>
      <c r="CU35" s="273">
        <f>IFERROR(Tabla1[[#This Row],[Valor numerador35]]/Tabla1[[#This Row],[Valor denominador36]], " ")</f>
        <v>1</v>
      </c>
      <c r="CV35" s="181" t="str">
        <f>Tabla1[[#This Row],[EXCELENTE]]</f>
        <v>86%-100%</v>
      </c>
      <c r="CW35" s="181" t="s">
        <v>21</v>
      </c>
      <c r="CX35" s="216" t="s">
        <v>747</v>
      </c>
      <c r="CY35" s="186"/>
      <c r="CZ35" s="263">
        <f>IFERROR(AVERAGE(Tabla1[[#This Row],[RESULTADO 21]],Tabla1[[#This Row],[RESULTADO 29]],Tabla1[[#This Row],[RESULTADO 37]]), "0")</f>
        <v>1</v>
      </c>
      <c r="DA35" s="264">
        <f>Tabla1[[#This Row],[PROMEDIO MENSUAL 2do TRIMESTRE]]</f>
        <v>1</v>
      </c>
      <c r="DB35" s="274" t="str">
        <f>Tabla1[[#This Row],[DESEMPEÑO39]]</f>
        <v>EXCELENTE</v>
      </c>
      <c r="DC35" s="142">
        <f t="shared" si="0"/>
        <v>1</v>
      </c>
      <c r="DD35" s="143">
        <v>2755</v>
      </c>
      <c r="DE35" s="143">
        <v>2755</v>
      </c>
      <c r="DF35" s="142">
        <f>IFERROR(Tabla1[[#This Row],[Valor numerador43]]/Tabla1[[#This Row],[Valor denominador44]], " ")</f>
        <v>1</v>
      </c>
      <c r="DG35" s="144" t="str">
        <f>Tabla1[[#This Row],[EXCELENTE]]</f>
        <v>86%-100%</v>
      </c>
      <c r="DH35" s="145" t="s">
        <v>21</v>
      </c>
      <c r="DI35" s="146" t="s">
        <v>747</v>
      </c>
      <c r="DJ35" s="146"/>
      <c r="DK35" s="142">
        <f t="shared" si="2"/>
        <v>1</v>
      </c>
      <c r="DL35" s="143">
        <v>2897</v>
      </c>
      <c r="DM35" s="143">
        <v>2897</v>
      </c>
      <c r="DN35" s="142">
        <f>IFERROR(Tabla1[[#This Row],[Valor numerador51]]/Tabla1[[#This Row],[Valor denominador52]], " ")</f>
        <v>1</v>
      </c>
      <c r="DO35" s="144" t="str">
        <f>Tabla1[[#This Row],[EXCELENTE]]</f>
        <v>86%-100%</v>
      </c>
      <c r="DP35" s="145" t="s">
        <v>21</v>
      </c>
      <c r="DQ35" s="146" t="s">
        <v>747</v>
      </c>
      <c r="DR35" s="146"/>
      <c r="DS35" s="142">
        <f t="shared" si="3"/>
        <v>1</v>
      </c>
      <c r="DT35" s="143">
        <v>3360</v>
      </c>
      <c r="DU35" s="143">
        <v>3360</v>
      </c>
      <c r="DV35" s="142">
        <f>+Tabla1[[#This Row],[Valor denominador60]]/Tabla1[[#This Row],[Valor denominador60]]</f>
        <v>1</v>
      </c>
      <c r="DW35" s="144" t="str">
        <f>Tabla1[[#This Row],[EXCELENTE]]</f>
        <v>86%-100%</v>
      </c>
      <c r="DX35" s="145" t="s">
        <v>21</v>
      </c>
      <c r="DY35" s="146" t="s">
        <v>747</v>
      </c>
      <c r="DZ35" s="146"/>
      <c r="EA35" s="263">
        <f>IFERROR(AVERAGE(Tabla1[[#This Row],[RESULTADO 45]],Tabla1[[#This Row],[RESULTADO 53]],Tabla1[[#This Row],[RESULTADO 61]]), " 0")</f>
        <v>1</v>
      </c>
      <c r="EB35" s="264">
        <f>Tabla1[[#This Row],[PROMEDIO MENSUAL 1er TRIMESTRE]]</f>
        <v>1</v>
      </c>
      <c r="EC35" s="275" t="str">
        <f>Tabla1[[#This Row],[DESEMPEÑO63]]</f>
        <v>EXCELENTE</v>
      </c>
    </row>
    <row r="36" spans="1:133" s="250" customFormat="1" ht="132" customHeight="1" thickBot="1" x14ac:dyDescent="0.3">
      <c r="A36" s="481">
        <v>29</v>
      </c>
      <c r="B36" s="331" t="s">
        <v>26</v>
      </c>
      <c r="C36" s="332" t="s">
        <v>288</v>
      </c>
      <c r="D36" s="277" t="s">
        <v>289</v>
      </c>
      <c r="E36" s="333" t="s">
        <v>71</v>
      </c>
      <c r="F36" s="334" t="s">
        <v>710</v>
      </c>
      <c r="G36" s="334" t="s">
        <v>711</v>
      </c>
      <c r="H36" s="333" t="s">
        <v>32</v>
      </c>
      <c r="I36" s="334" t="s">
        <v>33</v>
      </c>
      <c r="J36" s="351">
        <v>0.8</v>
      </c>
      <c r="K36" s="352" t="s">
        <v>712</v>
      </c>
      <c r="L36" s="333" t="s">
        <v>35</v>
      </c>
      <c r="M36" s="352" t="s">
        <v>713</v>
      </c>
      <c r="N36" s="334" t="s">
        <v>37</v>
      </c>
      <c r="O36" s="352" t="s">
        <v>714</v>
      </c>
      <c r="P36" s="333" t="s">
        <v>32</v>
      </c>
      <c r="Q36" s="333" t="s">
        <v>32</v>
      </c>
      <c r="R36" s="336" t="s">
        <v>715</v>
      </c>
      <c r="S36" s="353" t="s">
        <v>716</v>
      </c>
      <c r="T36" s="353" t="s">
        <v>717</v>
      </c>
      <c r="U36" s="354" t="s">
        <v>561</v>
      </c>
      <c r="V36" s="334" t="s">
        <v>292</v>
      </c>
      <c r="W36" s="334" t="s">
        <v>718</v>
      </c>
      <c r="X36" s="334" t="s">
        <v>293</v>
      </c>
      <c r="Y36" s="334" t="s">
        <v>294</v>
      </c>
      <c r="Z36" s="337"/>
      <c r="AA36" s="337"/>
      <c r="AB36" s="337"/>
      <c r="AC36" s="261" t="str">
        <f>IFERROR(Tabla1[[#This Row],[Valor numerador]]/Tabla1[[#This Row],[Valor denominador]], " ")</f>
        <v xml:space="preserve"> </v>
      </c>
      <c r="AD36" s="260" t="str">
        <f>Tabla1[[#This Row],[EXCELENTE]]</f>
        <v>&gt;80%</v>
      </c>
      <c r="AE36" s="260"/>
      <c r="AF36" s="260"/>
      <c r="AG36" s="260"/>
      <c r="AH36" s="182"/>
      <c r="AI36" s="182"/>
      <c r="AJ36" s="182"/>
      <c r="AK36" s="260" t="str">
        <f>IFERROR(Tabla1[[#This Row],[Valor numerador3]]/Tabla1[[#This Row],[Valor denominador4]], " ")</f>
        <v xml:space="preserve"> </v>
      </c>
      <c r="AL36" s="260" t="str">
        <f>Tabla1[[#This Row],[EXCELENTE]]</f>
        <v>&gt;80%</v>
      </c>
      <c r="AM36" s="260"/>
      <c r="AN36" s="260"/>
      <c r="AO36" s="260"/>
      <c r="AP36" s="355">
        <v>0.8</v>
      </c>
      <c r="AQ36" s="182">
        <v>1</v>
      </c>
      <c r="AR36" s="182">
        <v>8</v>
      </c>
      <c r="AS36" s="262">
        <f>IFERROR(Tabla1[[#This Row],[Valor numerador11]]/Tabla1[[#This Row],[Valor denominador12]], " ")</f>
        <v>0.125</v>
      </c>
      <c r="AT36" s="260" t="str">
        <f>Tabla1[[#This Row],[MALO]]</f>
        <v>&lt;50</v>
      </c>
      <c r="AU36" s="356" t="s">
        <v>18</v>
      </c>
      <c r="AV36" s="286" t="s">
        <v>1083</v>
      </c>
      <c r="AW36" s="286" t="s">
        <v>1084</v>
      </c>
      <c r="AX36" s="263">
        <f>IFERROR(AVERAGE(Tabla1[[#This Row],[RESULTADO ]],Tabla1[[#This Row],[RESULTADO 5]],Tabla1[[#This Row],[RESULTADO 13]]), "0")</f>
        <v>0.125</v>
      </c>
      <c r="AY36" s="263">
        <f>Tabla1[[#This Row],[PROMEDIO MENSUAL 4to TRIMESTRE]]</f>
        <v>0.125</v>
      </c>
      <c r="AZ36" s="265" t="str">
        <f>Tabla1[[#This Row],[DESEMPEÑO15]]</f>
        <v>MALO</v>
      </c>
      <c r="BA36" s="295"/>
      <c r="BB36" s="288"/>
      <c r="BC36" s="183"/>
      <c r="BD36" s="267" t="str">
        <f>IFERROR(Tabla1[[#This Row],[Valor numerador4]]/Tabla1[[#This Row],[Valor denominador5]], " ")</f>
        <v xml:space="preserve"> </v>
      </c>
      <c r="BE36" s="268" t="str">
        <f t="shared" si="1"/>
        <v>&gt;80%</v>
      </c>
      <c r="BF36" s="321"/>
      <c r="BG36" s="184"/>
      <c r="BH36" s="184"/>
      <c r="BI36" s="183"/>
      <c r="BJ36" s="183"/>
      <c r="BK36" s="183"/>
      <c r="BL36" s="267" t="str">
        <f>+IFERROR(Tabla1[[#This Row],[Valor numerador312]]/Tabla1[[#This Row],[Valor denominador413]], " ")</f>
        <v xml:space="preserve"> </v>
      </c>
      <c r="BM36" s="266" t="str">
        <f>Tabla1[[#This Row],[EXCELENTE]]</f>
        <v>&gt;80%</v>
      </c>
      <c r="BN36" s="193"/>
      <c r="BO36" s="184"/>
      <c r="BP36" s="184"/>
      <c r="BQ36" s="185">
        <v>0.8</v>
      </c>
      <c r="BR36" s="183">
        <v>11</v>
      </c>
      <c r="BS36" s="183">
        <v>0</v>
      </c>
      <c r="BT36" s="267" t="str">
        <f>+IFERROR(Tabla1[[#This Row],[Valor numerador1120]]/Tabla1[[#This Row],[Valor denominador1221]], " ")</f>
        <v xml:space="preserve"> </v>
      </c>
      <c r="BU36" s="266" t="str">
        <f>Tabla1[[#This Row],[EXCELENTE]]</f>
        <v>&gt;80%</v>
      </c>
      <c r="BV36" s="183" t="s">
        <v>18</v>
      </c>
      <c r="BW36" s="289" t="s">
        <v>806</v>
      </c>
      <c r="BX36" s="289" t="s">
        <v>807</v>
      </c>
      <c r="BY36" s="270" t="str">
        <f>+IFERROR(AVERAGE(Tabla1[[#This Row],[RESULTADO 6]],Tabla1[[#This Row],[RESULTADO 514]],Tabla1[[#This Row],[RESULTADO 1322]]), "0")</f>
        <v>0</v>
      </c>
      <c r="BZ36" s="271" t="str">
        <f>Tabla1[[#This Row],[PROMEDIO MENSUAL 3er TRIMESTRE]]</f>
        <v>0</v>
      </c>
      <c r="CA36" s="265" t="str">
        <f>Tabla1[[#This Row],[DESEMPEÑO1524]]</f>
        <v>MALO</v>
      </c>
      <c r="CB36" s="290"/>
      <c r="CC36" s="186"/>
      <c r="CD36" s="186"/>
      <c r="CE36" s="272" t="str">
        <f>IFERROR(Tabla1[[#This Row],[Valor numerador19]]/Tabla1[[#This Row],[Valor denominador20]], " ")</f>
        <v xml:space="preserve"> </v>
      </c>
      <c r="CF36" s="181" t="str">
        <f>Tabla1[[#This Row],[EXCELENTE]]</f>
        <v>&gt;80%</v>
      </c>
      <c r="CG36" s="181"/>
      <c r="CH36" s="186"/>
      <c r="CI36" s="186"/>
      <c r="CJ36" s="186"/>
      <c r="CK36" s="186"/>
      <c r="CL36" s="186"/>
      <c r="CM36" s="272" t="str">
        <f>+IFERROR(Tabla1[[#This Row],[Valor numerador27]]/Tabla1[[#This Row],[Valor denominador28]], " ")</f>
        <v xml:space="preserve"> </v>
      </c>
      <c r="CN36" s="181" t="str">
        <f>Tabla1[[#This Row],[EXCELENTE]]</f>
        <v>&gt;80%</v>
      </c>
      <c r="CO36" s="194"/>
      <c r="CP36" s="186"/>
      <c r="CQ36" s="186"/>
      <c r="CR36" s="187">
        <v>0.8</v>
      </c>
      <c r="CS36" s="186">
        <v>0</v>
      </c>
      <c r="CT36" s="186">
        <v>0</v>
      </c>
      <c r="CU36" s="273" t="str">
        <f>IFERROR(Tabla1[[#This Row],[Valor numerador35]]/Tabla1[[#This Row],[Valor denominador36]], " ")</f>
        <v xml:space="preserve"> </v>
      </c>
      <c r="CV36" s="181" t="str">
        <f>Tabla1[[#This Row],[EXCELENTE]]</f>
        <v>&gt;80%</v>
      </c>
      <c r="CW36" s="186" t="s">
        <v>19</v>
      </c>
      <c r="CX36" s="216" t="s">
        <v>901</v>
      </c>
      <c r="CY36" s="216" t="s">
        <v>902</v>
      </c>
      <c r="CZ36" s="263" t="str">
        <f>IFERROR(AVERAGE(Tabla1[[#This Row],[RESULTADO 21]],Tabla1[[#This Row],[RESULTADO 29]],Tabla1[[#This Row],[RESULTADO 37]]), "0")</f>
        <v>0</v>
      </c>
      <c r="DA36" s="264" t="str">
        <f>Tabla1[[#This Row],[PROMEDIO MENSUAL 2do TRIMESTRE]]</f>
        <v>0</v>
      </c>
      <c r="DB36" s="274" t="s">
        <v>18</v>
      </c>
      <c r="DC36" s="142">
        <f t="shared" si="0"/>
        <v>0.8</v>
      </c>
      <c r="DD36" s="143"/>
      <c r="DE36" s="143"/>
      <c r="DF36" s="142" t="str">
        <f>IFERROR(Tabla1[[#This Row],[Valor numerador43]]/Tabla1[[#This Row],[Valor denominador44]], " ")</f>
        <v xml:space="preserve"> </v>
      </c>
      <c r="DG36" s="144" t="str">
        <f>Tabla1[[#This Row],[EXCELENTE]]</f>
        <v>&gt;80%</v>
      </c>
      <c r="DH36" s="145"/>
      <c r="DI36" s="146"/>
      <c r="DJ36" s="146"/>
      <c r="DK36" s="142">
        <f t="shared" si="2"/>
        <v>0.8</v>
      </c>
      <c r="DL36" s="143"/>
      <c r="DM36" s="143"/>
      <c r="DN36" s="142" t="str">
        <f>IFERROR(Tabla1[[#This Row],[Valor numerador51]]/Tabla1[[#This Row],[Valor denominador52]], " ")</f>
        <v xml:space="preserve"> </v>
      </c>
      <c r="DO36" s="144" t="str">
        <f>Tabla1[[#This Row],[EXCELENTE]]</f>
        <v>&gt;80%</v>
      </c>
      <c r="DP36" s="145"/>
      <c r="DQ36" s="146"/>
      <c r="DR36" s="146"/>
      <c r="DS36" s="142">
        <f t="shared" si="3"/>
        <v>0.8</v>
      </c>
      <c r="DT36" s="143">
        <v>1</v>
      </c>
      <c r="DU36" s="143">
        <v>1</v>
      </c>
      <c r="DV36" s="142">
        <f>+Tabla1[[#This Row],[Valor denominador60]]/Tabla1[[#This Row],[Valor denominador60]]</f>
        <v>1</v>
      </c>
      <c r="DW36" s="144" t="str">
        <f>Tabla1[[#This Row],[EXCELENTE]]</f>
        <v>&gt;80%</v>
      </c>
      <c r="DX36" s="145" t="s">
        <v>21</v>
      </c>
      <c r="DY36" s="146" t="s">
        <v>988</v>
      </c>
      <c r="DZ36" s="146"/>
      <c r="EA36" s="263">
        <f>IFERROR(AVERAGE(Tabla1[[#This Row],[RESULTADO 45]],Tabla1[[#This Row],[RESULTADO 53]],Tabla1[[#This Row],[RESULTADO 61]]), " 0")</f>
        <v>1</v>
      </c>
      <c r="EB36" s="264">
        <f>Tabla1[[#This Row],[PROMEDIO MENSUAL 1er TRIMESTRE]]</f>
        <v>1</v>
      </c>
      <c r="EC36" s="275" t="str">
        <f>Tabla1[[#This Row],[DESEMPEÑO63]]</f>
        <v>EXCELENTE</v>
      </c>
    </row>
    <row r="37" spans="1:133" s="250" customFormat="1" ht="75.75" thickBot="1" x14ac:dyDescent="0.3">
      <c r="A37" s="481">
        <v>30</v>
      </c>
      <c r="B37" s="357" t="s">
        <v>26</v>
      </c>
      <c r="C37" s="338" t="s">
        <v>295</v>
      </c>
      <c r="D37" s="277" t="s">
        <v>289</v>
      </c>
      <c r="E37" s="340" t="s">
        <v>29</v>
      </c>
      <c r="F37" s="338" t="s">
        <v>539</v>
      </c>
      <c r="G37" s="338" t="s">
        <v>296</v>
      </c>
      <c r="H37" s="310" t="s">
        <v>74</v>
      </c>
      <c r="I37" s="338" t="s">
        <v>33</v>
      </c>
      <c r="J37" s="357">
        <v>13</v>
      </c>
      <c r="K37" s="338" t="s">
        <v>297</v>
      </c>
      <c r="L37" s="340" t="s">
        <v>35</v>
      </c>
      <c r="M37" s="357" t="s">
        <v>540</v>
      </c>
      <c r="N37" s="338" t="s">
        <v>541</v>
      </c>
      <c r="O37" s="338" t="s">
        <v>298</v>
      </c>
      <c r="P37" s="310" t="s">
        <v>74</v>
      </c>
      <c r="Q37" s="310" t="s">
        <v>74</v>
      </c>
      <c r="R37" s="342" t="s">
        <v>542</v>
      </c>
      <c r="S37" s="342" t="s">
        <v>543</v>
      </c>
      <c r="T37" s="342" t="s">
        <v>544</v>
      </c>
      <c r="U37" s="358" t="s">
        <v>545</v>
      </c>
      <c r="V37" s="338" t="s">
        <v>300</v>
      </c>
      <c r="W37" s="285" t="s">
        <v>301</v>
      </c>
      <c r="X37" s="285" t="s">
        <v>302</v>
      </c>
      <c r="Y37" s="285" t="s">
        <v>303</v>
      </c>
      <c r="Z37" s="188"/>
      <c r="AA37" s="188"/>
      <c r="AB37" s="188"/>
      <c r="AC37" s="261" t="str">
        <f>IFERROR(Tabla1[[#This Row],[Valor numerador]]/Tabla1[[#This Row],[Valor denominador]], " ")</f>
        <v xml:space="preserve"> </v>
      </c>
      <c r="AD37" s="260" t="str">
        <f>Tabla1[[#This Row],[EXCELENTE]]</f>
        <v>(=)13</v>
      </c>
      <c r="AE37" s="260"/>
      <c r="AF37" s="359"/>
      <c r="AG37" s="359"/>
      <c r="AH37" s="188"/>
      <c r="AI37" s="188"/>
      <c r="AJ37" s="188"/>
      <c r="AK37" s="260" t="str">
        <f>IFERROR(Tabla1[[#This Row],[Valor numerador3]]/Tabla1[[#This Row],[Valor denominador4]], " ")</f>
        <v xml:space="preserve"> </v>
      </c>
      <c r="AL37" s="260" t="str">
        <f>Tabla1[[#This Row],[EXCELENTE]]</f>
        <v>(=)13</v>
      </c>
      <c r="AM37" s="360"/>
      <c r="AN37" s="260"/>
      <c r="AO37" s="359"/>
      <c r="AP37" s="188">
        <v>0.13</v>
      </c>
      <c r="AQ37" s="189">
        <v>352</v>
      </c>
      <c r="AR37" s="190">
        <v>29.2</v>
      </c>
      <c r="AS37" s="190">
        <f>IFERROR(Tabla1[[#This Row],[Valor numerador11]]/Tabla1[[#This Row],[Valor denominador12]], " ")</f>
        <v>12.054794520547945</v>
      </c>
      <c r="AT37" s="260" t="str">
        <f>Tabla1[[#This Row],[BUENO]]</f>
        <v>(=)11 y &lt;13</v>
      </c>
      <c r="AU37" s="360" t="s">
        <v>20</v>
      </c>
      <c r="AV37" s="153" t="s">
        <v>1085</v>
      </c>
      <c r="AW37" s="361"/>
      <c r="AX37" s="191">
        <f>IFERROR(AVERAGE(Tabla1[[#This Row],[RESULTADO ]],Tabla1[[#This Row],[RESULTADO 5]],Tabla1[[#This Row],[RESULTADO 13]]), "0")</f>
        <v>12.054794520547945</v>
      </c>
      <c r="AY37" s="192">
        <f>Tabla1[[#This Row],[PROMEDIO MENSUAL 4to TRIMESTRE]]</f>
        <v>12.054794520547945</v>
      </c>
      <c r="AZ37" s="265" t="str">
        <f>Tabla1[[#This Row],[DESEMPEÑO15]]</f>
        <v>BUENO</v>
      </c>
      <c r="BA37" s="185"/>
      <c r="BB37" s="185"/>
      <c r="BC37" s="185"/>
      <c r="BD37" s="267" t="str">
        <f>IFERROR(Tabla1[[#This Row],[Valor numerador4]]/Tabla1[[#This Row],[Valor denominador5]], " ")</f>
        <v xml:space="preserve"> </v>
      </c>
      <c r="BE37" s="268" t="str">
        <f t="shared" si="1"/>
        <v>(=)13</v>
      </c>
      <c r="BF37" s="321"/>
      <c r="BG37" s="184"/>
      <c r="BH37" s="289"/>
      <c r="BI37" s="185"/>
      <c r="BJ37" s="183"/>
      <c r="BK37" s="183"/>
      <c r="BL37" s="267" t="str">
        <f>+IFERROR(Tabla1[[#This Row],[Valor numerador312]]/Tabla1[[#This Row],[Valor denominador413]], " ")</f>
        <v xml:space="preserve"> </v>
      </c>
      <c r="BM37" s="266" t="str">
        <f>Tabla1[[#This Row],[EXCELENTE]]</f>
        <v>(=)13</v>
      </c>
      <c r="BN37" s="193"/>
      <c r="BO37" s="184"/>
      <c r="BP37" s="289"/>
      <c r="BQ37" s="183"/>
      <c r="BR37" s="183"/>
      <c r="BS37" s="183"/>
      <c r="BT37" s="267" t="str">
        <f>+IFERROR(Tabla1[[#This Row],[Valor numerador1120]]/Tabla1[[#This Row],[Valor denominador1221]], " ")</f>
        <v xml:space="preserve"> </v>
      </c>
      <c r="BU37" s="266" t="str">
        <f>Tabla1[[#This Row],[EXCELENTE]]</f>
        <v>(=)13</v>
      </c>
      <c r="BV37" s="288"/>
      <c r="BW37" s="289"/>
      <c r="BX37" s="184"/>
      <c r="BY37" s="270" t="str">
        <f>+IFERROR(AVERAGE(Tabla1[[#This Row],[RESULTADO 6]],Tabla1[[#This Row],[RESULTADO 514]],Tabla1[[#This Row],[RESULTADO 1322]]), "0")</f>
        <v>0</v>
      </c>
      <c r="BZ37" s="271" t="str">
        <f>Tabla1[[#This Row],[PROMEDIO MENSUAL 3er TRIMESTRE]]</f>
        <v>0</v>
      </c>
      <c r="CA37" s="265"/>
      <c r="CB37" s="187"/>
      <c r="CC37" s="186"/>
      <c r="CD37" s="186"/>
      <c r="CE37" s="272" t="str">
        <f>IFERROR(Tabla1[[#This Row],[Valor numerador19]]/Tabla1[[#This Row],[Valor denominador20]], " ")</f>
        <v xml:space="preserve"> </v>
      </c>
      <c r="CF37" s="181" t="str">
        <f>Tabla1[[#This Row],[EXCELENTE]]</f>
        <v>(=)13</v>
      </c>
      <c r="CG37" s="181"/>
      <c r="CH37" s="186"/>
      <c r="CI37" s="186"/>
      <c r="CJ37" s="187"/>
      <c r="CK37" s="186"/>
      <c r="CL37" s="186"/>
      <c r="CM37" s="272" t="str">
        <f>+IFERROR(Tabla1[[#This Row],[Valor numerador27]]/Tabla1[[#This Row],[Valor denominador28]], " ")</f>
        <v xml:space="preserve"> </v>
      </c>
      <c r="CN37" s="181" t="str">
        <f>Tabla1[[#This Row],[EXCELENTE]]</f>
        <v>(=)13</v>
      </c>
      <c r="CO37" s="194"/>
      <c r="CP37" s="186"/>
      <c r="CQ37" s="186"/>
      <c r="CR37" s="195">
        <v>13</v>
      </c>
      <c r="CS37" s="186">
        <v>384</v>
      </c>
      <c r="CT37" s="186">
        <v>28.33</v>
      </c>
      <c r="CU37" s="273">
        <f>IFERROR(Tabla1[[#This Row],[Valor numerador35]]/Tabla1[[#This Row],[Valor denominador36]], " ")</f>
        <v>13.554535827744441</v>
      </c>
      <c r="CV37" s="181" t="str">
        <f>Tabla1[[#This Row],[EXCELENTE]]</f>
        <v>(=)13</v>
      </c>
      <c r="CW37" s="362" t="s">
        <v>21</v>
      </c>
      <c r="CX37" s="216" t="s">
        <v>903</v>
      </c>
      <c r="CY37" s="186" t="s">
        <v>559</v>
      </c>
      <c r="CZ37" s="263">
        <f>IFERROR(AVERAGE(Tabla1[[#This Row],[RESULTADO 21]],Tabla1[[#This Row],[RESULTADO 29]],Tabla1[[#This Row],[RESULTADO 37]]), "0")</f>
        <v>13.554535827744441</v>
      </c>
      <c r="DA37" s="264">
        <f>Tabla1[[#This Row],[PROMEDIO MENSUAL 2do TRIMESTRE]]</f>
        <v>13.554535827744441</v>
      </c>
      <c r="DB37" s="274" t="str">
        <f>Tabla1[[#This Row],[DESEMPEÑO39]]</f>
        <v>EXCELENTE</v>
      </c>
      <c r="DC37" s="143">
        <f t="shared" si="0"/>
        <v>13</v>
      </c>
      <c r="DD37" s="143" t="s">
        <v>829</v>
      </c>
      <c r="DE37" s="143" t="s">
        <v>829</v>
      </c>
      <c r="DF37" s="142" t="str">
        <f>IFERROR(Tabla1[[#This Row],[Valor numerador43]]/Tabla1[[#This Row],[Valor denominador44]], " ")</f>
        <v xml:space="preserve"> </v>
      </c>
      <c r="DG37" s="144" t="str">
        <f>Tabla1[[#This Row],[EXCELENTE]]</f>
        <v>(=)13</v>
      </c>
      <c r="DH37" s="145" t="s">
        <v>829</v>
      </c>
      <c r="DI37" s="146" t="s">
        <v>829</v>
      </c>
      <c r="DJ37" s="146" t="s">
        <v>829</v>
      </c>
      <c r="DK37" s="143">
        <f t="shared" si="2"/>
        <v>13</v>
      </c>
      <c r="DL37" s="143" t="s">
        <v>829</v>
      </c>
      <c r="DM37" s="143" t="s">
        <v>829</v>
      </c>
      <c r="DN37" s="142" t="str">
        <f>IFERROR(Tabla1[[#This Row],[Valor numerador51]]/Tabla1[[#This Row],[Valor denominador52]], " ")</f>
        <v xml:space="preserve"> </v>
      </c>
      <c r="DO37" s="144" t="str">
        <f>Tabla1[[#This Row],[EXCELENTE]]</f>
        <v>(=)13</v>
      </c>
      <c r="DP37" s="145" t="s">
        <v>829</v>
      </c>
      <c r="DQ37" s="146" t="s">
        <v>829</v>
      </c>
      <c r="DR37" s="146" t="s">
        <v>829</v>
      </c>
      <c r="DS37" s="143">
        <f t="shared" si="3"/>
        <v>13</v>
      </c>
      <c r="DT37" s="143" t="s">
        <v>829</v>
      </c>
      <c r="DU37" s="143" t="s">
        <v>829</v>
      </c>
      <c r="DV37" s="142" t="e">
        <f>+Tabla1[[#This Row],[Valor denominador60]]/Tabla1[[#This Row],[Valor denominador60]]</f>
        <v>#VALUE!</v>
      </c>
      <c r="DW37" s="144" t="str">
        <f>Tabla1[[#This Row],[EXCELENTE]]</f>
        <v>(=)13</v>
      </c>
      <c r="DX37" s="145" t="s">
        <v>829</v>
      </c>
      <c r="DY37" s="146" t="s">
        <v>829</v>
      </c>
      <c r="DZ37" s="146" t="s">
        <v>829</v>
      </c>
      <c r="EA37" s="263" t="str">
        <f>IFERROR(AVERAGE(Tabla1[[#This Row],[RESULTADO 45]],Tabla1[[#This Row],[RESULTADO 53]],Tabla1[[#This Row],[RESULTADO 61]]), " 0")</f>
        <v xml:space="preserve"> 0</v>
      </c>
      <c r="EB37" s="264" t="str">
        <f>Tabla1[[#This Row],[PROMEDIO MENSUAL 1er TRIMESTRE]]</f>
        <v xml:space="preserve"> 0</v>
      </c>
      <c r="EC37" s="275"/>
    </row>
    <row r="38" spans="1:133" s="250" customFormat="1" ht="75.75" thickBot="1" x14ac:dyDescent="0.3">
      <c r="A38" s="481">
        <v>31</v>
      </c>
      <c r="B38" s="331" t="s">
        <v>26</v>
      </c>
      <c r="C38" s="334" t="s">
        <v>295</v>
      </c>
      <c r="D38" s="277" t="s">
        <v>289</v>
      </c>
      <c r="E38" s="333" t="s">
        <v>29</v>
      </c>
      <c r="F38" s="334" t="s">
        <v>311</v>
      </c>
      <c r="G38" s="334" t="s">
        <v>312</v>
      </c>
      <c r="H38" s="333" t="s">
        <v>39</v>
      </c>
      <c r="I38" s="334" t="s">
        <v>33</v>
      </c>
      <c r="J38" s="334">
        <v>10</v>
      </c>
      <c r="K38" s="334" t="s">
        <v>313</v>
      </c>
      <c r="L38" s="334" t="s">
        <v>66</v>
      </c>
      <c r="M38" s="331" t="s">
        <v>1130</v>
      </c>
      <c r="N38" s="334" t="s">
        <v>541</v>
      </c>
      <c r="O38" s="334" t="s">
        <v>314</v>
      </c>
      <c r="P38" s="334" t="s">
        <v>39</v>
      </c>
      <c r="Q38" s="334" t="s">
        <v>39</v>
      </c>
      <c r="R38" s="336" t="s">
        <v>546</v>
      </c>
      <c r="S38" s="336" t="s">
        <v>547</v>
      </c>
      <c r="T38" s="336" t="s">
        <v>548</v>
      </c>
      <c r="U38" s="363" t="s">
        <v>549</v>
      </c>
      <c r="V38" s="334" t="s">
        <v>300</v>
      </c>
      <c r="W38" s="256" t="s">
        <v>301</v>
      </c>
      <c r="X38" s="256" t="s">
        <v>302</v>
      </c>
      <c r="Y38" s="256" t="s">
        <v>303</v>
      </c>
      <c r="Z38" s="364">
        <v>10</v>
      </c>
      <c r="AA38" s="182">
        <v>11</v>
      </c>
      <c r="AB38" s="182">
        <v>2.58</v>
      </c>
      <c r="AC38" s="365">
        <f>IFERROR(Tabla1[[#This Row],[Valor numerador]]/Tabla1[[#This Row],[Valor denominador]], " ")</f>
        <v>4.2635658914728678</v>
      </c>
      <c r="AD38" s="260" t="str">
        <f>Tabla1[[#This Row],[EXCELENTE]]</f>
        <v>&lt;=10</v>
      </c>
      <c r="AE38" s="260" t="s">
        <v>21</v>
      </c>
      <c r="AF38" s="366" t="s">
        <v>1067</v>
      </c>
      <c r="AG38" s="367"/>
      <c r="AH38" s="364">
        <v>10</v>
      </c>
      <c r="AI38" s="182">
        <v>12</v>
      </c>
      <c r="AJ38" s="182">
        <v>3.83</v>
      </c>
      <c r="AK38" s="368">
        <f>IFERROR(Tabla1[[#This Row],[Valor numerador3]]/Tabla1[[#This Row],[Valor denominador4]], " ")</f>
        <v>3.133159268929504</v>
      </c>
      <c r="AL38" s="260" t="str">
        <f>Tabla1[[#This Row],[EXCELENTE]]</f>
        <v>&lt;=10</v>
      </c>
      <c r="AM38" s="260" t="s">
        <v>21</v>
      </c>
      <c r="AN38" s="366" t="s">
        <v>1067</v>
      </c>
      <c r="AO38" s="367"/>
      <c r="AP38" s="364">
        <v>10</v>
      </c>
      <c r="AQ38" s="182">
        <v>5</v>
      </c>
      <c r="AR38" s="182">
        <v>2</v>
      </c>
      <c r="AS38" s="365">
        <f>IFERROR(Tabla1[[#This Row],[Valor numerador11]]/Tabla1[[#This Row],[Valor denominador12]], " ")</f>
        <v>2.5</v>
      </c>
      <c r="AT38" s="260" t="str">
        <f>Tabla1[[#This Row],[EXCELENTE]]</f>
        <v>&lt;=10</v>
      </c>
      <c r="AU38" s="369" t="s">
        <v>21</v>
      </c>
      <c r="AV38" s="361" t="s">
        <v>1086</v>
      </c>
      <c r="AW38" s="361"/>
      <c r="AX38" s="191">
        <f>IFERROR(AVERAGE(Tabla1[[#This Row],[RESULTADO ]],Tabla1[[#This Row],[RESULTADO 5]],Tabla1[[#This Row],[RESULTADO 13]]), "0")</f>
        <v>3.2989083868007909</v>
      </c>
      <c r="AY38" s="192">
        <f>Tabla1[[#This Row],[PROMEDIO MENSUAL 4to TRIMESTRE]]</f>
        <v>3.2989083868007909</v>
      </c>
      <c r="AZ38" s="265" t="str">
        <f>Tabla1[[#This Row],[DESEMPEÑO15]]</f>
        <v>EXCELENTE</v>
      </c>
      <c r="BA38" s="288">
        <v>10</v>
      </c>
      <c r="BB38" s="288">
        <v>7</v>
      </c>
      <c r="BC38" s="288">
        <v>3.4</v>
      </c>
      <c r="BD38" s="267">
        <f>IFERROR(Tabla1[[#This Row],[Valor numerador4]]/Tabla1[[#This Row],[Valor denominador5]], " ")</f>
        <v>2.0588235294117649</v>
      </c>
      <c r="BE38" s="268" t="str">
        <f t="shared" si="1"/>
        <v>&lt;=10</v>
      </c>
      <c r="BF38" s="321" t="s">
        <v>21</v>
      </c>
      <c r="BG38" s="289" t="s">
        <v>748</v>
      </c>
      <c r="BH38" s="289"/>
      <c r="BI38" s="288">
        <v>10</v>
      </c>
      <c r="BJ38" s="288">
        <v>5</v>
      </c>
      <c r="BK38" s="288">
        <v>2.8</v>
      </c>
      <c r="BL38" s="267">
        <f>+IFERROR(Tabla1[[#This Row],[Valor numerador312]]/Tabla1[[#This Row],[Valor denominador413]], " ")</f>
        <v>1.7857142857142858</v>
      </c>
      <c r="BM38" s="266" t="str">
        <f>Tabla1[[#This Row],[EXCELENTE]]</f>
        <v>&lt;=10</v>
      </c>
      <c r="BN38" s="288" t="s">
        <v>21</v>
      </c>
      <c r="BO38" s="289" t="s">
        <v>748</v>
      </c>
      <c r="BP38" s="289"/>
      <c r="BQ38" s="288">
        <v>10</v>
      </c>
      <c r="BR38" s="288">
        <v>2</v>
      </c>
      <c r="BS38" s="288">
        <v>1.5</v>
      </c>
      <c r="BT38" s="267">
        <f>+IFERROR(Tabla1[[#This Row],[Valor numerador1120]]/Tabla1[[#This Row],[Valor denominador1221]], " ")</f>
        <v>1.3333333333333333</v>
      </c>
      <c r="BU38" s="266" t="str">
        <f>Tabla1[[#This Row],[EXCELENTE]]</f>
        <v>&lt;=10</v>
      </c>
      <c r="BV38" s="288" t="s">
        <v>21</v>
      </c>
      <c r="BW38" s="184" t="s">
        <v>748</v>
      </c>
      <c r="BX38" s="184"/>
      <c r="BY38" s="270">
        <f>+IFERROR(AVERAGE(Tabla1[[#This Row],[RESULTADO 6]],Tabla1[[#This Row],[RESULTADO 514]],Tabla1[[#This Row],[RESULTADO 1322]]), "0")</f>
        <v>1.7259570494864613</v>
      </c>
      <c r="BZ38" s="271">
        <f>Tabla1[[#This Row],[PROMEDIO MENSUAL 3er TRIMESTRE]]</f>
        <v>1.7259570494864613</v>
      </c>
      <c r="CA38" s="265" t="str">
        <f>Tabla1[[#This Row],[DESEMPEÑO1524]]</f>
        <v>EXCELENTE</v>
      </c>
      <c r="CB38" s="370">
        <v>10</v>
      </c>
      <c r="CC38" s="186">
        <v>6</v>
      </c>
      <c r="CD38" s="186">
        <v>1.6</v>
      </c>
      <c r="CE38" s="272">
        <f>IFERROR(Tabla1[[#This Row],[Valor numerador19]]/Tabla1[[#This Row],[Valor denominador20]], " ")</f>
        <v>3.75</v>
      </c>
      <c r="CF38" s="181" t="str">
        <f>Tabla1[[#This Row],[EXCELENTE]]</f>
        <v>&lt;=10</v>
      </c>
      <c r="CG38" s="181" t="s">
        <v>21</v>
      </c>
      <c r="CH38" s="216" t="s">
        <v>845</v>
      </c>
      <c r="CI38" s="186" t="s">
        <v>559</v>
      </c>
      <c r="CJ38" s="370">
        <v>10</v>
      </c>
      <c r="CK38" s="186">
        <v>14</v>
      </c>
      <c r="CL38" s="186">
        <v>3.19</v>
      </c>
      <c r="CM38" s="272">
        <f>+IFERROR(Tabla1[[#This Row],[Valor numerador27]]/Tabla1[[#This Row],[Valor denominador28]], " ")</f>
        <v>4.3887147335423196</v>
      </c>
      <c r="CN38" s="181" t="str">
        <f>Tabla1[[#This Row],[EXCELENTE]]</f>
        <v>&lt;=10</v>
      </c>
      <c r="CO38" s="362" t="s">
        <v>21</v>
      </c>
      <c r="CP38" s="216" t="s">
        <v>845</v>
      </c>
      <c r="CQ38" s="186" t="s">
        <v>559</v>
      </c>
      <c r="CR38" s="370">
        <v>10</v>
      </c>
      <c r="CS38" s="186">
        <v>8</v>
      </c>
      <c r="CT38" s="186">
        <v>3.6</v>
      </c>
      <c r="CU38" s="273">
        <f>IFERROR(Tabla1[[#This Row],[Valor numerador35]]/Tabla1[[#This Row],[Valor denominador36]], " ")</f>
        <v>2.2222222222222223</v>
      </c>
      <c r="CV38" s="181" t="str">
        <f>Tabla1[[#This Row],[EXCELENTE]]</f>
        <v>&lt;=10</v>
      </c>
      <c r="CW38" s="362" t="s">
        <v>21</v>
      </c>
      <c r="CX38" s="216" t="s">
        <v>845</v>
      </c>
      <c r="CY38" s="371" t="s">
        <v>559</v>
      </c>
      <c r="CZ38" s="263">
        <f>IFERROR(AVERAGE(Tabla1[[#This Row],[RESULTADO 21]],Tabla1[[#This Row],[RESULTADO 29]],Tabla1[[#This Row],[RESULTADO 37]]), "0")</f>
        <v>3.4536456519215135</v>
      </c>
      <c r="DA38" s="264">
        <f>Tabla1[[#This Row],[PROMEDIO MENSUAL 2do TRIMESTRE]]</f>
        <v>3.4536456519215135</v>
      </c>
      <c r="DB38" s="274" t="str">
        <f>Tabla1[[#This Row],[DESEMPEÑO39]]</f>
        <v>EXCELENTE</v>
      </c>
      <c r="DC38" s="143">
        <f t="shared" si="0"/>
        <v>10</v>
      </c>
      <c r="DD38" s="143">
        <v>3</v>
      </c>
      <c r="DE38" s="196">
        <v>1.5</v>
      </c>
      <c r="DF38" s="142">
        <f>IFERROR(Tabla1[[#This Row],[Valor numerador43]]/Tabla1[[#This Row],[Valor denominador44]], " ")</f>
        <v>2</v>
      </c>
      <c r="DG38" s="144" t="str">
        <f>Tabla1[[#This Row],[EXCELENTE]]</f>
        <v>&lt;=10</v>
      </c>
      <c r="DH38" s="145" t="s">
        <v>21</v>
      </c>
      <c r="DI38" s="146" t="s">
        <v>939</v>
      </c>
      <c r="DJ38" s="146"/>
      <c r="DK38" s="143">
        <f t="shared" si="2"/>
        <v>10</v>
      </c>
      <c r="DL38" s="143">
        <v>7</v>
      </c>
      <c r="DM38" s="143">
        <v>3</v>
      </c>
      <c r="DN38" s="142">
        <f>IFERROR(Tabla1[[#This Row],[Valor numerador51]]/Tabla1[[#This Row],[Valor denominador52]], " ")</f>
        <v>2.3333333333333335</v>
      </c>
      <c r="DO38" s="144" t="str">
        <f>Tabla1[[#This Row],[EXCELENTE]]</f>
        <v>&lt;=10</v>
      </c>
      <c r="DP38" s="145" t="s">
        <v>21</v>
      </c>
      <c r="DQ38" s="146" t="s">
        <v>939</v>
      </c>
      <c r="DR38" s="146"/>
      <c r="DS38" s="143">
        <f t="shared" si="3"/>
        <v>10</v>
      </c>
      <c r="DT38" s="143">
        <v>4</v>
      </c>
      <c r="DU38" s="143">
        <v>2</v>
      </c>
      <c r="DV38" s="142">
        <f>+Tabla1[[#This Row],[Valor denominador60]]/Tabla1[[#This Row],[Valor denominador60]]</f>
        <v>1</v>
      </c>
      <c r="DW38" s="144" t="str">
        <f>Tabla1[[#This Row],[EXCELENTE]]</f>
        <v>&lt;=10</v>
      </c>
      <c r="DX38" s="145" t="s">
        <v>21</v>
      </c>
      <c r="DY38" s="146" t="s">
        <v>939</v>
      </c>
      <c r="DZ38" s="146"/>
      <c r="EA38" s="263">
        <f>IFERROR(AVERAGE(Tabla1[[#This Row],[RESULTADO 45]],Tabla1[[#This Row],[RESULTADO 53]],Tabla1[[#This Row],[RESULTADO 61]]), " 0")</f>
        <v>1.7777777777777779</v>
      </c>
      <c r="EB38" s="264">
        <f>Tabla1[[#This Row],[PROMEDIO MENSUAL 1er TRIMESTRE]]</f>
        <v>1.7777777777777779</v>
      </c>
      <c r="EC38" s="275" t="str">
        <f>Tabla1[[#This Row],[DESEMPEÑO63]]</f>
        <v>EXCELENTE</v>
      </c>
    </row>
    <row r="39" spans="1:133" s="250" customFormat="1" ht="105" customHeight="1" x14ac:dyDescent="0.25">
      <c r="A39" s="481">
        <v>32</v>
      </c>
      <c r="B39" s="357" t="s">
        <v>26</v>
      </c>
      <c r="C39" s="339" t="s">
        <v>315</v>
      </c>
      <c r="D39" s="277" t="s">
        <v>289</v>
      </c>
      <c r="E39" s="340" t="s">
        <v>29</v>
      </c>
      <c r="F39" s="357" t="s">
        <v>316</v>
      </c>
      <c r="G39" s="338" t="s">
        <v>317</v>
      </c>
      <c r="H39" s="310" t="s">
        <v>32</v>
      </c>
      <c r="I39" s="338" t="s">
        <v>318</v>
      </c>
      <c r="J39" s="372">
        <v>0.9</v>
      </c>
      <c r="K39" s="338" t="s">
        <v>319</v>
      </c>
      <c r="L39" s="340" t="s">
        <v>66</v>
      </c>
      <c r="M39" s="338" t="s">
        <v>320</v>
      </c>
      <c r="N39" s="338" t="s">
        <v>37</v>
      </c>
      <c r="O39" s="338" t="s">
        <v>321</v>
      </c>
      <c r="P39" s="310" t="s">
        <v>86</v>
      </c>
      <c r="Q39" s="310" t="s">
        <v>246</v>
      </c>
      <c r="R39" s="373" t="s">
        <v>322</v>
      </c>
      <c r="S39" s="342" t="s">
        <v>323</v>
      </c>
      <c r="T39" s="342" t="s">
        <v>324</v>
      </c>
      <c r="U39" s="374" t="s">
        <v>325</v>
      </c>
      <c r="V39" s="285" t="s">
        <v>326</v>
      </c>
      <c r="W39" s="285" t="s">
        <v>327</v>
      </c>
      <c r="X39" s="285" t="s">
        <v>327</v>
      </c>
      <c r="Y39" s="285" t="s">
        <v>328</v>
      </c>
      <c r="Z39" s="182"/>
      <c r="AA39" s="182"/>
      <c r="AB39" s="182"/>
      <c r="AC39" s="261" t="str">
        <f>IFERROR(Tabla1[[#This Row],[Valor numerador]]/Tabla1[[#This Row],[Valor denominador]], " ")</f>
        <v xml:space="preserve"> </v>
      </c>
      <c r="AD39" s="260" t="str">
        <f>Tabla1[[#This Row],[EXCELENTE]]</f>
        <v>&gt;=95 %</v>
      </c>
      <c r="AE39" s="260"/>
      <c r="AF39" s="260"/>
      <c r="AG39" s="260"/>
      <c r="AH39" s="182"/>
      <c r="AI39" s="182"/>
      <c r="AJ39" s="182"/>
      <c r="AK39" s="260" t="str">
        <f>IFERROR(Tabla1[[#This Row],[Valor numerador3]]/Tabla1[[#This Row],[Valor denominador4]], " ")</f>
        <v xml:space="preserve"> </v>
      </c>
      <c r="AL39" s="260" t="str">
        <f>Tabla1[[#This Row],[EXCELENTE]]</f>
        <v>&gt;=95 %</v>
      </c>
      <c r="AM39" s="260"/>
      <c r="AN39" s="260"/>
      <c r="AO39" s="260"/>
      <c r="AP39" s="375">
        <v>0.9</v>
      </c>
      <c r="AQ39" s="376"/>
      <c r="AR39" s="377"/>
      <c r="AS39" s="378">
        <v>0.996</v>
      </c>
      <c r="AT39" s="260" t="str">
        <f>Tabla1[[#This Row],[EXCELENTE]]</f>
        <v>&gt;=95 %</v>
      </c>
      <c r="AU39" s="379" t="s">
        <v>21</v>
      </c>
      <c r="AV39" s="380" t="s">
        <v>1087</v>
      </c>
      <c r="AW39" s="380"/>
      <c r="AX39" s="197">
        <f>IFERROR(AVERAGE(Tabla1[[#This Row],[RESULTADO ]],Tabla1[[#This Row],[RESULTADO 5]],Tabla1[[#This Row],[RESULTADO 13]]), "0")</f>
        <v>0.996</v>
      </c>
      <c r="AY39" s="263">
        <f>Tabla1[[#This Row],[PROMEDIO MENSUAL 4to TRIMESTRE]]</f>
        <v>0.996</v>
      </c>
      <c r="AZ39" s="265" t="str">
        <f>Tabla1[[#This Row],[DESEMPEÑO15]]</f>
        <v>EXCELENTE</v>
      </c>
      <c r="BA39" s="288"/>
      <c r="BB39" s="288"/>
      <c r="BC39" s="288"/>
      <c r="BD39" s="267" t="str">
        <f>IFERROR(Tabla1[[#This Row],[Valor numerador4]]/Tabla1[[#This Row],[Valor denominador5]], " ")</f>
        <v xml:space="preserve"> </v>
      </c>
      <c r="BE39" s="268" t="str">
        <f t="shared" si="1"/>
        <v>&gt;=95 %</v>
      </c>
      <c r="BF39" s="321"/>
      <c r="BG39" s="289"/>
      <c r="BH39" s="289"/>
      <c r="BI39" s="288"/>
      <c r="BJ39" s="288"/>
      <c r="BK39" s="288"/>
      <c r="BL39" s="267" t="str">
        <f>+IFERROR(Tabla1[[#This Row],[Valor numerador312]]/Tabla1[[#This Row],[Valor denominador413]], " ")</f>
        <v xml:space="preserve"> </v>
      </c>
      <c r="BM39" s="266" t="str">
        <f>Tabla1[[#This Row],[EXCELENTE]]</f>
        <v>&gt;=95 %</v>
      </c>
      <c r="BN39" s="193"/>
      <c r="BO39" s="289"/>
      <c r="BP39" s="289"/>
      <c r="BQ39" s="185">
        <v>0.9</v>
      </c>
      <c r="BR39" s="381">
        <v>0.95689999999999997</v>
      </c>
      <c r="BS39" s="382"/>
      <c r="BT39" s="267" t="str">
        <f>+IFERROR(Tabla1[[#This Row],[Valor numerador1120]]/Tabla1[[#This Row],[Valor denominador1221]], " ")</f>
        <v xml:space="preserve"> </v>
      </c>
      <c r="BU39" s="266" t="str">
        <f>Tabla1[[#This Row],[EXCELENTE]]</f>
        <v>&gt;=95 %</v>
      </c>
      <c r="BV39" s="288" t="s">
        <v>21</v>
      </c>
      <c r="BW39" s="289" t="s">
        <v>808</v>
      </c>
      <c r="BX39" s="184"/>
      <c r="BY39" s="270" t="str">
        <f>+IFERROR(AVERAGE(Tabla1[[#This Row],[RESULTADO 6]],Tabla1[[#This Row],[RESULTADO 514]],Tabla1[[#This Row],[RESULTADO 1322]]), "0")</f>
        <v>0</v>
      </c>
      <c r="BZ39" s="271" t="str">
        <f>Tabla1[[#This Row],[PROMEDIO MENSUAL 3er TRIMESTRE]]</f>
        <v>0</v>
      </c>
      <c r="CA39" s="265" t="str">
        <f>Tabla1[[#This Row],[DESEMPEÑO1524]]</f>
        <v>EXCELENTE</v>
      </c>
      <c r="CB39" s="186"/>
      <c r="CC39" s="186"/>
      <c r="CD39" s="186"/>
      <c r="CE39" s="272" t="str">
        <f>IFERROR(Tabla1[[#This Row],[Valor numerador19]]/Tabla1[[#This Row],[Valor denominador20]], " ")</f>
        <v xml:space="preserve"> </v>
      </c>
      <c r="CF39" s="181" t="str">
        <f>Tabla1[[#This Row],[EXCELENTE]]</f>
        <v>&gt;=95 %</v>
      </c>
      <c r="CG39" s="181"/>
      <c r="CH39" s="186"/>
      <c r="CI39" s="186"/>
      <c r="CJ39" s="186"/>
      <c r="CK39" s="186"/>
      <c r="CL39" s="186"/>
      <c r="CM39" s="272" t="str">
        <f>+IFERROR(Tabla1[[#This Row],[Valor numerador27]]/Tabla1[[#This Row],[Valor denominador28]], " ")</f>
        <v xml:space="preserve"> </v>
      </c>
      <c r="CN39" s="181" t="str">
        <f>Tabla1[[#This Row],[EXCELENTE]]</f>
        <v>&gt;=95 %</v>
      </c>
      <c r="CO39" s="194"/>
      <c r="CP39" s="186"/>
      <c r="CQ39" s="186"/>
      <c r="CR39" s="383">
        <v>0.9</v>
      </c>
      <c r="CS39" s="384">
        <v>0.96899999999999997</v>
      </c>
      <c r="CT39" s="385"/>
      <c r="CU39" s="273" t="str">
        <f>IFERROR(Tabla1[[#This Row],[Valor numerador35]]/Tabla1[[#This Row],[Valor denominador36]], " ")</f>
        <v xml:space="preserve"> </v>
      </c>
      <c r="CV39" s="181" t="str">
        <f>Tabla1[[#This Row],[EXCELENTE]]</f>
        <v>&gt;=95 %</v>
      </c>
      <c r="CW39" s="362" t="s">
        <v>21</v>
      </c>
      <c r="CX39" s="150" t="s">
        <v>904</v>
      </c>
      <c r="CY39" s="371" t="s">
        <v>559</v>
      </c>
      <c r="CZ39" s="263" t="str">
        <f>IFERROR(AVERAGE(Tabla1[[#This Row],[RESULTADO 21]],Tabla1[[#This Row],[RESULTADO 29]],Tabla1[[#This Row],[RESULTADO 37]]), "0")</f>
        <v>0</v>
      </c>
      <c r="DA39" s="264" t="str">
        <f>Tabla1[[#This Row],[PROMEDIO MENSUAL 2do TRIMESTRE]]</f>
        <v>0</v>
      </c>
      <c r="DB39" s="274" t="str">
        <f>Tabla1[[#This Row],[DESEMPEÑO39]]</f>
        <v>EXCELENTE</v>
      </c>
      <c r="DC39" s="142">
        <f t="shared" si="0"/>
        <v>0.9</v>
      </c>
      <c r="DD39" s="143"/>
      <c r="DE39" s="143"/>
      <c r="DF39" s="142" t="str">
        <f>IFERROR(Tabla1[[#This Row],[Valor numerador43]]/Tabla1[[#This Row],[Valor denominador44]], " ")</f>
        <v xml:space="preserve"> </v>
      </c>
      <c r="DG39" s="144" t="str">
        <f>Tabla1[[#This Row],[EXCELENTE]]</f>
        <v>&gt;=95 %</v>
      </c>
      <c r="DH39" s="145"/>
      <c r="DI39" s="146"/>
      <c r="DJ39" s="146"/>
      <c r="DK39" s="142">
        <f t="shared" si="2"/>
        <v>0.9</v>
      </c>
      <c r="DL39" s="143"/>
      <c r="DM39" s="143"/>
      <c r="DN39" s="142" t="str">
        <f>IFERROR(Tabla1[[#This Row],[Valor numerador51]]/Tabla1[[#This Row],[Valor denominador52]], " ")</f>
        <v xml:space="preserve"> </v>
      </c>
      <c r="DO39" s="144" t="str">
        <f>Tabla1[[#This Row],[EXCELENTE]]</f>
        <v>&gt;=95 %</v>
      </c>
      <c r="DP39" s="145"/>
      <c r="DQ39" s="146"/>
      <c r="DR39" s="146"/>
      <c r="DS39" s="142">
        <f t="shared" si="3"/>
        <v>0.9</v>
      </c>
      <c r="DT39" s="143"/>
      <c r="DU39" s="143"/>
      <c r="DV39" s="142" t="e">
        <f>+Tabla1[[#This Row],[Valor denominador60]]/Tabla1[[#This Row],[Valor denominador60]]</f>
        <v>#DIV/0!</v>
      </c>
      <c r="DW39" s="144" t="str">
        <f>Tabla1[[#This Row],[EXCELENTE]]</f>
        <v>&gt;=95 %</v>
      </c>
      <c r="DX39" s="145" t="s">
        <v>21</v>
      </c>
      <c r="DY39" s="386" t="s">
        <v>989</v>
      </c>
      <c r="DZ39" s="146"/>
      <c r="EA39" s="263" t="str">
        <f>IFERROR(AVERAGE(Tabla1[[#This Row],[RESULTADO 45]],Tabla1[[#This Row],[RESULTADO 53]],Tabla1[[#This Row],[RESULTADO 61]]), " 0")</f>
        <v xml:space="preserve"> 0</v>
      </c>
      <c r="EB39" s="264" t="str">
        <f>Tabla1[[#This Row],[PROMEDIO MENSUAL 1er TRIMESTRE]]</f>
        <v xml:space="preserve"> 0</v>
      </c>
      <c r="EC39" s="275" t="str">
        <f>Tabla1[[#This Row],[DESEMPEÑO63]]</f>
        <v>EXCELENTE</v>
      </c>
    </row>
    <row r="40" spans="1:133" s="250" customFormat="1" ht="63.75" customHeight="1" x14ac:dyDescent="0.25">
      <c r="A40" s="481">
        <v>33</v>
      </c>
      <c r="B40" s="331" t="s">
        <v>26</v>
      </c>
      <c r="C40" s="332" t="s">
        <v>315</v>
      </c>
      <c r="D40" s="277" t="s">
        <v>289</v>
      </c>
      <c r="E40" s="333" t="s">
        <v>71</v>
      </c>
      <c r="F40" s="363" t="s">
        <v>329</v>
      </c>
      <c r="G40" s="334" t="s">
        <v>330</v>
      </c>
      <c r="H40" s="333" t="s">
        <v>32</v>
      </c>
      <c r="I40" s="334" t="s">
        <v>331</v>
      </c>
      <c r="J40" s="335">
        <v>1</v>
      </c>
      <c r="K40" s="334" t="s">
        <v>332</v>
      </c>
      <c r="L40" s="333" t="s">
        <v>66</v>
      </c>
      <c r="M40" s="334" t="s">
        <v>333</v>
      </c>
      <c r="N40" s="334" t="s">
        <v>37</v>
      </c>
      <c r="O40" s="334" t="s">
        <v>334</v>
      </c>
      <c r="P40" s="333" t="s">
        <v>86</v>
      </c>
      <c r="Q40" s="333" t="s">
        <v>335</v>
      </c>
      <c r="R40" s="336" t="s">
        <v>336</v>
      </c>
      <c r="S40" s="336" t="s">
        <v>337</v>
      </c>
      <c r="T40" s="336" t="s">
        <v>338</v>
      </c>
      <c r="U40" s="345" t="s">
        <v>325</v>
      </c>
      <c r="V40" s="256" t="s">
        <v>339</v>
      </c>
      <c r="W40" s="256" t="s">
        <v>327</v>
      </c>
      <c r="X40" s="256" t="s">
        <v>327</v>
      </c>
      <c r="Y40" s="256" t="s">
        <v>328</v>
      </c>
      <c r="Z40" s="182"/>
      <c r="AA40" s="182"/>
      <c r="AB40" s="182"/>
      <c r="AC40" s="261" t="str">
        <f>IFERROR(Tabla1[[#This Row],[Valor numerador]]/Tabla1[[#This Row],[Valor denominador]], " ")</f>
        <v xml:space="preserve"> </v>
      </c>
      <c r="AD40" s="260" t="str">
        <f>Tabla1[[#This Row],[EXCELENTE]]</f>
        <v>&gt;=95 %</v>
      </c>
      <c r="AE40" s="260"/>
      <c r="AF40" s="260"/>
      <c r="AG40" s="260"/>
      <c r="AH40" s="182"/>
      <c r="AI40" s="182"/>
      <c r="AJ40" s="182"/>
      <c r="AK40" s="260" t="str">
        <f>IFERROR(Tabla1[[#This Row],[Valor numerador3]]/Tabla1[[#This Row],[Valor denominador4]], " ")</f>
        <v xml:space="preserve"> </v>
      </c>
      <c r="AL40" s="260" t="str">
        <f>Tabla1[[#This Row],[EXCELENTE]]</f>
        <v>&gt;=95 %</v>
      </c>
      <c r="AM40" s="260"/>
      <c r="AN40" s="260"/>
      <c r="AO40" s="260"/>
      <c r="AP40" s="375">
        <v>1</v>
      </c>
      <c r="AQ40" s="377">
        <v>107</v>
      </c>
      <c r="AR40" s="377">
        <v>115</v>
      </c>
      <c r="AS40" s="262">
        <f>IFERROR(Tabla1[[#This Row],[Valor numerador11]]/Tabla1[[#This Row],[Valor denominador12]], " ")</f>
        <v>0.93043478260869561</v>
      </c>
      <c r="AT40" s="260" t="str">
        <f>Tabla1[[#This Row],[BUENO]]</f>
        <v xml:space="preserve"> =89% Y &lt;95%</v>
      </c>
      <c r="AU40" s="182" t="s">
        <v>20</v>
      </c>
      <c r="AV40" s="153" t="s">
        <v>1125</v>
      </c>
      <c r="AW40" s="153"/>
      <c r="AX40" s="263">
        <f>IFERROR(AVERAGE(Tabla1[[#This Row],[RESULTADO ]],Tabla1[[#This Row],[RESULTADO 5]],Tabla1[[#This Row],[RESULTADO 13]]), "0")</f>
        <v>0.93043478260869561</v>
      </c>
      <c r="AY40" s="263">
        <f>Tabla1[[#This Row],[PROMEDIO MENSUAL 4to TRIMESTRE]]</f>
        <v>0.93043478260869561</v>
      </c>
      <c r="AZ40" s="265" t="str">
        <f>Tabla1[[#This Row],[DESEMPEÑO15]]</f>
        <v>BUENO</v>
      </c>
      <c r="BA40" s="288"/>
      <c r="BB40" s="288"/>
      <c r="BC40" s="288"/>
      <c r="BD40" s="267" t="str">
        <f>IFERROR(Tabla1[[#This Row],[Valor numerador4]]/Tabla1[[#This Row],[Valor denominador5]], " ")</f>
        <v xml:space="preserve"> </v>
      </c>
      <c r="BE40" s="268" t="str">
        <f t="shared" si="1"/>
        <v>&gt;=95 %</v>
      </c>
      <c r="BF40" s="321"/>
      <c r="BG40" s="289"/>
      <c r="BH40" s="289"/>
      <c r="BI40" s="288"/>
      <c r="BJ40" s="288"/>
      <c r="BK40" s="288"/>
      <c r="BL40" s="267" t="str">
        <f>+IFERROR(Tabla1[[#This Row],[Valor numerador312]]/Tabla1[[#This Row],[Valor denominador413]], " ")</f>
        <v xml:space="preserve"> </v>
      </c>
      <c r="BM40" s="266" t="str">
        <f>Tabla1[[#This Row],[EXCELENTE]]</f>
        <v>&gt;=95 %</v>
      </c>
      <c r="BN40" s="193"/>
      <c r="BO40" s="289"/>
      <c r="BP40" s="289"/>
      <c r="BQ40" s="185">
        <v>1</v>
      </c>
      <c r="BR40" s="382">
        <v>19</v>
      </c>
      <c r="BS40" s="382">
        <v>24</v>
      </c>
      <c r="BT40" s="267">
        <f>+IFERROR(Tabla1[[#This Row],[Valor numerador1120]]/Tabla1[[#This Row],[Valor denominador1221]], " ")</f>
        <v>0.79166666666666663</v>
      </c>
      <c r="BU40" s="266" t="str">
        <f>Tabla1[[#This Row],[EXCELENTE]]</f>
        <v>&gt;=95 %</v>
      </c>
      <c r="BV40" s="288" t="s">
        <v>18</v>
      </c>
      <c r="BW40" s="289" t="s">
        <v>809</v>
      </c>
      <c r="BX40" s="184"/>
      <c r="BY40" s="270">
        <f>+IFERROR(AVERAGE(Tabla1[[#This Row],[RESULTADO 6]],Tabla1[[#This Row],[RESULTADO 514]],Tabla1[[#This Row],[RESULTADO 1322]]), "0")</f>
        <v>0.79166666666666663</v>
      </c>
      <c r="BZ40" s="271">
        <f>Tabla1[[#This Row],[PROMEDIO MENSUAL 3er TRIMESTRE]]</f>
        <v>0.79166666666666663</v>
      </c>
      <c r="CA40" s="265" t="str">
        <f>Tabla1[[#This Row],[DESEMPEÑO1524]]</f>
        <v>MALO</v>
      </c>
      <c r="CB40" s="186"/>
      <c r="CC40" s="186"/>
      <c r="CD40" s="186"/>
      <c r="CE40" s="272" t="str">
        <f>IFERROR(Tabla1[[#This Row],[Valor numerador19]]/Tabla1[[#This Row],[Valor denominador20]], " ")</f>
        <v xml:space="preserve"> </v>
      </c>
      <c r="CF40" s="181" t="str">
        <f>Tabla1[[#This Row],[EXCELENTE]]</f>
        <v>&gt;=95 %</v>
      </c>
      <c r="CG40" s="181"/>
      <c r="CH40" s="186"/>
      <c r="CI40" s="186"/>
      <c r="CJ40" s="186"/>
      <c r="CK40" s="186"/>
      <c r="CL40" s="186"/>
      <c r="CM40" s="272" t="str">
        <f>+IFERROR(Tabla1[[#This Row],[Valor numerador27]]/Tabla1[[#This Row],[Valor denominador28]], " ")</f>
        <v xml:space="preserve"> </v>
      </c>
      <c r="CN40" s="181" t="str">
        <f>Tabla1[[#This Row],[EXCELENTE]]</f>
        <v>&gt;=95 %</v>
      </c>
      <c r="CO40" s="194"/>
      <c r="CP40" s="186"/>
      <c r="CQ40" s="186"/>
      <c r="CR40" s="383">
        <v>1</v>
      </c>
      <c r="CS40" s="385">
        <v>69</v>
      </c>
      <c r="CT40" s="385">
        <v>79</v>
      </c>
      <c r="CU40" s="273">
        <f>IFERROR(Tabla1[[#This Row],[Valor numerador35]]/Tabla1[[#This Row],[Valor denominador36]], " ")</f>
        <v>0.87341772151898733</v>
      </c>
      <c r="CV40" s="181" t="str">
        <f>Tabla1[[#This Row],[EXCELENTE]]</f>
        <v>&gt;=95 %</v>
      </c>
      <c r="CW40" s="362" t="s">
        <v>20</v>
      </c>
      <c r="CX40" s="150" t="s">
        <v>905</v>
      </c>
      <c r="CY40" s="371" t="s">
        <v>559</v>
      </c>
      <c r="CZ40" s="263">
        <f>IFERROR(AVERAGE(Tabla1[[#This Row],[RESULTADO 21]],Tabla1[[#This Row],[RESULTADO 29]],Tabla1[[#This Row],[RESULTADO 37]]), "0")</f>
        <v>0.87341772151898733</v>
      </c>
      <c r="DA40" s="264">
        <f>Tabla1[[#This Row],[PROMEDIO MENSUAL 2do TRIMESTRE]]</f>
        <v>0.87341772151898733</v>
      </c>
      <c r="DB40" s="274" t="str">
        <f>Tabla1[[#This Row],[DESEMPEÑO39]]</f>
        <v>BUENO</v>
      </c>
      <c r="DC40" s="142">
        <f t="shared" si="0"/>
        <v>1</v>
      </c>
      <c r="DD40" s="143"/>
      <c r="DE40" s="143"/>
      <c r="DF40" s="142" t="str">
        <f>IFERROR(Tabla1[[#This Row],[Valor numerador43]]/Tabla1[[#This Row],[Valor denominador44]], " ")</f>
        <v xml:space="preserve"> </v>
      </c>
      <c r="DG40" s="144" t="str">
        <f>Tabla1[[#This Row],[EXCELENTE]]</f>
        <v>&gt;=95 %</v>
      </c>
      <c r="DH40" s="145"/>
      <c r="DI40" s="146"/>
      <c r="DJ40" s="146"/>
      <c r="DK40" s="142">
        <f t="shared" si="2"/>
        <v>1</v>
      </c>
      <c r="DL40" s="143"/>
      <c r="DM40" s="143"/>
      <c r="DN40" s="142" t="str">
        <f>IFERROR(Tabla1[[#This Row],[Valor numerador51]]/Tabla1[[#This Row],[Valor denominador52]], " ")</f>
        <v xml:space="preserve"> </v>
      </c>
      <c r="DO40" s="144" t="str">
        <f>Tabla1[[#This Row],[EXCELENTE]]</f>
        <v>&gt;=95 %</v>
      </c>
      <c r="DP40" s="145"/>
      <c r="DQ40" s="146"/>
      <c r="DR40" s="146"/>
      <c r="DS40" s="142">
        <f t="shared" si="3"/>
        <v>1</v>
      </c>
      <c r="DT40" s="143">
        <v>77</v>
      </c>
      <c r="DU40" s="143">
        <v>85</v>
      </c>
      <c r="DV40" s="142">
        <f>+Tabla1[[#This Row],[Valor denominador60]]/Tabla1[[#This Row],[Valor denominador60]]</f>
        <v>1</v>
      </c>
      <c r="DW40" s="144" t="str">
        <f>Tabla1[[#This Row],[EXCELENTE]]</f>
        <v>&gt;=95 %</v>
      </c>
      <c r="DX40" s="145" t="s">
        <v>20</v>
      </c>
      <c r="DY40" s="386" t="s">
        <v>990</v>
      </c>
      <c r="DZ40" s="146"/>
      <c r="EA40" s="263">
        <f>IFERROR(AVERAGE(Tabla1[[#This Row],[RESULTADO 45]],Tabla1[[#This Row],[RESULTADO 53]],Tabla1[[#This Row],[RESULTADO 61]]), " 0")</f>
        <v>1</v>
      </c>
      <c r="EB40" s="264">
        <f>Tabla1[[#This Row],[PROMEDIO MENSUAL 1er TRIMESTRE]]</f>
        <v>1</v>
      </c>
      <c r="EC40" s="275" t="str">
        <f>Tabla1[[#This Row],[DESEMPEÑO63]]</f>
        <v>BUENO</v>
      </c>
    </row>
    <row r="41" spans="1:133" s="250" customFormat="1" ht="63.75" customHeight="1" x14ac:dyDescent="0.25">
      <c r="A41" s="481">
        <v>34</v>
      </c>
      <c r="B41" s="357" t="s">
        <v>26</v>
      </c>
      <c r="C41" s="339" t="s">
        <v>315</v>
      </c>
      <c r="D41" s="277" t="s">
        <v>289</v>
      </c>
      <c r="E41" s="340" t="s">
        <v>71</v>
      </c>
      <c r="F41" s="338" t="s">
        <v>340</v>
      </c>
      <c r="G41" s="338" t="s">
        <v>341</v>
      </c>
      <c r="H41" s="310" t="s">
        <v>32</v>
      </c>
      <c r="I41" s="338" t="s">
        <v>342</v>
      </c>
      <c r="J41" s="387">
        <v>0.9</v>
      </c>
      <c r="K41" s="338" t="s">
        <v>343</v>
      </c>
      <c r="L41" s="340" t="s">
        <v>35</v>
      </c>
      <c r="M41" s="338" t="s">
        <v>320</v>
      </c>
      <c r="N41" s="340" t="s">
        <v>37</v>
      </c>
      <c r="O41" s="338" t="s">
        <v>344</v>
      </c>
      <c r="P41" s="310" t="s">
        <v>39</v>
      </c>
      <c r="Q41" s="310" t="s">
        <v>32</v>
      </c>
      <c r="R41" s="342" t="s">
        <v>322</v>
      </c>
      <c r="S41" s="342" t="s">
        <v>345</v>
      </c>
      <c r="T41" s="342" t="s">
        <v>346</v>
      </c>
      <c r="U41" s="374" t="s">
        <v>347</v>
      </c>
      <c r="V41" s="285" t="s">
        <v>348</v>
      </c>
      <c r="W41" s="285" t="s">
        <v>327</v>
      </c>
      <c r="X41" s="285" t="s">
        <v>327</v>
      </c>
      <c r="Y41" s="285" t="s">
        <v>328</v>
      </c>
      <c r="Z41" s="182"/>
      <c r="AA41" s="182"/>
      <c r="AB41" s="182"/>
      <c r="AC41" s="261" t="str">
        <f>IFERROR(Tabla1[[#This Row],[Valor numerador]]/Tabla1[[#This Row],[Valor denominador]], " ")</f>
        <v xml:space="preserve"> </v>
      </c>
      <c r="AD41" s="260" t="str">
        <f>Tabla1[[#This Row],[EXCELENTE]]</f>
        <v>&gt;=90 %</v>
      </c>
      <c r="AE41" s="260"/>
      <c r="AF41" s="260"/>
      <c r="AG41" s="260"/>
      <c r="AH41" s="182"/>
      <c r="AI41" s="182"/>
      <c r="AJ41" s="182"/>
      <c r="AK41" s="260" t="str">
        <f>IFERROR(Tabla1[[#This Row],[Valor numerador3]]/Tabla1[[#This Row],[Valor denominador4]], " ")</f>
        <v xml:space="preserve"> </v>
      </c>
      <c r="AL41" s="260" t="str">
        <f>Tabla1[[#This Row],[EXCELENTE]]</f>
        <v>&gt;=90 %</v>
      </c>
      <c r="AM41" s="260"/>
      <c r="AN41" s="260"/>
      <c r="AO41" s="260"/>
      <c r="AP41" s="375">
        <v>0.9</v>
      </c>
      <c r="AQ41" s="376"/>
      <c r="AR41" s="377"/>
      <c r="AS41" s="262">
        <v>1</v>
      </c>
      <c r="AT41" s="260" t="str">
        <f>Tabla1[[#This Row],[EXCELENTE]]</f>
        <v>&gt;=90 %</v>
      </c>
      <c r="AU41" s="182" t="s">
        <v>21</v>
      </c>
      <c r="AV41" s="153" t="s">
        <v>1088</v>
      </c>
      <c r="AW41" s="153"/>
      <c r="AX41" s="263">
        <f>IFERROR(AVERAGE(Tabla1[[#This Row],[RESULTADO ]],Tabla1[[#This Row],[RESULTADO 5]],Tabla1[[#This Row],[RESULTADO 13]]), "0")</f>
        <v>1</v>
      </c>
      <c r="AY41" s="263">
        <f>Tabla1[[#This Row],[PROMEDIO MENSUAL 4to TRIMESTRE]]</f>
        <v>1</v>
      </c>
      <c r="AZ41" s="265" t="str">
        <f>Tabla1[[#This Row],[DESEMPEÑO15]]</f>
        <v>EXCELENTE</v>
      </c>
      <c r="BA41" s="288"/>
      <c r="BB41" s="288"/>
      <c r="BC41" s="288"/>
      <c r="BD41" s="267" t="str">
        <f>IFERROR(Tabla1[[#This Row],[Valor numerador4]]/Tabla1[[#This Row],[Valor denominador5]], " ")</f>
        <v xml:space="preserve"> </v>
      </c>
      <c r="BE41" s="268" t="str">
        <f t="shared" si="1"/>
        <v>&gt;=90 %</v>
      </c>
      <c r="BF41" s="321"/>
      <c r="BG41" s="289"/>
      <c r="BH41" s="289"/>
      <c r="BI41" s="288"/>
      <c r="BJ41" s="288"/>
      <c r="BK41" s="288"/>
      <c r="BL41" s="267" t="str">
        <f>+IFERROR(Tabla1[[#This Row],[Valor numerador312]]/Tabla1[[#This Row],[Valor denominador413]], " ")</f>
        <v xml:space="preserve"> </v>
      </c>
      <c r="BM41" s="266" t="str">
        <f>Tabla1[[#This Row],[EXCELENTE]]</f>
        <v>&gt;=90 %</v>
      </c>
      <c r="BN41" s="193"/>
      <c r="BO41" s="289"/>
      <c r="BP41" s="289"/>
      <c r="BQ41" s="185">
        <v>0.9</v>
      </c>
      <c r="BR41" s="388">
        <v>0.9</v>
      </c>
      <c r="BS41" s="389">
        <v>0.9</v>
      </c>
      <c r="BT41" s="267">
        <f>+IFERROR(Tabla1[[#This Row],[Valor numerador1120]]/Tabla1[[#This Row],[Valor denominador1221]], " ")</f>
        <v>1</v>
      </c>
      <c r="BU41" s="266" t="str">
        <f>Tabla1[[#This Row],[EXCELENTE]]</f>
        <v>&gt;=90 %</v>
      </c>
      <c r="BV41" s="288" t="s">
        <v>21</v>
      </c>
      <c r="BW41" s="289" t="s">
        <v>810</v>
      </c>
      <c r="BX41" s="184"/>
      <c r="BY41" s="270">
        <f>+IFERROR(AVERAGE(Tabla1[[#This Row],[RESULTADO 6]],Tabla1[[#This Row],[RESULTADO 514]],Tabla1[[#This Row],[RESULTADO 1322]]), "0")</f>
        <v>1</v>
      </c>
      <c r="BZ41" s="271">
        <f>Tabla1[[#This Row],[PROMEDIO MENSUAL 3er TRIMESTRE]]</f>
        <v>1</v>
      </c>
      <c r="CA41" s="265" t="str">
        <f>Tabla1[[#This Row],[DESEMPEÑO1524]]</f>
        <v>EXCELENTE</v>
      </c>
      <c r="CB41" s="186"/>
      <c r="CC41" s="186"/>
      <c r="CD41" s="186"/>
      <c r="CE41" s="272" t="str">
        <f>IFERROR(Tabla1[[#This Row],[Valor numerador19]]/Tabla1[[#This Row],[Valor denominador20]], " ")</f>
        <v xml:space="preserve"> </v>
      </c>
      <c r="CF41" s="181" t="str">
        <f>Tabla1[[#This Row],[EXCELENTE]]</f>
        <v>&gt;=90 %</v>
      </c>
      <c r="CG41" s="181"/>
      <c r="CH41" s="186"/>
      <c r="CI41" s="186"/>
      <c r="CJ41" s="186"/>
      <c r="CK41" s="186"/>
      <c r="CL41" s="186"/>
      <c r="CM41" s="272" t="str">
        <f>+IFERROR(Tabla1[[#This Row],[Valor numerador27]]/Tabla1[[#This Row],[Valor denominador28]], " ")</f>
        <v xml:space="preserve"> </v>
      </c>
      <c r="CN41" s="181" t="str">
        <f>Tabla1[[#This Row],[EXCELENTE]]</f>
        <v>&gt;=90 %</v>
      </c>
      <c r="CO41" s="194"/>
      <c r="CP41" s="186"/>
      <c r="CQ41" s="186"/>
      <c r="CR41" s="383">
        <v>0.9</v>
      </c>
      <c r="CS41" s="390">
        <v>0.93700000000000006</v>
      </c>
      <c r="CT41" s="385"/>
      <c r="CU41" s="273" t="str">
        <f>IFERROR(Tabla1[[#This Row],[Valor numerador35]]/Tabla1[[#This Row],[Valor denominador36]], " ")</f>
        <v xml:space="preserve"> </v>
      </c>
      <c r="CV41" s="181" t="str">
        <f>Tabla1[[#This Row],[EXCELENTE]]</f>
        <v>&gt;=90 %</v>
      </c>
      <c r="CW41" s="362" t="s">
        <v>21</v>
      </c>
      <c r="CX41" s="150" t="s">
        <v>906</v>
      </c>
      <c r="CY41" s="371" t="s">
        <v>559</v>
      </c>
      <c r="CZ41" s="263" t="str">
        <f>IFERROR(AVERAGE(Tabla1[[#This Row],[RESULTADO 21]],Tabla1[[#This Row],[RESULTADO 29]],Tabla1[[#This Row],[RESULTADO 37]]), "0")</f>
        <v>0</v>
      </c>
      <c r="DA41" s="264" t="str">
        <f>Tabla1[[#This Row],[PROMEDIO MENSUAL 2do TRIMESTRE]]</f>
        <v>0</v>
      </c>
      <c r="DB41" s="274" t="str">
        <f>Tabla1[[#This Row],[DESEMPEÑO39]]</f>
        <v>EXCELENTE</v>
      </c>
      <c r="DC41" s="142">
        <f t="shared" si="0"/>
        <v>0.9</v>
      </c>
      <c r="DD41" s="143"/>
      <c r="DE41" s="143"/>
      <c r="DF41" s="142" t="str">
        <f>IFERROR(Tabla1[[#This Row],[Valor numerador43]]/Tabla1[[#This Row],[Valor denominador44]], " ")</f>
        <v xml:space="preserve"> </v>
      </c>
      <c r="DG41" s="144" t="str">
        <f>Tabla1[[#This Row],[EXCELENTE]]</f>
        <v>&gt;=90 %</v>
      </c>
      <c r="DH41" s="145"/>
      <c r="DI41" s="146"/>
      <c r="DJ41" s="146"/>
      <c r="DK41" s="142">
        <f t="shared" si="2"/>
        <v>0.9</v>
      </c>
      <c r="DL41" s="143"/>
      <c r="DM41" s="143"/>
      <c r="DN41" s="142" t="str">
        <f>IFERROR(Tabla1[[#This Row],[Valor numerador51]]/Tabla1[[#This Row],[Valor denominador52]], " ")</f>
        <v xml:space="preserve"> </v>
      </c>
      <c r="DO41" s="144" t="str">
        <f>Tabla1[[#This Row],[EXCELENTE]]</f>
        <v>&gt;=90 %</v>
      </c>
      <c r="DP41" s="145"/>
      <c r="DQ41" s="146"/>
      <c r="DR41" s="146"/>
      <c r="DS41" s="142">
        <f t="shared" si="3"/>
        <v>0.9</v>
      </c>
      <c r="DT41" s="143"/>
      <c r="DU41" s="143"/>
      <c r="DV41" s="142" t="e">
        <f>+Tabla1[[#This Row],[Valor denominador60]]/Tabla1[[#This Row],[Valor denominador60]]</f>
        <v>#DIV/0!</v>
      </c>
      <c r="DW41" s="144" t="str">
        <f>Tabla1[[#This Row],[EXCELENTE]]</f>
        <v>&gt;=90 %</v>
      </c>
      <c r="DX41" s="145" t="s">
        <v>21</v>
      </c>
      <c r="DY41" s="386" t="s">
        <v>991</v>
      </c>
      <c r="DZ41" s="146"/>
      <c r="EA41" s="263" t="str">
        <f>IFERROR(AVERAGE(Tabla1[[#This Row],[RESULTADO 45]],Tabla1[[#This Row],[RESULTADO 53]],Tabla1[[#This Row],[RESULTADO 61]]), " 0")</f>
        <v xml:space="preserve"> 0</v>
      </c>
      <c r="EB41" s="264" t="str">
        <f>Tabla1[[#This Row],[PROMEDIO MENSUAL 1er TRIMESTRE]]</f>
        <v xml:space="preserve"> 0</v>
      </c>
      <c r="EC41" s="275" t="str">
        <f>Tabla1[[#This Row],[DESEMPEÑO63]]</f>
        <v>EXCELENTE</v>
      </c>
    </row>
    <row r="42" spans="1:133" s="250" customFormat="1" ht="78" customHeight="1" x14ac:dyDescent="0.25">
      <c r="A42" s="481">
        <v>35</v>
      </c>
      <c r="B42" s="331" t="s">
        <v>26</v>
      </c>
      <c r="C42" s="332" t="s">
        <v>719</v>
      </c>
      <c r="D42" s="277" t="s">
        <v>289</v>
      </c>
      <c r="E42" s="333" t="s">
        <v>29</v>
      </c>
      <c r="F42" s="352" t="s">
        <v>720</v>
      </c>
      <c r="G42" s="352" t="s">
        <v>721</v>
      </c>
      <c r="H42" s="334" t="s">
        <v>32</v>
      </c>
      <c r="I42" s="352" t="s">
        <v>33</v>
      </c>
      <c r="J42" s="351">
        <v>1</v>
      </c>
      <c r="K42" s="352" t="s">
        <v>306</v>
      </c>
      <c r="L42" s="333" t="s">
        <v>35</v>
      </c>
      <c r="M42" s="391" t="s">
        <v>722</v>
      </c>
      <c r="N42" s="334" t="s">
        <v>37</v>
      </c>
      <c r="O42" s="352" t="s">
        <v>723</v>
      </c>
      <c r="P42" s="333" t="s">
        <v>32</v>
      </c>
      <c r="Q42" s="333" t="s">
        <v>32</v>
      </c>
      <c r="R42" s="336" t="s">
        <v>299</v>
      </c>
      <c r="S42" s="336" t="s">
        <v>724</v>
      </c>
      <c r="T42" s="336" t="s">
        <v>310</v>
      </c>
      <c r="U42" s="392">
        <v>1</v>
      </c>
      <c r="V42" s="254" t="s">
        <v>352</v>
      </c>
      <c r="W42" s="256" t="s">
        <v>353</v>
      </c>
      <c r="X42" s="256" t="s">
        <v>354</v>
      </c>
      <c r="Y42" s="256" t="s">
        <v>355</v>
      </c>
      <c r="Z42" s="188"/>
      <c r="AA42" s="182"/>
      <c r="AB42" s="182"/>
      <c r="AC42" s="261" t="str">
        <f>IFERROR(Tabla1[[#This Row],[Valor numerador]]/Tabla1[[#This Row],[Valor denominador]], " ")</f>
        <v xml:space="preserve"> </v>
      </c>
      <c r="AD42" s="260">
        <f>Tabla1[[#This Row],[EXCELENTE]]</f>
        <v>1</v>
      </c>
      <c r="AE42" s="260"/>
      <c r="AF42" s="260"/>
      <c r="AG42" s="260"/>
      <c r="AH42" s="182"/>
      <c r="AI42" s="182"/>
      <c r="AJ42" s="182"/>
      <c r="AK42" s="260" t="str">
        <f>IFERROR(Tabla1[[#This Row],[Valor numerador3]]/Tabla1[[#This Row],[Valor denominador4]], " ")</f>
        <v xml:space="preserve"> </v>
      </c>
      <c r="AL42" s="260">
        <f>Tabla1[[#This Row],[EXCELENTE]]</f>
        <v>1</v>
      </c>
      <c r="AM42" s="260"/>
      <c r="AN42" s="260"/>
      <c r="AO42" s="260"/>
      <c r="AP42" s="355">
        <v>1</v>
      </c>
      <c r="AQ42" s="182">
        <v>18</v>
      </c>
      <c r="AR42" s="182">
        <v>18</v>
      </c>
      <c r="AS42" s="262">
        <f>IFERROR(Tabla1[[#This Row],[Valor numerador11]]/Tabla1[[#This Row],[Valor denominador12]], " ")</f>
        <v>1</v>
      </c>
      <c r="AT42" s="261">
        <f>Tabla1[[#This Row],[EXCELENTE]]</f>
        <v>1</v>
      </c>
      <c r="AU42" s="260" t="s">
        <v>21</v>
      </c>
      <c r="AV42" s="286" t="s">
        <v>1089</v>
      </c>
      <c r="AW42" s="286"/>
      <c r="AX42" s="263">
        <f>IFERROR(AVERAGE(Tabla1[[#This Row],[RESULTADO ]],Tabla1[[#This Row],[RESULTADO 5]],Tabla1[[#This Row],[RESULTADO 13]]), "0")</f>
        <v>1</v>
      </c>
      <c r="AY42" s="263">
        <f>Tabla1[[#This Row],[PROMEDIO MENSUAL 4to TRIMESTRE]]</f>
        <v>1</v>
      </c>
      <c r="AZ42" s="265" t="str">
        <f>Tabla1[[#This Row],[DESEMPEÑO15]]</f>
        <v>EXCELENTE</v>
      </c>
      <c r="BA42" s="295"/>
      <c r="BB42" s="288"/>
      <c r="BC42" s="288"/>
      <c r="BD42" s="267" t="str">
        <f>IFERROR(Tabla1[[#This Row],[Valor numerador4]]/Tabla1[[#This Row],[Valor denominador5]], " ")</f>
        <v xml:space="preserve"> </v>
      </c>
      <c r="BE42" s="268">
        <f t="shared" si="1"/>
        <v>1</v>
      </c>
      <c r="BF42" s="321"/>
      <c r="BG42" s="289"/>
      <c r="BH42" s="289"/>
      <c r="BI42" s="288"/>
      <c r="BJ42" s="288"/>
      <c r="BK42" s="288"/>
      <c r="BL42" s="267" t="str">
        <f>+IFERROR(Tabla1[[#This Row],[Valor numerador312]]/Tabla1[[#This Row],[Valor denominador413]], " ")</f>
        <v xml:space="preserve"> </v>
      </c>
      <c r="BM42" s="266">
        <f>Tabla1[[#This Row],[EXCELENTE]]</f>
        <v>1</v>
      </c>
      <c r="BN42" s="193"/>
      <c r="BO42" s="289"/>
      <c r="BP42" s="289"/>
      <c r="BQ42" s="185">
        <v>1</v>
      </c>
      <c r="BR42" s="288">
        <v>18</v>
      </c>
      <c r="BS42" s="288">
        <v>18</v>
      </c>
      <c r="BT42" s="267">
        <f>+IFERROR(Tabla1[[#This Row],[Valor numerador1120]]/Tabla1[[#This Row],[Valor denominador1221]], " ")</f>
        <v>1</v>
      </c>
      <c r="BU42" s="266">
        <f>Tabla1[[#This Row],[EXCELENTE]]</f>
        <v>1</v>
      </c>
      <c r="BV42" s="288" t="s">
        <v>21</v>
      </c>
      <c r="BW42" s="289" t="s">
        <v>811</v>
      </c>
      <c r="BX42" s="184"/>
      <c r="BY42" s="270">
        <f>+IFERROR(AVERAGE(Tabla1[[#This Row],[RESULTADO 6]],Tabla1[[#This Row],[RESULTADO 514]],Tabla1[[#This Row],[RESULTADO 1322]]), "0")</f>
        <v>1</v>
      </c>
      <c r="BZ42" s="271">
        <f>Tabla1[[#This Row],[PROMEDIO MENSUAL 3er TRIMESTRE]]</f>
        <v>1</v>
      </c>
      <c r="CA42" s="265" t="str">
        <f>Tabla1[[#This Row],[DESEMPEÑO1524]]</f>
        <v>EXCELENTE</v>
      </c>
      <c r="CB42" s="187">
        <v>1</v>
      </c>
      <c r="CC42" s="186"/>
      <c r="CD42" s="186"/>
      <c r="CE42" s="272" t="str">
        <f>IFERROR(Tabla1[[#This Row],[Valor numerador19]]/Tabla1[[#This Row],[Valor denominador20]], " ")</f>
        <v xml:space="preserve"> </v>
      </c>
      <c r="CF42" s="181">
        <f>Tabla1[[#This Row],[EXCELENTE]]</f>
        <v>1</v>
      </c>
      <c r="CG42" s="181"/>
      <c r="CH42" s="186"/>
      <c r="CI42" s="186"/>
      <c r="CJ42" s="186"/>
      <c r="CK42" s="186"/>
      <c r="CL42" s="186"/>
      <c r="CM42" s="272" t="str">
        <f>+IFERROR(Tabla1[[#This Row],[Valor numerador27]]/Tabla1[[#This Row],[Valor denominador28]], " ")</f>
        <v xml:space="preserve"> </v>
      </c>
      <c r="CN42" s="181">
        <f>Tabla1[[#This Row],[EXCELENTE]]</f>
        <v>1</v>
      </c>
      <c r="CO42" s="194"/>
      <c r="CP42" s="186"/>
      <c r="CQ42" s="186"/>
      <c r="CR42" s="290">
        <v>1</v>
      </c>
      <c r="CS42" s="186">
        <v>17</v>
      </c>
      <c r="CT42" s="186">
        <v>17</v>
      </c>
      <c r="CU42" s="273">
        <f>IFERROR(Tabla1[[#This Row],[Valor numerador35]]/Tabla1[[#This Row],[Valor denominador36]], " ")</f>
        <v>1</v>
      </c>
      <c r="CV42" s="181">
        <f>Tabla1[[#This Row],[EXCELENTE]]</f>
        <v>1</v>
      </c>
      <c r="CW42" s="362" t="s">
        <v>557</v>
      </c>
      <c r="CX42" s="216" t="s">
        <v>907</v>
      </c>
      <c r="CY42" s="371" t="s">
        <v>559</v>
      </c>
      <c r="CZ42" s="263">
        <f>IFERROR(AVERAGE(Tabla1[[#This Row],[RESULTADO 21]],Tabla1[[#This Row],[RESULTADO 29]],Tabla1[[#This Row],[RESULTADO 37]]), "0")</f>
        <v>1</v>
      </c>
      <c r="DA42" s="264">
        <f>Tabla1[[#This Row],[PROMEDIO MENSUAL 2do TRIMESTRE]]</f>
        <v>1</v>
      </c>
      <c r="DB42" s="274" t="str">
        <f>Tabla1[[#This Row],[DESEMPEÑO39]]</f>
        <v>Excelente</v>
      </c>
      <c r="DC42" s="142">
        <f t="shared" si="0"/>
        <v>1</v>
      </c>
      <c r="DD42" s="143"/>
      <c r="DE42" s="143"/>
      <c r="DF42" s="142" t="str">
        <f>IFERROR(Tabla1[[#This Row],[Valor numerador43]]/Tabla1[[#This Row],[Valor denominador44]], " ")</f>
        <v xml:space="preserve"> </v>
      </c>
      <c r="DG42" s="144">
        <f>Tabla1[[#This Row],[EXCELENTE]]</f>
        <v>1</v>
      </c>
      <c r="DH42" s="145"/>
      <c r="DI42" s="146"/>
      <c r="DJ42" s="146"/>
      <c r="DK42" s="142">
        <f t="shared" si="2"/>
        <v>1</v>
      </c>
      <c r="DL42" s="143"/>
      <c r="DM42" s="143"/>
      <c r="DN42" s="142" t="str">
        <f>IFERROR(Tabla1[[#This Row],[Valor numerador51]]/Tabla1[[#This Row],[Valor denominador52]], " ")</f>
        <v xml:space="preserve"> </v>
      </c>
      <c r="DO42" s="144">
        <f>Tabla1[[#This Row],[EXCELENTE]]</f>
        <v>1</v>
      </c>
      <c r="DP42" s="145"/>
      <c r="DQ42" s="146"/>
      <c r="DR42" s="146"/>
      <c r="DS42" s="142">
        <f t="shared" si="3"/>
        <v>1</v>
      </c>
      <c r="DT42" s="143">
        <v>17</v>
      </c>
      <c r="DU42" s="143">
        <v>17</v>
      </c>
      <c r="DV42" s="142">
        <f>+Tabla1[[#This Row],[Valor denominador60]]/Tabla1[[#This Row],[Valor denominador60]]</f>
        <v>1</v>
      </c>
      <c r="DW42" s="144">
        <f>Tabla1[[#This Row],[EXCELENTE]]</f>
        <v>1</v>
      </c>
      <c r="DX42" s="145" t="s">
        <v>21</v>
      </c>
      <c r="DY42" s="146" t="s">
        <v>907</v>
      </c>
      <c r="DZ42" s="146"/>
      <c r="EA42" s="263">
        <f>IFERROR(AVERAGE(Tabla1[[#This Row],[RESULTADO 45]],Tabla1[[#This Row],[RESULTADO 53]],Tabla1[[#This Row],[RESULTADO 61]]), " 0")</f>
        <v>1</v>
      </c>
      <c r="EB42" s="264">
        <f>Tabla1[[#This Row],[PROMEDIO MENSUAL 1er TRIMESTRE]]</f>
        <v>1</v>
      </c>
      <c r="EC42" s="275" t="str">
        <f>Tabla1[[#This Row],[DESEMPEÑO63]]</f>
        <v>EXCELENTE</v>
      </c>
    </row>
    <row r="43" spans="1:133" s="250" customFormat="1" ht="78" customHeight="1" x14ac:dyDescent="0.25">
      <c r="A43" s="481">
        <v>36</v>
      </c>
      <c r="B43" s="357" t="s">
        <v>26</v>
      </c>
      <c r="C43" s="339" t="s">
        <v>358</v>
      </c>
      <c r="D43" s="277" t="s">
        <v>289</v>
      </c>
      <c r="E43" s="340" t="s">
        <v>29</v>
      </c>
      <c r="F43" s="338" t="s">
        <v>359</v>
      </c>
      <c r="G43" s="338" t="s">
        <v>360</v>
      </c>
      <c r="H43" s="285" t="s">
        <v>39</v>
      </c>
      <c r="I43" s="338" t="s">
        <v>361</v>
      </c>
      <c r="J43" s="372">
        <v>0.01</v>
      </c>
      <c r="K43" s="338" t="s">
        <v>362</v>
      </c>
      <c r="L43" s="340" t="s">
        <v>35</v>
      </c>
      <c r="M43" s="357" t="s">
        <v>363</v>
      </c>
      <c r="N43" s="338" t="s">
        <v>37</v>
      </c>
      <c r="O43" s="338" t="s">
        <v>364</v>
      </c>
      <c r="P43" s="310" t="s">
        <v>39</v>
      </c>
      <c r="Q43" s="310" t="s">
        <v>39</v>
      </c>
      <c r="R43" s="342" t="s">
        <v>365</v>
      </c>
      <c r="S43" s="342" t="s">
        <v>366</v>
      </c>
      <c r="T43" s="393">
        <v>0.01</v>
      </c>
      <c r="U43" s="374" t="s">
        <v>351</v>
      </c>
      <c r="V43" s="338" t="s">
        <v>367</v>
      </c>
      <c r="W43" s="338" t="s">
        <v>368</v>
      </c>
      <c r="X43" s="338" t="s">
        <v>368</v>
      </c>
      <c r="Y43" s="285" t="s">
        <v>369</v>
      </c>
      <c r="Z43" s="337">
        <v>0.01</v>
      </c>
      <c r="AA43" s="182">
        <v>0</v>
      </c>
      <c r="AB43" s="182">
        <v>599</v>
      </c>
      <c r="AC43" s="261">
        <f>IFERROR(Tabla1[[#This Row],[Valor numerador]]/Tabla1[[#This Row],[Valor denominador]], " ")</f>
        <v>0</v>
      </c>
      <c r="AD43" s="260" t="str">
        <f>Tabla1[[#This Row],[EXCELENTE]]</f>
        <v>&lt;1%</v>
      </c>
      <c r="AE43" s="260" t="s">
        <v>21</v>
      </c>
      <c r="AF43" s="286" t="s">
        <v>1068</v>
      </c>
      <c r="AG43" s="260"/>
      <c r="AH43" s="337">
        <v>0.01</v>
      </c>
      <c r="AI43" s="182">
        <v>0</v>
      </c>
      <c r="AJ43" s="182">
        <v>573</v>
      </c>
      <c r="AK43" s="260">
        <f>IFERROR(Tabla1[[#This Row],[Valor numerador3]]/Tabla1[[#This Row],[Valor denominador4]], " ")</f>
        <v>0</v>
      </c>
      <c r="AL43" s="260" t="str">
        <f>Tabla1[[#This Row],[EXCELENTE]]</f>
        <v>&lt;1%</v>
      </c>
      <c r="AM43" s="260" t="s">
        <v>21</v>
      </c>
      <c r="AN43" s="286" t="s">
        <v>1076</v>
      </c>
      <c r="AO43" s="260"/>
      <c r="AP43" s="337">
        <v>0.01</v>
      </c>
      <c r="AQ43" s="182">
        <v>2</v>
      </c>
      <c r="AR43" s="182">
        <v>634</v>
      </c>
      <c r="AS43" s="394">
        <f>IFERROR(Tabla1[[#This Row],[Valor numerador11]]/Tabla1[[#This Row],[Valor denominador12]], " ")</f>
        <v>3.1545741324921135E-3</v>
      </c>
      <c r="AT43" s="260" t="str">
        <f>Tabla1[[#This Row],[EXCELENTE]]</f>
        <v>&lt;1%</v>
      </c>
      <c r="AU43" s="182" t="s">
        <v>21</v>
      </c>
      <c r="AV43" s="153" t="s">
        <v>1090</v>
      </c>
      <c r="AW43" s="153"/>
      <c r="AX43" s="395">
        <f>IFERROR(AVERAGE(Tabla1[[#This Row],[RESULTADO ]],Tabla1[[#This Row],[RESULTADO 5]],Tabla1[[#This Row],[RESULTADO 13]]), "0")</f>
        <v>1.0515247108307045E-3</v>
      </c>
      <c r="AY43" s="395">
        <f>Tabla1[[#This Row],[PROMEDIO MENSUAL 4to TRIMESTRE]]</f>
        <v>1.0515247108307045E-3</v>
      </c>
      <c r="AZ43" s="265" t="str">
        <f>Tabla1[[#This Row],[DESEMPEÑO15]]</f>
        <v>EXCELENTE</v>
      </c>
      <c r="BA43" s="295">
        <v>0.01</v>
      </c>
      <c r="BB43" s="288">
        <v>0</v>
      </c>
      <c r="BC43" s="288">
        <v>393</v>
      </c>
      <c r="BD43" s="267">
        <f>IFERROR(Tabla1[[#This Row],[Valor numerador4]]/Tabla1[[#This Row],[Valor denominador5]], " ")</f>
        <v>0</v>
      </c>
      <c r="BE43" s="268" t="str">
        <f t="shared" si="1"/>
        <v>&lt;1%</v>
      </c>
      <c r="BF43" s="321" t="s">
        <v>21</v>
      </c>
      <c r="BG43" s="289" t="s">
        <v>749</v>
      </c>
      <c r="BH43" s="289"/>
      <c r="BI43" s="295">
        <v>0.01</v>
      </c>
      <c r="BJ43" s="288">
        <v>0</v>
      </c>
      <c r="BK43" s="288">
        <v>386</v>
      </c>
      <c r="BL43" s="267">
        <f>+IFERROR(Tabla1[[#This Row],[Valor numerador312]]/Tabla1[[#This Row],[Valor denominador413]], " ")</f>
        <v>0</v>
      </c>
      <c r="BM43" s="266" t="str">
        <f>Tabla1[[#This Row],[EXCELENTE]]</f>
        <v>&lt;1%</v>
      </c>
      <c r="BN43" s="288" t="s">
        <v>21</v>
      </c>
      <c r="BO43" s="289" t="s">
        <v>774</v>
      </c>
      <c r="BP43" s="289"/>
      <c r="BQ43" s="295">
        <v>0.01</v>
      </c>
      <c r="BR43" s="288">
        <v>0</v>
      </c>
      <c r="BS43" s="288">
        <v>542</v>
      </c>
      <c r="BT43" s="267">
        <f>+IFERROR(Tabla1[[#This Row],[Valor numerador1120]]/Tabla1[[#This Row],[Valor denominador1221]], " ")</f>
        <v>0</v>
      </c>
      <c r="BU43" s="266" t="str">
        <f>Tabla1[[#This Row],[EXCELENTE]]</f>
        <v>&lt;1%</v>
      </c>
      <c r="BV43" s="288" t="s">
        <v>21</v>
      </c>
      <c r="BW43" s="289" t="s">
        <v>812</v>
      </c>
      <c r="BX43" s="184"/>
      <c r="BY43" s="270">
        <f>+IFERROR(AVERAGE(Tabla1[[#This Row],[RESULTADO 6]],Tabla1[[#This Row],[RESULTADO 514]],Tabla1[[#This Row],[RESULTADO 1322]]), "0")</f>
        <v>0</v>
      </c>
      <c r="BZ43" s="271">
        <f>Tabla1[[#This Row],[PROMEDIO MENSUAL 3er TRIMESTRE]]</f>
        <v>0</v>
      </c>
      <c r="CA43" s="265" t="str">
        <f>Tabla1[[#This Row],[DESEMPEÑO1524]]</f>
        <v>EXCELENTE</v>
      </c>
      <c r="CB43" s="187">
        <v>0.01</v>
      </c>
      <c r="CC43" s="186">
        <v>0</v>
      </c>
      <c r="CD43" s="186">
        <v>342</v>
      </c>
      <c r="CE43" s="272">
        <f>IFERROR(Tabla1[[#This Row],[Valor numerador19]]/Tabla1[[#This Row],[Valor denominador20]], " ")</f>
        <v>0</v>
      </c>
      <c r="CF43" s="181" t="str">
        <f>Tabla1[[#This Row],[EXCELENTE]]</f>
        <v>&lt;1%</v>
      </c>
      <c r="CG43" s="181" t="s">
        <v>21</v>
      </c>
      <c r="CH43" s="216" t="s">
        <v>846</v>
      </c>
      <c r="CI43" s="186"/>
      <c r="CJ43" s="187">
        <v>0.01</v>
      </c>
      <c r="CK43" s="186">
        <v>0</v>
      </c>
      <c r="CL43" s="186">
        <v>374</v>
      </c>
      <c r="CM43" s="272">
        <f>+IFERROR(Tabla1[[#This Row],[Valor numerador27]]/Tabla1[[#This Row],[Valor denominador28]], " ")</f>
        <v>0</v>
      </c>
      <c r="CN43" s="181" t="str">
        <f>Tabla1[[#This Row],[EXCELENTE]]</f>
        <v>&lt;1%</v>
      </c>
      <c r="CO43" s="186" t="s">
        <v>21</v>
      </c>
      <c r="CP43" s="216" t="s">
        <v>868</v>
      </c>
      <c r="CQ43" s="186"/>
      <c r="CR43" s="187">
        <v>0.01</v>
      </c>
      <c r="CS43" s="186">
        <v>0</v>
      </c>
      <c r="CT43" s="186">
        <v>375</v>
      </c>
      <c r="CU43" s="273">
        <f>IFERROR(Tabla1[[#This Row],[Valor numerador35]]/Tabla1[[#This Row],[Valor denominador36]], " ")</f>
        <v>0</v>
      </c>
      <c r="CV43" s="181" t="str">
        <f>Tabla1[[#This Row],[EXCELENTE]]</f>
        <v>&lt;1%</v>
      </c>
      <c r="CW43" s="362" t="s">
        <v>21</v>
      </c>
      <c r="CX43" s="216" t="s">
        <v>908</v>
      </c>
      <c r="CY43" s="371" t="s">
        <v>559</v>
      </c>
      <c r="CZ43" s="263">
        <f>IFERROR(AVERAGE(Tabla1[[#This Row],[RESULTADO 21]],Tabla1[[#This Row],[RESULTADO 29]],Tabla1[[#This Row],[RESULTADO 37]]), "0")</f>
        <v>0</v>
      </c>
      <c r="DA43" s="264">
        <f>Tabla1[[#This Row],[PROMEDIO MENSUAL 2do TRIMESTRE]]</f>
        <v>0</v>
      </c>
      <c r="DB43" s="274" t="str">
        <f>Tabla1[[#This Row],[DESEMPEÑO39]]</f>
        <v>EXCELENTE</v>
      </c>
      <c r="DC43" s="142">
        <f t="shared" si="0"/>
        <v>0.01</v>
      </c>
      <c r="DD43" s="143">
        <v>0</v>
      </c>
      <c r="DE43" s="143">
        <v>4</v>
      </c>
      <c r="DF43" s="142">
        <f>IFERROR(Tabla1[[#This Row],[Valor numerador43]]/Tabla1[[#This Row],[Valor denominador44]], " ")</f>
        <v>0</v>
      </c>
      <c r="DG43" s="144" t="str">
        <f>Tabla1[[#This Row],[EXCELENTE]]</f>
        <v>&lt;1%</v>
      </c>
      <c r="DH43" s="145" t="s">
        <v>21</v>
      </c>
      <c r="DI43" s="396" t="s">
        <v>940</v>
      </c>
      <c r="DJ43" s="146"/>
      <c r="DK43" s="142">
        <f t="shared" si="2"/>
        <v>0.01</v>
      </c>
      <c r="DL43" s="143">
        <v>0</v>
      </c>
      <c r="DM43" s="143">
        <v>415</v>
      </c>
      <c r="DN43" s="142">
        <f>IFERROR(Tabla1[[#This Row],[Valor numerador51]]/Tabla1[[#This Row],[Valor denominador52]], " ")</f>
        <v>0</v>
      </c>
      <c r="DO43" s="144" t="str">
        <f>Tabla1[[#This Row],[EXCELENTE]]</f>
        <v>&lt;1%</v>
      </c>
      <c r="DP43" s="145" t="s">
        <v>21</v>
      </c>
      <c r="DQ43" s="146" t="s">
        <v>959</v>
      </c>
      <c r="DR43" s="146"/>
      <c r="DS43" s="142">
        <f t="shared" si="3"/>
        <v>0.01</v>
      </c>
      <c r="DT43" s="143">
        <v>0</v>
      </c>
      <c r="DU43" s="143">
        <v>339</v>
      </c>
      <c r="DV43" s="142">
        <f>+Tabla1[[#This Row],[Valor denominador60]]/Tabla1[[#This Row],[Valor denominador60]]</f>
        <v>1</v>
      </c>
      <c r="DW43" s="144" t="str">
        <f>Tabla1[[#This Row],[EXCELENTE]]</f>
        <v>&lt;1%</v>
      </c>
      <c r="DX43" s="145" t="s">
        <v>21</v>
      </c>
      <c r="DY43" s="146" t="s">
        <v>560</v>
      </c>
      <c r="DZ43" s="146"/>
      <c r="EA43" s="263">
        <f>IFERROR(AVERAGE(Tabla1[[#This Row],[RESULTADO 45]],Tabla1[[#This Row],[RESULTADO 53]],Tabla1[[#This Row],[RESULTADO 61]]), " 0")</f>
        <v>0.33333333333333331</v>
      </c>
      <c r="EB43" s="264">
        <f>Tabla1[[#This Row],[PROMEDIO MENSUAL 1er TRIMESTRE]]</f>
        <v>0.33333333333333331</v>
      </c>
      <c r="EC43" s="275" t="str">
        <f>Tabla1[[#This Row],[DESEMPEÑO63]]</f>
        <v>EXCELENTE</v>
      </c>
    </row>
    <row r="44" spans="1:133" s="250" customFormat="1" ht="78" customHeight="1" x14ac:dyDescent="0.25">
      <c r="A44" s="481">
        <v>37</v>
      </c>
      <c r="B44" s="331" t="s">
        <v>26</v>
      </c>
      <c r="C44" s="332" t="s">
        <v>358</v>
      </c>
      <c r="D44" s="277" t="s">
        <v>289</v>
      </c>
      <c r="E44" s="333" t="s">
        <v>29</v>
      </c>
      <c r="F44" s="331" t="s">
        <v>370</v>
      </c>
      <c r="G44" s="334" t="s">
        <v>371</v>
      </c>
      <c r="H44" s="334" t="s">
        <v>39</v>
      </c>
      <c r="I44" s="334" t="s">
        <v>361</v>
      </c>
      <c r="J44" s="351">
        <v>0.01</v>
      </c>
      <c r="K44" s="334" t="s">
        <v>362</v>
      </c>
      <c r="L44" s="333" t="s">
        <v>35</v>
      </c>
      <c r="M44" s="331" t="s">
        <v>372</v>
      </c>
      <c r="N44" s="334" t="s">
        <v>37</v>
      </c>
      <c r="O44" s="334" t="s">
        <v>373</v>
      </c>
      <c r="P44" s="333" t="s">
        <v>39</v>
      </c>
      <c r="Q44" s="333" t="s">
        <v>39</v>
      </c>
      <c r="R44" s="336" t="s">
        <v>365</v>
      </c>
      <c r="S44" s="336" t="s">
        <v>366</v>
      </c>
      <c r="T44" s="397">
        <v>0.01</v>
      </c>
      <c r="U44" s="345" t="s">
        <v>351</v>
      </c>
      <c r="V44" s="334" t="s">
        <v>367</v>
      </c>
      <c r="W44" s="334" t="s">
        <v>368</v>
      </c>
      <c r="X44" s="334" t="s">
        <v>368</v>
      </c>
      <c r="Y44" s="256" t="s">
        <v>374</v>
      </c>
      <c r="Z44" s="337">
        <v>0.01</v>
      </c>
      <c r="AA44" s="182">
        <v>3</v>
      </c>
      <c r="AB44" s="182">
        <v>599</v>
      </c>
      <c r="AC44" s="261">
        <f>IFERROR(Tabla1[[#This Row],[Valor numerador]]/Tabla1[[#This Row],[Valor denominador]], " ")</f>
        <v>5.008347245409015E-3</v>
      </c>
      <c r="AD44" s="261">
        <f>Tabla1[[#This Row],[BUENO]]</f>
        <v>0.01</v>
      </c>
      <c r="AE44" s="260" t="s">
        <v>20</v>
      </c>
      <c r="AF44" s="286" t="s">
        <v>1069</v>
      </c>
      <c r="AG44" s="260"/>
      <c r="AH44" s="337">
        <v>0.01</v>
      </c>
      <c r="AI44" s="182">
        <v>7</v>
      </c>
      <c r="AJ44" s="182">
        <v>573</v>
      </c>
      <c r="AK44" s="394">
        <f>IFERROR(Tabla1[[#This Row],[Valor numerador3]]/Tabla1[[#This Row],[Valor denominador4]], " ")</f>
        <v>1.2216404886561954E-2</v>
      </c>
      <c r="AL44" s="260" t="str">
        <f>Tabla1[[#This Row],[EXCELENTE]]</f>
        <v>&lt;1%</v>
      </c>
      <c r="AM44" s="260" t="s">
        <v>20</v>
      </c>
      <c r="AN44" s="286" t="s">
        <v>1077</v>
      </c>
      <c r="AO44" s="260"/>
      <c r="AP44" s="337">
        <v>0.01</v>
      </c>
      <c r="AQ44" s="182">
        <v>1</v>
      </c>
      <c r="AR44" s="182">
        <v>632</v>
      </c>
      <c r="AS44" s="394">
        <f>IFERROR(Tabla1[[#This Row],[Valor numerador11]]/Tabla1[[#This Row],[Valor denominador12]], " ")</f>
        <v>1.5822784810126582E-3</v>
      </c>
      <c r="AT44" s="260" t="str">
        <f>Tabla1[[#This Row],[EXCELENTE]]</f>
        <v>&lt;1%</v>
      </c>
      <c r="AU44" s="182" t="s">
        <v>21</v>
      </c>
      <c r="AV44" s="153" t="s">
        <v>1091</v>
      </c>
      <c r="AW44" s="153"/>
      <c r="AX44" s="263">
        <f>IFERROR(AVERAGE(Tabla1[[#This Row],[RESULTADO ]],Tabla1[[#This Row],[RESULTADO 5]],Tabla1[[#This Row],[RESULTADO 13]]), "0")</f>
        <v>6.269010204327876E-3</v>
      </c>
      <c r="AY44" s="263">
        <f>Tabla1[[#This Row],[PROMEDIO MENSUAL 4to TRIMESTRE]]</f>
        <v>6.269010204327876E-3</v>
      </c>
      <c r="AZ44" s="265" t="str">
        <f>Tabla1[[#This Row],[DESEMPEÑO15]]</f>
        <v>EXCELENTE</v>
      </c>
      <c r="BA44" s="295">
        <v>0.01</v>
      </c>
      <c r="BB44" s="288">
        <v>2</v>
      </c>
      <c r="BC44" s="288">
        <v>393</v>
      </c>
      <c r="BD44" s="267">
        <f>IFERROR(Tabla1[[#This Row],[Valor numerador4]]/Tabla1[[#This Row],[Valor denominador5]], " ")</f>
        <v>5.0890585241730284E-3</v>
      </c>
      <c r="BE44" s="268" t="str">
        <f t="shared" si="1"/>
        <v>&lt;1%</v>
      </c>
      <c r="BF44" s="321" t="s">
        <v>20</v>
      </c>
      <c r="BG44" s="289" t="s">
        <v>750</v>
      </c>
      <c r="BH44" s="289"/>
      <c r="BI44" s="295">
        <v>0.01</v>
      </c>
      <c r="BJ44" s="288">
        <v>3</v>
      </c>
      <c r="BK44" s="288">
        <v>386</v>
      </c>
      <c r="BL44" s="267">
        <f>+IFERROR(Tabla1[[#This Row],[Valor numerador312]]/Tabla1[[#This Row],[Valor denominador413]], " ")</f>
        <v>7.7720207253886009E-3</v>
      </c>
      <c r="BM44" s="266" t="str">
        <f>Tabla1[[#This Row],[EXCELENTE]]</f>
        <v>&lt;1%</v>
      </c>
      <c r="BN44" s="288" t="s">
        <v>20</v>
      </c>
      <c r="BO44" s="289" t="s">
        <v>775</v>
      </c>
      <c r="BP44" s="289"/>
      <c r="BQ44" s="295">
        <v>0.01</v>
      </c>
      <c r="BR44" s="288">
        <v>0</v>
      </c>
      <c r="BS44" s="288">
        <v>542</v>
      </c>
      <c r="BT44" s="267">
        <f>+IFERROR(Tabla1[[#This Row],[Valor numerador1120]]/Tabla1[[#This Row],[Valor denominador1221]], " ")</f>
        <v>0</v>
      </c>
      <c r="BU44" s="266" t="str">
        <f>Tabla1[[#This Row],[EXCELENTE]]</f>
        <v>&lt;1%</v>
      </c>
      <c r="BV44" s="288" t="s">
        <v>21</v>
      </c>
      <c r="BW44" s="289" t="s">
        <v>813</v>
      </c>
      <c r="BX44" s="184"/>
      <c r="BY44" s="270">
        <f>+IFERROR(AVERAGE(Tabla1[[#This Row],[RESULTADO 6]],Tabla1[[#This Row],[RESULTADO 514]],Tabla1[[#This Row],[RESULTADO 1322]]), "0")</f>
        <v>4.2870264165205431E-3</v>
      </c>
      <c r="BZ44" s="271">
        <f>Tabla1[[#This Row],[PROMEDIO MENSUAL 3er TRIMESTRE]]</f>
        <v>4.2870264165205431E-3</v>
      </c>
      <c r="CA44" s="265" t="str">
        <f>Tabla1[[#This Row],[DESEMPEÑO1524]]</f>
        <v>EXCELENTE</v>
      </c>
      <c r="CB44" s="187">
        <v>0.01</v>
      </c>
      <c r="CC44" s="186">
        <v>1</v>
      </c>
      <c r="CD44" s="186">
        <v>342</v>
      </c>
      <c r="CE44" s="272">
        <f>IFERROR(Tabla1[[#This Row],[Valor numerador19]]/Tabla1[[#This Row],[Valor denominador20]], " ")</f>
        <v>2.9239766081871343E-3</v>
      </c>
      <c r="CF44" s="181" t="str">
        <f>Tabla1[[#This Row],[EXCELENTE]]</f>
        <v>&lt;1%</v>
      </c>
      <c r="CG44" s="181" t="s">
        <v>21</v>
      </c>
      <c r="CH44" s="216" t="s">
        <v>847</v>
      </c>
      <c r="CI44" s="186"/>
      <c r="CJ44" s="187">
        <v>0.01</v>
      </c>
      <c r="CK44" s="186">
        <v>0</v>
      </c>
      <c r="CL44" s="186">
        <v>374</v>
      </c>
      <c r="CM44" s="272">
        <f>+IFERROR(Tabla1[[#This Row],[Valor numerador27]]/Tabla1[[#This Row],[Valor denominador28]], " ")</f>
        <v>0</v>
      </c>
      <c r="CN44" s="181" t="str">
        <f>Tabla1[[#This Row],[EXCELENTE]]</f>
        <v>&lt;1%</v>
      </c>
      <c r="CO44" s="186" t="s">
        <v>21</v>
      </c>
      <c r="CP44" s="216" t="s">
        <v>869</v>
      </c>
      <c r="CQ44" s="186"/>
      <c r="CR44" s="187">
        <v>0.01</v>
      </c>
      <c r="CS44" s="186">
        <v>2</v>
      </c>
      <c r="CT44" s="186">
        <v>375</v>
      </c>
      <c r="CU44" s="273">
        <f>IFERROR(Tabla1[[#This Row],[Valor numerador35]]/Tabla1[[#This Row],[Valor denominador36]], " ")</f>
        <v>5.3333333333333332E-3</v>
      </c>
      <c r="CV44" s="181" t="str">
        <f>Tabla1[[#This Row],[EXCELENTE]]</f>
        <v>&lt;1%</v>
      </c>
      <c r="CW44" s="362" t="s">
        <v>21</v>
      </c>
      <c r="CX44" s="216" t="s">
        <v>909</v>
      </c>
      <c r="CY44" s="371" t="s">
        <v>559</v>
      </c>
      <c r="CZ44" s="263">
        <f>IFERROR(AVERAGE(Tabla1[[#This Row],[RESULTADO 21]],Tabla1[[#This Row],[RESULTADO 29]],Tabla1[[#This Row],[RESULTADO 37]]), "0")</f>
        <v>2.7524366471734889E-3</v>
      </c>
      <c r="DA44" s="264">
        <f>Tabla1[[#This Row],[PROMEDIO MENSUAL 2do TRIMESTRE]]</f>
        <v>2.7524366471734889E-3</v>
      </c>
      <c r="DB44" s="274" t="str">
        <f>Tabla1[[#This Row],[DESEMPEÑO39]]</f>
        <v>EXCELENTE</v>
      </c>
      <c r="DC44" s="142">
        <f t="shared" si="0"/>
        <v>0.01</v>
      </c>
      <c r="DD44" s="143">
        <v>0</v>
      </c>
      <c r="DE44" s="143">
        <v>4</v>
      </c>
      <c r="DF44" s="142">
        <f>IFERROR(Tabla1[[#This Row],[Valor numerador43]]/Tabla1[[#This Row],[Valor denominador44]], " ")</f>
        <v>0</v>
      </c>
      <c r="DG44" s="144" t="str">
        <f>Tabla1[[#This Row],[EXCELENTE]]</f>
        <v>&lt;1%</v>
      </c>
      <c r="DH44" s="145" t="s">
        <v>21</v>
      </c>
      <c r="DI44" s="396" t="s">
        <v>941</v>
      </c>
      <c r="DJ44" s="146"/>
      <c r="DK44" s="142">
        <f t="shared" si="2"/>
        <v>0.01</v>
      </c>
      <c r="DL44" s="143">
        <v>4</v>
      </c>
      <c r="DM44" s="143">
        <v>415</v>
      </c>
      <c r="DN44" s="142">
        <f>IFERROR(Tabla1[[#This Row],[Valor numerador51]]/Tabla1[[#This Row],[Valor denominador52]], " ")</f>
        <v>9.6385542168674707E-3</v>
      </c>
      <c r="DO44" s="144" t="str">
        <f>Tabla1[[#This Row],[EXCELENTE]]</f>
        <v>&lt;1%</v>
      </c>
      <c r="DP44" s="145" t="s">
        <v>21</v>
      </c>
      <c r="DQ44" s="146" t="s">
        <v>960</v>
      </c>
      <c r="DR44" s="146"/>
      <c r="DS44" s="142">
        <f t="shared" si="3"/>
        <v>0.01</v>
      </c>
      <c r="DT44" s="143">
        <v>3</v>
      </c>
      <c r="DU44" s="143">
        <v>339</v>
      </c>
      <c r="DV44" s="142">
        <f>+Tabla1[[#This Row],[Valor denominador60]]/Tabla1[[#This Row],[Valor denominador60]]</f>
        <v>1</v>
      </c>
      <c r="DW44" s="144" t="str">
        <f>Tabla1[[#This Row],[EXCELENTE]]</f>
        <v>&lt;1%</v>
      </c>
      <c r="DX44" s="145" t="s">
        <v>21</v>
      </c>
      <c r="DY44" s="146" t="s">
        <v>992</v>
      </c>
      <c r="DZ44" s="146"/>
      <c r="EA44" s="263">
        <f>IFERROR(AVERAGE(Tabla1[[#This Row],[RESULTADO 45]],Tabla1[[#This Row],[RESULTADO 53]],Tabla1[[#This Row],[RESULTADO 61]]), " 0")</f>
        <v>0.33654618473895587</v>
      </c>
      <c r="EB44" s="264">
        <f>Tabla1[[#This Row],[PROMEDIO MENSUAL 1er TRIMESTRE]]</f>
        <v>0.33654618473895587</v>
      </c>
      <c r="EC44" s="275" t="str">
        <f>Tabla1[[#This Row],[DESEMPEÑO63]]</f>
        <v>EXCELENTE</v>
      </c>
    </row>
    <row r="45" spans="1:133" s="250" customFormat="1" ht="90" x14ac:dyDescent="0.25">
      <c r="A45" s="481">
        <v>38</v>
      </c>
      <c r="B45" s="357" t="s">
        <v>26</v>
      </c>
      <c r="C45" s="339" t="s">
        <v>358</v>
      </c>
      <c r="D45" s="277" t="s">
        <v>289</v>
      </c>
      <c r="E45" s="340" t="s">
        <v>71</v>
      </c>
      <c r="F45" s="358" t="s">
        <v>375</v>
      </c>
      <c r="G45" s="338" t="s">
        <v>376</v>
      </c>
      <c r="H45" s="285" t="s">
        <v>32</v>
      </c>
      <c r="I45" s="338" t="s">
        <v>377</v>
      </c>
      <c r="J45" s="341">
        <v>0.9</v>
      </c>
      <c r="K45" s="338" t="s">
        <v>378</v>
      </c>
      <c r="L45" s="340" t="s">
        <v>35</v>
      </c>
      <c r="M45" s="357" t="s">
        <v>379</v>
      </c>
      <c r="N45" s="338" t="s">
        <v>37</v>
      </c>
      <c r="O45" s="338" t="s">
        <v>380</v>
      </c>
      <c r="P45" s="310" t="s">
        <v>32</v>
      </c>
      <c r="Q45" s="310" t="s">
        <v>32</v>
      </c>
      <c r="R45" s="342" t="s">
        <v>1131</v>
      </c>
      <c r="S45" s="342" t="s">
        <v>1132</v>
      </c>
      <c r="T45" s="393" t="s">
        <v>1133</v>
      </c>
      <c r="U45" s="374" t="s">
        <v>1134</v>
      </c>
      <c r="V45" s="338" t="s">
        <v>381</v>
      </c>
      <c r="W45" s="338" t="s">
        <v>368</v>
      </c>
      <c r="X45" s="338" t="s">
        <v>368</v>
      </c>
      <c r="Y45" s="338" t="s">
        <v>382</v>
      </c>
      <c r="Z45" s="337">
        <v>0.9</v>
      </c>
      <c r="AA45" s="182"/>
      <c r="AB45" s="182"/>
      <c r="AC45" s="261" t="str">
        <f>IFERROR(Tabla1[[#This Row],[Valor numerador]]/Tabla1[[#This Row],[Valor denominador]], " ")</f>
        <v xml:space="preserve"> </v>
      </c>
      <c r="AD45" s="260" t="str">
        <f>Tabla1[[#This Row],[EXCELENTE]]</f>
        <v>&gt;95%</v>
      </c>
      <c r="AE45" s="398"/>
      <c r="AF45" s="399"/>
      <c r="AG45" s="400"/>
      <c r="AH45" s="337"/>
      <c r="AI45" s="182"/>
      <c r="AJ45" s="182"/>
      <c r="AK45" s="260" t="str">
        <f>IFERROR(Tabla1[[#This Row],[Valor numerador3]]/Tabla1[[#This Row],[Valor denominador4]], " ")</f>
        <v xml:space="preserve"> </v>
      </c>
      <c r="AL45" s="260" t="str">
        <f>Tabla1[[#This Row],[EXCELENTE]]</f>
        <v>&gt;95%</v>
      </c>
      <c r="AM45" s="398"/>
      <c r="AN45" s="399"/>
      <c r="AO45" s="400"/>
      <c r="AP45" s="337">
        <v>0.9</v>
      </c>
      <c r="AQ45" s="182">
        <v>93120254800</v>
      </c>
      <c r="AR45" s="182">
        <v>116392266646</v>
      </c>
      <c r="AS45" s="262">
        <f>IFERROR(Tabla1[[#This Row],[Valor numerador11]]/Tabla1[[#This Row],[Valor denominador12]], " ")</f>
        <v>0.80005534287960545</v>
      </c>
      <c r="AT45" s="260" t="str">
        <f>Tabla1[[#This Row],[BUENO]]</f>
        <v>&gt;80 y &lt; 94%</v>
      </c>
      <c r="AU45" s="360" t="s">
        <v>20</v>
      </c>
      <c r="AV45" s="401" t="s">
        <v>1092</v>
      </c>
      <c r="AW45" s="402"/>
      <c r="AX45" s="263">
        <f>IFERROR(AVERAGE(Tabla1[[#This Row],[RESULTADO ]],Tabla1[[#This Row],[RESULTADO 5]],Tabla1[[#This Row],[RESULTADO 13]]), "0")</f>
        <v>0.80005534287960545</v>
      </c>
      <c r="AY45" s="263">
        <f>Tabla1[[#This Row],[PROMEDIO MENSUAL 4to TRIMESTRE]]</f>
        <v>0.80005534287960545</v>
      </c>
      <c r="AZ45" s="265" t="str">
        <f>Tabla1[[#This Row],[DESEMPEÑO15]]</f>
        <v>BUENO</v>
      </c>
      <c r="BA45" s="295">
        <v>0.9</v>
      </c>
      <c r="BB45" s="288"/>
      <c r="BC45" s="288"/>
      <c r="BD45" s="267" t="str">
        <f>IFERROR(Tabla1[[#This Row],[Valor numerador4]]/Tabla1[[#This Row],[Valor denominador5]], " ")</f>
        <v xml:space="preserve"> </v>
      </c>
      <c r="BE45" s="268" t="str">
        <f t="shared" si="1"/>
        <v>&gt;95%</v>
      </c>
      <c r="BF45" s="321"/>
      <c r="BG45" s="289"/>
      <c r="BH45" s="289"/>
      <c r="BI45" s="295">
        <v>0.9</v>
      </c>
      <c r="BJ45" s="288"/>
      <c r="BK45" s="288"/>
      <c r="BL45" s="267" t="str">
        <f>+IFERROR(Tabla1[[#This Row],[Valor numerador312]]/Tabla1[[#This Row],[Valor denominador413]], " ")</f>
        <v xml:space="preserve"> </v>
      </c>
      <c r="BM45" s="266" t="str">
        <f>Tabla1[[#This Row],[EXCELENTE]]</f>
        <v>&gt;95%</v>
      </c>
      <c r="BN45" s="288"/>
      <c r="BO45" s="289"/>
      <c r="BP45" s="289"/>
      <c r="BQ45" s="295">
        <v>0.9</v>
      </c>
      <c r="BR45" s="288">
        <v>54811119748</v>
      </c>
      <c r="BS45" s="288">
        <v>68828360678</v>
      </c>
      <c r="BT45" s="267">
        <f>+IFERROR(Tabla1[[#This Row],[Valor numerador1120]]/Tabla1[[#This Row],[Valor denominador1221]], " ")</f>
        <v>0.79634498349340443</v>
      </c>
      <c r="BU45" s="266" t="str">
        <f>Tabla1[[#This Row],[EXCELENTE]]</f>
        <v>&gt;95%</v>
      </c>
      <c r="BV45" s="288" t="s">
        <v>20</v>
      </c>
      <c r="BW45" s="289" t="s">
        <v>814</v>
      </c>
      <c r="BX45" s="184"/>
      <c r="BY45" s="270">
        <f>+IFERROR(AVERAGE(Tabla1[[#This Row],[RESULTADO 6]],Tabla1[[#This Row],[RESULTADO 514]],Tabla1[[#This Row],[RESULTADO 1322]]), "0")</f>
        <v>0.79634498349340443</v>
      </c>
      <c r="BZ45" s="271">
        <f>Tabla1[[#This Row],[PROMEDIO MENSUAL 3er TRIMESTRE]]</f>
        <v>0.79634498349340443</v>
      </c>
      <c r="CA45" s="265" t="str">
        <f>Tabla1[[#This Row],[DESEMPEÑO1524]]</f>
        <v>BUENO</v>
      </c>
      <c r="CB45" s="187">
        <v>0.9</v>
      </c>
      <c r="CC45" s="186"/>
      <c r="CD45" s="186"/>
      <c r="CE45" s="272" t="str">
        <f>IFERROR(Tabla1[[#This Row],[Valor numerador19]]/Tabla1[[#This Row],[Valor denominador20]], " ")</f>
        <v xml:space="preserve"> </v>
      </c>
      <c r="CF45" s="181" t="str">
        <f>Tabla1[[#This Row],[EXCELENTE]]</f>
        <v>&gt;95%</v>
      </c>
      <c r="CG45" s="181"/>
      <c r="CH45" s="186"/>
      <c r="CI45" s="186"/>
      <c r="CJ45" s="187">
        <v>0.9</v>
      </c>
      <c r="CK45" s="186"/>
      <c r="CL45" s="186"/>
      <c r="CM45" s="272" t="str">
        <f>+IFERROR(Tabla1[[#This Row],[Valor numerador27]]/Tabla1[[#This Row],[Valor denominador28]], " ")</f>
        <v xml:space="preserve"> </v>
      </c>
      <c r="CN45" s="181" t="str">
        <f>Tabla1[[#This Row],[EXCELENTE]]</f>
        <v>&gt;95%</v>
      </c>
      <c r="CO45" s="186"/>
      <c r="CP45" s="186"/>
      <c r="CQ45" s="186"/>
      <c r="CR45" s="187">
        <v>0.9</v>
      </c>
      <c r="CS45" s="186">
        <v>36016123865</v>
      </c>
      <c r="CT45" s="186">
        <v>49731675613</v>
      </c>
      <c r="CU45" s="273">
        <f>IFERROR(Tabla1[[#This Row],[Valor numerador35]]/Tabla1[[#This Row],[Valor denominador36]], " ")</f>
        <v>0.72420893567449562</v>
      </c>
      <c r="CV45" s="181" t="str">
        <f>Tabla1[[#This Row],[EXCELENTE]]</f>
        <v>&gt;95%</v>
      </c>
      <c r="CW45" s="362" t="s">
        <v>19</v>
      </c>
      <c r="CX45" s="216" t="s">
        <v>910</v>
      </c>
      <c r="CY45" s="371" t="s">
        <v>559</v>
      </c>
      <c r="CZ45" s="263">
        <f>IFERROR(AVERAGE(Tabla1[[#This Row],[RESULTADO 21]],Tabla1[[#This Row],[RESULTADO 29]],Tabla1[[#This Row],[RESULTADO 37]]), "0")</f>
        <v>0.72420893567449562</v>
      </c>
      <c r="DA45" s="264">
        <f>Tabla1[[#This Row],[PROMEDIO MENSUAL 2do TRIMESTRE]]</f>
        <v>0.72420893567449562</v>
      </c>
      <c r="DB45" s="274" t="str">
        <f>Tabla1[[#This Row],[DESEMPEÑO39]]</f>
        <v>REGULAR</v>
      </c>
      <c r="DC45" s="142">
        <f t="shared" si="0"/>
        <v>0.9</v>
      </c>
      <c r="DD45" s="143"/>
      <c r="DE45" s="143"/>
      <c r="DF45" s="142" t="str">
        <f>IFERROR(Tabla1[[#This Row],[Valor numerador43]]/Tabla1[[#This Row],[Valor denominador44]], " ")</f>
        <v xml:space="preserve"> </v>
      </c>
      <c r="DG45" s="144" t="str">
        <f>Tabla1[[#This Row],[EXCELENTE]]</f>
        <v>&gt;95%</v>
      </c>
      <c r="DH45" s="145"/>
      <c r="DI45" s="146"/>
      <c r="DJ45" s="146"/>
      <c r="DK45" s="142">
        <f t="shared" si="2"/>
        <v>0.9</v>
      </c>
      <c r="DL45" s="143"/>
      <c r="DM45" s="143"/>
      <c r="DN45" s="142" t="str">
        <f>IFERROR(Tabla1[[#This Row],[Valor numerador51]]/Tabla1[[#This Row],[Valor denominador52]], " ")</f>
        <v xml:space="preserve"> </v>
      </c>
      <c r="DO45" s="144" t="str">
        <f>Tabla1[[#This Row],[EXCELENTE]]</f>
        <v>&gt;95%</v>
      </c>
      <c r="DP45" s="145"/>
      <c r="DQ45" s="146"/>
      <c r="DR45" s="146"/>
      <c r="DS45" s="142">
        <f t="shared" si="3"/>
        <v>0.9</v>
      </c>
      <c r="DT45" s="403">
        <v>12733892542</v>
      </c>
      <c r="DU45" s="403">
        <v>26990746630</v>
      </c>
      <c r="DV45" s="142">
        <f>+Tabla1[[#This Row],[Valor denominador60]]/Tabla1[[#This Row],[Valor denominador60]]</f>
        <v>1</v>
      </c>
      <c r="DW45" s="144" t="str">
        <f>Tabla1[[#This Row],[EXCELENTE]]</f>
        <v>&gt;95%</v>
      </c>
      <c r="DX45" s="145" t="s">
        <v>18</v>
      </c>
      <c r="DY45" s="146" t="s">
        <v>993</v>
      </c>
      <c r="DZ45" s="146"/>
      <c r="EA45" s="263">
        <f>IFERROR(AVERAGE(Tabla1[[#This Row],[RESULTADO 45]],Tabla1[[#This Row],[RESULTADO 53]],Tabla1[[#This Row],[RESULTADO 61]]), " 0")</f>
        <v>1</v>
      </c>
      <c r="EB45" s="264">
        <f>Tabla1[[#This Row],[PROMEDIO MENSUAL 1er TRIMESTRE]]</f>
        <v>1</v>
      </c>
      <c r="EC45" s="275" t="str">
        <f>Tabla1[[#This Row],[DESEMPEÑO63]]</f>
        <v>MALO</v>
      </c>
    </row>
    <row r="46" spans="1:133" s="250" customFormat="1" ht="90" x14ac:dyDescent="0.25">
      <c r="A46" s="481">
        <v>39</v>
      </c>
      <c r="B46" s="331" t="s">
        <v>26</v>
      </c>
      <c r="C46" s="332" t="s">
        <v>358</v>
      </c>
      <c r="D46" s="277" t="s">
        <v>289</v>
      </c>
      <c r="E46" s="333" t="s">
        <v>71</v>
      </c>
      <c r="F46" s="363" t="s">
        <v>383</v>
      </c>
      <c r="G46" s="334" t="s">
        <v>384</v>
      </c>
      <c r="H46" s="334" t="s">
        <v>32</v>
      </c>
      <c r="I46" s="334" t="s">
        <v>377</v>
      </c>
      <c r="J46" s="351">
        <v>1</v>
      </c>
      <c r="K46" s="334" t="s">
        <v>385</v>
      </c>
      <c r="L46" s="333" t="s">
        <v>35</v>
      </c>
      <c r="M46" s="363" t="s">
        <v>386</v>
      </c>
      <c r="N46" s="334" t="s">
        <v>37</v>
      </c>
      <c r="O46" s="334" t="s">
        <v>380</v>
      </c>
      <c r="P46" s="333" t="s">
        <v>32</v>
      </c>
      <c r="Q46" s="333" t="s">
        <v>32</v>
      </c>
      <c r="R46" s="336" t="s">
        <v>1131</v>
      </c>
      <c r="S46" s="336" t="s">
        <v>1132</v>
      </c>
      <c r="T46" s="397" t="s">
        <v>1133</v>
      </c>
      <c r="U46" s="345" t="s">
        <v>1134</v>
      </c>
      <c r="V46" s="334" t="s">
        <v>381</v>
      </c>
      <c r="W46" s="334" t="s">
        <v>368</v>
      </c>
      <c r="X46" s="334" t="s">
        <v>368</v>
      </c>
      <c r="Y46" s="334" t="s">
        <v>382</v>
      </c>
      <c r="Z46" s="337">
        <v>1</v>
      </c>
      <c r="AA46" s="182"/>
      <c r="AB46" s="182"/>
      <c r="AC46" s="261" t="str">
        <f>IFERROR(Tabla1[[#This Row],[Valor numerador]]/Tabla1[[#This Row],[Valor denominador]], " ")</f>
        <v xml:space="preserve"> </v>
      </c>
      <c r="AD46" s="260" t="str">
        <f>Tabla1[[#This Row],[EXCELENTE]]</f>
        <v>&gt;95%</v>
      </c>
      <c r="AE46" s="398"/>
      <c r="AF46" s="379"/>
      <c r="AG46" s="404"/>
      <c r="AH46" s="337"/>
      <c r="AI46" s="182"/>
      <c r="AJ46" s="182"/>
      <c r="AK46" s="260" t="str">
        <f>IFERROR(Tabla1[[#This Row],[Valor numerador3]]/Tabla1[[#This Row],[Valor denominador4]], " ")</f>
        <v xml:space="preserve"> </v>
      </c>
      <c r="AL46" s="260" t="str">
        <f>Tabla1[[#This Row],[EXCELENTE]]</f>
        <v>&gt;95%</v>
      </c>
      <c r="AM46" s="398"/>
      <c r="AN46" s="399"/>
      <c r="AO46" s="404"/>
      <c r="AP46" s="337">
        <v>1</v>
      </c>
      <c r="AQ46" s="182">
        <v>16363483386</v>
      </c>
      <c r="AR46" s="182">
        <v>24381733204</v>
      </c>
      <c r="AS46" s="262">
        <f>IFERROR(Tabla1[[#This Row],[Valor numerador11]]/Tabla1[[#This Row],[Valor denominador12]], " ")</f>
        <v>0.67113700445690427</v>
      </c>
      <c r="AT46" s="260" t="str">
        <f>Tabla1[[#This Row],[REGULAR]]</f>
        <v xml:space="preserve"> &gt; 51% y &lt; 79%</v>
      </c>
      <c r="AU46" s="360" t="s">
        <v>19</v>
      </c>
      <c r="AV46" s="401" t="s">
        <v>1093</v>
      </c>
      <c r="AW46" s="405"/>
      <c r="AX46" s="263">
        <f>IFERROR(AVERAGE(Tabla1[[#This Row],[RESULTADO ]],Tabla1[[#This Row],[RESULTADO 5]],Tabla1[[#This Row],[RESULTADO 13]]), "0")</f>
        <v>0.67113700445690427</v>
      </c>
      <c r="AY46" s="263">
        <f>Tabla1[[#This Row],[PROMEDIO MENSUAL 4to TRIMESTRE]]</f>
        <v>0.67113700445690427</v>
      </c>
      <c r="AZ46" s="265" t="str">
        <f>Tabla1[[#This Row],[DESEMPEÑO15]]</f>
        <v>REGULAR</v>
      </c>
      <c r="BA46" s="295">
        <v>1</v>
      </c>
      <c r="BB46" s="288"/>
      <c r="BC46" s="288"/>
      <c r="BD46" s="267" t="str">
        <f>IFERROR(Tabla1[[#This Row],[Valor numerador4]]/Tabla1[[#This Row],[Valor denominador5]], " ")</f>
        <v xml:space="preserve"> </v>
      </c>
      <c r="BE46" s="268" t="str">
        <f t="shared" si="1"/>
        <v>&gt;95%</v>
      </c>
      <c r="BF46" s="321"/>
      <c r="BG46" s="289"/>
      <c r="BH46" s="289"/>
      <c r="BI46" s="295">
        <v>1</v>
      </c>
      <c r="BJ46" s="288"/>
      <c r="BK46" s="288"/>
      <c r="BL46" s="267" t="str">
        <f>+IFERROR(Tabla1[[#This Row],[Valor numerador312]]/Tabla1[[#This Row],[Valor denominador413]], " ")</f>
        <v xml:space="preserve"> </v>
      </c>
      <c r="BM46" s="266" t="str">
        <f>Tabla1[[#This Row],[EXCELENTE]]</f>
        <v>&gt;95%</v>
      </c>
      <c r="BN46" s="288"/>
      <c r="BO46" s="289"/>
      <c r="BP46" s="289"/>
      <c r="BQ46" s="295">
        <v>1</v>
      </c>
      <c r="BR46" s="288">
        <v>15528067837</v>
      </c>
      <c r="BS46" s="288">
        <v>24381733204</v>
      </c>
      <c r="BT46" s="267">
        <f>+IFERROR(Tabla1[[#This Row],[Valor numerador1120]]/Tabla1[[#This Row],[Valor denominador1221]], " ")</f>
        <v>0.63687301091673454</v>
      </c>
      <c r="BU46" s="266" t="str">
        <f>Tabla1[[#This Row],[EXCELENTE]]</f>
        <v>&gt;95%</v>
      </c>
      <c r="BV46" s="288" t="s">
        <v>19</v>
      </c>
      <c r="BW46" s="289" t="s">
        <v>815</v>
      </c>
      <c r="BX46" s="184"/>
      <c r="BY46" s="270">
        <f>+IFERROR(AVERAGE(Tabla1[[#This Row],[RESULTADO 6]],Tabla1[[#This Row],[RESULTADO 514]],Tabla1[[#This Row],[RESULTADO 1322]]), "0")</f>
        <v>0.63687301091673454</v>
      </c>
      <c r="BZ46" s="271">
        <f>Tabla1[[#This Row],[PROMEDIO MENSUAL 3er TRIMESTRE]]</f>
        <v>0.63687301091673454</v>
      </c>
      <c r="CA46" s="265" t="str">
        <f>Tabla1[[#This Row],[DESEMPEÑO1524]]</f>
        <v>REGULAR</v>
      </c>
      <c r="CB46" s="187">
        <v>1</v>
      </c>
      <c r="CC46" s="186"/>
      <c r="CD46" s="186"/>
      <c r="CE46" s="272" t="str">
        <f>IFERROR(Tabla1[[#This Row],[Valor numerador19]]/Tabla1[[#This Row],[Valor denominador20]], " ")</f>
        <v xml:space="preserve"> </v>
      </c>
      <c r="CF46" s="181" t="str">
        <f>Tabla1[[#This Row],[EXCELENTE]]</f>
        <v>&gt;95%</v>
      </c>
      <c r="CG46" s="181"/>
      <c r="CH46" s="186"/>
      <c r="CI46" s="186"/>
      <c r="CJ46" s="187">
        <v>1</v>
      </c>
      <c r="CK46" s="186"/>
      <c r="CL46" s="186"/>
      <c r="CM46" s="272" t="str">
        <f>+IFERROR(Tabla1[[#This Row],[Valor numerador27]]/Tabla1[[#This Row],[Valor denominador28]], " ")</f>
        <v xml:space="preserve"> </v>
      </c>
      <c r="CN46" s="181" t="str">
        <f>Tabla1[[#This Row],[EXCELENTE]]</f>
        <v>&gt;95%</v>
      </c>
      <c r="CO46" s="186"/>
      <c r="CP46" s="186"/>
      <c r="CQ46" s="186"/>
      <c r="CR46" s="187">
        <v>1</v>
      </c>
      <c r="CS46" s="186">
        <v>11686211763</v>
      </c>
      <c r="CT46" s="186">
        <v>24381733204</v>
      </c>
      <c r="CU46" s="273">
        <f>IFERROR(Tabla1[[#This Row],[Valor numerador35]]/Tabla1[[#This Row],[Valor denominador36]], " ")</f>
        <v>0.47930192924442272</v>
      </c>
      <c r="CV46" s="181" t="str">
        <f>Tabla1[[#This Row],[EXCELENTE]]</f>
        <v>&gt;95%</v>
      </c>
      <c r="CW46" s="362" t="s">
        <v>19</v>
      </c>
      <c r="CX46" s="216" t="s">
        <v>911</v>
      </c>
      <c r="CY46" s="371" t="s">
        <v>559</v>
      </c>
      <c r="CZ46" s="263">
        <f>IFERROR(AVERAGE(Tabla1[[#This Row],[RESULTADO 21]],Tabla1[[#This Row],[RESULTADO 29]],Tabla1[[#This Row],[RESULTADO 37]]), "0")</f>
        <v>0.47930192924442272</v>
      </c>
      <c r="DA46" s="264">
        <f>Tabla1[[#This Row],[PROMEDIO MENSUAL 2do TRIMESTRE]]</f>
        <v>0.47930192924442272</v>
      </c>
      <c r="DB46" s="274" t="s">
        <v>18</v>
      </c>
      <c r="DC46" s="142">
        <f t="shared" si="0"/>
        <v>1</v>
      </c>
      <c r="DD46" s="143"/>
      <c r="DE46" s="143"/>
      <c r="DF46" s="142" t="str">
        <f>IFERROR(Tabla1[[#This Row],[Valor numerador43]]/Tabla1[[#This Row],[Valor denominador44]], " ")</f>
        <v xml:space="preserve"> </v>
      </c>
      <c r="DG46" s="144" t="str">
        <f>Tabla1[[#This Row],[EXCELENTE]]</f>
        <v>&gt;95%</v>
      </c>
      <c r="DH46" s="145"/>
      <c r="DI46" s="146"/>
      <c r="DJ46" s="146"/>
      <c r="DK46" s="142">
        <f t="shared" si="2"/>
        <v>1</v>
      </c>
      <c r="DL46" s="143"/>
      <c r="DM46" s="143"/>
      <c r="DN46" s="142" t="str">
        <f>IFERROR(Tabla1[[#This Row],[Valor numerador51]]/Tabla1[[#This Row],[Valor denominador52]], " ")</f>
        <v xml:space="preserve"> </v>
      </c>
      <c r="DO46" s="144" t="str">
        <f>Tabla1[[#This Row],[EXCELENTE]]</f>
        <v>&gt;95%</v>
      </c>
      <c r="DP46" s="145"/>
      <c r="DQ46" s="146"/>
      <c r="DR46" s="146"/>
      <c r="DS46" s="142">
        <f t="shared" si="3"/>
        <v>1</v>
      </c>
      <c r="DT46" s="403">
        <v>6589371512</v>
      </c>
      <c r="DU46" s="403">
        <v>24381733204</v>
      </c>
      <c r="DV46" s="142">
        <f>+Tabla1[[#This Row],[Valor denominador60]]/Tabla1[[#This Row],[Valor denominador60]]</f>
        <v>1</v>
      </c>
      <c r="DW46" s="144" t="str">
        <f>Tabla1[[#This Row],[EXCELENTE]]</f>
        <v>&gt;95%</v>
      </c>
      <c r="DX46" s="145" t="s">
        <v>18</v>
      </c>
      <c r="DY46" s="146" t="s">
        <v>994</v>
      </c>
      <c r="DZ46" s="146"/>
      <c r="EA46" s="263">
        <f>IFERROR(AVERAGE(Tabla1[[#This Row],[RESULTADO 45]],Tabla1[[#This Row],[RESULTADO 53]],Tabla1[[#This Row],[RESULTADO 61]]), " 0")</f>
        <v>1</v>
      </c>
      <c r="EB46" s="264">
        <f>Tabla1[[#This Row],[PROMEDIO MENSUAL 1er TRIMESTRE]]</f>
        <v>1</v>
      </c>
      <c r="EC46" s="275" t="str">
        <f>Tabla1[[#This Row],[DESEMPEÑO63]]</f>
        <v>MALO</v>
      </c>
    </row>
    <row r="47" spans="1:133" s="250" customFormat="1" ht="225" x14ac:dyDescent="0.2">
      <c r="A47" s="481">
        <v>40</v>
      </c>
      <c r="B47" s="357" t="s">
        <v>26</v>
      </c>
      <c r="C47" s="339" t="s">
        <v>358</v>
      </c>
      <c r="D47" s="277" t="s">
        <v>289</v>
      </c>
      <c r="E47" s="340" t="s">
        <v>71</v>
      </c>
      <c r="F47" s="358" t="s">
        <v>387</v>
      </c>
      <c r="G47" s="338" t="s">
        <v>388</v>
      </c>
      <c r="H47" s="285" t="s">
        <v>39</v>
      </c>
      <c r="I47" s="338" t="s">
        <v>377</v>
      </c>
      <c r="J47" s="341">
        <v>0.15</v>
      </c>
      <c r="K47" s="338" t="s">
        <v>385</v>
      </c>
      <c r="L47" s="340" t="s">
        <v>35</v>
      </c>
      <c r="M47" s="338" t="s">
        <v>389</v>
      </c>
      <c r="N47" s="338" t="s">
        <v>37</v>
      </c>
      <c r="O47" s="338" t="s">
        <v>380</v>
      </c>
      <c r="P47" s="310" t="s">
        <v>39</v>
      </c>
      <c r="Q47" s="310" t="s">
        <v>32</v>
      </c>
      <c r="R47" s="342" t="s">
        <v>1135</v>
      </c>
      <c r="S47" s="342" t="s">
        <v>390</v>
      </c>
      <c r="T47" s="393" t="s">
        <v>1136</v>
      </c>
      <c r="U47" s="374" t="s">
        <v>1137</v>
      </c>
      <c r="V47" s="338" t="s">
        <v>381</v>
      </c>
      <c r="W47" s="338" t="s">
        <v>368</v>
      </c>
      <c r="X47" s="338" t="s">
        <v>368</v>
      </c>
      <c r="Y47" s="338" t="s">
        <v>391</v>
      </c>
      <c r="Z47" s="337">
        <v>0.15</v>
      </c>
      <c r="AA47" s="406">
        <v>18175317036</v>
      </c>
      <c r="AB47" s="407">
        <v>94893106464</v>
      </c>
      <c r="AC47" s="261">
        <f>IFERROR(Tabla1[[#This Row],[Valor numerador]]/Tabla1[[#This Row],[Valor denominador]], " ")</f>
        <v>0.1915346405367733</v>
      </c>
      <c r="AD47" s="260" t="str">
        <f>Tabla1[[#This Row],[EXCELENTE]]</f>
        <v>&lt;15%</v>
      </c>
      <c r="AE47" s="408" t="s">
        <v>21</v>
      </c>
      <c r="AF47" s="409" t="s">
        <v>1070</v>
      </c>
      <c r="AG47" s="408"/>
      <c r="AH47" s="337">
        <v>0.15</v>
      </c>
      <c r="AI47" s="182">
        <v>15532840772</v>
      </c>
      <c r="AJ47" s="182">
        <v>101167144743</v>
      </c>
      <c r="AK47" s="261">
        <f>IFERROR(Tabla1[[#This Row],[Valor numerador3]]/Tabla1[[#This Row],[Valor denominador4]], " ")</f>
        <v>0.15353641551769459</v>
      </c>
      <c r="AL47" s="260" t="str">
        <f>Tabla1[[#This Row],[EXCELENTE]]</f>
        <v>&lt;15%</v>
      </c>
      <c r="AM47" s="408" t="s">
        <v>21</v>
      </c>
      <c r="AN47" s="409" t="s">
        <v>1078</v>
      </c>
      <c r="AO47" s="408"/>
      <c r="AP47" s="337">
        <v>0.15</v>
      </c>
      <c r="AQ47" s="410">
        <v>0</v>
      </c>
      <c r="AR47" s="182">
        <v>116392266646</v>
      </c>
      <c r="AS47" s="262">
        <f>IFERROR(Tabla1[[#This Row],[Valor numerador11]]/Tabla1[[#This Row],[Valor denominador12]], " ")</f>
        <v>0</v>
      </c>
      <c r="AT47" s="260" t="str">
        <f>Tabla1[[#This Row],[EXCELENTE]]</f>
        <v>&lt;15%</v>
      </c>
      <c r="AU47" s="360" t="s">
        <v>21</v>
      </c>
      <c r="AV47" s="153" t="s">
        <v>1094</v>
      </c>
      <c r="AW47" s="409"/>
      <c r="AX47" s="263">
        <f>IFERROR(AVERAGE(Tabla1[[#This Row],[RESULTADO ]],Tabla1[[#This Row],[RESULTADO 5]],Tabla1[[#This Row],[RESULTADO 13]]), "0")</f>
        <v>0.11502368535148928</v>
      </c>
      <c r="AY47" s="263">
        <f>Tabla1[[#This Row],[PROMEDIO MENSUAL 4to TRIMESTRE]]</f>
        <v>0.11502368535148928</v>
      </c>
      <c r="AZ47" s="265" t="str">
        <f>Tabla1[[#This Row],[DESEMPEÑO15]]</f>
        <v>EXCELENTE</v>
      </c>
      <c r="BA47" s="295">
        <v>0.15</v>
      </c>
      <c r="BB47" s="288">
        <v>16478002780</v>
      </c>
      <c r="BC47" s="288">
        <v>73777916576</v>
      </c>
      <c r="BD47" s="267">
        <f>IFERROR(Tabla1[[#This Row],[Valor numerador4]]/Tabla1[[#This Row],[Valor denominador5]], " ")</f>
        <v>0.22334600304178695</v>
      </c>
      <c r="BE47" s="268" t="str">
        <f t="shared" si="1"/>
        <v>&lt;15%</v>
      </c>
      <c r="BF47" s="321" t="s">
        <v>20</v>
      </c>
      <c r="BG47" s="289" t="s">
        <v>751</v>
      </c>
      <c r="BH47" s="289"/>
      <c r="BI47" s="295">
        <v>0.15</v>
      </c>
      <c r="BJ47" s="288">
        <v>16170606398</v>
      </c>
      <c r="BK47" s="288">
        <v>78564099811</v>
      </c>
      <c r="BL47" s="267">
        <f>+IFERROR(Tabla1[[#This Row],[Valor numerador312]]/Tabla1[[#This Row],[Valor denominador413]], " ")</f>
        <v>0.20582691632566638</v>
      </c>
      <c r="BM47" s="266" t="str">
        <f>Tabla1[[#This Row],[EXCELENTE]]</f>
        <v>&lt;15%</v>
      </c>
      <c r="BN47" s="288" t="s">
        <v>20</v>
      </c>
      <c r="BO47" s="289" t="s">
        <v>776</v>
      </c>
      <c r="BP47" s="289"/>
      <c r="BQ47" s="295">
        <v>0.15</v>
      </c>
      <c r="BR47" s="288">
        <v>15749366647</v>
      </c>
      <c r="BS47" s="288">
        <v>84577727325</v>
      </c>
      <c r="BT47" s="267">
        <f>+IFERROR(Tabla1[[#This Row],[Valor numerador1120]]/Tabla1[[#This Row],[Valor denominador1221]], " ")</f>
        <v>0.1862117503640312</v>
      </c>
      <c r="BU47" s="266" t="str">
        <f>Tabla1[[#This Row],[EXCELENTE]]</f>
        <v>&lt;15%</v>
      </c>
      <c r="BV47" s="288" t="s">
        <v>20</v>
      </c>
      <c r="BW47" s="289" t="s">
        <v>816</v>
      </c>
      <c r="BX47" s="184"/>
      <c r="BY47" s="270">
        <f>+IFERROR(AVERAGE(Tabla1[[#This Row],[RESULTADO 6]],Tabla1[[#This Row],[RESULTADO 514]],Tabla1[[#This Row],[RESULTADO 1322]]), "0")</f>
        <v>0.20512822324382818</v>
      </c>
      <c r="BZ47" s="271">
        <f>Tabla1[[#This Row],[PROMEDIO MENSUAL 3er TRIMESTRE]]</f>
        <v>0.20512822324382818</v>
      </c>
      <c r="CA47" s="265" t="str">
        <f>Tabla1[[#This Row],[DESEMPEÑO1524]]</f>
        <v>BUENO</v>
      </c>
      <c r="CB47" s="187">
        <v>0.15</v>
      </c>
      <c r="CC47" s="186">
        <v>7358321032</v>
      </c>
      <c r="CD47" s="186">
        <v>39646122929</v>
      </c>
      <c r="CE47" s="272">
        <f>IFERROR(Tabla1[[#This Row],[Valor numerador19]]/Tabla1[[#This Row],[Valor denominador20]], " ")</f>
        <v>0.18560001554698302</v>
      </c>
      <c r="CF47" s="181" t="str">
        <f>Tabla1[[#This Row],[EXCELENTE]]</f>
        <v>&lt;15%</v>
      </c>
      <c r="CG47" s="181" t="s">
        <v>20</v>
      </c>
      <c r="CH47" s="216" t="s">
        <v>848</v>
      </c>
      <c r="CI47" s="186"/>
      <c r="CJ47" s="187">
        <v>0.15</v>
      </c>
      <c r="CK47" s="186">
        <v>9846567892</v>
      </c>
      <c r="CL47" s="186">
        <v>49647300068</v>
      </c>
      <c r="CM47" s="272">
        <f>+IFERROR(Tabla1[[#This Row],[Valor numerador27]]/Tabla1[[#This Row],[Valor denominador28]], " ")</f>
        <v>0.19833038007129358</v>
      </c>
      <c r="CN47" s="181" t="str">
        <f>Tabla1[[#This Row],[EXCELENTE]]</f>
        <v>&lt;15%</v>
      </c>
      <c r="CO47" s="186" t="s">
        <v>20</v>
      </c>
      <c r="CP47" s="216" t="s">
        <v>870</v>
      </c>
      <c r="CQ47" s="186"/>
      <c r="CR47" s="187">
        <v>0.15</v>
      </c>
      <c r="CS47" s="186">
        <v>10178875414</v>
      </c>
      <c r="CT47" s="186">
        <v>59910551027</v>
      </c>
      <c r="CU47" s="273">
        <f>IFERROR(Tabla1[[#This Row],[Valor numerador35]]/Tabla1[[#This Row],[Valor denominador36]], " ")</f>
        <v>0.1699012150532995</v>
      </c>
      <c r="CV47" s="181" t="str">
        <f>Tabla1[[#This Row],[EXCELENTE]]</f>
        <v>&lt;15%</v>
      </c>
      <c r="CW47" s="362" t="s">
        <v>20</v>
      </c>
      <c r="CX47" s="216" t="s">
        <v>912</v>
      </c>
      <c r="CY47" s="371" t="s">
        <v>559</v>
      </c>
      <c r="CZ47" s="263">
        <f>IFERROR(AVERAGE(Tabla1[[#This Row],[RESULTADO 21]],Tabla1[[#This Row],[RESULTADO 29]],Tabla1[[#This Row],[RESULTADO 37]]), "0")</f>
        <v>0.18461053689052534</v>
      </c>
      <c r="DA47" s="264">
        <f>Tabla1[[#This Row],[PROMEDIO MENSUAL 2do TRIMESTRE]]</f>
        <v>0.18461053689052534</v>
      </c>
      <c r="DB47" s="274" t="str">
        <f>Tabla1[[#This Row],[DESEMPEÑO39]]</f>
        <v>BUENO</v>
      </c>
      <c r="DC47" s="142">
        <f t="shared" si="0"/>
        <v>0.15</v>
      </c>
      <c r="DD47" s="411">
        <v>10693082650</v>
      </c>
      <c r="DE47" s="411">
        <v>16269540643</v>
      </c>
      <c r="DF47" s="142">
        <f>IFERROR(Tabla1[[#This Row],[Valor numerador43]]/Tabla1[[#This Row],[Valor denominador44]], " ")</f>
        <v>0.65724551692249034</v>
      </c>
      <c r="DG47" s="144" t="str">
        <f>Tabla1[[#This Row],[EXCELENTE]]</f>
        <v>&lt;15%</v>
      </c>
      <c r="DH47" s="145" t="s">
        <v>18</v>
      </c>
      <c r="DI47" s="412" t="s">
        <v>942</v>
      </c>
      <c r="DJ47" s="146"/>
      <c r="DK47" s="142">
        <f t="shared" si="2"/>
        <v>0.15</v>
      </c>
      <c r="DL47" s="411">
        <v>10478961129</v>
      </c>
      <c r="DM47" s="411">
        <v>27273897133</v>
      </c>
      <c r="DN47" s="142">
        <f>IFERROR(Tabla1[[#This Row],[Valor numerador51]]/Tabla1[[#This Row],[Valor denominador52]], " ")</f>
        <v>0.38421209399961403</v>
      </c>
      <c r="DO47" s="144" t="str">
        <f>Tabla1[[#This Row],[EXCELENTE]]</f>
        <v>&lt;15%</v>
      </c>
      <c r="DP47" s="145" t="s">
        <v>19</v>
      </c>
      <c r="DQ47" s="146" t="s">
        <v>961</v>
      </c>
      <c r="DR47" s="146"/>
      <c r="DS47" s="142">
        <f t="shared" si="3"/>
        <v>0.15</v>
      </c>
      <c r="DT47" s="403">
        <v>6897840182</v>
      </c>
      <c r="DU47" s="413">
        <v>33888586812</v>
      </c>
      <c r="DV47" s="142">
        <f>+Tabla1[[#This Row],[Valor denominador60]]/Tabla1[[#This Row],[Valor denominador60]]</f>
        <v>1</v>
      </c>
      <c r="DW47" s="144" t="str">
        <f>Tabla1[[#This Row],[EXCELENTE]]</f>
        <v>&lt;15%</v>
      </c>
      <c r="DX47" s="145" t="s">
        <v>20</v>
      </c>
      <c r="DY47" s="146" t="s">
        <v>995</v>
      </c>
      <c r="DZ47" s="146"/>
      <c r="EA47" s="263">
        <f>IFERROR(AVERAGE(Tabla1[[#This Row],[RESULTADO 45]],Tabla1[[#This Row],[RESULTADO 53]],Tabla1[[#This Row],[RESULTADO 61]]), " 0")</f>
        <v>0.68048587030736807</v>
      </c>
      <c r="EB47" s="264">
        <f>Tabla1[[#This Row],[PROMEDIO MENSUAL 1er TRIMESTRE]]</f>
        <v>0.68048587030736807</v>
      </c>
      <c r="EC47" s="275" t="str">
        <f>Tabla1[[#This Row],[DESEMPEÑO63]]</f>
        <v>BUENO</v>
      </c>
    </row>
    <row r="48" spans="1:133" s="250" customFormat="1" ht="240" x14ac:dyDescent="0.25">
      <c r="A48" s="481">
        <v>41</v>
      </c>
      <c r="B48" s="331" t="s">
        <v>26</v>
      </c>
      <c r="C48" s="332" t="s">
        <v>358</v>
      </c>
      <c r="D48" s="277" t="s">
        <v>289</v>
      </c>
      <c r="E48" s="333" t="s">
        <v>71</v>
      </c>
      <c r="F48" s="363" t="s">
        <v>392</v>
      </c>
      <c r="G48" s="334" t="s">
        <v>393</v>
      </c>
      <c r="H48" s="334" t="s">
        <v>39</v>
      </c>
      <c r="I48" s="334" t="s">
        <v>377</v>
      </c>
      <c r="J48" s="335">
        <v>1</v>
      </c>
      <c r="K48" s="334" t="s">
        <v>385</v>
      </c>
      <c r="L48" s="334" t="s">
        <v>35</v>
      </c>
      <c r="M48" s="363" t="s">
        <v>394</v>
      </c>
      <c r="N48" s="334" t="s">
        <v>37</v>
      </c>
      <c r="O48" s="334" t="s">
        <v>380</v>
      </c>
      <c r="P48" s="334" t="s">
        <v>39</v>
      </c>
      <c r="Q48" s="333" t="s">
        <v>32</v>
      </c>
      <c r="R48" s="336" t="s">
        <v>1131</v>
      </c>
      <c r="S48" s="336" t="s">
        <v>1132</v>
      </c>
      <c r="T48" s="397" t="s">
        <v>1138</v>
      </c>
      <c r="U48" s="397">
        <v>1</v>
      </c>
      <c r="V48" s="334" t="s">
        <v>381</v>
      </c>
      <c r="W48" s="334" t="s">
        <v>368</v>
      </c>
      <c r="X48" s="334" t="s">
        <v>368</v>
      </c>
      <c r="Y48" s="334" t="s">
        <v>382</v>
      </c>
      <c r="Z48" s="337">
        <v>1</v>
      </c>
      <c r="AA48" s="406">
        <v>76717789428</v>
      </c>
      <c r="AB48" s="407">
        <v>130045990000</v>
      </c>
      <c r="AC48" s="261">
        <f>IFERROR(Tabla1[[#This Row],[Valor numerador]]/Tabla1[[#This Row],[Valor denominador]], " ")</f>
        <v>0.58992814332837173</v>
      </c>
      <c r="AD48" s="260" t="str">
        <f>Tabla1[[#This Row],[REGULAR]]</f>
        <v xml:space="preserve"> &gt; 51% y &lt; 79%</v>
      </c>
      <c r="AE48" s="182" t="s">
        <v>19</v>
      </c>
      <c r="AF48" s="153" t="s">
        <v>1071</v>
      </c>
      <c r="AG48" s="182"/>
      <c r="AH48" s="337">
        <v>1</v>
      </c>
      <c r="AI48" s="182">
        <v>85634303971</v>
      </c>
      <c r="AJ48" s="182">
        <v>130045990000</v>
      </c>
      <c r="AK48" s="261">
        <f>IFERROR(Tabla1[[#This Row],[Valor numerador3]]/Tabla1[[#This Row],[Valor denominador4]], " ")</f>
        <v>0.65849246079021739</v>
      </c>
      <c r="AL48" s="260">
        <f>Tabla1[[#This Row],[EXCELENTE]]</f>
        <v>1</v>
      </c>
      <c r="AM48" s="182" t="s">
        <v>19</v>
      </c>
      <c r="AN48" s="153" t="s">
        <v>1079</v>
      </c>
      <c r="AO48" s="182"/>
      <c r="AP48" s="337">
        <v>1</v>
      </c>
      <c r="AQ48" s="414">
        <v>116392266646</v>
      </c>
      <c r="AR48" s="414">
        <v>130045990000</v>
      </c>
      <c r="AS48" s="262">
        <f>IFERROR(Tabla1[[#This Row],[Valor numerador11]]/Tabla1[[#This Row],[Valor denominador12]], " ")</f>
        <v>0.89500850157701906</v>
      </c>
      <c r="AT48" s="260" t="str">
        <f>Tabla1[[#This Row],[BUENO]]</f>
        <v>&gt;80 y &lt; 99%</v>
      </c>
      <c r="AU48" s="360" t="s">
        <v>20</v>
      </c>
      <c r="AV48" s="153" t="s">
        <v>1095</v>
      </c>
      <c r="AW48" s="153"/>
      <c r="AX48" s="263">
        <f>IFERROR(AVERAGE(Tabla1[[#This Row],[RESULTADO ]],Tabla1[[#This Row],[RESULTADO 5]],Tabla1[[#This Row],[RESULTADO 13]]), "0")</f>
        <v>0.71447636856520269</v>
      </c>
      <c r="AY48" s="263">
        <f>Tabla1[[#This Row],[PROMEDIO MENSUAL 4to TRIMESTRE]]</f>
        <v>0.71447636856520269</v>
      </c>
      <c r="AZ48" s="265" t="str">
        <f>Tabla1[[#This Row],[DESEMPEÑO15]]</f>
        <v>BUENO</v>
      </c>
      <c r="BA48" s="295">
        <v>1</v>
      </c>
      <c r="BB48" s="288">
        <v>57299913796</v>
      </c>
      <c r="BC48" s="288">
        <v>130045990000</v>
      </c>
      <c r="BD48" s="267">
        <f>IFERROR(Tabla1[[#This Row],[Valor numerador4]]/Tabla1[[#This Row],[Valor denominador5]], " ")</f>
        <v>0.4406126924482639</v>
      </c>
      <c r="BE48" s="268">
        <f t="shared" si="1"/>
        <v>1</v>
      </c>
      <c r="BF48" s="266"/>
      <c r="BG48" s="289" t="s">
        <v>752</v>
      </c>
      <c r="BH48" s="289"/>
      <c r="BI48" s="295">
        <v>1</v>
      </c>
      <c r="BJ48" s="288">
        <v>62393493413</v>
      </c>
      <c r="BK48" s="288">
        <v>130045990000</v>
      </c>
      <c r="BL48" s="267">
        <f>+IFERROR(Tabla1[[#This Row],[Valor numerador312]]/Tabla1[[#This Row],[Valor denominador413]], " ")</f>
        <v>0.47978021785216135</v>
      </c>
      <c r="BM48" s="266">
        <f>Tabla1[[#This Row],[EXCELENTE]]</f>
        <v>1</v>
      </c>
      <c r="BN48" s="288" t="s">
        <v>18</v>
      </c>
      <c r="BO48" s="289" t="s">
        <v>777</v>
      </c>
      <c r="BP48" s="289"/>
      <c r="BQ48" s="295">
        <v>1</v>
      </c>
      <c r="BR48" s="288">
        <v>68828360678</v>
      </c>
      <c r="BS48" s="288">
        <v>130045990000</v>
      </c>
      <c r="BT48" s="267">
        <f>+IFERROR(Tabla1[[#This Row],[Valor numerador1120]]/Tabla1[[#This Row],[Valor denominador1221]], " ")</f>
        <v>0.52926169179072724</v>
      </c>
      <c r="BU48" s="266">
        <f>Tabla1[[#This Row],[EXCELENTE]]</f>
        <v>1</v>
      </c>
      <c r="BV48" s="288" t="s">
        <v>18</v>
      </c>
      <c r="BW48" s="289" t="s">
        <v>817</v>
      </c>
      <c r="BX48" s="184"/>
      <c r="BY48" s="270">
        <f>+IFERROR(AVERAGE(Tabla1[[#This Row],[RESULTADO 6]],Tabla1[[#This Row],[RESULTADO 514]],Tabla1[[#This Row],[RESULTADO 1322]]), "0")</f>
        <v>0.48321820069705085</v>
      </c>
      <c r="BZ48" s="271">
        <f>Tabla1[[#This Row],[PROMEDIO MENSUAL 3er TRIMESTRE]]</f>
        <v>0.48321820069705085</v>
      </c>
      <c r="CA48" s="265" t="str">
        <f>Tabla1[[#This Row],[DESEMPEÑO1524]]</f>
        <v>MALO</v>
      </c>
      <c r="CB48" s="187">
        <v>1</v>
      </c>
      <c r="CC48" s="186">
        <v>32287801897</v>
      </c>
      <c r="CD48" s="186">
        <v>130045990000</v>
      </c>
      <c r="CE48" s="272">
        <f>IFERROR(Tabla1[[#This Row],[Valor numerador19]]/Tabla1[[#This Row],[Valor denominador20]], " ")</f>
        <v>0.24827987312027075</v>
      </c>
      <c r="CF48" s="181">
        <f>Tabla1[[#This Row],[EXCELENTE]]</f>
        <v>1</v>
      </c>
      <c r="CG48" s="181" t="s">
        <v>18</v>
      </c>
      <c r="CH48" s="216" t="s">
        <v>849</v>
      </c>
      <c r="CI48" s="186"/>
      <c r="CJ48" s="187">
        <v>1</v>
      </c>
      <c r="CK48" s="186">
        <v>39800732176</v>
      </c>
      <c r="CL48" s="186">
        <v>130045990000</v>
      </c>
      <c r="CM48" s="272">
        <f>+IFERROR(Tabla1[[#This Row],[Valor numerador27]]/Tabla1[[#This Row],[Valor denominador28]], " ")</f>
        <v>0.3060512067769256</v>
      </c>
      <c r="CN48" s="181">
        <f>Tabla1[[#This Row],[EXCELENTE]]</f>
        <v>1</v>
      </c>
      <c r="CO48" s="186" t="s">
        <v>18</v>
      </c>
      <c r="CP48" s="216" t="s">
        <v>871</v>
      </c>
      <c r="CQ48" s="186"/>
      <c r="CR48" s="187">
        <v>1</v>
      </c>
      <c r="CS48" s="186">
        <v>49731675613</v>
      </c>
      <c r="CT48" s="186">
        <v>130045990000</v>
      </c>
      <c r="CU48" s="273">
        <f>IFERROR(Tabla1[[#This Row],[Valor numerador35]]/Tabla1[[#This Row],[Valor denominador36]], " ")</f>
        <v>0.38241606383249493</v>
      </c>
      <c r="CV48" s="181">
        <f>Tabla1[[#This Row],[EXCELENTE]]</f>
        <v>1</v>
      </c>
      <c r="CW48" s="362" t="s">
        <v>18</v>
      </c>
      <c r="CX48" s="216" t="s">
        <v>913</v>
      </c>
      <c r="CY48" s="371" t="s">
        <v>559</v>
      </c>
      <c r="CZ48" s="263">
        <f>IFERROR(AVERAGE(Tabla1[[#This Row],[RESULTADO 21]],Tabla1[[#This Row],[RESULTADO 29]],Tabla1[[#This Row],[RESULTADO 37]]), "0")</f>
        <v>0.3122490479098971</v>
      </c>
      <c r="DA48" s="264">
        <f>Tabla1[[#This Row],[PROMEDIO MENSUAL 2do TRIMESTRE]]</f>
        <v>0.3122490479098971</v>
      </c>
      <c r="DB48" s="274" t="str">
        <f>Tabla1[[#This Row],[DESEMPEÑO39]]</f>
        <v>MALO</v>
      </c>
      <c r="DC48" s="142">
        <f t="shared" si="0"/>
        <v>1</v>
      </c>
      <c r="DD48" s="411">
        <v>5576457993</v>
      </c>
      <c r="DE48" s="411">
        <v>131653990000</v>
      </c>
      <c r="DF48" s="142">
        <f>IFERROR(Tabla1[[#This Row],[Valor numerador43]]/Tabla1[[#This Row],[Valor denominador44]], " ")</f>
        <v>4.2356923576718032E-2</v>
      </c>
      <c r="DG48" s="144">
        <f>Tabla1[[#This Row],[EXCELENTE]]</f>
        <v>1</v>
      </c>
      <c r="DH48" s="145" t="s">
        <v>18</v>
      </c>
      <c r="DI48" s="412" t="s">
        <v>943</v>
      </c>
      <c r="DJ48" s="146"/>
      <c r="DK48" s="142">
        <f t="shared" si="2"/>
        <v>1</v>
      </c>
      <c r="DL48" s="411">
        <v>16794936004</v>
      </c>
      <c r="DM48" s="411">
        <v>131653990000</v>
      </c>
      <c r="DN48" s="142">
        <f>IFERROR(Tabla1[[#This Row],[Valor numerador51]]/Tabla1[[#This Row],[Valor denominador52]], " ")</f>
        <v>0.12756875810600196</v>
      </c>
      <c r="DO48" s="144">
        <f>Tabla1[[#This Row],[EXCELENTE]]</f>
        <v>1</v>
      </c>
      <c r="DP48" s="145" t="s">
        <v>18</v>
      </c>
      <c r="DQ48" s="146" t="s">
        <v>962</v>
      </c>
      <c r="DR48" s="146"/>
      <c r="DS48" s="142">
        <f t="shared" si="3"/>
        <v>1</v>
      </c>
      <c r="DT48" s="403">
        <v>26990746630</v>
      </c>
      <c r="DU48" s="413">
        <v>131653990000</v>
      </c>
      <c r="DV48" s="142">
        <f>+Tabla1[[#This Row],[Valor denominador60]]/Tabla1[[#This Row],[Valor denominador60]]</f>
        <v>1</v>
      </c>
      <c r="DW48" s="144">
        <f>Tabla1[[#This Row],[EXCELENTE]]</f>
        <v>1</v>
      </c>
      <c r="DX48" s="145" t="s">
        <v>18</v>
      </c>
      <c r="DY48" s="146" t="s">
        <v>996</v>
      </c>
      <c r="DZ48" s="146"/>
      <c r="EA48" s="263">
        <f>IFERROR(AVERAGE(Tabla1[[#This Row],[RESULTADO 45]],Tabla1[[#This Row],[RESULTADO 53]],Tabla1[[#This Row],[RESULTADO 61]]), " 0")</f>
        <v>0.38997522722757333</v>
      </c>
      <c r="EB48" s="264">
        <f>Tabla1[[#This Row],[PROMEDIO MENSUAL 1er TRIMESTRE]]</f>
        <v>0.38997522722757333</v>
      </c>
      <c r="EC48" s="275" t="str">
        <f>Tabla1[[#This Row],[DESEMPEÑO63]]</f>
        <v>MALO</v>
      </c>
    </row>
    <row r="49" spans="1:133" s="250" customFormat="1" ht="210" x14ac:dyDescent="0.25">
      <c r="A49" s="481">
        <v>42</v>
      </c>
      <c r="B49" s="357" t="s">
        <v>26</v>
      </c>
      <c r="C49" s="338" t="s">
        <v>719</v>
      </c>
      <c r="D49" s="277" t="s">
        <v>289</v>
      </c>
      <c r="E49" s="340" t="s">
        <v>29</v>
      </c>
      <c r="F49" s="338" t="s">
        <v>395</v>
      </c>
      <c r="G49" s="338" t="s">
        <v>396</v>
      </c>
      <c r="H49" s="285" t="s">
        <v>397</v>
      </c>
      <c r="I49" s="338" t="s">
        <v>398</v>
      </c>
      <c r="J49" s="338" t="s">
        <v>399</v>
      </c>
      <c r="K49" s="338" t="s">
        <v>400</v>
      </c>
      <c r="L49" s="340" t="s">
        <v>35</v>
      </c>
      <c r="M49" s="338" t="s">
        <v>401</v>
      </c>
      <c r="N49" s="338" t="s">
        <v>37</v>
      </c>
      <c r="O49" s="338" t="s">
        <v>402</v>
      </c>
      <c r="P49" s="310" t="s">
        <v>397</v>
      </c>
      <c r="Q49" s="285" t="s">
        <v>403</v>
      </c>
      <c r="R49" s="342" t="s">
        <v>404</v>
      </c>
      <c r="S49" s="342" t="s">
        <v>405</v>
      </c>
      <c r="T49" s="415" t="s">
        <v>406</v>
      </c>
      <c r="U49" s="416">
        <v>1</v>
      </c>
      <c r="V49" s="417" t="s">
        <v>407</v>
      </c>
      <c r="W49" s="285" t="s">
        <v>408</v>
      </c>
      <c r="X49" s="418" t="s">
        <v>409</v>
      </c>
      <c r="Y49" s="418" t="s">
        <v>410</v>
      </c>
      <c r="Z49" s="419"/>
      <c r="AA49" s="420"/>
      <c r="AB49" s="420"/>
      <c r="AC49" s="261" t="str">
        <f>IFERROR(Tabla1[[#This Row],[Valor numerador]]/Tabla1[[#This Row],[Valor denominador]], " ")</f>
        <v xml:space="preserve"> </v>
      </c>
      <c r="AD49" s="260">
        <f>Tabla1[[#This Row],[EXCELENTE]]</f>
        <v>1</v>
      </c>
      <c r="AE49" s="398"/>
      <c r="AF49" s="421"/>
      <c r="AG49" s="400"/>
      <c r="AH49" s="419"/>
      <c r="AI49" s="420"/>
      <c r="AJ49" s="420"/>
      <c r="AK49" s="260" t="str">
        <f>IFERROR(Tabla1[[#This Row],[Valor numerador3]]/Tabla1[[#This Row],[Valor denominador4]], " ")</f>
        <v xml:space="preserve"> </v>
      </c>
      <c r="AL49" s="260">
        <f>Tabla1[[#This Row],[EXCELENTE]]</f>
        <v>1</v>
      </c>
      <c r="AM49" s="398"/>
      <c r="AN49" s="421"/>
      <c r="AO49" s="400"/>
      <c r="AP49" s="422" t="s">
        <v>399</v>
      </c>
      <c r="AQ49" s="423">
        <v>0.09</v>
      </c>
      <c r="AR49" s="423">
        <v>0.11</v>
      </c>
      <c r="AS49" s="262">
        <f>IFERROR(Tabla1[[#This Row],[Valor numerador11]]/Tabla1[[#This Row],[Valor denominador12]], " ")</f>
        <v>0.81818181818181812</v>
      </c>
      <c r="AT49" s="260" t="str">
        <f>Tabla1[[#This Row],[BUENO]]</f>
        <v>&gt;81% y &lt; 100%</v>
      </c>
      <c r="AU49" s="360" t="s">
        <v>20</v>
      </c>
      <c r="AV49" s="153" t="s">
        <v>1096</v>
      </c>
      <c r="AW49" s="402"/>
      <c r="AX49" s="263">
        <f>IFERROR(AVERAGE(Tabla1[[#This Row],[RESULTADO ]],Tabla1[[#This Row],[RESULTADO 5]],Tabla1[[#This Row],[RESULTADO 13]]), "0")</f>
        <v>0.81818181818181812</v>
      </c>
      <c r="AY49" s="263">
        <f>Tabla1[[#This Row],[PROMEDIO MENSUAL 4to TRIMESTRE]]</f>
        <v>0.81818181818181812</v>
      </c>
      <c r="AZ49" s="265" t="str">
        <f>Tabla1[[#This Row],[DESEMPEÑO15]]</f>
        <v>BUENO</v>
      </c>
      <c r="BA49" s="217"/>
      <c r="BB49" s="217"/>
      <c r="BC49" s="217"/>
      <c r="BD49" s="267" t="str">
        <f>IFERROR(Tabla1[[#This Row],[Valor numerador4]]/Tabla1[[#This Row],[Valor denominador5]], " ")</f>
        <v xml:space="preserve"> </v>
      </c>
      <c r="BE49" s="268">
        <f t="shared" si="1"/>
        <v>1</v>
      </c>
      <c r="BF49" s="321"/>
      <c r="BG49" s="178"/>
      <c r="BH49" s="178"/>
      <c r="BI49" s="172"/>
      <c r="BJ49" s="172"/>
      <c r="BK49" s="172"/>
      <c r="BL49" s="267" t="str">
        <f>+IFERROR(Tabla1[[#This Row],[Valor numerador312]]/Tabla1[[#This Row],[Valor denominador413]], " ")</f>
        <v xml:space="preserve"> </v>
      </c>
      <c r="BM49" s="266">
        <f>Tabla1[[#This Row],[EXCELENTE]]</f>
        <v>1</v>
      </c>
      <c r="BN49" s="172"/>
      <c r="BO49" s="178"/>
      <c r="BP49" s="178"/>
      <c r="BQ49" s="172"/>
      <c r="BR49" s="172"/>
      <c r="BS49" s="172"/>
      <c r="BT49" s="267" t="str">
        <f>+IFERROR(Tabla1[[#This Row],[Valor numerador1120]]/Tabla1[[#This Row],[Valor denominador1221]], " ")</f>
        <v xml:space="preserve"> </v>
      </c>
      <c r="BU49" s="266">
        <f>Tabla1[[#This Row],[EXCELENTE]]</f>
        <v>1</v>
      </c>
      <c r="BV49" s="424"/>
      <c r="BW49" s="178"/>
      <c r="BX49" s="184"/>
      <c r="BY49" s="270" t="str">
        <f>+IFERROR(AVERAGE(Tabla1[[#This Row],[RESULTADO 6]],Tabla1[[#This Row],[RESULTADO 514]],Tabla1[[#This Row],[RESULTADO 1322]]), "0")</f>
        <v>0</v>
      </c>
      <c r="BZ49" s="271" t="str">
        <f>Tabla1[[#This Row],[PROMEDIO MENSUAL 3er TRIMESTRE]]</f>
        <v>0</v>
      </c>
      <c r="CA49" s="265"/>
      <c r="CB49" s="163" t="s">
        <v>829</v>
      </c>
      <c r="CC49" s="163" t="s">
        <v>829</v>
      </c>
      <c r="CD49" s="163" t="s">
        <v>829</v>
      </c>
      <c r="CE49" s="272" t="str">
        <f>IFERROR(Tabla1[[#This Row],[Valor numerador19]]/Tabla1[[#This Row],[Valor denominador20]], " ")</f>
        <v xml:space="preserve"> </v>
      </c>
      <c r="CF49" s="181">
        <f>Tabla1[[#This Row],[EXCELENTE]]</f>
        <v>1</v>
      </c>
      <c r="CG49" s="181"/>
      <c r="CH49" s="425" t="s">
        <v>829</v>
      </c>
      <c r="CI49" s="425" t="s">
        <v>829</v>
      </c>
      <c r="CJ49" s="163" t="s">
        <v>829</v>
      </c>
      <c r="CK49" s="163" t="s">
        <v>829</v>
      </c>
      <c r="CL49" s="163" t="s">
        <v>829</v>
      </c>
      <c r="CM49" s="272" t="str">
        <f>+IFERROR(Tabla1[[#This Row],[Valor numerador27]]/Tabla1[[#This Row],[Valor denominador28]], " ")</f>
        <v xml:space="preserve"> </v>
      </c>
      <c r="CN49" s="181">
        <f>Tabla1[[#This Row],[EXCELENTE]]</f>
        <v>1</v>
      </c>
      <c r="CO49" s="163"/>
      <c r="CP49" s="163" t="s">
        <v>829</v>
      </c>
      <c r="CQ49" s="163" t="s">
        <v>829</v>
      </c>
      <c r="CR49" s="163" t="s">
        <v>829</v>
      </c>
      <c r="CS49" s="163" t="s">
        <v>829</v>
      </c>
      <c r="CT49" s="163" t="s">
        <v>829</v>
      </c>
      <c r="CU49" s="273" t="str">
        <f>IFERROR(Tabla1[[#This Row],[Valor numerador35]]/Tabla1[[#This Row],[Valor denominador36]], " ")</f>
        <v xml:space="preserve"> </v>
      </c>
      <c r="CV49" s="181">
        <f>Tabla1[[#This Row],[EXCELENTE]]</f>
        <v>1</v>
      </c>
      <c r="CW49" s="426"/>
      <c r="CX49" s="163" t="s">
        <v>829</v>
      </c>
      <c r="CY49" s="371" t="s">
        <v>559</v>
      </c>
      <c r="CZ49" s="263" t="str">
        <f>IFERROR(AVERAGE(Tabla1[[#This Row],[RESULTADO 21]],Tabla1[[#This Row],[RESULTADO 29]],Tabla1[[#This Row],[RESULTADO 37]]), "0")</f>
        <v>0</v>
      </c>
      <c r="DA49" s="264" t="str">
        <f>Tabla1[[#This Row],[PROMEDIO MENSUAL 2do TRIMESTRE]]</f>
        <v>0</v>
      </c>
      <c r="DB49" s="274"/>
      <c r="DC49" s="142" t="str">
        <f t="shared" si="0"/>
        <v>Por Demanda</v>
      </c>
      <c r="DD49" s="143" t="s">
        <v>829</v>
      </c>
      <c r="DE49" s="143" t="s">
        <v>829</v>
      </c>
      <c r="DF49" s="142" t="str">
        <f>IFERROR(Tabla1[[#This Row],[Valor numerador43]]/Tabla1[[#This Row],[Valor denominador44]], " ")</f>
        <v xml:space="preserve"> </v>
      </c>
      <c r="DG49" s="144">
        <f>Tabla1[[#This Row],[EXCELENTE]]</f>
        <v>1</v>
      </c>
      <c r="DH49" s="145" t="s">
        <v>829</v>
      </c>
      <c r="DI49" s="146" t="s">
        <v>829</v>
      </c>
      <c r="DJ49" s="146" t="s">
        <v>829</v>
      </c>
      <c r="DK49" s="142" t="str">
        <f t="shared" si="2"/>
        <v>Por Demanda</v>
      </c>
      <c r="DL49" s="143" t="s">
        <v>829</v>
      </c>
      <c r="DM49" s="143" t="s">
        <v>829</v>
      </c>
      <c r="DN49" s="142" t="str">
        <f>IFERROR(Tabla1[[#This Row],[Valor numerador51]]/Tabla1[[#This Row],[Valor denominador52]], " ")</f>
        <v xml:space="preserve"> </v>
      </c>
      <c r="DO49" s="144">
        <f>Tabla1[[#This Row],[EXCELENTE]]</f>
        <v>1</v>
      </c>
      <c r="DP49" s="145" t="s">
        <v>829</v>
      </c>
      <c r="DQ49" s="146" t="s">
        <v>829</v>
      </c>
      <c r="DR49" s="146" t="s">
        <v>829</v>
      </c>
      <c r="DS49" s="198" t="str">
        <f t="shared" si="3"/>
        <v>Por Demanda</v>
      </c>
      <c r="DT49" s="199" t="s">
        <v>829</v>
      </c>
      <c r="DU49" s="199" t="s">
        <v>829</v>
      </c>
      <c r="DV49" s="142" t="e">
        <f>+Tabla1[[#This Row],[Valor denominador60]]/Tabla1[[#This Row],[Valor denominador60]]</f>
        <v>#VALUE!</v>
      </c>
      <c r="DW49" s="144">
        <f>Tabla1[[#This Row],[EXCELENTE]]</f>
        <v>1</v>
      </c>
      <c r="DX49" s="145" t="s">
        <v>829</v>
      </c>
      <c r="DY49" s="146" t="s">
        <v>829</v>
      </c>
      <c r="DZ49" s="146" t="s">
        <v>829</v>
      </c>
      <c r="EA49" s="263" t="str">
        <f>IFERROR(AVERAGE(Tabla1[[#This Row],[RESULTADO 45]],Tabla1[[#This Row],[RESULTADO 53]],Tabla1[[#This Row],[RESULTADO 61]]), " 0")</f>
        <v xml:space="preserve"> 0</v>
      </c>
      <c r="EB49" s="264" t="str">
        <f>Tabla1[[#This Row],[PROMEDIO MENSUAL 1er TRIMESTRE]]</f>
        <v xml:space="preserve"> 0</v>
      </c>
      <c r="EC49" s="275"/>
    </row>
    <row r="50" spans="1:133" s="250" customFormat="1" ht="180" x14ac:dyDescent="0.25">
      <c r="A50" s="481">
        <v>43</v>
      </c>
      <c r="B50" s="331" t="s">
        <v>26</v>
      </c>
      <c r="C50" s="332" t="s">
        <v>411</v>
      </c>
      <c r="D50" s="277" t="s">
        <v>289</v>
      </c>
      <c r="E50" s="333" t="s">
        <v>29</v>
      </c>
      <c r="F50" s="331" t="s">
        <v>412</v>
      </c>
      <c r="G50" s="258" t="s">
        <v>413</v>
      </c>
      <c r="H50" s="256" t="s">
        <v>39</v>
      </c>
      <c r="I50" s="256" t="s">
        <v>414</v>
      </c>
      <c r="J50" s="335">
        <v>0.8</v>
      </c>
      <c r="K50" s="256" t="s">
        <v>415</v>
      </c>
      <c r="L50" s="254" t="s">
        <v>35</v>
      </c>
      <c r="M50" s="258" t="s">
        <v>416</v>
      </c>
      <c r="N50" s="256" t="s">
        <v>37</v>
      </c>
      <c r="O50" s="258" t="s">
        <v>417</v>
      </c>
      <c r="P50" s="254" t="s">
        <v>39</v>
      </c>
      <c r="Q50" s="254" t="s">
        <v>39</v>
      </c>
      <c r="R50" s="336" t="s">
        <v>299</v>
      </c>
      <c r="S50" s="336" t="s">
        <v>1139</v>
      </c>
      <c r="T50" s="336" t="s">
        <v>1140</v>
      </c>
      <c r="U50" s="301" t="s">
        <v>418</v>
      </c>
      <c r="V50" s="256" t="s">
        <v>419</v>
      </c>
      <c r="W50" s="256" t="s">
        <v>420</v>
      </c>
      <c r="X50" s="256" t="s">
        <v>421</v>
      </c>
      <c r="Y50" s="256" t="s">
        <v>422</v>
      </c>
      <c r="Z50" s="337">
        <v>0.8</v>
      </c>
      <c r="AA50" s="427">
        <v>7</v>
      </c>
      <c r="AB50" s="427">
        <v>11</v>
      </c>
      <c r="AC50" s="261">
        <f>IFERROR(Tabla1[[#This Row],[Valor numerador]]/Tabla1[[#This Row],[Valor denominador]], " ")</f>
        <v>0.63636363636363635</v>
      </c>
      <c r="AD50" s="260" t="str">
        <f>Tabla1[[#This Row],[REGULAR]]</f>
        <v>&gt;50% Y &lt;70%</v>
      </c>
      <c r="AE50" s="398" t="s">
        <v>19</v>
      </c>
      <c r="AF50" s="428" t="s">
        <v>1072</v>
      </c>
      <c r="AG50" s="405" t="s">
        <v>1074</v>
      </c>
      <c r="AH50" s="337">
        <v>0.8</v>
      </c>
      <c r="AI50" s="420">
        <v>5</v>
      </c>
      <c r="AJ50" s="420">
        <v>7</v>
      </c>
      <c r="AK50" s="261">
        <f>IFERROR(Tabla1[[#This Row],[Valor numerador3]]/Tabla1[[#This Row],[Valor denominador4]], " ")</f>
        <v>0.7142857142857143</v>
      </c>
      <c r="AL50" s="260" t="str">
        <f>Tabla1[[#This Row],[EXCELENTE]]</f>
        <v>&gt; 80</v>
      </c>
      <c r="AM50" s="398" t="s">
        <v>20</v>
      </c>
      <c r="AN50" s="428" t="s">
        <v>1080</v>
      </c>
      <c r="AO50" s="405" t="s">
        <v>1074</v>
      </c>
      <c r="AP50" s="427">
        <v>80</v>
      </c>
      <c r="AQ50" s="420">
        <v>11</v>
      </c>
      <c r="AR50" s="420">
        <v>15</v>
      </c>
      <c r="AS50" s="262">
        <f>IFERROR(Tabla1[[#This Row],[Valor numerador11]]/Tabla1[[#This Row],[Valor denominador12]], " ")</f>
        <v>0.73333333333333328</v>
      </c>
      <c r="AT50" s="260" t="str">
        <f>Tabla1[[#This Row],[BUENO]]</f>
        <v>&gt;70% Y &lt;=80%</v>
      </c>
      <c r="AU50" s="360" t="s">
        <v>20</v>
      </c>
      <c r="AV50" s="429" t="s">
        <v>1080</v>
      </c>
      <c r="AW50" s="405" t="s">
        <v>1074</v>
      </c>
      <c r="AX50" s="263">
        <f>IFERROR(AVERAGE(Tabla1[[#This Row],[RESULTADO ]],Tabla1[[#This Row],[RESULTADO 5]],Tabla1[[#This Row],[RESULTADO 13]]), "0")</f>
        <v>0.69466089466089465</v>
      </c>
      <c r="AY50" s="263">
        <f>Tabla1[[#This Row],[PROMEDIO MENSUAL 4to TRIMESTRE]]</f>
        <v>0.69466089466089465</v>
      </c>
      <c r="AZ50" s="265" t="str">
        <f>Tabla1[[#This Row],[DESEMPEÑO15]]</f>
        <v>BUENO</v>
      </c>
      <c r="BA50" s="185"/>
      <c r="BB50" s="430"/>
      <c r="BC50" s="430"/>
      <c r="BD50" s="267" t="str">
        <f>IFERROR(Tabla1[[#This Row],[Valor numerador4]]/Tabla1[[#This Row],[Valor denominador5]], " ")</f>
        <v xml:space="preserve"> </v>
      </c>
      <c r="BE50" s="268" t="str">
        <f t="shared" si="1"/>
        <v>&gt; 80</v>
      </c>
      <c r="BF50" s="321" t="s">
        <v>18</v>
      </c>
      <c r="BG50" s="289" t="s">
        <v>753</v>
      </c>
      <c r="BH50" s="289" t="s">
        <v>754</v>
      </c>
      <c r="BI50" s="185"/>
      <c r="BJ50" s="430"/>
      <c r="BK50" s="430"/>
      <c r="BL50" s="267" t="str">
        <f>+IFERROR(Tabla1[[#This Row],[Valor numerador312]]/Tabla1[[#This Row],[Valor denominador413]], " ")</f>
        <v xml:space="preserve"> </v>
      </c>
      <c r="BM50" s="266" t="str">
        <f>Tabla1[[#This Row],[EXCELENTE]]</f>
        <v>&gt; 80</v>
      </c>
      <c r="BN50" s="288" t="s">
        <v>18</v>
      </c>
      <c r="BO50" s="289" t="s">
        <v>778</v>
      </c>
      <c r="BP50" s="289" t="s">
        <v>754</v>
      </c>
      <c r="BQ50" s="430"/>
      <c r="BR50" s="430"/>
      <c r="BS50" s="430"/>
      <c r="BT50" s="267" t="str">
        <f>+IFERROR(Tabla1[[#This Row],[Valor numerador1120]]/Tabla1[[#This Row],[Valor denominador1221]], " ")</f>
        <v xml:space="preserve"> </v>
      </c>
      <c r="BU50" s="266" t="str">
        <f>Tabla1[[#This Row],[EXCELENTE]]</f>
        <v>&gt; 80</v>
      </c>
      <c r="BV50" s="288" t="s">
        <v>18</v>
      </c>
      <c r="BW50" s="289" t="s">
        <v>778</v>
      </c>
      <c r="BX50" s="289" t="s">
        <v>754</v>
      </c>
      <c r="BY50" s="270" t="str">
        <f>+IFERROR(AVERAGE(Tabla1[[#This Row],[RESULTADO 6]],Tabla1[[#This Row],[RESULTADO 514]],Tabla1[[#This Row],[RESULTADO 1322]]), "0")</f>
        <v>0</v>
      </c>
      <c r="BZ50" s="271" t="str">
        <f>Tabla1[[#This Row],[PROMEDIO MENSUAL 3er TRIMESTRE]]</f>
        <v>0</v>
      </c>
      <c r="CA50" s="265" t="str">
        <f>Tabla1[[#This Row],[DESEMPEÑO1524]]</f>
        <v>MALO</v>
      </c>
      <c r="CB50" s="290">
        <v>0.8</v>
      </c>
      <c r="CC50" s="431">
        <v>22</v>
      </c>
      <c r="CD50" s="431">
        <v>27</v>
      </c>
      <c r="CE50" s="272">
        <f>IFERROR(Tabla1[[#This Row],[Valor numerador19]]/Tabla1[[#This Row],[Valor denominador20]], " ")</f>
        <v>0.81481481481481477</v>
      </c>
      <c r="CF50" s="181" t="str">
        <f>Tabla1[[#This Row],[EXCELENTE]]</f>
        <v>&gt; 80</v>
      </c>
      <c r="CG50" s="181" t="s">
        <v>21</v>
      </c>
      <c r="CH50" s="150" t="s">
        <v>753</v>
      </c>
      <c r="CI50" s="216" t="s">
        <v>754</v>
      </c>
      <c r="CJ50" s="290">
        <v>0.8</v>
      </c>
      <c r="CK50" s="431">
        <v>23</v>
      </c>
      <c r="CL50" s="431">
        <v>37</v>
      </c>
      <c r="CM50" s="272">
        <f>+IFERROR(Tabla1[[#This Row],[Valor numerador27]]/Tabla1[[#This Row],[Valor denominador28]], " ")</f>
        <v>0.6216216216216216</v>
      </c>
      <c r="CN50" s="181" t="str">
        <f>Tabla1[[#This Row],[EXCELENTE]]</f>
        <v>&gt; 80</v>
      </c>
      <c r="CO50" s="371" t="s">
        <v>19</v>
      </c>
      <c r="CP50" s="150" t="s">
        <v>778</v>
      </c>
      <c r="CQ50" s="216" t="s">
        <v>754</v>
      </c>
      <c r="CR50" s="431">
        <v>80</v>
      </c>
      <c r="CS50" s="431">
        <v>6</v>
      </c>
      <c r="CT50" s="431">
        <v>20</v>
      </c>
      <c r="CU50" s="273">
        <f>IFERROR(Tabla1[[#This Row],[Valor numerador35]]/Tabla1[[#This Row],[Valor denominador36]], " ")</f>
        <v>0.3</v>
      </c>
      <c r="CV50" s="181" t="str">
        <f>Tabla1[[#This Row],[EXCELENTE]]</f>
        <v>&gt; 80</v>
      </c>
      <c r="CW50" s="371" t="s">
        <v>18</v>
      </c>
      <c r="CX50" s="150" t="s">
        <v>778</v>
      </c>
      <c r="CY50" s="216" t="s">
        <v>754</v>
      </c>
      <c r="CZ50" s="263">
        <f>IFERROR(AVERAGE(Tabla1[[#This Row],[RESULTADO 21]],Tabla1[[#This Row],[RESULTADO 29]],Tabla1[[#This Row],[RESULTADO 37]]), "0")</f>
        <v>0.5788121454788121</v>
      </c>
      <c r="DA50" s="264">
        <f>Tabla1[[#This Row],[PROMEDIO MENSUAL 2do TRIMESTRE]]</f>
        <v>0.5788121454788121</v>
      </c>
      <c r="DB50" s="274" t="s">
        <v>19</v>
      </c>
      <c r="DC50" s="142">
        <f t="shared" si="0"/>
        <v>0.8</v>
      </c>
      <c r="DD50" s="143">
        <v>24</v>
      </c>
      <c r="DE50" s="143">
        <v>37</v>
      </c>
      <c r="DF50" s="142">
        <f>IFERROR(Tabla1[[#This Row],[Valor numerador43]]/Tabla1[[#This Row],[Valor denominador44]], " ")</f>
        <v>0.64864864864864868</v>
      </c>
      <c r="DG50" s="144" t="str">
        <f>Tabla1[[#This Row],[EXCELENTE]]</f>
        <v>&gt; 80</v>
      </c>
      <c r="DH50" s="145" t="s">
        <v>19</v>
      </c>
      <c r="DI50" s="200" t="s">
        <v>944</v>
      </c>
      <c r="DJ50" s="200" t="s">
        <v>591</v>
      </c>
      <c r="DK50" s="142">
        <f t="shared" si="2"/>
        <v>0.8</v>
      </c>
      <c r="DL50" s="143">
        <v>26</v>
      </c>
      <c r="DM50" s="143">
        <v>32</v>
      </c>
      <c r="DN50" s="142">
        <f>IFERROR(Tabla1[[#This Row],[Valor numerador51]]/Tabla1[[#This Row],[Valor denominador52]], " ")</f>
        <v>0.8125</v>
      </c>
      <c r="DO50" s="144" t="str">
        <f>Tabla1[[#This Row],[EXCELENTE]]</f>
        <v>&gt; 80</v>
      </c>
      <c r="DP50" s="145" t="s">
        <v>21</v>
      </c>
      <c r="DQ50" s="200" t="s">
        <v>963</v>
      </c>
      <c r="DR50" s="200" t="s">
        <v>592</v>
      </c>
      <c r="DS50" s="142">
        <f t="shared" si="3"/>
        <v>0.8</v>
      </c>
      <c r="DT50" s="143">
        <v>21</v>
      </c>
      <c r="DU50" s="143">
        <v>40</v>
      </c>
      <c r="DV50" s="142">
        <f>+Tabla1[[#This Row],[Valor denominador60]]/Tabla1[[#This Row],[Valor denominador60]]</f>
        <v>1</v>
      </c>
      <c r="DW50" s="144" t="str">
        <f>Tabla1[[#This Row],[EXCELENTE]]</f>
        <v>&gt; 80</v>
      </c>
      <c r="DX50" s="145" t="s">
        <v>19</v>
      </c>
      <c r="DY50" s="200" t="s">
        <v>593</v>
      </c>
      <c r="DZ50" s="200" t="s">
        <v>592</v>
      </c>
      <c r="EA50" s="263">
        <f>IFERROR(AVERAGE(Tabla1[[#This Row],[RESULTADO 45]],Tabla1[[#This Row],[RESULTADO 53]],Tabla1[[#This Row],[RESULTADO 61]]), " 0")</f>
        <v>0.82038288288288286</v>
      </c>
      <c r="EB50" s="264">
        <f>Tabla1[[#This Row],[PROMEDIO MENSUAL 1er TRIMESTRE]]</f>
        <v>0.82038288288288286</v>
      </c>
      <c r="EC50" s="275" t="str">
        <f>Tabla1[[#This Row],[DESEMPEÑO63]]</f>
        <v>REGULAR</v>
      </c>
    </row>
    <row r="51" spans="1:133" s="250" customFormat="1" ht="345" x14ac:dyDescent="0.25">
      <c r="A51" s="481">
        <v>44</v>
      </c>
      <c r="B51" s="357" t="s">
        <v>26</v>
      </c>
      <c r="C51" s="338" t="s">
        <v>719</v>
      </c>
      <c r="D51" s="277" t="s">
        <v>289</v>
      </c>
      <c r="E51" s="340" t="s">
        <v>29</v>
      </c>
      <c r="F51" s="338" t="s">
        <v>423</v>
      </c>
      <c r="G51" s="338" t="s">
        <v>424</v>
      </c>
      <c r="H51" s="285" t="s">
        <v>335</v>
      </c>
      <c r="I51" s="338" t="s">
        <v>425</v>
      </c>
      <c r="J51" s="341">
        <v>1</v>
      </c>
      <c r="K51" s="338" t="s">
        <v>426</v>
      </c>
      <c r="L51" s="340" t="s">
        <v>35</v>
      </c>
      <c r="M51" s="338" t="s">
        <v>427</v>
      </c>
      <c r="N51" s="338" t="s">
        <v>37</v>
      </c>
      <c r="O51" s="338" t="s">
        <v>428</v>
      </c>
      <c r="P51" s="310" t="s">
        <v>39</v>
      </c>
      <c r="Q51" s="310" t="s">
        <v>39</v>
      </c>
      <c r="R51" s="342" t="s">
        <v>299</v>
      </c>
      <c r="S51" s="342" t="s">
        <v>429</v>
      </c>
      <c r="T51" s="342" t="s">
        <v>291</v>
      </c>
      <c r="U51" s="432" t="s">
        <v>163</v>
      </c>
      <c r="V51" s="285" t="s">
        <v>430</v>
      </c>
      <c r="W51" s="285" t="s">
        <v>431</v>
      </c>
      <c r="X51" s="285" t="s">
        <v>432</v>
      </c>
      <c r="Y51" s="285" t="s">
        <v>433</v>
      </c>
      <c r="Z51" s="419">
        <v>0.95</v>
      </c>
      <c r="AA51" s="420">
        <v>597</v>
      </c>
      <c r="AB51" s="420">
        <v>682</v>
      </c>
      <c r="AC51" s="261">
        <f>IFERROR(Tabla1[[#This Row],[Valor numerador]]/Tabla1[[#This Row],[Valor denominador]], " ")</f>
        <v>0.87536656891495601</v>
      </c>
      <c r="AD51" s="260" t="str">
        <f>Tabla1[[#This Row],[BUENO]]</f>
        <v xml:space="preserve"> =80 Y &lt;95</v>
      </c>
      <c r="AE51" s="433" t="s">
        <v>20</v>
      </c>
      <c r="AF51" s="434" t="s">
        <v>1073</v>
      </c>
      <c r="AG51" s="434" t="s">
        <v>1075</v>
      </c>
      <c r="AH51" s="419">
        <v>0.95</v>
      </c>
      <c r="AI51" s="420">
        <v>825</v>
      </c>
      <c r="AJ51" s="420">
        <v>869</v>
      </c>
      <c r="AK51" s="261">
        <f>IFERROR(Tabla1[[#This Row],[Valor numerador3]]/Tabla1[[#This Row],[Valor denominador4]], " ")</f>
        <v>0.94936708860759489</v>
      </c>
      <c r="AL51" s="260" t="str">
        <f>Tabla1[[#This Row],[EXCELENTE]]</f>
        <v>&gt;95%</v>
      </c>
      <c r="AM51" s="433" t="s">
        <v>20</v>
      </c>
      <c r="AN51" s="434" t="s">
        <v>1081</v>
      </c>
      <c r="AO51" s="434" t="s">
        <v>1082</v>
      </c>
      <c r="AP51" s="419">
        <v>0.95</v>
      </c>
      <c r="AQ51" s="420">
        <v>419</v>
      </c>
      <c r="AR51" s="202">
        <v>458</v>
      </c>
      <c r="AS51" s="262">
        <f>IFERROR(Tabla1[[#This Row],[Valor numerador11]]/Tabla1[[#This Row],[Valor denominador12]], " ")</f>
        <v>0.91484716157205237</v>
      </c>
      <c r="AT51" s="260" t="str">
        <f>Tabla1[[#This Row],[BUENO]]</f>
        <v xml:space="preserve"> =80 Y &lt;95</v>
      </c>
      <c r="AU51" s="360" t="s">
        <v>20</v>
      </c>
      <c r="AV51" s="435" t="s">
        <v>1097</v>
      </c>
      <c r="AW51" s="434" t="s">
        <v>1098</v>
      </c>
      <c r="AX51" s="263">
        <f>IFERROR(AVERAGE(Tabla1[[#This Row],[RESULTADO ]],Tabla1[[#This Row],[RESULTADO 5]],Tabla1[[#This Row],[RESULTADO 13]]), "0")</f>
        <v>0.91319360636486768</v>
      </c>
      <c r="AY51" s="263">
        <f>Tabla1[[#This Row],[PROMEDIO MENSUAL 4to TRIMESTRE]]</f>
        <v>0.91319360636486768</v>
      </c>
      <c r="AZ51" s="265" t="str">
        <f>Tabla1[[#This Row],[DESEMPEÑO15]]</f>
        <v>BUENO</v>
      </c>
      <c r="BA51" s="185">
        <v>0.95</v>
      </c>
      <c r="BB51" s="382">
        <v>834</v>
      </c>
      <c r="BC51" s="382">
        <v>820</v>
      </c>
      <c r="BD51" s="267">
        <f>IFERROR(Tabla1[[#This Row],[Valor numerador4]]/Tabla1[[#This Row],[Valor denominador5]], " ")</f>
        <v>1.0170731707317073</v>
      </c>
      <c r="BE51" s="268" t="str">
        <f t="shared" si="1"/>
        <v>&gt;95%</v>
      </c>
      <c r="BF51" s="321" t="s">
        <v>20</v>
      </c>
      <c r="BG51" s="311" t="s">
        <v>755</v>
      </c>
      <c r="BH51" s="289" t="s">
        <v>756</v>
      </c>
      <c r="BI51" s="172">
        <v>0.95</v>
      </c>
      <c r="BJ51" s="173">
        <v>737</v>
      </c>
      <c r="BK51" s="173">
        <v>766</v>
      </c>
      <c r="BL51" s="267">
        <f>+IFERROR(Tabla1[[#This Row],[Valor numerador312]]/Tabla1[[#This Row],[Valor denominador413]], " ")</f>
        <v>0.96214099216710181</v>
      </c>
      <c r="BM51" s="266" t="str">
        <f>Tabla1[[#This Row],[EXCELENTE]]</f>
        <v>&gt;95%</v>
      </c>
      <c r="BN51" s="183" t="s">
        <v>20</v>
      </c>
      <c r="BO51" s="289" t="s">
        <v>779</v>
      </c>
      <c r="BP51" s="436" t="s">
        <v>756</v>
      </c>
      <c r="BQ51" s="172">
        <v>0.95</v>
      </c>
      <c r="BR51" s="173">
        <v>1246</v>
      </c>
      <c r="BS51" s="173">
        <v>1255</v>
      </c>
      <c r="BT51" s="267">
        <f>+IFERROR(Tabla1[[#This Row],[Valor numerador1120]]/Tabla1[[#This Row],[Valor denominador1221]], " ")</f>
        <v>0.99282868525896417</v>
      </c>
      <c r="BU51" s="266" t="str">
        <f>Tabla1[[#This Row],[EXCELENTE]]</f>
        <v>&gt;95%</v>
      </c>
      <c r="BV51" s="162" t="s">
        <v>20</v>
      </c>
      <c r="BW51" s="289" t="s">
        <v>818</v>
      </c>
      <c r="BX51" s="436" t="s">
        <v>819</v>
      </c>
      <c r="BY51" s="270">
        <f>+IFERROR(AVERAGE(Tabla1[[#This Row],[RESULTADO 6]],Tabla1[[#This Row],[RESULTADO 514]],Tabla1[[#This Row],[RESULTADO 1322]]), "0")</f>
        <v>0.99068094938592444</v>
      </c>
      <c r="BZ51" s="271">
        <f>Tabla1[[#This Row],[PROMEDIO MENSUAL 3er TRIMESTRE]]</f>
        <v>0.99068094938592444</v>
      </c>
      <c r="CA51" s="265" t="str">
        <f>Tabla1[[#This Row],[DESEMPEÑO1524]]</f>
        <v>BUENO</v>
      </c>
      <c r="CB51" s="163">
        <v>0.95</v>
      </c>
      <c r="CC51" s="174">
        <v>578</v>
      </c>
      <c r="CD51" s="174">
        <v>632</v>
      </c>
      <c r="CE51" s="272">
        <f>IFERROR(Tabla1[[#This Row],[Valor numerador19]]/Tabla1[[#This Row],[Valor denominador20]], " ")</f>
        <v>0.91455696202531644</v>
      </c>
      <c r="CF51" s="181" t="str">
        <f>Tabla1[[#This Row],[EXCELENTE]]</f>
        <v>&gt;95%</v>
      </c>
      <c r="CG51" s="181" t="s">
        <v>20</v>
      </c>
      <c r="CH51" s="437" t="s">
        <v>850</v>
      </c>
      <c r="CI51" s="438" t="s">
        <v>851</v>
      </c>
      <c r="CJ51" s="163">
        <v>0.95</v>
      </c>
      <c r="CK51" s="174">
        <v>827</v>
      </c>
      <c r="CL51" s="174">
        <v>933</v>
      </c>
      <c r="CM51" s="272">
        <f>+IFERROR(Tabla1[[#This Row],[Valor numerador27]]/Tabla1[[#This Row],[Valor denominador28]], " ")</f>
        <v>0.88638799571275451</v>
      </c>
      <c r="CN51" s="181" t="str">
        <f>Tabla1[[#This Row],[EXCELENTE]]</f>
        <v>&gt;95%</v>
      </c>
      <c r="CO51" s="371" t="s">
        <v>20</v>
      </c>
      <c r="CP51" s="439" t="s">
        <v>872</v>
      </c>
      <c r="CQ51" s="440" t="s">
        <v>851</v>
      </c>
      <c r="CR51" s="163">
        <v>0.95</v>
      </c>
      <c r="CS51" s="174">
        <v>556</v>
      </c>
      <c r="CT51" s="174">
        <v>646</v>
      </c>
      <c r="CU51" s="273">
        <f>IFERROR(Tabla1[[#This Row],[Valor numerador35]]/Tabla1[[#This Row],[Valor denominador36]], " ")</f>
        <v>0.86068111455108354</v>
      </c>
      <c r="CV51" s="181" t="str">
        <f>Tabla1[[#This Row],[EXCELENTE]]</f>
        <v>&gt;95%</v>
      </c>
      <c r="CW51" s="164" t="s">
        <v>20</v>
      </c>
      <c r="CX51" s="439" t="s">
        <v>914</v>
      </c>
      <c r="CY51" s="440" t="s">
        <v>851</v>
      </c>
      <c r="CZ51" s="263">
        <f>IFERROR(AVERAGE(Tabla1[[#This Row],[RESULTADO 21]],Tabla1[[#This Row],[RESULTADO 29]],Tabla1[[#This Row],[RESULTADO 37]]), "0")</f>
        <v>0.88720869076305142</v>
      </c>
      <c r="DA51" s="264">
        <f>Tabla1[[#This Row],[PROMEDIO MENSUAL 2do TRIMESTRE]]</f>
        <v>0.88720869076305142</v>
      </c>
      <c r="DB51" s="274" t="str">
        <f>Tabla1[[#This Row],[DESEMPEÑO39]]</f>
        <v>BUENO</v>
      </c>
      <c r="DC51" s="142">
        <f t="shared" si="0"/>
        <v>1</v>
      </c>
      <c r="DD51" s="143">
        <v>56.8</v>
      </c>
      <c r="DE51" s="143">
        <v>66.3</v>
      </c>
      <c r="DF51" s="142">
        <f>IFERROR(Tabla1[[#This Row],[Valor numerador43]]/Tabla1[[#This Row],[Valor denominador44]], " ")</f>
        <v>0.8567119155354449</v>
      </c>
      <c r="DG51" s="144" t="str">
        <f>Tabla1[[#This Row],[EXCELENTE]]</f>
        <v>&gt;95%</v>
      </c>
      <c r="DH51" s="145" t="s">
        <v>20</v>
      </c>
      <c r="DI51" s="177" t="s">
        <v>945</v>
      </c>
      <c r="DJ51" s="177" t="s">
        <v>946</v>
      </c>
      <c r="DK51" s="142">
        <f t="shared" si="2"/>
        <v>1</v>
      </c>
      <c r="DL51" s="143">
        <v>54</v>
      </c>
      <c r="DM51" s="143">
        <v>59.2</v>
      </c>
      <c r="DN51" s="142">
        <f>IFERROR(Tabla1[[#This Row],[Valor numerador51]]/Tabla1[[#This Row],[Valor denominador52]], " ")</f>
        <v>0.91216216216216217</v>
      </c>
      <c r="DO51" s="144" t="str">
        <f>Tabla1[[#This Row],[EXCELENTE]]</f>
        <v>&gt;95%</v>
      </c>
      <c r="DP51" s="145" t="s">
        <v>20</v>
      </c>
      <c r="DQ51" s="177" t="s">
        <v>964</v>
      </c>
      <c r="DR51" s="177" t="s">
        <v>946</v>
      </c>
      <c r="DS51" s="142">
        <f t="shared" si="3"/>
        <v>1</v>
      </c>
      <c r="DT51" s="201">
        <v>11.13</v>
      </c>
      <c r="DU51" s="201">
        <v>11.44</v>
      </c>
      <c r="DV51" s="142">
        <f>+Tabla1[[#This Row],[Valor denominador60]]/Tabla1[[#This Row],[Valor denominador60]]</f>
        <v>1</v>
      </c>
      <c r="DW51" s="144" t="str">
        <f>Tabla1[[#This Row],[EXCELENTE]]</f>
        <v>&gt;95%</v>
      </c>
      <c r="DX51" s="145" t="s">
        <v>21</v>
      </c>
      <c r="DY51" s="177" t="s">
        <v>997</v>
      </c>
      <c r="DZ51" s="177" t="s">
        <v>946</v>
      </c>
      <c r="EA51" s="263">
        <f>IFERROR(AVERAGE(Tabla1[[#This Row],[RESULTADO 45]],Tabla1[[#This Row],[RESULTADO 53]],Tabla1[[#This Row],[RESULTADO 61]]), " 0")</f>
        <v>0.92295802589920228</v>
      </c>
      <c r="EB51" s="264">
        <f>Tabla1[[#This Row],[PROMEDIO MENSUAL 1er TRIMESTRE]]</f>
        <v>0.92295802589920228</v>
      </c>
      <c r="EC51" s="275" t="str">
        <f>Tabla1[[#This Row],[DESEMPEÑO63]]</f>
        <v>EXCELENTE</v>
      </c>
    </row>
    <row r="52" spans="1:133" s="250" customFormat="1" ht="360" x14ac:dyDescent="0.25">
      <c r="A52" s="481">
        <v>45</v>
      </c>
      <c r="B52" s="331" t="s">
        <v>26</v>
      </c>
      <c r="C52" s="334" t="s">
        <v>349</v>
      </c>
      <c r="D52" s="277" t="s">
        <v>289</v>
      </c>
      <c r="E52" s="333" t="s">
        <v>29</v>
      </c>
      <c r="F52" s="258" t="s">
        <v>725</v>
      </c>
      <c r="G52" s="258" t="s">
        <v>726</v>
      </c>
      <c r="H52" s="256" t="s">
        <v>74</v>
      </c>
      <c r="I52" s="256" t="s">
        <v>435</v>
      </c>
      <c r="J52" s="257" t="s">
        <v>727</v>
      </c>
      <c r="K52" s="256" t="s">
        <v>728</v>
      </c>
      <c r="L52" s="254" t="s">
        <v>35</v>
      </c>
      <c r="M52" s="258" t="s">
        <v>729</v>
      </c>
      <c r="N52" s="256" t="s">
        <v>37</v>
      </c>
      <c r="O52" s="258" t="s">
        <v>436</v>
      </c>
      <c r="P52" s="258" t="s">
        <v>74</v>
      </c>
      <c r="Q52" s="258" t="s">
        <v>74</v>
      </c>
      <c r="R52" s="293" t="s">
        <v>730</v>
      </c>
      <c r="S52" s="293" t="s">
        <v>731</v>
      </c>
      <c r="T52" s="441" t="s">
        <v>1141</v>
      </c>
      <c r="U52" s="301" t="s">
        <v>1142</v>
      </c>
      <c r="V52" s="334" t="s">
        <v>732</v>
      </c>
      <c r="W52" s="334" t="s">
        <v>733</v>
      </c>
      <c r="X52" s="334" t="s">
        <v>733</v>
      </c>
      <c r="Y52" s="334" t="s">
        <v>733</v>
      </c>
      <c r="Z52" s="423"/>
      <c r="AA52" s="423"/>
      <c r="AB52" s="423"/>
      <c r="AC52" s="261" t="str">
        <f>IFERROR(Tabla1[[#This Row],[Valor numerador]]/Tabla1[[#This Row],[Valor denominador]], " ")</f>
        <v xml:space="preserve"> </v>
      </c>
      <c r="AD52" s="260" t="str">
        <f>Tabla1[[#This Row],[EXCELENTE]]</f>
        <v>&gt;20%</v>
      </c>
      <c r="AE52" s="400"/>
      <c r="AF52" s="442"/>
      <c r="AG52" s="400"/>
      <c r="AH52" s="423"/>
      <c r="AI52" s="423"/>
      <c r="AJ52" s="423"/>
      <c r="AK52" s="260" t="str">
        <f>IFERROR(Tabla1[[#This Row],[Valor numerador3]]/Tabla1[[#This Row],[Valor denominador4]], " ")</f>
        <v xml:space="preserve"> </v>
      </c>
      <c r="AL52" s="260" t="str">
        <f>Tabla1[[#This Row],[EXCELENTE]]</f>
        <v>&gt;20%</v>
      </c>
      <c r="AM52" s="400"/>
      <c r="AN52" s="400"/>
      <c r="AO52" s="400"/>
      <c r="AP52" s="423">
        <v>0.1</v>
      </c>
      <c r="AQ52" s="414">
        <v>234493006</v>
      </c>
      <c r="AR52" s="414">
        <v>2505654865</v>
      </c>
      <c r="AS52" s="262">
        <f>IFERROR(Tabla1[[#This Row],[Valor numerador11]]/Tabla1[[#This Row],[Valor denominador12]], " ")</f>
        <v>9.3585517014131953E-2</v>
      </c>
      <c r="AT52" s="260" t="str">
        <f>Tabla1[[#This Row],[REGULAR]]</f>
        <v>&lt; 8% y &gt; 9.9%</v>
      </c>
      <c r="AU52" s="182" t="s">
        <v>19</v>
      </c>
      <c r="AV52" s="153" t="s">
        <v>1099</v>
      </c>
      <c r="AW52" s="153" t="s">
        <v>1100</v>
      </c>
      <c r="AX52" s="263">
        <f>IFERROR(AVERAGE(Tabla1[[#This Row],[RESULTADO ]],Tabla1[[#This Row],[RESULTADO 5]],Tabla1[[#This Row],[RESULTADO 13]]), "0")</f>
        <v>9.3585517014131953E-2</v>
      </c>
      <c r="AY52" s="263">
        <f>Tabla1[[#This Row],[PROMEDIO MENSUAL 4to TRIMESTRE]]</f>
        <v>9.3585517014131953E-2</v>
      </c>
      <c r="AZ52" s="265" t="str">
        <f>Tabla1[[#This Row],[DESEMPEÑO15]]</f>
        <v>REGULAR</v>
      </c>
      <c r="BA52" s="217"/>
      <c r="BB52" s="217"/>
      <c r="BC52" s="217"/>
      <c r="BD52" s="267" t="str">
        <f>IFERROR(Tabla1[[#This Row],[Valor numerador4]]/Tabla1[[#This Row],[Valor denominador5]], " ")</f>
        <v xml:space="preserve"> </v>
      </c>
      <c r="BE52" s="268" t="str">
        <f t="shared" si="1"/>
        <v>&gt;20%</v>
      </c>
      <c r="BF52" s="321"/>
      <c r="BG52" s="184"/>
      <c r="BH52" s="184"/>
      <c r="BI52" s="217"/>
      <c r="BJ52" s="218"/>
      <c r="BK52" s="218"/>
      <c r="BL52" s="267" t="str">
        <f>+IFERROR(Tabla1[[#This Row],[Valor numerador312]]/Tabla1[[#This Row],[Valor denominador413]], " ")</f>
        <v xml:space="preserve"> </v>
      </c>
      <c r="BM52" s="266" t="str">
        <f>Tabla1[[#This Row],[EXCELENTE]]</f>
        <v>&gt;20%</v>
      </c>
      <c r="BN52" s="193"/>
      <c r="BO52" s="184"/>
      <c r="BP52" s="184"/>
      <c r="BQ52" s="217"/>
      <c r="BR52" s="443"/>
      <c r="BS52" s="443"/>
      <c r="BT52" s="267" t="str">
        <f>+IFERROR(Tabla1[[#This Row],[Valor numerador1120]]/Tabla1[[#This Row],[Valor denominador1221]], " ")</f>
        <v xml:space="preserve"> </v>
      </c>
      <c r="BU52" s="266" t="str">
        <f>Tabla1[[#This Row],[EXCELENTE]]</f>
        <v>&gt;20%</v>
      </c>
      <c r="BV52" s="444"/>
      <c r="BW52" s="289"/>
      <c r="BX52" s="184"/>
      <c r="BY52" s="270" t="str">
        <f>+IFERROR(AVERAGE(Tabla1[[#This Row],[RESULTADO 6]],Tabla1[[#This Row],[RESULTADO 514]],Tabla1[[#This Row],[RESULTADO 1322]]), "0")</f>
        <v>0</v>
      </c>
      <c r="BZ52" s="271" t="str">
        <f>Tabla1[[#This Row],[PROMEDIO MENSUAL 3er TRIMESTRE]]</f>
        <v>0</v>
      </c>
      <c r="CA52" s="265"/>
      <c r="CB52" s="152"/>
      <c r="CC52" s="149"/>
      <c r="CD52" s="149"/>
      <c r="CE52" s="272" t="str">
        <f>IFERROR(Tabla1[[#This Row],[Valor numerador19]]/Tabla1[[#This Row],[Valor denominador20]], " ")</f>
        <v xml:space="preserve"> </v>
      </c>
      <c r="CF52" s="181" t="str">
        <f>Tabla1[[#This Row],[EXCELENTE]]</f>
        <v>&gt;20%</v>
      </c>
      <c r="CG52" s="181"/>
      <c r="CH52" s="445"/>
      <c r="CI52" s="445"/>
      <c r="CJ52" s="152"/>
      <c r="CK52" s="149"/>
      <c r="CL52" s="149"/>
      <c r="CM52" s="272" t="str">
        <f>+IFERROR(Tabla1[[#This Row],[Valor numerador27]]/Tabla1[[#This Row],[Valor denominador28]], " ")</f>
        <v xml:space="preserve"> </v>
      </c>
      <c r="CN52" s="181" t="str">
        <f>Tabla1[[#This Row],[EXCELENTE]]</f>
        <v>&gt;20%</v>
      </c>
      <c r="CO52" s="446"/>
      <c r="CP52" s="445"/>
      <c r="CQ52" s="445"/>
      <c r="CR52" s="152">
        <v>0.01</v>
      </c>
      <c r="CS52" s="447">
        <v>234492806</v>
      </c>
      <c r="CT52" s="447">
        <v>3844603307.7199998</v>
      </c>
      <c r="CU52" s="273">
        <f>IFERROR(Tabla1[[#This Row],[Valor numerador35]]/Tabla1[[#This Row],[Valor denominador36]], " ")</f>
        <v>6.0992718163961478E-2</v>
      </c>
      <c r="CV52" s="181" t="str">
        <f>Tabla1[[#This Row],[EXCELENTE]]</f>
        <v>&gt;20%</v>
      </c>
      <c r="CW52" s="448" t="s">
        <v>18</v>
      </c>
      <c r="CX52" s="449" t="s">
        <v>915</v>
      </c>
      <c r="CY52" s="371" t="s">
        <v>559</v>
      </c>
      <c r="CZ52" s="263">
        <f>IFERROR(AVERAGE(Tabla1[[#This Row],[RESULTADO 21]],Tabla1[[#This Row],[RESULTADO 29]],Tabla1[[#This Row],[RESULTADO 37]]), "0")</f>
        <v>6.0992718163961478E-2</v>
      </c>
      <c r="DA52" s="264">
        <f>Tabla1[[#This Row],[PROMEDIO MENSUAL 2do TRIMESTRE]]</f>
        <v>6.0992718163961478E-2</v>
      </c>
      <c r="DB52" s="274" t="str">
        <f>Tabla1[[#This Row],[DESEMPEÑO39]]</f>
        <v>MALO</v>
      </c>
      <c r="DC52" s="142" t="str">
        <f t="shared" si="0"/>
        <v>Disminuir el 10% de la desviación respecto al semestre anterior</v>
      </c>
      <c r="DD52" s="143" t="s">
        <v>829</v>
      </c>
      <c r="DE52" s="143" t="s">
        <v>829</v>
      </c>
      <c r="DF52" s="142" t="str">
        <f>IFERROR(Tabla1[[#This Row],[Valor numerador43]]/Tabla1[[#This Row],[Valor denominador44]], " ")</f>
        <v xml:space="preserve"> </v>
      </c>
      <c r="DG52" s="144" t="str">
        <f>Tabla1[[#This Row],[EXCELENTE]]</f>
        <v>&gt;20%</v>
      </c>
      <c r="DH52" s="145" t="s">
        <v>829</v>
      </c>
      <c r="DI52" s="146" t="s">
        <v>829</v>
      </c>
      <c r="DJ52" s="146" t="s">
        <v>829</v>
      </c>
      <c r="DK52" s="142" t="str">
        <f t="shared" si="2"/>
        <v>Disminuir el 10% de la desviación respecto al semestre anterior</v>
      </c>
      <c r="DL52" s="143" t="s">
        <v>829</v>
      </c>
      <c r="DM52" s="143" t="s">
        <v>829</v>
      </c>
      <c r="DN52" s="142" t="str">
        <f>IFERROR(Tabla1[[#This Row],[Valor numerador51]]/Tabla1[[#This Row],[Valor denominador52]], " ")</f>
        <v xml:space="preserve"> </v>
      </c>
      <c r="DO52" s="144" t="str">
        <f>Tabla1[[#This Row],[EXCELENTE]]</f>
        <v>&gt;20%</v>
      </c>
      <c r="DP52" s="145" t="s">
        <v>829</v>
      </c>
      <c r="DQ52" s="146" t="s">
        <v>829</v>
      </c>
      <c r="DR52" s="146" t="s">
        <v>829</v>
      </c>
      <c r="DS52" s="142" t="str">
        <f t="shared" si="3"/>
        <v>Disminuir el 10% de la desviación respecto al semestre anterior</v>
      </c>
      <c r="DT52" s="143" t="s">
        <v>829</v>
      </c>
      <c r="DU52" s="143" t="s">
        <v>829</v>
      </c>
      <c r="DV52" s="142" t="e">
        <f>+Tabla1[[#This Row],[Valor denominador60]]/Tabla1[[#This Row],[Valor denominador60]]</f>
        <v>#VALUE!</v>
      </c>
      <c r="DW52" s="144" t="str">
        <f>Tabla1[[#This Row],[EXCELENTE]]</f>
        <v>&gt;20%</v>
      </c>
      <c r="DX52" s="145" t="s">
        <v>829</v>
      </c>
      <c r="DY52" s="146" t="s">
        <v>829</v>
      </c>
      <c r="DZ52" s="146" t="s">
        <v>829</v>
      </c>
      <c r="EA52" s="263" t="str">
        <f>IFERROR(AVERAGE(Tabla1[[#This Row],[RESULTADO 45]],Tabla1[[#This Row],[RESULTADO 53]],Tabla1[[#This Row],[RESULTADO 61]]), " 0")</f>
        <v xml:space="preserve"> 0</v>
      </c>
      <c r="EB52" s="264" t="str">
        <f>Tabla1[[#This Row],[PROMEDIO MENSUAL 1er TRIMESTRE]]</f>
        <v xml:space="preserve"> 0</v>
      </c>
      <c r="EC52" s="275"/>
    </row>
    <row r="53" spans="1:133" s="250" customFormat="1" ht="186" customHeight="1" x14ac:dyDescent="0.25">
      <c r="A53" s="481">
        <v>46</v>
      </c>
      <c r="B53" s="357" t="s">
        <v>255</v>
      </c>
      <c r="C53" s="339" t="s">
        <v>437</v>
      </c>
      <c r="D53" s="277" t="s">
        <v>438</v>
      </c>
      <c r="E53" s="338" t="s">
        <v>29</v>
      </c>
      <c r="F53" s="357" t="s">
        <v>439</v>
      </c>
      <c r="G53" s="338" t="s">
        <v>440</v>
      </c>
      <c r="H53" s="338" t="s">
        <v>39</v>
      </c>
      <c r="I53" s="338" t="s">
        <v>106</v>
      </c>
      <c r="J53" s="341">
        <v>0.75</v>
      </c>
      <c r="K53" s="338" t="s">
        <v>441</v>
      </c>
      <c r="L53" s="340" t="s">
        <v>66</v>
      </c>
      <c r="M53" s="338" t="s">
        <v>1143</v>
      </c>
      <c r="N53" s="338" t="s">
        <v>37</v>
      </c>
      <c r="O53" s="338" t="s">
        <v>442</v>
      </c>
      <c r="P53" s="338" t="s">
        <v>443</v>
      </c>
      <c r="Q53" s="340" t="s">
        <v>39</v>
      </c>
      <c r="R53" s="342" t="s">
        <v>1144</v>
      </c>
      <c r="S53" s="342" t="s">
        <v>1145</v>
      </c>
      <c r="T53" s="342" t="s">
        <v>1146</v>
      </c>
      <c r="U53" s="374" t="s">
        <v>1147</v>
      </c>
      <c r="V53" s="285" t="s">
        <v>444</v>
      </c>
      <c r="W53" s="285" t="s">
        <v>445</v>
      </c>
      <c r="X53" s="285" t="s">
        <v>446</v>
      </c>
      <c r="Y53" s="285" t="s">
        <v>447</v>
      </c>
      <c r="Z53" s="262">
        <v>0.75</v>
      </c>
      <c r="AA53" s="202">
        <v>108</v>
      </c>
      <c r="AB53" s="202">
        <v>134</v>
      </c>
      <c r="AC53" s="261">
        <f>IFERROR(Tabla1[[#This Row],[Valor numerador]]/Tabla1[[#This Row],[Valor denominador]], " ")</f>
        <v>0.80597014925373134</v>
      </c>
      <c r="AD53" s="260" t="str">
        <f>Tabla1[[#This Row],[EXCELENTE]]</f>
        <v>&gt;90%</v>
      </c>
      <c r="AE53" s="203" t="s">
        <v>20</v>
      </c>
      <c r="AF53" s="204" t="s">
        <v>1009</v>
      </c>
      <c r="AG53" s="260"/>
      <c r="AH53" s="262">
        <v>0.75</v>
      </c>
      <c r="AI53" s="202">
        <v>109.6</v>
      </c>
      <c r="AJ53" s="202">
        <v>134</v>
      </c>
      <c r="AK53" s="261">
        <f>IFERROR(Tabla1[[#This Row],[Valor numerador3]]/Tabla1[[#This Row],[Valor denominador4]], " ")</f>
        <v>0.81791044776119404</v>
      </c>
      <c r="AL53" s="260" t="str">
        <f>Tabla1[[#This Row],[EXCELENTE]]</f>
        <v>&gt;90%</v>
      </c>
      <c r="AM53" s="203" t="s">
        <v>20</v>
      </c>
      <c r="AN53" s="204" t="s">
        <v>1013</v>
      </c>
      <c r="AO53" s="260"/>
      <c r="AP53" s="262">
        <v>0.75</v>
      </c>
      <c r="AQ53" s="202">
        <v>108.6</v>
      </c>
      <c r="AR53" s="202">
        <v>134</v>
      </c>
      <c r="AS53" s="262">
        <f>IFERROR(Tabla1[[#This Row],[Valor numerador11]]/Tabla1[[#This Row],[Valor denominador12]], " ")</f>
        <v>0.81044776119402984</v>
      </c>
      <c r="AT53" s="260" t="str">
        <f>Tabla1[[#This Row],[EXCELENTE]]</f>
        <v>&gt;90%</v>
      </c>
      <c r="AU53" s="205" t="s">
        <v>20</v>
      </c>
      <c r="AV53" s="206" t="s">
        <v>1017</v>
      </c>
      <c r="AW53" s="260"/>
      <c r="AX53" s="263">
        <f>IFERROR(AVERAGE(Tabla1[[#This Row],[RESULTADO ]],Tabla1[[#This Row],[RESULTADO 5]],Tabla1[[#This Row],[RESULTADO 13]]), "0")</f>
        <v>0.8114427860696517</v>
      </c>
      <c r="AY53" s="264">
        <f>Tabla1[[#This Row],[PROMEDIO MENSUAL 4to TRIMESTRE]]</f>
        <v>0.8114427860696517</v>
      </c>
      <c r="AZ53" s="265" t="str">
        <f>Tabla1[[#This Row],[DESEMPEÑO15]]</f>
        <v>BUENO</v>
      </c>
      <c r="BA53" s="172">
        <v>0.75</v>
      </c>
      <c r="BB53" s="173">
        <v>103</v>
      </c>
      <c r="BC53" s="173">
        <v>135</v>
      </c>
      <c r="BD53" s="267">
        <f>IFERROR(Tabla1[[#This Row],[Valor numerador4]]/Tabla1[[#This Row],[Valor denominador5]], " ")</f>
        <v>0.76296296296296295</v>
      </c>
      <c r="BE53" s="268" t="str">
        <f t="shared" si="1"/>
        <v>&gt;90%</v>
      </c>
      <c r="BF53" s="162" t="s">
        <v>20</v>
      </c>
      <c r="BG53" s="289" t="s">
        <v>757</v>
      </c>
      <c r="BH53" s="289"/>
      <c r="BI53" s="172">
        <v>0.75</v>
      </c>
      <c r="BJ53" s="173">
        <v>103</v>
      </c>
      <c r="BK53" s="173">
        <v>135</v>
      </c>
      <c r="BL53" s="267">
        <f>+IFERROR(Tabla1[[#This Row],[Valor numerador312]]/Tabla1[[#This Row],[Valor denominador413]], " ")</f>
        <v>0.76296296296296295</v>
      </c>
      <c r="BM53" s="266" t="str">
        <f>Tabla1[[#This Row],[EXCELENTE]]</f>
        <v>&gt;90%</v>
      </c>
      <c r="BN53" s="162" t="s">
        <v>20</v>
      </c>
      <c r="BO53" s="289" t="s">
        <v>780</v>
      </c>
      <c r="BP53" s="289"/>
      <c r="BQ53" s="172">
        <v>0.75</v>
      </c>
      <c r="BR53" s="173">
        <v>105</v>
      </c>
      <c r="BS53" s="173">
        <v>135</v>
      </c>
      <c r="BT53" s="267">
        <f>+IFERROR(Tabla1[[#This Row],[Valor numerador1120]]/Tabla1[[#This Row],[Valor denominador1221]], " ")</f>
        <v>0.77777777777777779</v>
      </c>
      <c r="BU53" s="266" t="str">
        <f>Tabla1[[#This Row],[EXCELENTE]]</f>
        <v>&gt;90%</v>
      </c>
      <c r="BV53" s="162" t="s">
        <v>20</v>
      </c>
      <c r="BW53" s="289" t="s">
        <v>820</v>
      </c>
      <c r="BX53" s="289"/>
      <c r="BY53" s="270">
        <f>+IFERROR(AVERAGE(Tabla1[[#This Row],[RESULTADO 6]],Tabla1[[#This Row],[RESULTADO 514]],Tabla1[[#This Row],[RESULTADO 1322]]), "0")</f>
        <v>0.76790123456790127</v>
      </c>
      <c r="BZ53" s="271">
        <f>Tabla1[[#This Row],[PROMEDIO MENSUAL 3er TRIMESTRE]]</f>
        <v>0.76790123456790127</v>
      </c>
      <c r="CA53" s="265" t="str">
        <f>Tabla1[[#This Row],[DESEMPEÑO1524]]</f>
        <v>BUENO</v>
      </c>
      <c r="CB53" s="163">
        <v>0.75</v>
      </c>
      <c r="CC53" s="174">
        <v>33</v>
      </c>
      <c r="CD53" s="174">
        <v>46</v>
      </c>
      <c r="CE53" s="272">
        <f>IFERROR(Tabla1[[#This Row],[Valor numerador19]]/Tabla1[[#This Row],[Valor denominador20]], " ")</f>
        <v>0.71739130434782605</v>
      </c>
      <c r="CF53" s="181" t="str">
        <f>Tabla1[[#This Row],[EXCELENTE]]</f>
        <v>&gt;90%</v>
      </c>
      <c r="CG53" s="207" t="s">
        <v>20</v>
      </c>
      <c r="CH53" s="450" t="s">
        <v>852</v>
      </c>
      <c r="CI53" s="450" t="s">
        <v>853</v>
      </c>
      <c r="CJ53" s="163">
        <v>0.75</v>
      </c>
      <c r="CK53" s="174">
        <v>36</v>
      </c>
      <c r="CL53" s="174">
        <v>49</v>
      </c>
      <c r="CM53" s="272">
        <f>+IFERROR(Tabla1[[#This Row],[Valor numerador27]]/Tabla1[[#This Row],[Valor denominador28]], " ")</f>
        <v>0.73469387755102045</v>
      </c>
      <c r="CN53" s="181" t="str">
        <f>Tabla1[[#This Row],[EXCELENTE]]</f>
        <v>&gt;90%</v>
      </c>
      <c r="CO53" s="164" t="s">
        <v>20</v>
      </c>
      <c r="CP53" s="150" t="s">
        <v>873</v>
      </c>
      <c r="CQ53" s="150" t="s">
        <v>853</v>
      </c>
      <c r="CR53" s="163">
        <v>0.75</v>
      </c>
      <c r="CS53" s="174">
        <v>31.67</v>
      </c>
      <c r="CT53" s="174">
        <v>46</v>
      </c>
      <c r="CU53" s="273">
        <f>IFERROR(Tabla1[[#This Row],[Valor numerador35]]/Tabla1[[#This Row],[Valor denominador36]], " ")</f>
        <v>0.68847826086956521</v>
      </c>
      <c r="CV53" s="181" t="str">
        <f>Tabla1[[#This Row],[EXCELENTE]]</f>
        <v>&gt;90%</v>
      </c>
      <c r="CW53" s="164" t="s">
        <v>20</v>
      </c>
      <c r="CX53" s="150" t="s">
        <v>916</v>
      </c>
      <c r="CY53" s="150" t="s">
        <v>853</v>
      </c>
      <c r="CZ53" s="263">
        <f>IFERROR(AVERAGE(Tabla1[[#This Row],[RESULTADO 21]],Tabla1[[#This Row],[RESULTADO 29]],Tabla1[[#This Row],[RESULTADO 37]]), "0")</f>
        <v>0.71352114758947049</v>
      </c>
      <c r="DA53" s="264">
        <f>Tabla1[[#This Row],[PROMEDIO MENSUAL 2do TRIMESTRE]]</f>
        <v>0.71352114758947049</v>
      </c>
      <c r="DB53" s="274" t="str">
        <f>Tabla1[[#This Row],[DESEMPEÑO39]]</f>
        <v>BUENO</v>
      </c>
      <c r="DC53" s="142">
        <f t="shared" si="0"/>
        <v>0.75</v>
      </c>
      <c r="DD53" s="143">
        <v>31</v>
      </c>
      <c r="DE53" s="143">
        <v>46</v>
      </c>
      <c r="DF53" s="142">
        <f>IFERROR(Tabla1[[#This Row],[Valor numerador43]]/Tabla1[[#This Row],[Valor denominador44]], " ")</f>
        <v>0.67391304347826086</v>
      </c>
      <c r="DG53" s="144" t="str">
        <f>Tabla1[[#This Row],[EXCELENTE]]</f>
        <v>&gt;90%</v>
      </c>
      <c r="DH53" s="145" t="s">
        <v>20</v>
      </c>
      <c r="DI53" s="208" t="s">
        <v>947</v>
      </c>
      <c r="DJ53" s="179" t="s">
        <v>562</v>
      </c>
      <c r="DK53" s="142">
        <f t="shared" si="2"/>
        <v>0.75</v>
      </c>
      <c r="DL53" s="143">
        <v>32</v>
      </c>
      <c r="DM53" s="143">
        <v>44</v>
      </c>
      <c r="DN53" s="142">
        <f>IFERROR(Tabla1[[#This Row],[Valor numerador51]]/Tabla1[[#This Row],[Valor denominador52]], " ")</f>
        <v>0.72727272727272729</v>
      </c>
      <c r="DO53" s="144" t="str">
        <f>Tabla1[[#This Row],[EXCELENTE]]</f>
        <v>&gt;90%</v>
      </c>
      <c r="DP53" s="145" t="s">
        <v>20</v>
      </c>
      <c r="DQ53" s="209" t="s">
        <v>965</v>
      </c>
      <c r="DR53" s="179" t="s">
        <v>562</v>
      </c>
      <c r="DS53" s="142">
        <f t="shared" si="3"/>
        <v>0.75</v>
      </c>
      <c r="DT53" s="143">
        <v>30</v>
      </c>
      <c r="DU53" s="143">
        <v>45</v>
      </c>
      <c r="DV53" s="142">
        <f>+Tabla1[[#This Row],[Valor denominador60]]/Tabla1[[#This Row],[Valor denominador60]]</f>
        <v>1</v>
      </c>
      <c r="DW53" s="144" t="str">
        <f>Tabla1[[#This Row],[EXCELENTE]]</f>
        <v>&gt;90%</v>
      </c>
      <c r="DX53" s="145" t="s">
        <v>20</v>
      </c>
      <c r="DY53" s="210" t="s">
        <v>998</v>
      </c>
      <c r="DZ53" s="179" t="s">
        <v>562</v>
      </c>
      <c r="EA53" s="263">
        <f>IFERROR(AVERAGE(Tabla1[[#This Row],[RESULTADO 45]],Tabla1[[#This Row],[RESULTADO 53]],Tabla1[[#This Row],[RESULTADO 61]]), " 0")</f>
        <v>0.80039525691699609</v>
      </c>
      <c r="EB53" s="264">
        <f>Tabla1[[#This Row],[PROMEDIO MENSUAL 1er TRIMESTRE]]</f>
        <v>0.80039525691699609</v>
      </c>
      <c r="EC53" s="275" t="str">
        <f>Tabla1[[#This Row],[DESEMPEÑO63]]</f>
        <v>BUENO</v>
      </c>
    </row>
    <row r="54" spans="1:133" s="250" customFormat="1" ht="409.5" x14ac:dyDescent="0.25">
      <c r="A54" s="481">
        <v>47</v>
      </c>
      <c r="B54" s="258" t="s">
        <v>255</v>
      </c>
      <c r="C54" s="451" t="s">
        <v>437</v>
      </c>
      <c r="D54" s="277" t="s">
        <v>438</v>
      </c>
      <c r="E54" s="256" t="s">
        <v>29</v>
      </c>
      <c r="F54" s="256" t="s">
        <v>448</v>
      </c>
      <c r="G54" s="256" t="s">
        <v>449</v>
      </c>
      <c r="H54" s="256" t="s">
        <v>39</v>
      </c>
      <c r="I54" s="256" t="s">
        <v>450</v>
      </c>
      <c r="J54" s="256">
        <v>15</v>
      </c>
      <c r="K54" s="256" t="s">
        <v>451</v>
      </c>
      <c r="L54" s="256" t="s">
        <v>66</v>
      </c>
      <c r="M54" s="256" t="s">
        <v>1148</v>
      </c>
      <c r="N54" s="256" t="s">
        <v>452</v>
      </c>
      <c r="O54" s="256" t="s">
        <v>453</v>
      </c>
      <c r="P54" s="256" t="s">
        <v>443</v>
      </c>
      <c r="Q54" s="254" t="s">
        <v>39</v>
      </c>
      <c r="R54" s="254" t="s">
        <v>1149</v>
      </c>
      <c r="S54" s="254" t="s">
        <v>1150</v>
      </c>
      <c r="T54" s="254" t="s">
        <v>1151</v>
      </c>
      <c r="U54" s="254" t="s">
        <v>1152</v>
      </c>
      <c r="V54" s="256" t="s">
        <v>444</v>
      </c>
      <c r="W54" s="256" t="s">
        <v>445</v>
      </c>
      <c r="X54" s="256" t="s">
        <v>446</v>
      </c>
      <c r="Y54" s="256" t="s">
        <v>447</v>
      </c>
      <c r="Z54" s="262" t="s">
        <v>563</v>
      </c>
      <c r="AA54" s="202">
        <v>182</v>
      </c>
      <c r="AB54" s="202">
        <v>47</v>
      </c>
      <c r="AC54" s="202">
        <f>IFERROR(Tabla1[[#This Row],[Valor numerador]]/Tabla1[[#This Row],[Valor denominador]], " ")</f>
        <v>3.8723404255319149</v>
      </c>
      <c r="AD54" s="260" t="str">
        <f>Tabla1[[#This Row],[EXCELENTE]]</f>
        <v xml:space="preserve">&lt; 5 DIAS </v>
      </c>
      <c r="AE54" s="203" t="s">
        <v>21</v>
      </c>
      <c r="AF54" s="211" t="s">
        <v>1010</v>
      </c>
      <c r="AG54" s="260"/>
      <c r="AH54" s="262" t="s">
        <v>563</v>
      </c>
      <c r="AI54" s="260">
        <v>86</v>
      </c>
      <c r="AJ54" s="260">
        <v>28</v>
      </c>
      <c r="AK54" s="452">
        <f>IFERROR(Tabla1[[#This Row],[Valor numerador3]]/Tabla1[[#This Row],[Valor denominador4]], " ")</f>
        <v>3.0714285714285716</v>
      </c>
      <c r="AL54" s="260" t="str">
        <f>Tabla1[[#This Row],[EXCELENTE]]</f>
        <v xml:space="preserve">&lt; 5 DIAS </v>
      </c>
      <c r="AM54" s="203" t="s">
        <v>21</v>
      </c>
      <c r="AN54" s="211" t="s">
        <v>1014</v>
      </c>
      <c r="AO54" s="260"/>
      <c r="AP54" s="262" t="s">
        <v>563</v>
      </c>
      <c r="AQ54" s="260">
        <v>136</v>
      </c>
      <c r="AR54" s="260">
        <v>28</v>
      </c>
      <c r="AS54" s="452">
        <f>IFERROR(Tabla1[[#This Row],[Valor numerador11]]/Tabla1[[#This Row],[Valor denominador12]], " ")</f>
        <v>4.8571428571428568</v>
      </c>
      <c r="AT54" s="260" t="str">
        <f>Tabla1[[#This Row],[EXCELENTE]]</f>
        <v xml:space="preserve">&lt; 5 DIAS </v>
      </c>
      <c r="AU54" s="205" t="s">
        <v>21</v>
      </c>
      <c r="AV54" s="211" t="s">
        <v>1018</v>
      </c>
      <c r="AW54" s="260"/>
      <c r="AX54" s="453">
        <f>IFERROR(AVERAGE(Tabla1[[#This Row],[RESULTADO ]],Tabla1[[#This Row],[RESULTADO 5]],Tabla1[[#This Row],[RESULTADO 13]]), "0")</f>
        <v>3.9336372847011147</v>
      </c>
      <c r="AY54" s="453">
        <f>Tabla1[[#This Row],[PROMEDIO MENSUAL 4to TRIMESTRE]]</f>
        <v>3.9336372847011147</v>
      </c>
      <c r="AZ54" s="265" t="str">
        <f>Tabla1[[#This Row],[DESEMPEÑO15]]</f>
        <v>EXCELENTE</v>
      </c>
      <c r="BA54" s="172" t="s">
        <v>563</v>
      </c>
      <c r="BB54" s="173">
        <v>116</v>
      </c>
      <c r="BC54" s="173">
        <v>16</v>
      </c>
      <c r="BD54" s="267">
        <f>IFERROR(Tabla1[[#This Row],[Valor numerador4]]/Tabla1[[#This Row],[Valor denominador5]], " ")</f>
        <v>7.25</v>
      </c>
      <c r="BE54" s="268" t="str">
        <f t="shared" si="1"/>
        <v xml:space="preserve">&lt; 5 DIAS </v>
      </c>
      <c r="BF54" s="162" t="s">
        <v>20</v>
      </c>
      <c r="BG54" s="289" t="s">
        <v>758</v>
      </c>
      <c r="BH54" s="289"/>
      <c r="BI54" s="172" t="s">
        <v>563</v>
      </c>
      <c r="BJ54" s="173">
        <v>227</v>
      </c>
      <c r="BK54" s="173">
        <v>32</v>
      </c>
      <c r="BL54" s="267">
        <f>+IFERROR(Tabla1[[#This Row],[Valor numerador312]]/Tabla1[[#This Row],[Valor denominador413]], " ")</f>
        <v>7.09375</v>
      </c>
      <c r="BM54" s="266" t="str">
        <f>Tabla1[[#This Row],[EXCELENTE]]</f>
        <v xml:space="preserve">&lt; 5 DIAS </v>
      </c>
      <c r="BN54" s="162" t="s">
        <v>20</v>
      </c>
      <c r="BO54" s="289" t="s">
        <v>781</v>
      </c>
      <c r="BP54" s="212"/>
      <c r="BQ54" s="172" t="s">
        <v>563</v>
      </c>
      <c r="BR54" s="173">
        <v>76</v>
      </c>
      <c r="BS54" s="173">
        <v>16</v>
      </c>
      <c r="BT54" s="267">
        <f>+IFERROR(Tabla1[[#This Row],[Valor numerador1120]]/Tabla1[[#This Row],[Valor denominador1221]], " ")</f>
        <v>4.75</v>
      </c>
      <c r="BU54" s="266" t="str">
        <f>Tabla1[[#This Row],[EXCELENTE]]</f>
        <v xml:space="preserve">&lt; 5 DIAS </v>
      </c>
      <c r="BV54" s="162" t="s">
        <v>21</v>
      </c>
      <c r="BW54" s="289" t="s">
        <v>821</v>
      </c>
      <c r="BX54" s="289"/>
      <c r="BY54" s="270">
        <f>+IFERROR(AVERAGE(Tabla1[[#This Row],[RESULTADO 6]],Tabla1[[#This Row],[RESULTADO 514]],Tabla1[[#This Row],[RESULTADO 1322]]), "0")</f>
        <v>6.364583333333333</v>
      </c>
      <c r="BZ54" s="271">
        <f>Tabla1[[#This Row],[PROMEDIO MENSUAL 3er TRIMESTRE]]</f>
        <v>6.364583333333333</v>
      </c>
      <c r="CA54" s="265" t="str">
        <f>Tabla1[[#This Row],[DESEMPEÑO1524]]</f>
        <v>EXCELENTE</v>
      </c>
      <c r="CB54" s="163" t="s">
        <v>563</v>
      </c>
      <c r="CC54" s="174">
        <v>86</v>
      </c>
      <c r="CD54" s="174">
        <v>34</v>
      </c>
      <c r="CE54" s="272">
        <f>IFERROR(Tabla1[[#This Row],[Valor numerador19]]/Tabla1[[#This Row],[Valor denominador20]], " ")</f>
        <v>2.5294117647058822</v>
      </c>
      <c r="CF54" s="181" t="str">
        <f>Tabla1[[#This Row],[EXCELENTE]]</f>
        <v xml:space="preserve">&lt; 5 DIAS </v>
      </c>
      <c r="CG54" s="207" t="s">
        <v>21</v>
      </c>
      <c r="CH54" s="216" t="s">
        <v>854</v>
      </c>
      <c r="CI54" s="186"/>
      <c r="CJ54" s="163" t="s">
        <v>563</v>
      </c>
      <c r="CK54" s="174">
        <v>126</v>
      </c>
      <c r="CL54" s="174">
        <v>13</v>
      </c>
      <c r="CM54" s="272">
        <f>+IFERROR(Tabla1[[#This Row],[Valor numerador27]]/Tabla1[[#This Row],[Valor denominador28]], " ")</f>
        <v>9.6923076923076916</v>
      </c>
      <c r="CN54" s="181" t="str">
        <f>Tabla1[[#This Row],[EXCELENTE]]</f>
        <v xml:space="preserve">&lt; 5 DIAS </v>
      </c>
      <c r="CO54" s="164" t="s">
        <v>20</v>
      </c>
      <c r="CP54" s="150" t="s">
        <v>874</v>
      </c>
      <c r="CQ54" s="213"/>
      <c r="CR54" s="163" t="s">
        <v>563</v>
      </c>
      <c r="CS54" s="174">
        <v>64.5</v>
      </c>
      <c r="CT54" s="174">
        <v>8</v>
      </c>
      <c r="CU54" s="273">
        <f>IFERROR(Tabla1[[#This Row],[Valor numerador35]]/Tabla1[[#This Row],[Valor denominador36]], " ")</f>
        <v>8.0625</v>
      </c>
      <c r="CV54" s="181" t="str">
        <f>Tabla1[[#This Row],[EXCELENTE]]</f>
        <v xml:space="preserve">&lt; 5 DIAS </v>
      </c>
      <c r="CW54" s="164" t="s">
        <v>20</v>
      </c>
      <c r="CX54" s="216" t="s">
        <v>917</v>
      </c>
      <c r="CY54" s="186"/>
      <c r="CZ54" s="263">
        <f>IFERROR(AVERAGE(Tabla1[[#This Row],[RESULTADO 21]],Tabla1[[#This Row],[RESULTADO 29]],Tabla1[[#This Row],[RESULTADO 37]]), "0")</f>
        <v>6.7614064856711913</v>
      </c>
      <c r="DA54" s="264">
        <f>Tabla1[[#This Row],[PROMEDIO MENSUAL 2do TRIMESTRE]]</f>
        <v>6.7614064856711913</v>
      </c>
      <c r="DB54" s="274" t="str">
        <f>Tabla1[[#This Row],[DESEMPEÑO39]]</f>
        <v>BUENO</v>
      </c>
      <c r="DC54" s="142">
        <f t="shared" si="0"/>
        <v>15</v>
      </c>
      <c r="DD54" s="143">
        <v>87</v>
      </c>
      <c r="DE54" s="143">
        <v>24</v>
      </c>
      <c r="DF54" s="142">
        <f>IFERROR(Tabla1[[#This Row],[Valor numerador43]]/Tabla1[[#This Row],[Valor denominador44]], " ")</f>
        <v>3.625</v>
      </c>
      <c r="DG54" s="144" t="str">
        <f>Tabla1[[#This Row],[EXCELENTE]]</f>
        <v xml:space="preserve">&lt; 5 DIAS </v>
      </c>
      <c r="DH54" s="145" t="s">
        <v>21</v>
      </c>
      <c r="DI54" s="210" t="s">
        <v>948</v>
      </c>
      <c r="DJ54" s="146"/>
      <c r="DK54" s="142">
        <f t="shared" si="2"/>
        <v>15</v>
      </c>
      <c r="DL54" s="143">
        <v>288</v>
      </c>
      <c r="DM54" s="143">
        <v>48</v>
      </c>
      <c r="DN54" s="142">
        <f>IFERROR(Tabla1[[#This Row],[Valor numerador51]]/Tabla1[[#This Row],[Valor denominador52]], " ")</f>
        <v>6</v>
      </c>
      <c r="DO54" s="144" t="str">
        <f>Tabla1[[#This Row],[EXCELENTE]]</f>
        <v xml:space="preserve">&lt; 5 DIAS </v>
      </c>
      <c r="DP54" s="145" t="s">
        <v>21</v>
      </c>
      <c r="DQ54" s="210" t="s">
        <v>966</v>
      </c>
      <c r="DR54" s="146"/>
      <c r="DS54" s="142">
        <f t="shared" si="3"/>
        <v>15</v>
      </c>
      <c r="DT54" s="143">
        <v>199</v>
      </c>
      <c r="DU54" s="143">
        <v>67</v>
      </c>
      <c r="DV54" s="142">
        <f>+Tabla1[[#This Row],[Valor denominador60]]/Tabla1[[#This Row],[Valor denominador60]]</f>
        <v>1</v>
      </c>
      <c r="DW54" s="144" t="str">
        <f>Tabla1[[#This Row],[EXCELENTE]]</f>
        <v xml:space="preserve">&lt; 5 DIAS </v>
      </c>
      <c r="DX54" s="145" t="s">
        <v>21</v>
      </c>
      <c r="DY54" s="210" t="s">
        <v>999</v>
      </c>
      <c r="DZ54" s="146"/>
      <c r="EA54" s="263">
        <f>IFERROR(AVERAGE(Tabla1[[#This Row],[RESULTADO 45]],Tabla1[[#This Row],[RESULTADO 53]],Tabla1[[#This Row],[RESULTADO 61]]), " 0")</f>
        <v>3.5416666666666665</v>
      </c>
      <c r="EB54" s="264">
        <f>Tabla1[[#This Row],[PROMEDIO MENSUAL 1er TRIMESTRE]]</f>
        <v>3.5416666666666665</v>
      </c>
      <c r="EC54" s="275" t="str">
        <f>Tabla1[[#This Row],[DESEMPEÑO63]]</f>
        <v>EXCELENTE</v>
      </c>
    </row>
    <row r="55" spans="1:133" s="250" customFormat="1" ht="180" customHeight="1" x14ac:dyDescent="0.25">
      <c r="A55" s="481">
        <v>48</v>
      </c>
      <c r="B55" s="454" t="s">
        <v>255</v>
      </c>
      <c r="C55" s="455" t="s">
        <v>437</v>
      </c>
      <c r="D55" s="277" t="s">
        <v>438</v>
      </c>
      <c r="E55" s="310" t="s">
        <v>29</v>
      </c>
      <c r="F55" s="454" t="s">
        <v>454</v>
      </c>
      <c r="G55" s="285" t="s">
        <v>455</v>
      </c>
      <c r="H55" s="285" t="s">
        <v>39</v>
      </c>
      <c r="I55" s="285" t="s">
        <v>456</v>
      </c>
      <c r="J55" s="417">
        <v>0.8</v>
      </c>
      <c r="K55" s="285" t="s">
        <v>457</v>
      </c>
      <c r="L55" s="285" t="s">
        <v>66</v>
      </c>
      <c r="M55" s="285" t="s">
        <v>1153</v>
      </c>
      <c r="N55" s="285" t="s">
        <v>37</v>
      </c>
      <c r="O55" s="285" t="s">
        <v>458</v>
      </c>
      <c r="P55" s="285" t="s">
        <v>459</v>
      </c>
      <c r="Q55" s="285" t="s">
        <v>39</v>
      </c>
      <c r="R55" s="415" t="s">
        <v>1154</v>
      </c>
      <c r="S55" s="415" t="s">
        <v>1155</v>
      </c>
      <c r="T55" s="415" t="s">
        <v>1156</v>
      </c>
      <c r="U55" s="432" t="s">
        <v>1157</v>
      </c>
      <c r="V55" s="285" t="s">
        <v>460</v>
      </c>
      <c r="W55" s="285" t="s">
        <v>461</v>
      </c>
      <c r="X55" s="285" t="s">
        <v>462</v>
      </c>
      <c r="Y55" s="285" t="s">
        <v>463</v>
      </c>
      <c r="Z55" s="262">
        <v>0.8</v>
      </c>
      <c r="AA55" s="260">
        <v>295</v>
      </c>
      <c r="AB55" s="260">
        <v>331</v>
      </c>
      <c r="AC55" s="261">
        <f>IFERROR(Tabla1[[#This Row],[Valor numerador]]/Tabla1[[#This Row],[Valor denominador]], " ")</f>
        <v>0.89123867069486407</v>
      </c>
      <c r="AD55" s="260" t="str">
        <f>Tabla1[[#This Row],[EXCELENTE]]</f>
        <v>&gt;85%</v>
      </c>
      <c r="AE55" s="203" t="s">
        <v>21</v>
      </c>
      <c r="AF55" s="214" t="s">
        <v>1011</v>
      </c>
      <c r="AG55" s="260"/>
      <c r="AH55" s="262">
        <v>0.8</v>
      </c>
      <c r="AI55" s="260">
        <v>292</v>
      </c>
      <c r="AJ55" s="260">
        <v>331</v>
      </c>
      <c r="AK55" s="261">
        <f>IFERROR(Tabla1[[#This Row],[Valor numerador3]]/Tabla1[[#This Row],[Valor denominador4]], " ")</f>
        <v>0.8821752265861027</v>
      </c>
      <c r="AL55" s="260" t="str">
        <f>Tabla1[[#This Row],[EXCELENTE]]</f>
        <v>&gt;85%</v>
      </c>
      <c r="AM55" s="203" t="s">
        <v>21</v>
      </c>
      <c r="AN55" s="214" t="s">
        <v>1015</v>
      </c>
      <c r="AO55" s="260"/>
      <c r="AP55" s="262">
        <v>0.8</v>
      </c>
      <c r="AQ55" s="260">
        <v>293</v>
      </c>
      <c r="AR55" s="260">
        <v>331</v>
      </c>
      <c r="AS55" s="262">
        <f>IFERROR(Tabla1[[#This Row],[Valor numerador11]]/Tabla1[[#This Row],[Valor denominador12]], " ")</f>
        <v>0.88519637462235645</v>
      </c>
      <c r="AT55" s="260" t="str">
        <f>Tabla1[[#This Row],[EXCELENTE]]</f>
        <v>&gt;85%</v>
      </c>
      <c r="AU55" s="205" t="s">
        <v>21</v>
      </c>
      <c r="AV55" s="215" t="s">
        <v>1019</v>
      </c>
      <c r="AW55" s="260"/>
      <c r="AX55" s="263">
        <f>IFERROR(AVERAGE(Tabla1[[#This Row],[RESULTADO ]],Tabla1[[#This Row],[RESULTADO 5]],Tabla1[[#This Row],[RESULTADO 13]]), "0")</f>
        <v>0.88620342396777441</v>
      </c>
      <c r="AY55" s="264">
        <f>Tabla1[[#This Row],[PROMEDIO MENSUAL 4to TRIMESTRE]]</f>
        <v>0.88620342396777441</v>
      </c>
      <c r="AZ55" s="265" t="str">
        <f>Tabla1[[#This Row],[DESEMPEÑO15]]</f>
        <v>EXCELENTE</v>
      </c>
      <c r="BA55" s="172">
        <v>0.8</v>
      </c>
      <c r="BB55" s="173">
        <v>291</v>
      </c>
      <c r="BC55" s="173">
        <v>331</v>
      </c>
      <c r="BD55" s="267">
        <f>IFERROR(Tabla1[[#This Row],[Valor numerador4]]/Tabla1[[#This Row],[Valor denominador5]], " ")</f>
        <v>0.87915407854984895</v>
      </c>
      <c r="BE55" s="268" t="str">
        <f t="shared" si="1"/>
        <v>&gt;85%</v>
      </c>
      <c r="BF55" s="162" t="s">
        <v>21</v>
      </c>
      <c r="BG55" s="184" t="s">
        <v>759</v>
      </c>
      <c r="BH55" s="184"/>
      <c r="BI55" s="172">
        <v>0.8</v>
      </c>
      <c r="BJ55" s="173">
        <v>287</v>
      </c>
      <c r="BK55" s="173">
        <v>331</v>
      </c>
      <c r="BL55" s="267">
        <f>+IFERROR(Tabla1[[#This Row],[Valor numerador312]]/Tabla1[[#This Row],[Valor denominador413]], " ")</f>
        <v>0.86706948640483383</v>
      </c>
      <c r="BM55" s="266" t="str">
        <f>Tabla1[[#This Row],[EXCELENTE]]</f>
        <v>&gt;85%</v>
      </c>
      <c r="BN55" s="162" t="s">
        <v>21</v>
      </c>
      <c r="BO55" s="289" t="s">
        <v>782</v>
      </c>
      <c r="BP55" s="184"/>
      <c r="BQ55" s="172">
        <v>0.8</v>
      </c>
      <c r="BR55" s="173">
        <v>290</v>
      </c>
      <c r="BS55" s="173">
        <v>331</v>
      </c>
      <c r="BT55" s="267">
        <f>+IFERROR(Tabla1[[#This Row],[Valor numerador1120]]/Tabla1[[#This Row],[Valor denominador1221]], " ")</f>
        <v>0.8761329305135952</v>
      </c>
      <c r="BU55" s="266" t="str">
        <f>Tabla1[[#This Row],[EXCELENTE]]</f>
        <v>&gt;85%</v>
      </c>
      <c r="BV55" s="162" t="s">
        <v>21</v>
      </c>
      <c r="BW55" s="289" t="s">
        <v>822</v>
      </c>
      <c r="BX55" s="289"/>
      <c r="BY55" s="270">
        <f>+IFERROR(AVERAGE(Tabla1[[#This Row],[RESULTADO 6]],Tabla1[[#This Row],[RESULTADO 514]],Tabla1[[#This Row],[RESULTADO 1322]]), "0")</f>
        <v>0.87411883182275929</v>
      </c>
      <c r="BZ55" s="271">
        <f>Tabla1[[#This Row],[PROMEDIO MENSUAL 3er TRIMESTRE]]</f>
        <v>0.87411883182275929</v>
      </c>
      <c r="CA55" s="265" t="str">
        <f>Tabla1[[#This Row],[DESEMPEÑO1524]]</f>
        <v>EXCELENTE</v>
      </c>
      <c r="CB55" s="163">
        <v>0.8</v>
      </c>
      <c r="CC55" s="174">
        <v>292</v>
      </c>
      <c r="CD55" s="174">
        <v>331</v>
      </c>
      <c r="CE55" s="272">
        <f>IFERROR(Tabla1[[#This Row],[Valor numerador19]]/Tabla1[[#This Row],[Valor denominador20]], " ")</f>
        <v>0.8821752265861027</v>
      </c>
      <c r="CF55" s="181" t="str">
        <f>Tabla1[[#This Row],[EXCELENTE]]</f>
        <v>&gt;85%</v>
      </c>
      <c r="CG55" s="207" t="s">
        <v>21</v>
      </c>
      <c r="CH55" s="216" t="s">
        <v>855</v>
      </c>
      <c r="CI55" s="151"/>
      <c r="CJ55" s="163">
        <v>0.8</v>
      </c>
      <c r="CK55" s="174">
        <v>304</v>
      </c>
      <c r="CL55" s="174">
        <v>331</v>
      </c>
      <c r="CM55" s="272">
        <f>+IFERROR(Tabla1[[#This Row],[Valor numerador27]]/Tabla1[[#This Row],[Valor denominador28]], " ")</f>
        <v>0.91842900302114805</v>
      </c>
      <c r="CN55" s="181" t="str">
        <f>Tabla1[[#This Row],[EXCELENTE]]</f>
        <v>&gt;85%</v>
      </c>
      <c r="CO55" s="164" t="s">
        <v>21</v>
      </c>
      <c r="CP55" s="216" t="s">
        <v>875</v>
      </c>
      <c r="CQ55" s="151"/>
      <c r="CR55" s="163">
        <v>0.8</v>
      </c>
      <c r="CS55" s="174">
        <v>294</v>
      </c>
      <c r="CT55" s="174">
        <v>331</v>
      </c>
      <c r="CU55" s="273">
        <f>IFERROR(Tabla1[[#This Row],[Valor numerador35]]/Tabla1[[#This Row],[Valor denominador36]], " ")</f>
        <v>0.88821752265861031</v>
      </c>
      <c r="CV55" s="181" t="str">
        <f>Tabla1[[#This Row],[EXCELENTE]]</f>
        <v>&gt;85%</v>
      </c>
      <c r="CW55" s="164" t="s">
        <v>21</v>
      </c>
      <c r="CX55" s="216" t="s">
        <v>918</v>
      </c>
      <c r="CY55" s="186"/>
      <c r="CZ55" s="263">
        <f>IFERROR(AVERAGE(Tabla1[[#This Row],[RESULTADO 21]],Tabla1[[#This Row],[RESULTADO 29]],Tabla1[[#This Row],[RESULTADO 37]]), "0")</f>
        <v>0.89627391742195373</v>
      </c>
      <c r="DA55" s="264">
        <f>Tabla1[[#This Row],[PROMEDIO MENSUAL 2do TRIMESTRE]]</f>
        <v>0.89627391742195373</v>
      </c>
      <c r="DB55" s="274" t="str">
        <f>Tabla1[[#This Row],[DESEMPEÑO39]]</f>
        <v>EXCELENTE</v>
      </c>
      <c r="DC55" s="143">
        <f t="shared" si="0"/>
        <v>0.8</v>
      </c>
      <c r="DD55" s="143">
        <v>307</v>
      </c>
      <c r="DE55" s="143">
        <v>331</v>
      </c>
      <c r="DF55" s="142">
        <f>IFERROR(Tabla1[[#This Row],[Valor numerador43]]/Tabla1[[#This Row],[Valor denominador44]], " ")</f>
        <v>0.92749244712990941</v>
      </c>
      <c r="DG55" s="144" t="str">
        <f>Tabla1[[#This Row],[EXCELENTE]]</f>
        <v>&gt;85%</v>
      </c>
      <c r="DH55" s="145" t="s">
        <v>21</v>
      </c>
      <c r="DI55" s="210" t="s">
        <v>949</v>
      </c>
      <c r="DJ55" s="146"/>
      <c r="DK55" s="143">
        <f t="shared" si="2"/>
        <v>0.8</v>
      </c>
      <c r="DL55" s="143">
        <v>306</v>
      </c>
      <c r="DM55" s="143">
        <v>331</v>
      </c>
      <c r="DN55" s="142">
        <f>IFERROR(Tabla1[[#This Row],[Valor numerador51]]/Tabla1[[#This Row],[Valor denominador52]], " ")</f>
        <v>0.92447129909365555</v>
      </c>
      <c r="DO55" s="144" t="str">
        <f>Tabla1[[#This Row],[EXCELENTE]]</f>
        <v>&gt;85%</v>
      </c>
      <c r="DP55" s="145" t="s">
        <v>21</v>
      </c>
      <c r="DQ55" s="146" t="s">
        <v>967</v>
      </c>
      <c r="DR55" s="146"/>
      <c r="DS55" s="143">
        <f t="shared" si="3"/>
        <v>0.8</v>
      </c>
      <c r="DT55" s="143">
        <v>319</v>
      </c>
      <c r="DU55" s="143">
        <v>331</v>
      </c>
      <c r="DV55" s="142">
        <f>+Tabla1[[#This Row],[Valor denominador60]]/Tabla1[[#This Row],[Valor denominador60]]</f>
        <v>1</v>
      </c>
      <c r="DW55" s="144" t="str">
        <f>Tabla1[[#This Row],[EXCELENTE]]</f>
        <v>&gt;85%</v>
      </c>
      <c r="DX55" s="145" t="s">
        <v>21</v>
      </c>
      <c r="DY55" s="210" t="s">
        <v>1000</v>
      </c>
      <c r="DZ55" s="146"/>
      <c r="EA55" s="263">
        <f>IFERROR(AVERAGE(Tabla1[[#This Row],[RESULTADO 45]],Tabla1[[#This Row],[RESULTADO 53]],Tabla1[[#This Row],[RESULTADO 61]]), " 0")</f>
        <v>0.95065458207452169</v>
      </c>
      <c r="EB55" s="264">
        <f>Tabla1[[#This Row],[PROMEDIO MENSUAL 1er TRIMESTRE]]</f>
        <v>0.95065458207452169</v>
      </c>
      <c r="EC55" s="275" t="str">
        <f>Tabla1[[#This Row],[DESEMPEÑO63]]</f>
        <v>EXCELENTE</v>
      </c>
    </row>
    <row r="56" spans="1:133" s="250" customFormat="1" ht="405" x14ac:dyDescent="0.25">
      <c r="A56" s="481">
        <v>49</v>
      </c>
      <c r="B56" s="331" t="s">
        <v>255</v>
      </c>
      <c r="C56" s="334" t="s">
        <v>466</v>
      </c>
      <c r="D56" s="277" t="s">
        <v>438</v>
      </c>
      <c r="E56" s="333" t="s">
        <v>29</v>
      </c>
      <c r="F56" s="331" t="s">
        <v>470</v>
      </c>
      <c r="G56" s="258" t="s">
        <v>469</v>
      </c>
      <c r="H56" s="334" t="s">
        <v>39</v>
      </c>
      <c r="I56" s="334" t="s">
        <v>456</v>
      </c>
      <c r="J56" s="335">
        <v>0.9</v>
      </c>
      <c r="K56" s="334" t="s">
        <v>471</v>
      </c>
      <c r="L56" s="334" t="s">
        <v>66</v>
      </c>
      <c r="M56" s="258" t="s">
        <v>472</v>
      </c>
      <c r="N56" s="334" t="s">
        <v>37</v>
      </c>
      <c r="O56" s="258" t="s">
        <v>473</v>
      </c>
      <c r="P56" s="256" t="s">
        <v>465</v>
      </c>
      <c r="Q56" s="256" t="s">
        <v>39</v>
      </c>
      <c r="R56" s="336" t="s">
        <v>1158</v>
      </c>
      <c r="S56" s="293" t="s">
        <v>1159</v>
      </c>
      <c r="T56" s="293" t="s">
        <v>1160</v>
      </c>
      <c r="U56" s="301" t="s">
        <v>1161</v>
      </c>
      <c r="V56" s="256" t="s">
        <v>474</v>
      </c>
      <c r="W56" s="256" t="s">
        <v>475</v>
      </c>
      <c r="X56" s="256" t="s">
        <v>468</v>
      </c>
      <c r="Y56" s="256" t="s">
        <v>463</v>
      </c>
      <c r="Z56" s="262">
        <v>0.9</v>
      </c>
      <c r="AA56" s="260">
        <v>1</v>
      </c>
      <c r="AB56" s="260">
        <v>1</v>
      </c>
      <c r="AC56" s="261">
        <f>IFERROR(Tabla1[[#This Row],[Valor numerador]]/Tabla1[[#This Row],[Valor denominador]], " ")</f>
        <v>1</v>
      </c>
      <c r="AD56" s="260" t="str">
        <f>Tabla1[[#This Row],[EXCELENTE]]</f>
        <v>&gt;90%</v>
      </c>
      <c r="AE56" s="203" t="s">
        <v>21</v>
      </c>
      <c r="AF56" s="214" t="s">
        <v>1012</v>
      </c>
      <c r="AG56" s="260"/>
      <c r="AH56" s="262">
        <v>0.9</v>
      </c>
      <c r="AI56" s="260">
        <v>1</v>
      </c>
      <c r="AJ56" s="260">
        <v>1</v>
      </c>
      <c r="AK56" s="261">
        <f>IFERROR(Tabla1[[#This Row],[Valor numerador3]]/Tabla1[[#This Row],[Valor denominador4]], " ")</f>
        <v>1</v>
      </c>
      <c r="AL56" s="260" t="str">
        <f>Tabla1[[#This Row],[EXCELENTE]]</f>
        <v>&gt;90%</v>
      </c>
      <c r="AM56" s="203" t="s">
        <v>21</v>
      </c>
      <c r="AN56" s="214" t="s">
        <v>1016</v>
      </c>
      <c r="AO56" s="260"/>
      <c r="AP56" s="262">
        <v>0.9</v>
      </c>
      <c r="AQ56" s="260">
        <v>3</v>
      </c>
      <c r="AR56" s="260">
        <v>3</v>
      </c>
      <c r="AS56" s="262">
        <f>IFERROR(Tabla1[[#This Row],[Valor numerador11]]/Tabla1[[#This Row],[Valor denominador12]], " ")</f>
        <v>1</v>
      </c>
      <c r="AT56" s="260" t="str">
        <f>Tabla1[[#This Row],[EXCELENTE]]</f>
        <v>&gt;90%</v>
      </c>
      <c r="AU56" s="205" t="s">
        <v>21</v>
      </c>
      <c r="AV56" s="214" t="s">
        <v>1020</v>
      </c>
      <c r="AW56" s="260"/>
      <c r="AX56" s="263">
        <f>IFERROR(AVERAGE(Tabla1[[#This Row],[RESULTADO ]],Tabla1[[#This Row],[RESULTADO 5]],Tabla1[[#This Row],[RESULTADO 13]]), "0")</f>
        <v>1</v>
      </c>
      <c r="AY56" s="264">
        <f>Tabla1[[#This Row],[PROMEDIO MENSUAL 4to TRIMESTRE]]</f>
        <v>1</v>
      </c>
      <c r="AZ56" s="265" t="str">
        <f>Tabla1[[#This Row],[DESEMPEÑO15]]</f>
        <v>EXCELENTE</v>
      </c>
      <c r="BA56" s="217">
        <v>0.9</v>
      </c>
      <c r="BB56" s="218">
        <v>1</v>
      </c>
      <c r="BC56" s="218">
        <v>1</v>
      </c>
      <c r="BD56" s="267">
        <f>IFERROR(Tabla1[[#This Row],[Valor numerador4]]/Tabla1[[#This Row],[Valor denominador5]], " ")</f>
        <v>1</v>
      </c>
      <c r="BE56" s="268" t="str">
        <f t="shared" si="1"/>
        <v>&gt;90%</v>
      </c>
      <c r="BF56" s="219" t="s">
        <v>21</v>
      </c>
      <c r="BG56" s="184" t="s">
        <v>760</v>
      </c>
      <c r="BH56" s="289"/>
      <c r="BI56" s="217">
        <v>0.9</v>
      </c>
      <c r="BJ56" s="218">
        <v>3</v>
      </c>
      <c r="BK56" s="218">
        <v>3</v>
      </c>
      <c r="BL56" s="267">
        <f>+IFERROR(Tabla1[[#This Row],[Valor numerador312]]/Tabla1[[#This Row],[Valor denominador413]], " ")</f>
        <v>1</v>
      </c>
      <c r="BM56" s="266" t="str">
        <f>Tabla1[[#This Row],[EXCELENTE]]</f>
        <v>&gt;90%</v>
      </c>
      <c r="BN56" s="219" t="s">
        <v>21</v>
      </c>
      <c r="BO56" s="289" t="s">
        <v>783</v>
      </c>
      <c r="BP56" s="289"/>
      <c r="BQ56" s="217">
        <v>0.9</v>
      </c>
      <c r="BR56" s="218">
        <v>1</v>
      </c>
      <c r="BS56" s="218">
        <v>1</v>
      </c>
      <c r="BT56" s="267">
        <f>+IFERROR(Tabla1[[#This Row],[Valor numerador1120]]/Tabla1[[#This Row],[Valor denominador1221]], " ")</f>
        <v>1</v>
      </c>
      <c r="BU56" s="266" t="str">
        <f>Tabla1[[#This Row],[EXCELENTE]]</f>
        <v>&gt;90%</v>
      </c>
      <c r="BV56" s="162" t="s">
        <v>21</v>
      </c>
      <c r="BW56" s="289" t="s">
        <v>823</v>
      </c>
      <c r="BX56" s="289"/>
      <c r="BY56" s="270">
        <f>+IFERROR(AVERAGE(Tabla1[[#This Row],[RESULTADO 6]],Tabla1[[#This Row],[RESULTADO 514]],Tabla1[[#This Row],[RESULTADO 1322]]), "0")</f>
        <v>1</v>
      </c>
      <c r="BZ56" s="271">
        <f>Tabla1[[#This Row],[PROMEDIO MENSUAL 3er TRIMESTRE]]</f>
        <v>1</v>
      </c>
      <c r="CA56" s="265" t="str">
        <f>Tabla1[[#This Row],[DESEMPEÑO1524]]</f>
        <v>EXCELENTE</v>
      </c>
      <c r="CB56" s="152">
        <v>0.9</v>
      </c>
      <c r="CC56" s="149">
        <v>3</v>
      </c>
      <c r="CD56" s="149">
        <v>3</v>
      </c>
      <c r="CE56" s="272">
        <f>IFERROR(Tabla1[[#This Row],[Valor numerador19]]/Tabla1[[#This Row],[Valor denominador20]], " ")</f>
        <v>1</v>
      </c>
      <c r="CF56" s="181" t="str">
        <f>Tabla1[[#This Row],[EXCELENTE]]</f>
        <v>&gt;90%</v>
      </c>
      <c r="CG56" s="220" t="s">
        <v>21</v>
      </c>
      <c r="CH56" s="221" t="s">
        <v>856</v>
      </c>
      <c r="CI56" s="186"/>
      <c r="CJ56" s="152">
        <v>0.9</v>
      </c>
      <c r="CK56" s="149">
        <v>2</v>
      </c>
      <c r="CL56" s="149">
        <v>2</v>
      </c>
      <c r="CM56" s="272">
        <f>+IFERROR(Tabla1[[#This Row],[Valor numerador27]]/Tabla1[[#This Row],[Valor denominador28]], " ")</f>
        <v>1</v>
      </c>
      <c r="CN56" s="181" t="str">
        <f>Tabla1[[#This Row],[EXCELENTE]]</f>
        <v>&gt;90%</v>
      </c>
      <c r="CO56" s="222" t="s">
        <v>21</v>
      </c>
      <c r="CP56" s="150" t="s">
        <v>876</v>
      </c>
      <c r="CQ56" s="186"/>
      <c r="CR56" s="152">
        <v>0.9</v>
      </c>
      <c r="CS56" s="149">
        <v>3</v>
      </c>
      <c r="CT56" s="149">
        <v>3</v>
      </c>
      <c r="CU56" s="273">
        <f>IFERROR(Tabla1[[#This Row],[Valor numerador35]]/Tabla1[[#This Row],[Valor denominador36]], " ")</f>
        <v>1</v>
      </c>
      <c r="CV56" s="181" t="str">
        <f>Tabla1[[#This Row],[EXCELENTE]]</f>
        <v>&gt;90%</v>
      </c>
      <c r="CW56" s="164" t="s">
        <v>21</v>
      </c>
      <c r="CX56" s="221" t="s">
        <v>919</v>
      </c>
      <c r="CY56" s="186"/>
      <c r="CZ56" s="263">
        <f>IFERROR(AVERAGE(Tabla1[[#This Row],[RESULTADO 21]],Tabla1[[#This Row],[RESULTADO 29]],Tabla1[[#This Row],[RESULTADO 37]]), "0")</f>
        <v>1</v>
      </c>
      <c r="DA56" s="264">
        <f>Tabla1[[#This Row],[PROMEDIO MENSUAL 2do TRIMESTRE]]</f>
        <v>1</v>
      </c>
      <c r="DB56" s="274" t="str">
        <f>Tabla1[[#This Row],[DESEMPEÑO39]]</f>
        <v>EXCELENTE</v>
      </c>
      <c r="DC56" s="142">
        <f t="shared" si="0"/>
        <v>0.9</v>
      </c>
      <c r="DD56" s="143">
        <v>3</v>
      </c>
      <c r="DE56" s="143">
        <v>3</v>
      </c>
      <c r="DF56" s="142">
        <f>IFERROR(Tabla1[[#This Row],[Valor numerador43]]/Tabla1[[#This Row],[Valor denominador44]], " ")</f>
        <v>1</v>
      </c>
      <c r="DG56" s="144" t="str">
        <f>Tabla1[[#This Row],[EXCELENTE]]</f>
        <v>&gt;90%</v>
      </c>
      <c r="DH56" s="145" t="s">
        <v>21</v>
      </c>
      <c r="DI56" s="210" t="s">
        <v>950</v>
      </c>
      <c r="DJ56" s="146"/>
      <c r="DK56" s="142">
        <f t="shared" si="2"/>
        <v>0.9</v>
      </c>
      <c r="DL56" s="143">
        <v>5</v>
      </c>
      <c r="DM56" s="143">
        <v>5</v>
      </c>
      <c r="DN56" s="142">
        <f>IFERROR(Tabla1[[#This Row],[Valor numerador51]]/Tabla1[[#This Row],[Valor denominador52]], " ")</f>
        <v>1</v>
      </c>
      <c r="DO56" s="144" t="str">
        <f>Tabla1[[#This Row],[EXCELENTE]]</f>
        <v>&gt;90%</v>
      </c>
      <c r="DP56" s="145" t="s">
        <v>21</v>
      </c>
      <c r="DQ56" s="223" t="s">
        <v>968</v>
      </c>
      <c r="DR56" s="146"/>
      <c r="DS56" s="142">
        <f t="shared" si="3"/>
        <v>0.9</v>
      </c>
      <c r="DT56" s="143">
        <v>5</v>
      </c>
      <c r="DU56" s="143">
        <v>5</v>
      </c>
      <c r="DV56" s="142">
        <f>+Tabla1[[#This Row],[Valor denominador60]]/Tabla1[[#This Row],[Valor denominador60]]</f>
        <v>1</v>
      </c>
      <c r="DW56" s="144" t="str">
        <f>Tabla1[[#This Row],[EXCELENTE]]</f>
        <v>&gt;90%</v>
      </c>
      <c r="DX56" s="145" t="s">
        <v>21</v>
      </c>
      <c r="DY56" s="210" t="s">
        <v>1001</v>
      </c>
      <c r="DZ56" s="146"/>
      <c r="EA56" s="263">
        <f>IFERROR(AVERAGE(Tabla1[[#This Row],[RESULTADO 45]],Tabla1[[#This Row],[RESULTADO 53]],Tabla1[[#This Row],[RESULTADO 61]]), " 0")</f>
        <v>1</v>
      </c>
      <c r="EB56" s="264">
        <f>Tabla1[[#This Row],[PROMEDIO MENSUAL 1er TRIMESTRE]]</f>
        <v>1</v>
      </c>
      <c r="EC56" s="275" t="str">
        <f>Tabla1[[#This Row],[DESEMPEÑO63]]</f>
        <v>EXCELENTE</v>
      </c>
    </row>
    <row r="57" spans="1:133" s="250" customFormat="1" ht="120" customHeight="1" x14ac:dyDescent="0.25">
      <c r="A57" s="481">
        <v>50</v>
      </c>
      <c r="B57" s="357" t="s">
        <v>26</v>
      </c>
      <c r="C57" s="338" t="s">
        <v>476</v>
      </c>
      <c r="D57" s="277" t="s">
        <v>477</v>
      </c>
      <c r="E57" s="340" t="s">
        <v>29</v>
      </c>
      <c r="F57" s="456" t="s">
        <v>510</v>
      </c>
      <c r="G57" s="457" t="s">
        <v>511</v>
      </c>
      <c r="H57" s="457" t="s">
        <v>32</v>
      </c>
      <c r="I57" s="457" t="s">
        <v>33</v>
      </c>
      <c r="J57" s="458">
        <v>0.04</v>
      </c>
      <c r="K57" s="456" t="s">
        <v>512</v>
      </c>
      <c r="L57" s="457" t="s">
        <v>496</v>
      </c>
      <c r="M57" s="457" t="s">
        <v>513</v>
      </c>
      <c r="N57" s="456" t="s">
        <v>37</v>
      </c>
      <c r="O57" s="457" t="s">
        <v>514</v>
      </c>
      <c r="P57" s="457" t="s">
        <v>32</v>
      </c>
      <c r="Q57" s="457" t="s">
        <v>32</v>
      </c>
      <c r="R57" s="456" t="s">
        <v>515</v>
      </c>
      <c r="S57" s="457" t="s">
        <v>516</v>
      </c>
      <c r="T57" s="457" t="s">
        <v>517</v>
      </c>
      <c r="U57" s="456" t="s">
        <v>518</v>
      </c>
      <c r="V57" s="459" t="s">
        <v>519</v>
      </c>
      <c r="W57" s="459" t="s">
        <v>520</v>
      </c>
      <c r="X57" s="459" t="s">
        <v>520</v>
      </c>
      <c r="Y57" s="460" t="s">
        <v>504</v>
      </c>
      <c r="Z57" s="262">
        <v>0.04</v>
      </c>
      <c r="AA57" s="182">
        <v>3</v>
      </c>
      <c r="AB57" s="182">
        <v>680</v>
      </c>
      <c r="AC57" s="394">
        <f>IFERROR(Tabla1[[#This Row],[Valor numerador]]/Tabla1[[#This Row],[Valor denominador]], " ")</f>
        <v>4.4117647058823529E-3</v>
      </c>
      <c r="AD57" s="260" t="str">
        <f>Tabla1[[#This Row],[EXCELENTE]]</f>
        <v>&lt; 3,5%</v>
      </c>
      <c r="AE57" s="260" t="s">
        <v>21</v>
      </c>
      <c r="AF57" s="260"/>
      <c r="AG57" s="260"/>
      <c r="AH57" s="337">
        <v>0.04</v>
      </c>
      <c r="AI57" s="182">
        <v>5</v>
      </c>
      <c r="AJ57" s="182">
        <v>680</v>
      </c>
      <c r="AK57" s="394">
        <f>IFERROR(Tabla1[[#This Row],[Valor numerador3]]/Tabla1[[#This Row],[Valor denominador4]], " ")</f>
        <v>7.3529411764705881E-3</v>
      </c>
      <c r="AL57" s="260" t="str">
        <f>Tabla1[[#This Row],[EXCELENTE]]</f>
        <v>&lt; 3,5%</v>
      </c>
      <c r="AM57" s="260" t="s">
        <v>21</v>
      </c>
      <c r="AN57" s="260"/>
      <c r="AO57" s="260"/>
      <c r="AP57" s="337">
        <v>0.04</v>
      </c>
      <c r="AQ57" s="182">
        <v>3</v>
      </c>
      <c r="AR57" s="182">
        <v>680</v>
      </c>
      <c r="AS57" s="378">
        <f>IFERROR(Tabla1[[#This Row],[Valor numerador11]]/Tabla1[[#This Row],[Valor denominador12]], " ")</f>
        <v>4.4117647058823529E-3</v>
      </c>
      <c r="AT57" s="260" t="str">
        <f>Tabla1[[#This Row],[EXCELENTE]]</f>
        <v>&lt; 3,5%</v>
      </c>
      <c r="AU57" s="260" t="s">
        <v>21</v>
      </c>
      <c r="AV57" s="286" t="s">
        <v>1107</v>
      </c>
      <c r="AW57" s="260"/>
      <c r="AX57" s="263">
        <f>IFERROR(AVERAGE(Tabla1[[#This Row],[RESULTADO ]],Tabla1[[#This Row],[RESULTADO 5]],Tabla1[[#This Row],[RESULTADO 13]]), "0")</f>
        <v>5.3921568627450971E-3</v>
      </c>
      <c r="AY57" s="264">
        <f>Tabla1[[#This Row],[PROMEDIO MENSUAL 4to TRIMESTRE]]</f>
        <v>5.3921568627450971E-3</v>
      </c>
      <c r="AZ57" s="265" t="str">
        <f>Tabla1[[#This Row],[DESEMPEÑO15]]</f>
        <v>EXCELENTE</v>
      </c>
      <c r="BA57" s="461"/>
      <c r="BB57" s="462"/>
      <c r="BC57" s="462"/>
      <c r="BD57" s="267" t="str">
        <f>IFERROR(Tabla1[[#This Row],[Valor numerador4]]/Tabla1[[#This Row],[Valor denominador5]], " ")</f>
        <v xml:space="preserve"> </v>
      </c>
      <c r="BE57" s="268" t="str">
        <f t="shared" si="1"/>
        <v>&lt; 3,5%</v>
      </c>
      <c r="BF57" s="462"/>
      <c r="BG57" s="463"/>
      <c r="BH57" s="463"/>
      <c r="BI57" s="461"/>
      <c r="BJ57" s="462"/>
      <c r="BK57" s="462"/>
      <c r="BL57" s="267" t="str">
        <f>+IFERROR(Tabla1[[#This Row],[Valor numerador312]]/Tabla1[[#This Row],[Valor denominador413]], " ")</f>
        <v xml:space="preserve"> </v>
      </c>
      <c r="BM57" s="266" t="str">
        <f>Tabla1[[#This Row],[EXCELENTE]]</f>
        <v>&lt; 3,5%</v>
      </c>
      <c r="BN57" s="462"/>
      <c r="BO57" s="463"/>
      <c r="BP57" s="289"/>
      <c r="BQ57" s="295">
        <v>0.04</v>
      </c>
      <c r="BR57" s="288">
        <v>12</v>
      </c>
      <c r="BS57" s="288">
        <v>680</v>
      </c>
      <c r="BT57" s="267">
        <f>+IFERROR(Tabla1[[#This Row],[Valor numerador1120]]/Tabla1[[#This Row],[Valor denominador1221]], " ")</f>
        <v>1.7647058823529412E-2</v>
      </c>
      <c r="BU57" s="266" t="str">
        <f>Tabla1[[#This Row],[EXCELENTE]]</f>
        <v>&lt; 3,5%</v>
      </c>
      <c r="BV57" s="288" t="s">
        <v>21</v>
      </c>
      <c r="BW57" s="289" t="s">
        <v>824</v>
      </c>
      <c r="BX57" s="289"/>
      <c r="BY57" s="270">
        <f>+IFERROR(AVERAGE(Tabla1[[#This Row],[RESULTADO 6]],Tabla1[[#This Row],[RESULTADO 514]],Tabla1[[#This Row],[RESULTADO 1322]]), "0")</f>
        <v>1.7647058823529412E-2</v>
      </c>
      <c r="BZ57" s="271">
        <f>Tabla1[[#This Row],[PROMEDIO MENSUAL 3er TRIMESTRE]]</f>
        <v>1.7647058823529412E-2</v>
      </c>
      <c r="CA57" s="265" t="str">
        <f>Tabla1[[#This Row],[DESEMPEÑO1524]]</f>
        <v>EXCELENTE</v>
      </c>
      <c r="CB57" s="464">
        <v>0.04</v>
      </c>
      <c r="CC57" s="465"/>
      <c r="CD57" s="465"/>
      <c r="CE57" s="272" t="str">
        <f>IFERROR(Tabla1[[#This Row],[Valor numerador19]]/Tabla1[[#This Row],[Valor denominador20]], " ")</f>
        <v xml:space="preserve"> </v>
      </c>
      <c r="CF57" s="181" t="str">
        <f>Tabla1[[#This Row],[EXCELENTE]]</f>
        <v>&lt; 3,5%</v>
      </c>
      <c r="CG57" s="465"/>
      <c r="CH57" s="465"/>
      <c r="CI57" s="465"/>
      <c r="CJ57" s="464">
        <v>0.04</v>
      </c>
      <c r="CK57" s="465"/>
      <c r="CL57" s="465"/>
      <c r="CM57" s="272" t="str">
        <f>+IFERROR(Tabla1[[#This Row],[Valor numerador27]]/Tabla1[[#This Row],[Valor denominador28]], " ")</f>
        <v xml:space="preserve"> </v>
      </c>
      <c r="CN57" s="181" t="str">
        <f>Tabla1[[#This Row],[EXCELENTE]]</f>
        <v>&lt; 3,5%</v>
      </c>
      <c r="CO57" s="465"/>
      <c r="CP57" s="465"/>
      <c r="CQ57" s="186"/>
      <c r="CR57" s="290">
        <v>0.04</v>
      </c>
      <c r="CS57" s="186">
        <v>19</v>
      </c>
      <c r="CT57" s="186">
        <v>688</v>
      </c>
      <c r="CU57" s="273">
        <f>IFERROR(Tabla1[[#This Row],[Valor numerador35]]/Tabla1[[#This Row],[Valor denominador36]], " ")</f>
        <v>2.7616279069767442E-2</v>
      </c>
      <c r="CV57" s="181" t="str">
        <f>Tabla1[[#This Row],[EXCELENTE]]</f>
        <v>&lt; 3,5%</v>
      </c>
      <c r="CW57" s="186" t="s">
        <v>21</v>
      </c>
      <c r="CX57" s="216" t="s">
        <v>920</v>
      </c>
      <c r="CY57" s="186"/>
      <c r="CZ57" s="263">
        <f>IFERROR(AVERAGE(Tabla1[[#This Row],[RESULTADO 21]],Tabla1[[#This Row],[RESULTADO 29]],Tabla1[[#This Row],[RESULTADO 37]]), "0")</f>
        <v>2.7616279069767442E-2</v>
      </c>
      <c r="DA57" s="264">
        <f>Tabla1[[#This Row],[PROMEDIO MENSUAL 2do TRIMESTRE]]</f>
        <v>2.7616279069767442E-2</v>
      </c>
      <c r="DB57" s="274" t="str">
        <f>Tabla1[[#This Row],[DESEMPEÑO39]]</f>
        <v>EXCELENTE</v>
      </c>
      <c r="DC57" s="142">
        <f t="shared" si="0"/>
        <v>0.04</v>
      </c>
      <c r="DD57" s="143"/>
      <c r="DE57" s="143"/>
      <c r="DF57" s="142" t="str">
        <f>IFERROR(Tabla1[[#This Row],[Valor numerador43]]/Tabla1[[#This Row],[Valor denominador44]], " ")</f>
        <v xml:space="preserve"> </v>
      </c>
      <c r="DG57" s="144" t="str">
        <f>Tabla1[[#This Row],[EXCELENTE]]</f>
        <v>&lt; 3,5%</v>
      </c>
      <c r="DH57" s="145"/>
      <c r="DI57" s="146"/>
      <c r="DJ57" s="146"/>
      <c r="DK57" s="142">
        <f t="shared" si="2"/>
        <v>0.04</v>
      </c>
      <c r="DL57" s="143"/>
      <c r="DM57" s="143"/>
      <c r="DN57" s="142" t="str">
        <f>IFERROR(Tabla1[[#This Row],[Valor numerador51]]/Tabla1[[#This Row],[Valor denominador52]], " ")</f>
        <v xml:space="preserve"> </v>
      </c>
      <c r="DO57" s="144" t="str">
        <f>Tabla1[[#This Row],[EXCELENTE]]</f>
        <v>&lt; 3,5%</v>
      </c>
      <c r="DP57" s="145"/>
      <c r="DQ57" s="146"/>
      <c r="DR57" s="146"/>
      <c r="DS57" s="142">
        <f t="shared" si="3"/>
        <v>0.04</v>
      </c>
      <c r="DT57" s="143">
        <v>1</v>
      </c>
      <c r="DU57" s="143">
        <v>1</v>
      </c>
      <c r="DV57" s="142">
        <f>+Tabla1[[#This Row],[Valor denominador60]]/Tabla1[[#This Row],[Valor denominador60]]</f>
        <v>1</v>
      </c>
      <c r="DW57" s="144" t="str">
        <f>Tabla1[[#This Row],[EXCELENTE]]</f>
        <v>&lt; 3,5%</v>
      </c>
      <c r="DX57" s="145" t="s">
        <v>21</v>
      </c>
      <c r="DY57" s="224" t="s">
        <v>1002</v>
      </c>
      <c r="DZ57" s="146"/>
      <c r="EA57" s="263">
        <v>0.01</v>
      </c>
      <c r="EB57" s="264">
        <f>Tabla1[[#This Row],[PROMEDIO MENSUAL 1er TRIMESTRE]]</f>
        <v>0.01</v>
      </c>
      <c r="EC57" s="275" t="str">
        <f>Tabla1[[#This Row],[DESEMPEÑO63]]</f>
        <v>EXCELENTE</v>
      </c>
    </row>
    <row r="58" spans="1:133" s="250" customFormat="1" ht="135" customHeight="1" x14ac:dyDescent="0.25">
      <c r="A58" s="481">
        <v>51</v>
      </c>
      <c r="B58" s="331" t="s">
        <v>26</v>
      </c>
      <c r="C58" s="334" t="s">
        <v>476</v>
      </c>
      <c r="D58" s="277" t="s">
        <v>477</v>
      </c>
      <c r="E58" s="333" t="s">
        <v>29</v>
      </c>
      <c r="F58" s="457" t="s">
        <v>521</v>
      </c>
      <c r="G58" s="457" t="s">
        <v>522</v>
      </c>
      <c r="H58" s="457" t="s">
        <v>32</v>
      </c>
      <c r="I58" s="457" t="s">
        <v>33</v>
      </c>
      <c r="J58" s="466">
        <v>0.04</v>
      </c>
      <c r="K58" s="457" t="s">
        <v>512</v>
      </c>
      <c r="L58" s="457" t="s">
        <v>496</v>
      </c>
      <c r="M58" s="457" t="s">
        <v>523</v>
      </c>
      <c r="N58" s="457" t="s">
        <v>37</v>
      </c>
      <c r="O58" s="457" t="s">
        <v>524</v>
      </c>
      <c r="P58" s="457" t="s">
        <v>32</v>
      </c>
      <c r="Q58" s="457" t="s">
        <v>32</v>
      </c>
      <c r="R58" s="457" t="s">
        <v>515</v>
      </c>
      <c r="S58" s="457" t="s">
        <v>516</v>
      </c>
      <c r="T58" s="457" t="s">
        <v>525</v>
      </c>
      <c r="U58" s="457" t="s">
        <v>526</v>
      </c>
      <c r="V58" s="459" t="s">
        <v>519</v>
      </c>
      <c r="W58" s="459" t="s">
        <v>520</v>
      </c>
      <c r="X58" s="459" t="s">
        <v>520</v>
      </c>
      <c r="Y58" s="460" t="s">
        <v>504</v>
      </c>
      <c r="Z58" s="262">
        <v>0.04</v>
      </c>
      <c r="AA58" s="182">
        <f>170*24</f>
        <v>4080</v>
      </c>
      <c r="AB58" s="182">
        <v>489600</v>
      </c>
      <c r="AC58" s="394">
        <f>IFERROR(Tabla1[[#This Row],[Valor numerador]]/Tabla1[[#This Row],[Valor denominador]], " ")</f>
        <v>8.3333333333333332E-3</v>
      </c>
      <c r="AD58" s="260" t="str">
        <f>Tabla1[[#This Row],[EXCELENTE]]</f>
        <v>&lt; 4%</v>
      </c>
      <c r="AE58" s="260" t="s">
        <v>21</v>
      </c>
      <c r="AF58" s="260"/>
      <c r="AG58" s="260"/>
      <c r="AH58" s="337">
        <v>0.04</v>
      </c>
      <c r="AI58" s="182">
        <f>163*24</f>
        <v>3912</v>
      </c>
      <c r="AJ58" s="182">
        <v>489600</v>
      </c>
      <c r="AK58" s="394">
        <f>IFERROR(Tabla1[[#This Row],[Valor numerador3]]/Tabla1[[#This Row],[Valor denominador4]], " ")</f>
        <v>7.9901960784313723E-3</v>
      </c>
      <c r="AL58" s="260" t="str">
        <f>Tabla1[[#This Row],[EXCELENTE]]</f>
        <v>&lt; 4%</v>
      </c>
      <c r="AM58" s="260" t="s">
        <v>21</v>
      </c>
      <c r="AN58" s="260"/>
      <c r="AO58" s="260"/>
      <c r="AP58" s="337">
        <v>0.04</v>
      </c>
      <c r="AQ58" s="467">
        <f>202*24</f>
        <v>4848</v>
      </c>
      <c r="AR58" s="182">
        <v>489600</v>
      </c>
      <c r="AS58" s="262">
        <f>IFERROR(Tabla1[[#This Row],[Valor numerador11]]/Tabla1[[#This Row],[Valor denominador12]], " ")</f>
        <v>9.9019607843137247E-3</v>
      </c>
      <c r="AT58" s="260" t="str">
        <f>Tabla1[[#This Row],[EXCELENTE]]</f>
        <v>&lt; 4%</v>
      </c>
      <c r="AU58" s="260" t="s">
        <v>21</v>
      </c>
      <c r="AV58" s="153" t="s">
        <v>1108</v>
      </c>
      <c r="AW58" s="260"/>
      <c r="AX58" s="263">
        <f>IFERROR(AVERAGE(Tabla1[[#This Row],[RESULTADO ]],Tabla1[[#This Row],[RESULTADO 5]],Tabla1[[#This Row],[RESULTADO 13]]), "0")</f>
        <v>8.7418300653594756E-3</v>
      </c>
      <c r="AY58" s="264">
        <f>Tabla1[[#This Row],[PROMEDIO MENSUAL 4to TRIMESTRE]]</f>
        <v>8.7418300653594756E-3</v>
      </c>
      <c r="AZ58" s="265" t="str">
        <f>Tabla1[[#This Row],[DESEMPEÑO15]]</f>
        <v>EXCELENTE</v>
      </c>
      <c r="BA58" s="461"/>
      <c r="BB58" s="462"/>
      <c r="BC58" s="462"/>
      <c r="BD58" s="267" t="str">
        <f>IFERROR(Tabla1[[#This Row],[Valor numerador4]]/Tabla1[[#This Row],[Valor denominador5]], " ")</f>
        <v xml:space="preserve"> </v>
      </c>
      <c r="BE58" s="268" t="str">
        <f t="shared" si="1"/>
        <v>&lt; 4%</v>
      </c>
      <c r="BF58" s="462"/>
      <c r="BG58" s="463"/>
      <c r="BH58" s="463"/>
      <c r="BI58" s="461"/>
      <c r="BJ58" s="462"/>
      <c r="BK58" s="462"/>
      <c r="BL58" s="267" t="str">
        <f>+IFERROR(Tabla1[[#This Row],[Valor numerador312]]/Tabla1[[#This Row],[Valor denominador413]], " ")</f>
        <v xml:space="preserve"> </v>
      </c>
      <c r="BM58" s="266" t="str">
        <f>Tabla1[[#This Row],[EXCELENTE]]</f>
        <v>&lt; 4%</v>
      </c>
      <c r="BN58" s="462"/>
      <c r="BO58" s="463"/>
      <c r="BP58" s="289"/>
      <c r="BQ58" s="295">
        <v>0.04</v>
      </c>
      <c r="BR58" s="288">
        <v>5648</v>
      </c>
      <c r="BS58" s="288">
        <v>489600</v>
      </c>
      <c r="BT58" s="267">
        <f>+IFERROR(Tabla1[[#This Row],[Valor numerador1120]]/Tabla1[[#This Row],[Valor denominador1221]], " ")</f>
        <v>1.1535947712418301E-2</v>
      </c>
      <c r="BU58" s="266" t="str">
        <f>Tabla1[[#This Row],[EXCELENTE]]</f>
        <v>&lt; 4%</v>
      </c>
      <c r="BV58" s="288" t="s">
        <v>21</v>
      </c>
      <c r="BW58" s="289" t="s">
        <v>825</v>
      </c>
      <c r="BX58" s="289"/>
      <c r="BY58" s="270">
        <f>+IFERROR(AVERAGE(Tabla1[[#This Row],[RESULTADO 6]],Tabla1[[#This Row],[RESULTADO 514]],Tabla1[[#This Row],[RESULTADO 1322]]), "0")</f>
        <v>1.1535947712418301E-2</v>
      </c>
      <c r="BZ58" s="271">
        <f>Tabla1[[#This Row],[PROMEDIO MENSUAL 3er TRIMESTRE]]</f>
        <v>1.1535947712418301E-2</v>
      </c>
      <c r="CA58" s="265" t="str">
        <f>Tabla1[[#This Row],[DESEMPEÑO1524]]</f>
        <v>EXCELENTE</v>
      </c>
      <c r="CB58" s="464">
        <v>0.04</v>
      </c>
      <c r="CC58" s="465"/>
      <c r="CD58" s="465"/>
      <c r="CE58" s="272" t="str">
        <f>IFERROR(Tabla1[[#This Row],[Valor numerador19]]/Tabla1[[#This Row],[Valor denominador20]], " ")</f>
        <v xml:space="preserve"> </v>
      </c>
      <c r="CF58" s="181" t="str">
        <f>Tabla1[[#This Row],[EXCELENTE]]</f>
        <v>&lt; 4%</v>
      </c>
      <c r="CG58" s="465"/>
      <c r="CH58" s="465"/>
      <c r="CI58" s="465"/>
      <c r="CJ58" s="464">
        <v>0.04</v>
      </c>
      <c r="CK58" s="465"/>
      <c r="CL58" s="465"/>
      <c r="CM58" s="272" t="str">
        <f>+IFERROR(Tabla1[[#This Row],[Valor numerador27]]/Tabla1[[#This Row],[Valor denominador28]], " ")</f>
        <v xml:space="preserve"> </v>
      </c>
      <c r="CN58" s="181" t="str">
        <f>Tabla1[[#This Row],[EXCELENTE]]</f>
        <v>&lt; 4%</v>
      </c>
      <c r="CO58" s="465"/>
      <c r="CP58" s="465"/>
      <c r="CQ58" s="186"/>
      <c r="CR58" s="290">
        <v>0.04</v>
      </c>
      <c r="CS58" s="362">
        <v>7152</v>
      </c>
      <c r="CT58" s="186">
        <v>495360</v>
      </c>
      <c r="CU58" s="273">
        <f>IFERROR(Tabla1[[#This Row],[Valor numerador35]]/Tabla1[[#This Row],[Valor denominador36]], " ")</f>
        <v>1.4437984496124032E-2</v>
      </c>
      <c r="CV58" s="181" t="str">
        <f>Tabla1[[#This Row],[EXCELENTE]]</f>
        <v>&lt; 4%</v>
      </c>
      <c r="CW58" s="186" t="s">
        <v>21</v>
      </c>
      <c r="CX58" s="216" t="s">
        <v>921</v>
      </c>
      <c r="CY58" s="186"/>
      <c r="CZ58" s="263">
        <f>IFERROR(AVERAGE(Tabla1[[#This Row],[RESULTADO 21]],Tabla1[[#This Row],[RESULTADO 29]],Tabla1[[#This Row],[RESULTADO 37]]), "0")</f>
        <v>1.4437984496124032E-2</v>
      </c>
      <c r="DA58" s="264">
        <f>Tabla1[[#This Row],[PROMEDIO MENSUAL 2do TRIMESTRE]]</f>
        <v>1.4437984496124032E-2</v>
      </c>
      <c r="DB58" s="274" t="str">
        <f>Tabla1[[#This Row],[DESEMPEÑO39]]</f>
        <v>EXCELENTE</v>
      </c>
      <c r="DC58" s="142">
        <f t="shared" si="0"/>
        <v>0.04</v>
      </c>
      <c r="DD58" s="143"/>
      <c r="DE58" s="143"/>
      <c r="DF58" s="142" t="str">
        <f>IFERROR(Tabla1[[#This Row],[Valor numerador43]]/Tabla1[[#This Row],[Valor denominador44]], " ")</f>
        <v xml:space="preserve"> </v>
      </c>
      <c r="DG58" s="144" t="str">
        <f>Tabla1[[#This Row],[EXCELENTE]]</f>
        <v>&lt; 4%</v>
      </c>
      <c r="DH58" s="145"/>
      <c r="DI58" s="146" t="s">
        <v>951</v>
      </c>
      <c r="DJ58" s="146"/>
      <c r="DK58" s="142">
        <f t="shared" si="2"/>
        <v>0.04</v>
      </c>
      <c r="DL58" s="143"/>
      <c r="DM58" s="143"/>
      <c r="DN58" s="142" t="str">
        <f>IFERROR(Tabla1[[#This Row],[Valor numerador51]]/Tabla1[[#This Row],[Valor denominador52]], " ")</f>
        <v xml:space="preserve"> </v>
      </c>
      <c r="DO58" s="144" t="str">
        <f>Tabla1[[#This Row],[EXCELENTE]]</f>
        <v>&lt; 4%</v>
      </c>
      <c r="DP58" s="145"/>
      <c r="DQ58" s="146"/>
      <c r="DR58" s="146"/>
      <c r="DS58" s="142">
        <f t="shared" si="3"/>
        <v>0.04</v>
      </c>
      <c r="DT58" s="143">
        <v>165</v>
      </c>
      <c r="DU58" s="143">
        <v>176</v>
      </c>
      <c r="DV58" s="142">
        <v>1.0666666666666666E-2</v>
      </c>
      <c r="DW58" s="144" t="str">
        <f>Tabla1[[#This Row],[EXCELENTE]]</f>
        <v>&lt; 4%</v>
      </c>
      <c r="DX58" s="145" t="s">
        <v>20</v>
      </c>
      <c r="DY58" s="224" t="s">
        <v>1003</v>
      </c>
      <c r="DZ58" s="146"/>
      <c r="EA58" s="263">
        <f>IFERROR(AVERAGE(Tabla1[[#This Row],[RESULTADO 45]],Tabla1[[#This Row],[RESULTADO 53]],Tabla1[[#This Row],[RESULTADO 61]]), " 0")</f>
        <v>1.0666666666666666E-2</v>
      </c>
      <c r="EB58" s="264">
        <f>Tabla1[[#This Row],[PROMEDIO MENSUAL 1er TRIMESTRE]]</f>
        <v>1.0666666666666666E-2</v>
      </c>
      <c r="EC58" s="275" t="str">
        <f>Tabla1[[#This Row],[DESEMPEÑO63]]</f>
        <v>BUENO</v>
      </c>
    </row>
    <row r="59" spans="1:133" s="250" customFormat="1" ht="114.75" customHeight="1" x14ac:dyDescent="0.25">
      <c r="A59" s="481">
        <v>52</v>
      </c>
      <c r="B59" s="357" t="s">
        <v>26</v>
      </c>
      <c r="C59" s="338" t="s">
        <v>476</v>
      </c>
      <c r="D59" s="277" t="s">
        <v>477</v>
      </c>
      <c r="E59" s="340" t="s">
        <v>29</v>
      </c>
      <c r="F59" s="334" t="s">
        <v>478</v>
      </c>
      <c r="G59" s="334" t="s">
        <v>479</v>
      </c>
      <c r="H59" s="334" t="s">
        <v>32</v>
      </c>
      <c r="I59" s="334" t="s">
        <v>33</v>
      </c>
      <c r="J59" s="335">
        <v>1</v>
      </c>
      <c r="K59" s="334" t="s">
        <v>480</v>
      </c>
      <c r="L59" s="334" t="s">
        <v>35</v>
      </c>
      <c r="M59" s="334" t="s">
        <v>481</v>
      </c>
      <c r="N59" s="334" t="s">
        <v>37</v>
      </c>
      <c r="O59" s="334" t="s">
        <v>482</v>
      </c>
      <c r="P59" s="334" t="s">
        <v>32</v>
      </c>
      <c r="Q59" s="334" t="s">
        <v>32</v>
      </c>
      <c r="R59" s="334" t="s">
        <v>87</v>
      </c>
      <c r="S59" s="334" t="s">
        <v>483</v>
      </c>
      <c r="T59" s="334" t="s">
        <v>484</v>
      </c>
      <c r="U59" s="334" t="s">
        <v>163</v>
      </c>
      <c r="V59" s="338" t="s">
        <v>485</v>
      </c>
      <c r="W59" s="338" t="s">
        <v>486</v>
      </c>
      <c r="X59" s="338" t="s">
        <v>486</v>
      </c>
      <c r="Y59" s="468" t="s">
        <v>487</v>
      </c>
      <c r="Z59" s="262">
        <v>1</v>
      </c>
      <c r="AA59" s="182">
        <v>1</v>
      </c>
      <c r="AB59" s="182">
        <v>1</v>
      </c>
      <c r="AC59" s="261">
        <f>IFERROR(Tabla1[[#This Row],[Valor numerador]]/Tabla1[[#This Row],[Valor denominador]], " ")</f>
        <v>1</v>
      </c>
      <c r="AD59" s="260" t="str">
        <f>Tabla1[[#This Row],[EXCELENTE]]</f>
        <v>&gt;95%</v>
      </c>
      <c r="AE59" s="260" t="s">
        <v>21</v>
      </c>
      <c r="AF59" s="286" t="s">
        <v>1101</v>
      </c>
      <c r="AG59" s="260"/>
      <c r="AH59" s="337"/>
      <c r="AI59" s="182">
        <v>4</v>
      </c>
      <c r="AJ59" s="182">
        <v>4</v>
      </c>
      <c r="AK59" s="261">
        <f>IFERROR(Tabla1[[#This Row],[Valor numerador3]]/Tabla1[[#This Row],[Valor denominador4]], " ")</f>
        <v>1</v>
      </c>
      <c r="AL59" s="260" t="str">
        <f>Tabla1[[#This Row],[EXCELENTE]]</f>
        <v>&gt;95%</v>
      </c>
      <c r="AM59" s="260" t="s">
        <v>21</v>
      </c>
      <c r="AN59" s="286" t="s">
        <v>1105</v>
      </c>
      <c r="AO59" s="260"/>
      <c r="AP59" s="337"/>
      <c r="AQ59" s="182">
        <v>2</v>
      </c>
      <c r="AR59" s="182">
        <v>2</v>
      </c>
      <c r="AS59" s="262">
        <f>IFERROR(Tabla1[[#This Row],[Valor numerador11]]/Tabla1[[#This Row],[Valor denominador12]], " ")</f>
        <v>1</v>
      </c>
      <c r="AT59" s="260" t="str">
        <f>Tabla1[[#This Row],[EXCELENTE]]</f>
        <v>&gt;95%</v>
      </c>
      <c r="AU59" s="260" t="s">
        <v>21</v>
      </c>
      <c r="AV59" s="286" t="s">
        <v>1109</v>
      </c>
      <c r="AW59" s="260"/>
      <c r="AX59" s="263">
        <f>IFERROR(AVERAGE(Tabla1[[#This Row],[RESULTADO ]],Tabla1[[#This Row],[RESULTADO 5]],Tabla1[[#This Row],[RESULTADO 13]]), "0")</f>
        <v>1</v>
      </c>
      <c r="AY59" s="264">
        <f>Tabla1[[#This Row],[PROMEDIO MENSUAL 4to TRIMESTRE]]</f>
        <v>1</v>
      </c>
      <c r="AZ59" s="265" t="str">
        <f>Tabla1[[#This Row],[DESEMPEÑO15]]</f>
        <v>EXCELENTE</v>
      </c>
      <c r="BA59" s="469">
        <f>AK59</f>
        <v>1</v>
      </c>
      <c r="BB59" s="277">
        <v>0</v>
      </c>
      <c r="BC59" s="277">
        <v>0</v>
      </c>
      <c r="BD59" s="267" t="str">
        <f>IFERROR(Tabla1[[#This Row],[Valor numerador4]]/Tabla1[[#This Row],[Valor denominador5]], " ")</f>
        <v xml:space="preserve"> </v>
      </c>
      <c r="BE59" s="268" t="str">
        <f t="shared" si="1"/>
        <v>&gt;95%</v>
      </c>
      <c r="BF59" s="253" t="s">
        <v>18</v>
      </c>
      <c r="BG59" s="470" t="s">
        <v>761</v>
      </c>
      <c r="BH59" s="289"/>
      <c r="BI59" s="469">
        <f>BA59</f>
        <v>1</v>
      </c>
      <c r="BJ59" s="277">
        <v>0</v>
      </c>
      <c r="BK59" s="277">
        <v>0</v>
      </c>
      <c r="BL59" s="267" t="str">
        <f>+IFERROR(Tabla1[[#This Row],[Valor numerador312]]/Tabla1[[#This Row],[Valor denominador413]], " ")</f>
        <v xml:space="preserve"> </v>
      </c>
      <c r="BM59" s="266" t="str">
        <f>Tabla1[[#This Row],[EXCELENTE]]</f>
        <v>&gt;95%</v>
      </c>
      <c r="BN59" s="277" t="s">
        <v>18</v>
      </c>
      <c r="BO59" s="470" t="s">
        <v>784</v>
      </c>
      <c r="BP59" s="470"/>
      <c r="BQ59" s="469">
        <f>BI59</f>
        <v>1</v>
      </c>
      <c r="BR59" s="277">
        <v>0</v>
      </c>
      <c r="BS59" s="277">
        <v>0</v>
      </c>
      <c r="BT59" s="267" t="str">
        <f>+IFERROR(Tabla1[[#This Row],[Valor numerador1120]]/Tabla1[[#This Row],[Valor denominador1221]], " ")</f>
        <v xml:space="preserve"> </v>
      </c>
      <c r="BU59" s="266" t="str">
        <f>Tabla1[[#This Row],[EXCELENTE]]</f>
        <v>&gt;95%</v>
      </c>
      <c r="BV59" s="225" t="s">
        <v>18</v>
      </c>
      <c r="BW59" s="470"/>
      <c r="BX59" s="471" t="s">
        <v>826</v>
      </c>
      <c r="BY59" s="270" t="str">
        <f>+IFERROR(AVERAGE(Tabla1[[#This Row],[RESULTADO 6]],Tabla1[[#This Row],[RESULTADO 514]],Tabla1[[#This Row],[RESULTADO 1322]]), "0")</f>
        <v>0</v>
      </c>
      <c r="BZ59" s="271" t="str">
        <f>Tabla1[[#This Row],[PROMEDIO MENSUAL 3er TRIMESTRE]]</f>
        <v>0</v>
      </c>
      <c r="CA59" s="265" t="str">
        <f>Tabla1[[#This Row],[DESEMPEÑO1524]]</f>
        <v>MALO</v>
      </c>
      <c r="CB59" s="290">
        <v>1</v>
      </c>
      <c r="CC59" s="186"/>
      <c r="CD59" s="186"/>
      <c r="CE59" s="272" t="str">
        <f>IFERROR(Tabla1[[#This Row],[Valor numerador19]]/Tabla1[[#This Row],[Valor denominador20]], " ")</f>
        <v xml:space="preserve"> </v>
      </c>
      <c r="CF59" s="181" t="str">
        <f>Tabla1[[#This Row],[EXCELENTE]]</f>
        <v>&gt;95%</v>
      </c>
      <c r="CG59" s="226"/>
      <c r="CH59" s="151"/>
      <c r="CI59" s="186"/>
      <c r="CJ59" s="290"/>
      <c r="CK59" s="186"/>
      <c r="CL59" s="186"/>
      <c r="CM59" s="272" t="str">
        <f>+IFERROR(Tabla1[[#This Row],[Valor numerador27]]/Tabla1[[#This Row],[Valor denominador28]], " ")</f>
        <v xml:space="preserve"> </v>
      </c>
      <c r="CN59" s="181" t="str">
        <f>Tabla1[[#This Row],[EXCELENTE]]</f>
        <v>&gt;95%</v>
      </c>
      <c r="CO59" s="226"/>
      <c r="CP59" s="151"/>
      <c r="CQ59" s="186"/>
      <c r="CR59" s="290">
        <v>1</v>
      </c>
      <c r="CS59" s="174">
        <v>1</v>
      </c>
      <c r="CT59" s="174">
        <v>1</v>
      </c>
      <c r="CU59" s="273">
        <f>IFERROR(Tabla1[[#This Row],[Valor numerador35]]/Tabla1[[#This Row],[Valor denominador36]], " ")</f>
        <v>1</v>
      </c>
      <c r="CV59" s="181" t="str">
        <f>Tabla1[[#This Row],[EXCELENTE]]</f>
        <v>&gt;95%</v>
      </c>
      <c r="CW59" s="164" t="s">
        <v>21</v>
      </c>
      <c r="CX59" s="312" t="s">
        <v>922</v>
      </c>
      <c r="CY59" s="186"/>
      <c r="CZ59" s="263">
        <f>IFERROR(AVERAGE(Tabla1[[#This Row],[RESULTADO 21]],Tabla1[[#This Row],[RESULTADO 29]],Tabla1[[#This Row],[RESULTADO 37]]), "0")</f>
        <v>1</v>
      </c>
      <c r="DA59" s="264">
        <f>Tabla1[[#This Row],[PROMEDIO MENSUAL 2do TRIMESTRE]]</f>
        <v>1</v>
      </c>
      <c r="DB59" s="274" t="str">
        <f>Tabla1[[#This Row],[DESEMPEÑO39]]</f>
        <v>EXCELENTE</v>
      </c>
      <c r="DC59" s="142">
        <f t="shared" si="0"/>
        <v>1</v>
      </c>
      <c r="DD59" s="143"/>
      <c r="DE59" s="143"/>
      <c r="DF59" s="142" t="str">
        <f>IFERROR(Tabla1[[#This Row],[Valor numerador43]]/Tabla1[[#This Row],[Valor denominador44]], " ")</f>
        <v xml:space="preserve"> </v>
      </c>
      <c r="DG59" s="144" t="str">
        <f>Tabla1[[#This Row],[EXCELENTE]]</f>
        <v>&gt;95%</v>
      </c>
      <c r="DH59" s="145"/>
      <c r="DI59" s="146"/>
      <c r="DJ59" s="146"/>
      <c r="DK59" s="142">
        <f t="shared" si="2"/>
        <v>1</v>
      </c>
      <c r="DL59" s="143"/>
      <c r="DM59" s="143"/>
      <c r="DN59" s="142" t="str">
        <f>IFERROR(Tabla1[[#This Row],[Valor numerador51]]/Tabla1[[#This Row],[Valor denominador52]], " ")</f>
        <v xml:space="preserve"> </v>
      </c>
      <c r="DO59" s="144" t="str">
        <f>Tabla1[[#This Row],[EXCELENTE]]</f>
        <v>&gt;95%</v>
      </c>
      <c r="DP59" s="145"/>
      <c r="DQ59" s="146"/>
      <c r="DR59" s="146"/>
      <c r="DS59" s="142">
        <f t="shared" si="3"/>
        <v>1</v>
      </c>
      <c r="DT59" s="143">
        <v>362</v>
      </c>
      <c r="DU59" s="143">
        <v>388</v>
      </c>
      <c r="DV59" s="142">
        <f>+Tabla1[[#This Row],[Valor denominador60]]/Tabla1[[#This Row],[Valor denominador60]]</f>
        <v>1</v>
      </c>
      <c r="DW59" s="144" t="str">
        <f>Tabla1[[#This Row],[EXCELENTE]]</f>
        <v>&gt;95%</v>
      </c>
      <c r="DX59" s="145" t="s">
        <v>20</v>
      </c>
      <c r="DY59" s="224" t="s">
        <v>1004</v>
      </c>
      <c r="DZ59" s="146"/>
      <c r="EA59" s="263">
        <f>IFERROR(AVERAGE(Tabla1[[#This Row],[RESULTADO 45]],Tabla1[[#This Row],[RESULTADO 53]],Tabla1[[#This Row],[RESULTADO 61]]), " 0")</f>
        <v>1</v>
      </c>
      <c r="EB59" s="264">
        <f>Tabla1[[#This Row],[PROMEDIO MENSUAL 1er TRIMESTRE]]</f>
        <v>1</v>
      </c>
      <c r="EC59" s="275" t="str">
        <f>Tabla1[[#This Row],[DESEMPEÑO63]]</f>
        <v>BUENO</v>
      </c>
    </row>
    <row r="60" spans="1:133" s="250" customFormat="1" ht="267.75" customHeight="1" x14ac:dyDescent="0.25">
      <c r="A60" s="481">
        <v>53</v>
      </c>
      <c r="B60" s="472" t="s">
        <v>179</v>
      </c>
      <c r="C60" s="334" t="s">
        <v>476</v>
      </c>
      <c r="D60" s="277" t="s">
        <v>477</v>
      </c>
      <c r="E60" s="333" t="s">
        <v>29</v>
      </c>
      <c r="F60" s="334" t="s">
        <v>488</v>
      </c>
      <c r="G60" s="334" t="s">
        <v>479</v>
      </c>
      <c r="H60" s="334" t="s">
        <v>32</v>
      </c>
      <c r="I60" s="334" t="s">
        <v>33</v>
      </c>
      <c r="J60" s="335">
        <v>1</v>
      </c>
      <c r="K60" s="334" t="s">
        <v>480</v>
      </c>
      <c r="L60" s="334" t="s">
        <v>35</v>
      </c>
      <c r="M60" s="334" t="s">
        <v>489</v>
      </c>
      <c r="N60" s="334" t="s">
        <v>37</v>
      </c>
      <c r="O60" s="334" t="s">
        <v>482</v>
      </c>
      <c r="P60" s="334" t="s">
        <v>32</v>
      </c>
      <c r="Q60" s="334" t="s">
        <v>32</v>
      </c>
      <c r="R60" s="334" t="s">
        <v>490</v>
      </c>
      <c r="S60" s="334" t="s">
        <v>491</v>
      </c>
      <c r="T60" s="334" t="s">
        <v>492</v>
      </c>
      <c r="U60" s="334" t="s">
        <v>163</v>
      </c>
      <c r="V60" s="338" t="s">
        <v>485</v>
      </c>
      <c r="W60" s="338" t="s">
        <v>486</v>
      </c>
      <c r="X60" s="338" t="s">
        <v>486</v>
      </c>
      <c r="Y60" s="468" t="s">
        <v>487</v>
      </c>
      <c r="Z60" s="262">
        <v>1</v>
      </c>
      <c r="AA60" s="182">
        <v>170</v>
      </c>
      <c r="AB60" s="182">
        <v>170</v>
      </c>
      <c r="AC60" s="261">
        <f>IFERROR(Tabla1[[#This Row],[Valor numerador]]/Tabla1[[#This Row],[Valor denominador]], " ")</f>
        <v>1</v>
      </c>
      <c r="AD60" s="260" t="str">
        <f>Tabla1[[#This Row],[EXCELENTE]]</f>
        <v>&gt;95%</v>
      </c>
      <c r="AE60" s="260" t="s">
        <v>21</v>
      </c>
      <c r="AF60" s="286" t="s">
        <v>1102</v>
      </c>
      <c r="AG60" s="260"/>
      <c r="AH60" s="182"/>
      <c r="AI60" s="182">
        <v>615</v>
      </c>
      <c r="AJ60" s="182">
        <v>752</v>
      </c>
      <c r="AK60" s="261">
        <f>IFERROR(Tabla1[[#This Row],[Valor numerador3]]/Tabla1[[#This Row],[Valor denominador4]], " ")</f>
        <v>0.81781914893617025</v>
      </c>
      <c r="AL60" s="260" t="str">
        <f>Tabla1[[#This Row],[BUENO]]</f>
        <v>&gt;= 80% &lt;= 95%</v>
      </c>
      <c r="AM60" s="260" t="s">
        <v>20</v>
      </c>
      <c r="AN60" s="286" t="s">
        <v>1106</v>
      </c>
      <c r="AO60" s="260"/>
      <c r="AP60" s="337"/>
      <c r="AQ60" s="182">
        <v>811</v>
      </c>
      <c r="AR60" s="182">
        <v>846</v>
      </c>
      <c r="AS60" s="262">
        <f>IFERROR(Tabla1[[#This Row],[Valor numerador11]]/Tabla1[[#This Row],[Valor denominador12]], " ")</f>
        <v>0.95862884160756501</v>
      </c>
      <c r="AT60" s="260" t="str">
        <f>Tabla1[[#This Row],[EXCELENTE]]</f>
        <v>&gt;95%</v>
      </c>
      <c r="AU60" s="260" t="s">
        <v>21</v>
      </c>
      <c r="AV60" s="286" t="s">
        <v>1110</v>
      </c>
      <c r="AW60" s="260"/>
      <c r="AX60" s="263">
        <f>IFERROR(AVERAGE(Tabla1[[#This Row],[RESULTADO ]],Tabla1[[#This Row],[RESULTADO 5]],Tabla1[[#This Row],[RESULTADO 13]]), "0")</f>
        <v>0.92548266351457842</v>
      </c>
      <c r="AY60" s="264">
        <f>Tabla1[[#This Row],[PROMEDIO MENSUAL 4to TRIMESTRE]]</f>
        <v>0.92548266351457842</v>
      </c>
      <c r="AZ60" s="265" t="s">
        <v>20</v>
      </c>
      <c r="BA60" s="469">
        <f>AK60</f>
        <v>0.81781914893617025</v>
      </c>
      <c r="BB60" s="277">
        <v>3</v>
      </c>
      <c r="BC60" s="277">
        <v>3</v>
      </c>
      <c r="BD60" s="267">
        <f>IFERROR(Tabla1[[#This Row],[Valor numerador4]]/Tabla1[[#This Row],[Valor denominador5]], " ")</f>
        <v>1</v>
      </c>
      <c r="BE60" s="268" t="str">
        <f t="shared" si="1"/>
        <v>&gt;95%</v>
      </c>
      <c r="BF60" s="253" t="s">
        <v>21</v>
      </c>
      <c r="BG60" s="473" t="s">
        <v>762</v>
      </c>
      <c r="BH60" s="289"/>
      <c r="BI60" s="469">
        <f>BA60</f>
        <v>0.81781914893617025</v>
      </c>
      <c r="BJ60" s="277">
        <v>2</v>
      </c>
      <c r="BK60" s="277">
        <v>2</v>
      </c>
      <c r="BL60" s="267">
        <f>+IFERROR(Tabla1[[#This Row],[Valor numerador312]]/Tabla1[[#This Row],[Valor denominador413]], " ")</f>
        <v>1</v>
      </c>
      <c r="BM60" s="266" t="str">
        <f>Tabla1[[#This Row],[EXCELENTE]]</f>
        <v>&gt;95%</v>
      </c>
      <c r="BN60" s="253" t="s">
        <v>21</v>
      </c>
      <c r="BO60" s="473" t="s">
        <v>785</v>
      </c>
      <c r="BP60" s="470"/>
      <c r="BQ60" s="469">
        <f>BI60</f>
        <v>0.81781914893617025</v>
      </c>
      <c r="BR60" s="277">
        <v>0</v>
      </c>
      <c r="BS60" s="277">
        <v>0</v>
      </c>
      <c r="BT60" s="267" t="str">
        <f>+IFERROR(Tabla1[[#This Row],[Valor numerador1120]]/Tabla1[[#This Row],[Valor denominador1221]], " ")</f>
        <v xml:space="preserve"> </v>
      </c>
      <c r="BU60" s="266" t="str">
        <f>Tabla1[[#This Row],[EXCELENTE]]</f>
        <v>&gt;95%</v>
      </c>
      <c r="BV60" s="253"/>
      <c r="BW60" s="473"/>
      <c r="BX60" s="470" t="s">
        <v>827</v>
      </c>
      <c r="BY60" s="270">
        <f>+IFERROR(AVERAGE(Tabla1[[#This Row],[RESULTADO 6]],Tabla1[[#This Row],[RESULTADO 514]],Tabla1[[#This Row],[RESULTADO 1322]]), "0")</f>
        <v>1</v>
      </c>
      <c r="BZ60" s="271">
        <f>Tabla1[[#This Row],[PROMEDIO MENSUAL 3er TRIMESTRE]]</f>
        <v>1</v>
      </c>
      <c r="CA60" s="265" t="s">
        <v>21</v>
      </c>
      <c r="CB60" s="186">
        <v>100</v>
      </c>
      <c r="CC60" s="186"/>
      <c r="CD60" s="186"/>
      <c r="CE60" s="272" t="str">
        <f>IFERROR(Tabla1[[#This Row],[Valor numerador19]]/Tabla1[[#This Row],[Valor denominador20]], " ")</f>
        <v xml:space="preserve"> </v>
      </c>
      <c r="CF60" s="181" t="str">
        <f>Tabla1[[#This Row],[EXCELENTE]]</f>
        <v>&gt;95%</v>
      </c>
      <c r="CG60" s="226"/>
      <c r="CH60" s="151"/>
      <c r="CI60" s="186"/>
      <c r="CJ60" s="186"/>
      <c r="CK60" s="186"/>
      <c r="CL60" s="186"/>
      <c r="CM60" s="272" t="str">
        <f>+IFERROR(Tabla1[[#This Row],[Valor numerador27]]/Tabla1[[#This Row],[Valor denominador28]], " ")</f>
        <v xml:space="preserve"> </v>
      </c>
      <c r="CN60" s="181" t="str">
        <f>Tabla1[[#This Row],[EXCELENTE]]</f>
        <v>&gt;95%</v>
      </c>
      <c r="CO60" s="226"/>
      <c r="CP60" s="151"/>
      <c r="CQ60" s="186"/>
      <c r="CR60" s="290">
        <v>1</v>
      </c>
      <c r="CS60" s="186">
        <v>548</v>
      </c>
      <c r="CT60" s="186">
        <v>570</v>
      </c>
      <c r="CU60" s="273">
        <f>IFERROR(Tabla1[[#This Row],[Valor numerador35]]/Tabla1[[#This Row],[Valor denominador36]], " ")</f>
        <v>0.96140350877192982</v>
      </c>
      <c r="CV60" s="181" t="str">
        <f>Tabla1[[#This Row],[EXCELENTE]]</f>
        <v>&gt;95%</v>
      </c>
      <c r="CW60" s="159" t="s">
        <v>21</v>
      </c>
      <c r="CX60" s="312" t="s">
        <v>923</v>
      </c>
      <c r="CY60" s="186"/>
      <c r="CZ60" s="263">
        <f>IFERROR(AVERAGE(Tabla1[[#This Row],[RESULTADO 21]],Tabla1[[#This Row],[RESULTADO 29]],Tabla1[[#This Row],[RESULTADO 37]]), "0")</f>
        <v>0.96140350877192982</v>
      </c>
      <c r="DA60" s="264">
        <f>Tabla1[[#This Row],[PROMEDIO MENSUAL 2do TRIMESTRE]]</f>
        <v>0.96140350877192982</v>
      </c>
      <c r="DB60" s="274" t="str">
        <f>Tabla1[[#This Row],[DESEMPEÑO39]]</f>
        <v>EXCELENTE</v>
      </c>
      <c r="DC60" s="142">
        <f t="shared" si="0"/>
        <v>1</v>
      </c>
      <c r="DD60" s="143"/>
      <c r="DE60" s="143"/>
      <c r="DF60" s="142" t="str">
        <f>IFERROR(Tabla1[[#This Row],[Valor numerador43]]/Tabla1[[#This Row],[Valor denominador44]], " ")</f>
        <v xml:space="preserve"> </v>
      </c>
      <c r="DG60" s="144" t="str">
        <f>Tabla1[[#This Row],[EXCELENTE]]</f>
        <v>&gt;95%</v>
      </c>
      <c r="DH60" s="145"/>
      <c r="DI60" s="146"/>
      <c r="DJ60" s="146"/>
      <c r="DK60" s="142">
        <f t="shared" si="2"/>
        <v>1</v>
      </c>
      <c r="DL60" s="143"/>
      <c r="DM60" s="143"/>
      <c r="DN60" s="142" t="str">
        <f>IFERROR(Tabla1[[#This Row],[Valor numerador51]]/Tabla1[[#This Row],[Valor denominador52]], " ")</f>
        <v xml:space="preserve"> </v>
      </c>
      <c r="DO60" s="144" t="str">
        <f>Tabla1[[#This Row],[EXCELENTE]]</f>
        <v>&gt;95%</v>
      </c>
      <c r="DP60" s="145"/>
      <c r="DQ60" s="146"/>
      <c r="DR60" s="146"/>
      <c r="DS60" s="142">
        <f t="shared" si="3"/>
        <v>1</v>
      </c>
      <c r="DT60" s="143">
        <v>30</v>
      </c>
      <c r="DU60" s="143">
        <v>30</v>
      </c>
      <c r="DV60" s="142">
        <f>+Tabla1[[#This Row],[Valor denominador60]]/Tabla1[[#This Row],[Valor denominador60]]</f>
        <v>1</v>
      </c>
      <c r="DW60" s="144" t="str">
        <f>Tabla1[[#This Row],[EXCELENTE]]</f>
        <v>&gt;95%</v>
      </c>
      <c r="DX60" s="145" t="s">
        <v>21</v>
      </c>
      <c r="DY60" s="146" t="s">
        <v>1005</v>
      </c>
      <c r="DZ60" s="146"/>
      <c r="EA60" s="263">
        <f>IFERROR(AVERAGE(Tabla1[[#This Row],[RESULTADO 45]],Tabla1[[#This Row],[RESULTADO 53]],Tabla1[[#This Row],[RESULTADO 61]]), " 0")</f>
        <v>1</v>
      </c>
      <c r="EB60" s="264">
        <f>Tabla1[[#This Row],[PROMEDIO MENSUAL 1er TRIMESTRE]]</f>
        <v>1</v>
      </c>
      <c r="EC60" s="275" t="str">
        <f>Tabla1[[#This Row],[DESEMPEÑO63]]</f>
        <v>EXCELENTE</v>
      </c>
    </row>
    <row r="61" spans="1:133" s="250" customFormat="1" ht="75" customHeight="1" x14ac:dyDescent="0.25">
      <c r="A61" s="481">
        <v>54</v>
      </c>
      <c r="B61" s="474" t="s">
        <v>26</v>
      </c>
      <c r="C61" s="459" t="s">
        <v>476</v>
      </c>
      <c r="D61" s="475" t="s">
        <v>477</v>
      </c>
      <c r="E61" s="476" t="s">
        <v>29</v>
      </c>
      <c r="F61" s="334" t="s">
        <v>493</v>
      </c>
      <c r="G61" s="334" t="s">
        <v>494</v>
      </c>
      <c r="H61" s="334" t="s">
        <v>32</v>
      </c>
      <c r="I61" s="334" t="s">
        <v>33</v>
      </c>
      <c r="J61" s="335">
        <v>0.8</v>
      </c>
      <c r="K61" s="334" t="s">
        <v>495</v>
      </c>
      <c r="L61" s="334" t="s">
        <v>496</v>
      </c>
      <c r="M61" s="334" t="s">
        <v>497</v>
      </c>
      <c r="N61" s="334" t="s">
        <v>37</v>
      </c>
      <c r="O61" s="334" t="s">
        <v>498</v>
      </c>
      <c r="P61" s="334" t="s">
        <v>32</v>
      </c>
      <c r="Q61" s="334" t="s">
        <v>32</v>
      </c>
      <c r="R61" s="334" t="s">
        <v>499</v>
      </c>
      <c r="S61" s="334" t="s">
        <v>500</v>
      </c>
      <c r="T61" s="334" t="s">
        <v>501</v>
      </c>
      <c r="U61" s="334" t="s">
        <v>163</v>
      </c>
      <c r="V61" s="338" t="s">
        <v>502</v>
      </c>
      <c r="W61" s="338" t="s">
        <v>503</v>
      </c>
      <c r="X61" s="338" t="s">
        <v>503</v>
      </c>
      <c r="Y61" s="468" t="s">
        <v>504</v>
      </c>
      <c r="Z61" s="262">
        <v>0.8</v>
      </c>
      <c r="AA61" s="182"/>
      <c r="AB61" s="182"/>
      <c r="AC61" s="260"/>
      <c r="AD61" s="260" t="str">
        <f>Tabla1[[#This Row],[EXCELENTE]]</f>
        <v>&gt;95%</v>
      </c>
      <c r="AE61" s="260"/>
      <c r="AF61" s="286" t="s">
        <v>1103</v>
      </c>
      <c r="AG61" s="260"/>
      <c r="AH61" s="337" t="str">
        <f>R61</f>
        <v>&lt; 80%</v>
      </c>
      <c r="AI61" s="182">
        <v>1</v>
      </c>
      <c r="AJ61" s="182">
        <v>1</v>
      </c>
      <c r="AK61" s="261">
        <f>IFERROR(Tabla1[[#This Row],[Valor numerador3]]/Tabla1[[#This Row],[Valor denominador4]], " ")</f>
        <v>1</v>
      </c>
      <c r="AL61" s="260" t="str">
        <f>Tabla1[[#This Row],[EXCELENTE]]</f>
        <v>&gt;95%</v>
      </c>
      <c r="AM61" s="260" t="s">
        <v>21</v>
      </c>
      <c r="AN61" s="286" t="s">
        <v>1123</v>
      </c>
      <c r="AO61" s="260"/>
      <c r="AP61" s="337">
        <f>Z61</f>
        <v>0.8</v>
      </c>
      <c r="AQ61" s="182"/>
      <c r="AR61" s="182"/>
      <c r="AS61" s="262"/>
      <c r="AT61" s="260" t="str">
        <f>Tabla1[[#This Row],[EXCELENTE]]</f>
        <v>&gt;95%</v>
      </c>
      <c r="AU61" s="260"/>
      <c r="AV61" s="286" t="s">
        <v>1111</v>
      </c>
      <c r="AW61" s="260"/>
      <c r="AX61" s="263">
        <f>IFERROR(AVERAGE(Tabla1[[#This Row],[RESULTADO ]],Tabla1[[#This Row],[RESULTADO 5]],Tabla1[[#This Row],[RESULTADO 13]]), "0")</f>
        <v>1</v>
      </c>
      <c r="AY61" s="264">
        <f>Tabla1[[#This Row],[PROMEDIO MENSUAL 4to TRIMESTRE]]</f>
        <v>1</v>
      </c>
      <c r="AZ61" s="265" t="s">
        <v>21</v>
      </c>
      <c r="BA61" s="268">
        <f>AK61</f>
        <v>1</v>
      </c>
      <c r="BB61" s="266"/>
      <c r="BC61" s="266"/>
      <c r="BD61" s="267" t="str">
        <f>IFERROR(Tabla1[[#This Row],[Valor numerador4]]/Tabla1[[#This Row],[Valor denominador5]], " ")</f>
        <v xml:space="preserve"> </v>
      </c>
      <c r="BE61" s="268" t="str">
        <f t="shared" si="1"/>
        <v>&gt;95%</v>
      </c>
      <c r="BF61" s="266"/>
      <c r="BG61" s="269"/>
      <c r="BH61" s="269"/>
      <c r="BI61" s="268">
        <f>AK61</f>
        <v>1</v>
      </c>
      <c r="BJ61" s="266"/>
      <c r="BK61" s="266"/>
      <c r="BL61" s="267" t="str">
        <f>+IFERROR(Tabla1[[#This Row],[Valor numerador312]]/Tabla1[[#This Row],[Valor denominador413]], " ")</f>
        <v xml:space="preserve"> </v>
      </c>
      <c r="BM61" s="266" t="str">
        <f>Tabla1[[#This Row],[EXCELENTE]]</f>
        <v>&gt;95%</v>
      </c>
      <c r="BN61" s="266"/>
      <c r="BO61" s="269"/>
      <c r="BP61" s="269"/>
      <c r="BQ61" s="268">
        <f>AK61</f>
        <v>1</v>
      </c>
      <c r="BR61" s="266">
        <v>23</v>
      </c>
      <c r="BS61" s="266">
        <v>23</v>
      </c>
      <c r="BT61" s="267">
        <f>+IFERROR(Tabla1[[#This Row],[Valor numerador1120]]/Tabla1[[#This Row],[Valor denominador1221]], " ")</f>
        <v>1</v>
      </c>
      <c r="BU61" s="266" t="str">
        <f>Tabla1[[#This Row],[EXCELENTE]]</f>
        <v>&gt;95%</v>
      </c>
      <c r="BV61" s="266" t="s">
        <v>21</v>
      </c>
      <c r="BW61" s="269" t="s">
        <v>597</v>
      </c>
      <c r="BX61" s="269"/>
      <c r="BY61" s="270">
        <f>+IFERROR(AVERAGE(Tabla1[[#This Row],[RESULTADO 6]],Tabla1[[#This Row],[RESULTADO 514]],Tabla1[[#This Row],[RESULTADO 1322]]), "0")</f>
        <v>1</v>
      </c>
      <c r="BZ61" s="271">
        <f>Tabla1[[#This Row],[PROMEDIO MENSUAL 3er TRIMESTRE]]</f>
        <v>1</v>
      </c>
      <c r="CA61" s="265" t="str">
        <f>Tabla1[[#This Row],[DESEMPEÑO1524]]</f>
        <v>EXCELENTE</v>
      </c>
      <c r="CB61" s="290">
        <v>0.8</v>
      </c>
      <c r="CC61" s="186">
        <v>187</v>
      </c>
      <c r="CD61" s="186">
        <v>192</v>
      </c>
      <c r="CE61" s="272">
        <f>IFERROR(Tabla1[[#This Row],[Valor numerador19]]/Tabla1[[#This Row],[Valor denominador20]], " ")</f>
        <v>0.97395833333333337</v>
      </c>
      <c r="CF61" s="181" t="str">
        <f>Tabla1[[#This Row],[EXCELENTE]]</f>
        <v>&gt;95%</v>
      </c>
      <c r="CG61" s="362" t="s">
        <v>21</v>
      </c>
      <c r="CH61" s="477" t="s">
        <v>857</v>
      </c>
      <c r="CI61" s="186"/>
      <c r="CJ61" s="290">
        <v>0.8</v>
      </c>
      <c r="CK61" s="186">
        <v>285</v>
      </c>
      <c r="CL61" s="186">
        <v>291</v>
      </c>
      <c r="CM61" s="272">
        <f>+IFERROR(Tabla1[[#This Row],[Valor numerador27]]/Tabla1[[#This Row],[Valor denominador28]], " ")</f>
        <v>0.97938144329896903</v>
      </c>
      <c r="CN61" s="181" t="str">
        <f>Tabla1[[#This Row],[EXCELENTE]]</f>
        <v>&gt;95%</v>
      </c>
      <c r="CO61" s="362" t="s">
        <v>21</v>
      </c>
      <c r="CP61" s="477" t="s">
        <v>877</v>
      </c>
      <c r="CQ61" s="186"/>
      <c r="CR61" s="290">
        <v>0.8</v>
      </c>
      <c r="CS61" s="186">
        <v>0</v>
      </c>
      <c r="CT61" s="186">
        <v>0</v>
      </c>
      <c r="CU61" s="273" t="str">
        <f>IFERROR(Tabla1[[#This Row],[Valor numerador35]]/Tabla1[[#This Row],[Valor denominador36]], " ")</f>
        <v xml:space="preserve"> </v>
      </c>
      <c r="CV61" s="181" t="str">
        <f>Tabla1[[#This Row],[EXCELENTE]]</f>
        <v>&gt;95%</v>
      </c>
      <c r="CW61" s="159" t="s">
        <v>21</v>
      </c>
      <c r="CX61" s="216" t="s">
        <v>924</v>
      </c>
      <c r="CY61" s="186"/>
      <c r="CZ61" s="263">
        <f>IFERROR(AVERAGE(Tabla1[[#This Row],[RESULTADO 21]],Tabla1[[#This Row],[RESULTADO 29]],Tabla1[[#This Row],[RESULTADO 37]]), "0")</f>
        <v>0.9766698883161512</v>
      </c>
      <c r="DA61" s="264">
        <f>Tabla1[[#This Row],[PROMEDIO MENSUAL 2do TRIMESTRE]]</f>
        <v>0.9766698883161512</v>
      </c>
      <c r="DB61" s="274" t="str">
        <f>Tabla1[[#This Row],[DESEMPEÑO39]]</f>
        <v>EXCELENTE</v>
      </c>
      <c r="DC61" s="142">
        <f t="shared" si="0"/>
        <v>0.8</v>
      </c>
      <c r="DD61" s="143"/>
      <c r="DE61" s="143"/>
      <c r="DF61" s="142" t="str">
        <f>IFERROR(Tabla1[[#This Row],[Valor numerador43]]/Tabla1[[#This Row],[Valor denominador44]], " ")</f>
        <v xml:space="preserve"> </v>
      </c>
      <c r="DG61" s="144" t="str">
        <f>Tabla1[[#This Row],[EXCELENTE]]</f>
        <v>&gt;95%</v>
      </c>
      <c r="DH61" s="145"/>
      <c r="DI61" s="146"/>
      <c r="DJ61" s="146"/>
      <c r="DK61" s="142">
        <f t="shared" si="2"/>
        <v>0.8</v>
      </c>
      <c r="DL61" s="143"/>
      <c r="DM61" s="143"/>
      <c r="DN61" s="142" t="str">
        <f>IFERROR(Tabla1[[#This Row],[Valor numerador51]]/Tabla1[[#This Row],[Valor denominador52]], " ")</f>
        <v xml:space="preserve"> </v>
      </c>
      <c r="DO61" s="144" t="str">
        <f>Tabla1[[#This Row],[EXCELENTE]]</f>
        <v>&gt;95%</v>
      </c>
      <c r="DP61" s="145"/>
      <c r="DQ61" s="146"/>
      <c r="DR61" s="146"/>
      <c r="DS61" s="142">
        <f t="shared" si="3"/>
        <v>0.8</v>
      </c>
      <c r="DT61" s="143">
        <v>9</v>
      </c>
      <c r="DU61" s="143">
        <v>680</v>
      </c>
      <c r="DV61" s="142">
        <f>+Tabla1[[#This Row],[Valor denominador60]]/Tabla1[[#This Row],[Valor denominador60]]</f>
        <v>1</v>
      </c>
      <c r="DW61" s="144" t="str">
        <f>Tabla1[[#This Row],[EXCELENTE]]</f>
        <v>&gt;95%</v>
      </c>
      <c r="DX61" s="145" t="s">
        <v>21</v>
      </c>
      <c r="DY61" s="224" t="s">
        <v>1006</v>
      </c>
      <c r="DZ61" s="146"/>
      <c r="EA61" s="263">
        <f>IFERROR(AVERAGE(Tabla1[[#This Row],[RESULTADO 45]],Tabla1[[#This Row],[RESULTADO 53]],Tabla1[[#This Row],[RESULTADO 61]]), " 0")</f>
        <v>1</v>
      </c>
      <c r="EB61" s="264">
        <f>Tabla1[[#This Row],[PROMEDIO MENSUAL 1er TRIMESTRE]]</f>
        <v>1</v>
      </c>
      <c r="EC61" s="275" t="str">
        <f>Tabla1[[#This Row],[DESEMPEÑO63]]</f>
        <v>EXCELENTE</v>
      </c>
    </row>
    <row r="62" spans="1:133" s="250" customFormat="1" ht="399" customHeight="1" x14ac:dyDescent="0.25">
      <c r="A62" s="481">
        <v>55</v>
      </c>
      <c r="B62" s="478" t="s">
        <v>26</v>
      </c>
      <c r="C62" s="457" t="s">
        <v>476</v>
      </c>
      <c r="D62" s="475" t="s">
        <v>477</v>
      </c>
      <c r="E62" s="479" t="s">
        <v>29</v>
      </c>
      <c r="F62" s="334" t="s">
        <v>505</v>
      </c>
      <c r="G62" s="334" t="s">
        <v>506</v>
      </c>
      <c r="H62" s="334" t="s">
        <v>32</v>
      </c>
      <c r="I62" s="334" t="s">
        <v>33</v>
      </c>
      <c r="J62" s="335">
        <v>0.8</v>
      </c>
      <c r="K62" s="334" t="s">
        <v>495</v>
      </c>
      <c r="L62" s="334" t="s">
        <v>35</v>
      </c>
      <c r="M62" s="334" t="s">
        <v>507</v>
      </c>
      <c r="N62" s="334" t="s">
        <v>37</v>
      </c>
      <c r="O62" s="334" t="s">
        <v>508</v>
      </c>
      <c r="P62" s="334" t="s">
        <v>32</v>
      </c>
      <c r="Q62" s="334" t="s">
        <v>32</v>
      </c>
      <c r="R62" s="334" t="s">
        <v>499</v>
      </c>
      <c r="S62" s="334" t="s">
        <v>500</v>
      </c>
      <c r="T62" s="334" t="s">
        <v>509</v>
      </c>
      <c r="U62" s="334" t="s">
        <v>163</v>
      </c>
      <c r="V62" s="338" t="s">
        <v>502</v>
      </c>
      <c r="W62" s="338" t="s">
        <v>503</v>
      </c>
      <c r="X62" s="338" t="s">
        <v>503</v>
      </c>
      <c r="Y62" s="468" t="s">
        <v>504</v>
      </c>
      <c r="Z62" s="262">
        <v>0.8</v>
      </c>
      <c r="AA62" s="182"/>
      <c r="AB62" s="182"/>
      <c r="AC62" s="260" t="str">
        <f>IFERROR(Tabla1[[#This Row],[Valor numerador]]/Tabla1[[#This Row],[Valor denominador]], " ")</f>
        <v xml:space="preserve"> </v>
      </c>
      <c r="AD62" s="260" t="str">
        <f>Tabla1[[#This Row],[EXCELENTE]]</f>
        <v>&gt;95%</v>
      </c>
      <c r="AE62" s="260"/>
      <c r="AF62" s="286" t="s">
        <v>1104</v>
      </c>
      <c r="AG62" s="260"/>
      <c r="AH62" s="337" t="str">
        <f>R62</f>
        <v>&lt; 80%</v>
      </c>
      <c r="AI62" s="182">
        <v>1</v>
      </c>
      <c r="AJ62" s="182">
        <v>1</v>
      </c>
      <c r="AK62" s="261">
        <f>IFERROR(Tabla1[[#This Row],[Valor numerador3]]/Tabla1[[#This Row],[Valor denominador4]], " ")</f>
        <v>1</v>
      </c>
      <c r="AL62" s="260" t="str">
        <f>Tabla1[[#This Row],[EXCELENTE]]</f>
        <v>&gt;95%</v>
      </c>
      <c r="AM62" s="260" t="s">
        <v>21</v>
      </c>
      <c r="AN62" s="286" t="s">
        <v>1124</v>
      </c>
      <c r="AO62" s="260"/>
      <c r="AP62" s="337">
        <f>Z62</f>
        <v>0.8</v>
      </c>
      <c r="AQ62" s="182"/>
      <c r="AR62" s="182"/>
      <c r="AS62" s="262"/>
      <c r="AT62" s="260" t="str">
        <f>Tabla1[[#This Row],[EXCELENTE]]</f>
        <v>&gt;95%</v>
      </c>
      <c r="AU62" s="260"/>
      <c r="AV62" s="286" t="s">
        <v>1112</v>
      </c>
      <c r="AW62" s="260"/>
      <c r="AX62" s="263">
        <f>IFERROR(AVERAGE(Tabla1[[#This Row],[RESULTADO ]],Tabla1[[#This Row],[RESULTADO 5]],Tabla1[[#This Row],[RESULTADO 13]]), "0")</f>
        <v>1</v>
      </c>
      <c r="AY62" s="264">
        <f>Tabla1[[#This Row],[PROMEDIO MENSUAL 4to TRIMESTRE]]</f>
        <v>1</v>
      </c>
      <c r="AZ62" s="265" t="s">
        <v>21</v>
      </c>
      <c r="BA62" s="268">
        <f>AK62</f>
        <v>1</v>
      </c>
      <c r="BB62" s="266"/>
      <c r="BC62" s="266"/>
      <c r="BD62" s="267" t="str">
        <f>IFERROR(Tabla1[[#This Row],[Valor numerador4]]/Tabla1[[#This Row],[Valor denominador5]], " ")</f>
        <v xml:space="preserve"> </v>
      </c>
      <c r="BE62" s="268" t="str">
        <f t="shared" si="1"/>
        <v>&gt;95%</v>
      </c>
      <c r="BF62" s="266"/>
      <c r="BG62" s="269"/>
      <c r="BH62" s="269"/>
      <c r="BI62" s="268">
        <f>AK62</f>
        <v>1</v>
      </c>
      <c r="BJ62" s="266"/>
      <c r="BK62" s="266"/>
      <c r="BL62" s="267" t="str">
        <f>+IFERROR(Tabla1[[#This Row],[Valor numerador312]]/Tabla1[[#This Row],[Valor denominador413]], " ")</f>
        <v xml:space="preserve"> </v>
      </c>
      <c r="BM62" s="266" t="str">
        <f>Tabla1[[#This Row],[EXCELENTE]]</f>
        <v>&gt;95%</v>
      </c>
      <c r="BN62" s="266"/>
      <c r="BO62" s="269"/>
      <c r="BP62" s="269"/>
      <c r="BQ62" s="268">
        <f>AK62</f>
        <v>1</v>
      </c>
      <c r="BR62" s="266">
        <v>7952</v>
      </c>
      <c r="BS62" s="266">
        <v>231120</v>
      </c>
      <c r="BT62" s="267">
        <f>+IFERROR(Tabla1[[#This Row],[Valor numerador1120]]/Tabla1[[#This Row],[Valor denominador1221]], " ")</f>
        <v>3.440636898580824E-2</v>
      </c>
      <c r="BU62" s="266" t="str">
        <f>Tabla1[[#This Row],[EXCELENTE]]</f>
        <v>&gt;95%</v>
      </c>
      <c r="BV62" s="266" t="s">
        <v>21</v>
      </c>
      <c r="BW62" s="269" t="s">
        <v>828</v>
      </c>
      <c r="BX62" s="269"/>
      <c r="BY62" s="270">
        <f>+IFERROR(AVERAGE(Tabla1[[#This Row],[RESULTADO 6]],Tabla1[[#This Row],[RESULTADO 514]],Tabla1[[#This Row],[RESULTADO 1322]]), "0")</f>
        <v>3.440636898580824E-2</v>
      </c>
      <c r="BZ62" s="271">
        <f>Tabla1[[#This Row],[PROMEDIO MENSUAL 3er TRIMESTRE]]</f>
        <v>3.440636898580824E-2</v>
      </c>
      <c r="CA62" s="265" t="str">
        <f>Tabla1[[#This Row],[DESEMPEÑO1524]]</f>
        <v>EXCELENTE</v>
      </c>
      <c r="CB62" s="152">
        <v>0.8</v>
      </c>
      <c r="CC62" s="186">
        <v>21</v>
      </c>
      <c r="CD62" s="186">
        <v>21</v>
      </c>
      <c r="CE62" s="272">
        <f>IFERROR(Tabla1[[#This Row],[Valor numerador19]]/Tabla1[[#This Row],[Valor denominador20]], " ")</f>
        <v>1</v>
      </c>
      <c r="CF62" s="181" t="str">
        <f>Tabla1[[#This Row],[EXCELENTE]]</f>
        <v>&gt;95%</v>
      </c>
      <c r="CG62" s="362" t="s">
        <v>21</v>
      </c>
      <c r="CH62" s="150" t="s">
        <v>858</v>
      </c>
      <c r="CI62" s="186"/>
      <c r="CJ62" s="290">
        <v>0.8</v>
      </c>
      <c r="CK62" s="186">
        <v>18</v>
      </c>
      <c r="CL62" s="186">
        <v>18</v>
      </c>
      <c r="CM62" s="272">
        <f>+IFERROR(Tabla1[[#This Row],[Valor numerador27]]/Tabla1[[#This Row],[Valor denominador28]], " ")</f>
        <v>1</v>
      </c>
      <c r="CN62" s="181" t="str">
        <f>Tabla1[[#This Row],[EXCELENTE]]</f>
        <v>&gt;95%</v>
      </c>
      <c r="CO62" s="362" t="s">
        <v>21</v>
      </c>
      <c r="CP62" s="150" t="s">
        <v>878</v>
      </c>
      <c r="CQ62" s="186"/>
      <c r="CR62" s="290">
        <v>0.8</v>
      </c>
      <c r="CS62" s="186">
        <v>2</v>
      </c>
      <c r="CT62" s="186">
        <v>2</v>
      </c>
      <c r="CU62" s="273">
        <f>IFERROR(Tabla1[[#This Row],[Valor numerador35]]/Tabla1[[#This Row],[Valor denominador36]], " ")</f>
        <v>1</v>
      </c>
      <c r="CV62" s="181" t="str">
        <f>Tabla1[[#This Row],[EXCELENTE]]</f>
        <v>&gt;95%</v>
      </c>
      <c r="CW62" s="362" t="s">
        <v>21</v>
      </c>
      <c r="CX62" s="150" t="s">
        <v>925</v>
      </c>
      <c r="CY62" s="186"/>
      <c r="CZ62" s="263">
        <f>IFERROR(AVERAGE(Tabla1[[#This Row],[RESULTADO 21]],Tabla1[[#This Row],[RESULTADO 29]],Tabla1[[#This Row],[RESULTADO 37]]), "0")</f>
        <v>1</v>
      </c>
      <c r="DA62" s="264">
        <f>Tabla1[[#This Row],[PROMEDIO MENSUAL 2do TRIMESTRE]]</f>
        <v>1</v>
      </c>
      <c r="DB62" s="274" t="str">
        <f>Tabla1[[#This Row],[DESEMPEÑO39]]</f>
        <v>EXCELENTE</v>
      </c>
      <c r="DC62" s="142">
        <f t="shared" si="0"/>
        <v>0.8</v>
      </c>
      <c r="DD62" s="143"/>
      <c r="DE62" s="143"/>
      <c r="DF62" s="142" t="str">
        <f>IFERROR(Tabla1[[#This Row],[Valor numerador43]]/Tabla1[[#This Row],[Valor denominador44]], " ")</f>
        <v xml:space="preserve"> </v>
      </c>
      <c r="DG62" s="144" t="str">
        <f>Tabla1[[#This Row],[EXCELENTE]]</f>
        <v>&gt;95%</v>
      </c>
      <c r="DH62" s="145"/>
      <c r="DI62" s="146"/>
      <c r="DJ62" s="146"/>
      <c r="DK62" s="142">
        <f t="shared" si="2"/>
        <v>0.8</v>
      </c>
      <c r="DL62" s="143"/>
      <c r="DM62" s="143"/>
      <c r="DN62" s="142" t="str">
        <f>IFERROR(Tabla1[[#This Row],[Valor numerador51]]/Tabla1[[#This Row],[Valor denominador52]], " ")</f>
        <v xml:space="preserve"> </v>
      </c>
      <c r="DO62" s="144" t="str">
        <f>Tabla1[[#This Row],[EXCELENTE]]</f>
        <v>&gt;95%</v>
      </c>
      <c r="DP62" s="145"/>
      <c r="DQ62" s="146"/>
      <c r="DR62" s="146"/>
      <c r="DS62" s="142">
        <f t="shared" si="3"/>
        <v>0.8</v>
      </c>
      <c r="DT62" s="143">
        <v>143</v>
      </c>
      <c r="DU62" s="143">
        <v>720</v>
      </c>
      <c r="DV62" s="142">
        <f>+Tabla1[[#This Row],[Valor denominador60]]/Tabla1[[#This Row],[Valor denominador60]]</f>
        <v>1</v>
      </c>
      <c r="DW62" s="144" t="str">
        <f>Tabla1[[#This Row],[EXCELENTE]]</f>
        <v>&gt;95%</v>
      </c>
      <c r="DX62" s="145" t="s">
        <v>18</v>
      </c>
      <c r="DY62" s="224" t="s">
        <v>1007</v>
      </c>
      <c r="DZ62" s="146"/>
      <c r="EA62" s="263">
        <f>IFERROR(AVERAGE(Tabla1[[#This Row],[RESULTADO 45]],Tabla1[[#This Row],[RESULTADO 53]],Tabla1[[#This Row],[RESULTADO 61]]), " 0")</f>
        <v>1</v>
      </c>
      <c r="EB62" s="264">
        <f>Tabla1[[#This Row],[PROMEDIO MENSUAL 1er TRIMESTRE]]</f>
        <v>1</v>
      </c>
      <c r="EC62" s="275" t="str">
        <f>Tabla1[[#This Row],[DESEMPEÑO63]]</f>
        <v>MALO</v>
      </c>
    </row>
    <row r="64" spans="1:133" x14ac:dyDescent="0.25">
      <c r="AS64" s="113"/>
    </row>
  </sheetData>
  <protectedRanges>
    <protectedRange password="DE36" sqref="AF49" name="Rango7_1_10"/>
    <protectedRange sqref="AF49" name="CUARTO TRIMESTRE_6_5"/>
    <protectedRange password="DE36" sqref="AF50" name="Rango7_1_12_2"/>
    <protectedRange sqref="AF50" name="CUARTO TRIMESTRE_6_7_2"/>
    <protectedRange password="DE36" sqref="AN49:AN50" name="Rango7_1_16_1"/>
    <protectedRange sqref="AN49:AN50" name="CUARTO TRIMESTRE_6_11_2"/>
    <protectedRange password="DE36" sqref="AV49:AV50" name="Rango7_1_18_2"/>
    <protectedRange sqref="AV49:AV50" name="CUARTO TRIMESTRE_6_13_2"/>
    <protectedRange password="DE36" sqref="BB49" name="Rango7_1_6_3"/>
    <protectedRange sqref="BB49" name="CUARTO TRIMESTRE_6_9"/>
    <protectedRange password="DE36" sqref="BC49" name="Rango7_1_11_3"/>
    <protectedRange sqref="BC49" name="CUARTO TRIMESTRE_6_6_3"/>
    <protectedRange password="DE36" sqref="BB50:BC50" name="Rango7_1_15_1"/>
    <protectedRange sqref="BB50" name="CUARTO TRIMESTRE_6_10_1"/>
    <protectedRange password="DE36" sqref="BG49" name="Rango7_1_13_2"/>
    <protectedRange sqref="BG49" name="CUARTO TRIMESTRE_6_8_2"/>
    <protectedRange password="DE36" sqref="BJ49:BK49" name="Rango7_1_18_3"/>
    <protectedRange sqref="BJ49:BK49" name="CUARTO TRIMESTRE_6_13_3"/>
    <protectedRange password="DE36" sqref="BG50" name="Rango7_1_16_2"/>
    <protectedRange sqref="BG50" name="CUARTO TRIMESTRE_6_11_3"/>
    <protectedRange password="DE36" sqref="BJ50:BK50" name="Rango7_1_18_1_1"/>
    <protectedRange sqref="BJ50" name="CUARTO TRIMESTRE_6_13_1_1"/>
    <protectedRange sqref="BR47:BS48" name="CUARTO TRIMESTRE_6_1_8"/>
    <protectedRange password="DE36" sqref="BO49" name="Rango7_1_20_2"/>
    <protectedRange sqref="BO49" name="CUARTO TRIMESTRE_6_15_2"/>
    <protectedRange password="DE36" sqref="BR49:BS49" name="Rango7_1_7_5_1"/>
    <protectedRange sqref="BR49:BS49" name="CUARTO TRIMESTRE_6_1_5_1"/>
    <protectedRange password="DE36" sqref="BO50" name="Rango7_1_20_1_1"/>
    <protectedRange sqref="BO50" name="CUARTO TRIMESTRE_6_15_1_1"/>
    <protectedRange password="DE36" sqref="BR50:BS50" name="Rango7_1_7_6_1"/>
    <protectedRange sqref="BR50" name="CUARTO TRIMESTRE_6_1_6_1"/>
    <protectedRange sqref="BW47:BW48" name="CUARTO TRIMESTRE_6_1_9"/>
    <protectedRange password="DE36" sqref="BW49" name="Rango7_1_7_5_2"/>
    <protectedRange sqref="BW49" name="CUARTO TRIMESTRE_6_1_5_2"/>
    <protectedRange password="DE36" sqref="BW50" name="Rango7_1_7_6_2"/>
    <protectedRange sqref="BW50" name="CUARTO TRIMESTRE_6_1_6_2"/>
    <protectedRange password="DE36" sqref="CC50:CD50" name="Rango7_1_6_1_1"/>
    <protectedRange sqref="CC50" name="CUARTO TRIMESTRE_6_3_1"/>
    <protectedRange password="DE36" sqref="CH50" name="Rango7_1_11_1_1"/>
    <protectedRange sqref="CH50" name="CUARTO TRIMESTRE_6_5_1_1"/>
    <protectedRange password="DE36" sqref="CK50:CL50" name="Rango7_1_12_1_1"/>
    <protectedRange sqref="CK50" name="CUARTO TRIMESTRE_6_6_1_1"/>
    <protectedRange password="DE36" sqref="CS45:CT45" name="Rango7_1_7_1_1"/>
    <protectedRange sqref="CS45:CT45" name="CUARTO TRIMESTRE_6_1_1_1"/>
    <protectedRange password="DE36" sqref="CS46:CT46" name="Rango7_1_7_2_1"/>
    <protectedRange sqref="CS46:CT46" name="CUARTO TRIMESTRE_6_1_2_1"/>
    <protectedRange password="DE36" sqref="CS47:CT47" name="Rango7_1_7_3_1"/>
    <protectedRange sqref="CS47:CT47" name="CUARTO TRIMESTRE_6_1_3_1"/>
    <protectedRange password="DE36" sqref="CS48:CT48" name="Rango7_1_7_4_1"/>
    <protectedRange sqref="CS48:CT48" name="CUARTO TRIMESTRE_6_1_4_1"/>
    <protectedRange password="DE36" sqref="CP50" name="Rango7_1_13_1_1"/>
    <protectedRange sqref="CP50" name="CUARTO TRIMESTRE_6_7_1_1"/>
    <protectedRange password="DE36" sqref="CS50:CT50" name="Rango7_1_14_1_1"/>
    <protectedRange sqref="CS50" name="CUARTO TRIMESTRE_6_8_1_1"/>
    <protectedRange password="DE36" sqref="CX45" name="Rango7_1_8_1_1"/>
    <protectedRange sqref="CX45" name="CUARTO TRIMESTRE_6_2_1_1"/>
    <protectedRange password="DE36" sqref="CX46" name="Rango7_1_8_2_1"/>
    <protectedRange sqref="CX46" name="CUARTO TRIMESTRE_6_2_2_1"/>
    <protectedRange password="DE36" sqref="CX47" name="Rango7_1_8_3_1"/>
    <protectedRange sqref="CX47" name="CUARTO TRIMESTRE_6_2_3_1"/>
    <protectedRange password="DE36" sqref="CX48" name="Rango7_1_8_4_1"/>
    <protectedRange sqref="CX48" name="CUARTO TRIMESTRE_6_2_4_1"/>
    <protectedRange password="DE36" sqref="CX50" name="Rango7_1_13_1_1_1"/>
    <protectedRange sqref="CX50" name="CUARTO TRIMESTRE_6_7_1_1_1"/>
    <protectedRange password="DE36" sqref="DD47:DE47" name="Rango7_1_1_2"/>
    <protectedRange password="DE36" sqref="DD48:DE48" name="Rango7_1_3_1"/>
    <protectedRange password="DE36" sqref="DI47" name="Rango7_1_1_1"/>
    <protectedRange password="DE36" sqref="DL47:DM47" name="Rango7_1_2_1"/>
    <protectedRange sqref="DI48" name="CUARTO TRIMESTRE"/>
    <protectedRange password="DE36" sqref="DL48:DM48" name="Rango7_1_4_1"/>
    <protectedRange sqref="DQ48" name="CUARTO TRIMESTRE_1_1"/>
    <protectedRange password="DE36" sqref="AA47:AA48" name="Rango7_1_1"/>
    <protectedRange sqref="AA47:AA48" name="CUARTO TRIMESTRE_6_1"/>
    <protectedRange password="DE36" sqref="AB47:AB48" name="Rango7_1_2"/>
    <protectedRange sqref="AB47" name="CUARTO TRIMESTRE_6_2_1"/>
    <protectedRange password="DE36" sqref="AA50:AB50" name="Rango7_1_6_1"/>
    <protectedRange sqref="AA50" name="CUARTO TRIMESTRE_6_3_2"/>
    <protectedRange password="DE36" sqref="AI47:AI48" name="Rango7_1_3"/>
    <protectedRange sqref="AI47:AI48" name="CUARTO TRIMESTRE_6_3"/>
    <protectedRange password="DE36" sqref="AJ47:AJ48" name="Rango7_1_4"/>
    <protectedRange sqref="AJ47" name="CUARTO TRIMESTRE_6_4_1"/>
    <protectedRange password="DE36" sqref="AI50:AJ50" name="Rango7_1_12_1"/>
    <protectedRange sqref="AI50" name="CUARTO TRIMESTRE_6_6_1"/>
    <protectedRange password="DE36" sqref="AR45" name="Rango7_1_7_1_1_2_1"/>
    <protectedRange sqref="AR45" name="CUARTO TRIMESTRE_6_1_1_1_2_1"/>
    <protectedRange password="DE36" sqref="AQ46:AR46" name="Rango7_1_7_2_1_2_1"/>
    <protectedRange sqref="AQ46:AR46" name="CUARTO TRIMESTRE_6_1_2_1_2_1"/>
    <protectedRange password="DE36" sqref="AQ45" name="Rango7_1"/>
    <protectedRange sqref="AQ45" name="CUARTO TRIMESTRE_6"/>
    <protectedRange password="DE36" sqref="AQ47:AR48" name="Rango7_1_6"/>
    <protectedRange sqref="AQ48 AQ47:AR47" name="CUARTO TRIMESTRE_6_6"/>
    <protectedRange password="DE36" sqref="AQ50:AR50" name="Rango7_1_14_1"/>
    <protectedRange sqref="AQ50" name="CUARTO TRIMESTRE_6_8_1"/>
  </protectedRanges>
  <mergeCells count="15">
    <mergeCell ref="DS6:DZ6"/>
    <mergeCell ref="R6:U6"/>
    <mergeCell ref="V6:Y6"/>
    <mergeCell ref="B6:Q6"/>
    <mergeCell ref="DC6:DJ6"/>
    <mergeCell ref="DK6:DR6"/>
    <mergeCell ref="CB6:CI6"/>
    <mergeCell ref="CJ6:CQ6"/>
    <mergeCell ref="CR6:CY6"/>
    <mergeCell ref="BA6:BH6"/>
    <mergeCell ref="BI6:BP6"/>
    <mergeCell ref="BQ6:BX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E160"/>
  <sheetViews>
    <sheetView zoomScale="115" zoomScaleNormal="115" workbookViewId="0">
      <selection activeCell="E89" sqref="E89"/>
    </sheetView>
  </sheetViews>
  <sheetFormatPr baseColWidth="10" defaultRowHeight="15" x14ac:dyDescent="0.25"/>
  <cols>
    <col min="1" max="1" width="41.85546875" customWidth="1"/>
    <col min="2" max="2" width="24.7109375" customWidth="1"/>
    <col min="3" max="3" width="12.5703125" customWidth="1"/>
    <col min="4" max="4" width="10.7109375" customWidth="1"/>
    <col min="5" max="5" width="5.5703125" customWidth="1"/>
    <col min="6" max="7" width="10.7109375" customWidth="1"/>
    <col min="9" max="9" width="10.5703125" customWidth="1"/>
    <col min="10" max="10" width="9.42578125" customWidth="1"/>
  </cols>
  <sheetData>
    <row r="3" spans="1:7" x14ac:dyDescent="0.25">
      <c r="A3" s="91" t="s">
        <v>694</v>
      </c>
      <c r="B3" s="91" t="s">
        <v>570</v>
      </c>
      <c r="C3" s="92"/>
      <c r="D3" s="92"/>
      <c r="E3" s="92"/>
      <c r="F3" s="92"/>
    </row>
    <row r="4" spans="1:7" x14ac:dyDescent="0.25">
      <c r="A4" s="105" t="s">
        <v>571</v>
      </c>
      <c r="B4" s="92" t="s">
        <v>21</v>
      </c>
      <c r="C4" s="92" t="s">
        <v>20</v>
      </c>
      <c r="D4" s="92" t="s">
        <v>19</v>
      </c>
      <c r="E4" s="92" t="s">
        <v>18</v>
      </c>
      <c r="F4" s="107" t="s">
        <v>568</v>
      </c>
    </row>
    <row r="5" spans="1:7" x14ac:dyDescent="0.25">
      <c r="A5" s="106" t="s">
        <v>29</v>
      </c>
      <c r="B5" s="103">
        <v>32</v>
      </c>
      <c r="C5" s="32">
        <v>7</v>
      </c>
      <c r="D5" s="32">
        <v>2</v>
      </c>
      <c r="E5" s="32">
        <v>1</v>
      </c>
      <c r="F5" s="100">
        <v>42</v>
      </c>
    </row>
    <row r="6" spans="1:7" x14ac:dyDescent="0.25">
      <c r="A6" s="107" t="s">
        <v>71</v>
      </c>
      <c r="B6" s="103">
        <v>4</v>
      </c>
      <c r="C6" s="32">
        <v>6</v>
      </c>
      <c r="D6" s="32">
        <v>1</v>
      </c>
      <c r="E6" s="32">
        <v>2</v>
      </c>
      <c r="F6" s="100">
        <v>13</v>
      </c>
    </row>
    <row r="7" spans="1:7" x14ac:dyDescent="0.25">
      <c r="A7" s="108" t="s">
        <v>568</v>
      </c>
      <c r="B7" s="104">
        <v>36</v>
      </c>
      <c r="C7" s="101">
        <v>13</v>
      </c>
      <c r="D7" s="101">
        <v>3</v>
      </c>
      <c r="E7" s="101">
        <v>3</v>
      </c>
      <c r="F7" s="102">
        <v>55</v>
      </c>
    </row>
    <row r="11" spans="1:7" x14ac:dyDescent="0.25">
      <c r="A11" s="40" t="s">
        <v>694</v>
      </c>
      <c r="B11" s="40" t="s">
        <v>570</v>
      </c>
    </row>
    <row r="12" spans="1:7" x14ac:dyDescent="0.25">
      <c r="A12" s="79" t="s">
        <v>571</v>
      </c>
      <c r="B12" s="39" t="s">
        <v>21</v>
      </c>
      <c r="C12" s="78" t="s">
        <v>568</v>
      </c>
    </row>
    <row r="13" spans="1:7" x14ac:dyDescent="0.25">
      <c r="A13" s="78" t="s">
        <v>29</v>
      </c>
      <c r="B13" s="78">
        <v>1</v>
      </c>
      <c r="C13" s="78">
        <v>1</v>
      </c>
    </row>
    <row r="14" spans="1:7" x14ac:dyDescent="0.25">
      <c r="A14" s="78" t="s">
        <v>568</v>
      </c>
      <c r="B14" s="78">
        <v>1</v>
      </c>
      <c r="C14" s="78">
        <v>1</v>
      </c>
    </row>
    <row r="16" spans="1:7" s="39" customFormat="1" x14ac:dyDescent="0.25">
      <c r="A16" s="74"/>
      <c r="B16" s="75"/>
      <c r="C16" s="75"/>
      <c r="D16" s="75"/>
      <c r="E16" s="75"/>
      <c r="F16" s="75"/>
      <c r="G16" s="75"/>
    </row>
    <row r="17" spans="1:7" s="39" customFormat="1" x14ac:dyDescent="0.25">
      <c r="A17" s="74"/>
      <c r="B17" s="75"/>
      <c r="C17" s="75"/>
      <c r="D17" s="75"/>
      <c r="E17" s="75"/>
      <c r="F17" s="75"/>
      <c r="G17" s="75"/>
    </row>
    <row r="18" spans="1:7" s="39" customFormat="1" x14ac:dyDescent="0.25">
      <c r="A18" s="74"/>
      <c r="B18" s="75"/>
      <c r="C18" s="75"/>
      <c r="D18" s="75"/>
      <c r="E18" s="75"/>
      <c r="F18" s="75"/>
      <c r="G18" s="75"/>
    </row>
    <row r="19" spans="1:7" s="39" customFormat="1" x14ac:dyDescent="0.25">
      <c r="A19" s="74"/>
      <c r="B19" s="75"/>
      <c r="C19" s="75"/>
      <c r="D19" s="75"/>
      <c r="E19" s="75"/>
      <c r="F19" s="75"/>
      <c r="G19" s="75"/>
    </row>
    <row r="20" spans="1:7" s="39" customFormat="1" x14ac:dyDescent="0.25">
      <c r="A20" s="74"/>
      <c r="B20" s="75"/>
      <c r="C20" s="75"/>
      <c r="D20" s="75"/>
      <c r="E20" s="75"/>
      <c r="F20" s="75"/>
      <c r="G20" s="75"/>
    </row>
    <row r="21" spans="1:7" s="39" customFormat="1" x14ac:dyDescent="0.25">
      <c r="A21" s="74"/>
      <c r="B21" s="75"/>
      <c r="C21" s="75"/>
      <c r="D21" s="75"/>
      <c r="E21" s="75"/>
      <c r="F21" s="75"/>
      <c r="G21" s="75"/>
    </row>
    <row r="22" spans="1:7" s="39" customFormat="1" x14ac:dyDescent="0.25">
      <c r="A22" s="40" t="s">
        <v>694</v>
      </c>
      <c r="B22" s="79" t="s">
        <v>570</v>
      </c>
      <c r="C22"/>
      <c r="D22"/>
      <c r="E22"/>
      <c r="F22"/>
      <c r="G22"/>
    </row>
    <row r="23" spans="1:7" s="39" customFormat="1" x14ac:dyDescent="0.25">
      <c r="A23" s="40" t="s">
        <v>571</v>
      </c>
      <c r="B23" s="78" t="s">
        <v>29</v>
      </c>
      <c r="C23" s="78" t="s">
        <v>568</v>
      </c>
      <c r="D23"/>
      <c r="E23"/>
      <c r="F23"/>
      <c r="G23"/>
    </row>
    <row r="24" spans="1:7" s="39" customFormat="1" x14ac:dyDescent="0.25">
      <c r="A24" s="74" t="s">
        <v>21</v>
      </c>
      <c r="B24" s="78">
        <v>1</v>
      </c>
      <c r="C24" s="78">
        <v>1</v>
      </c>
      <c r="D24"/>
      <c r="E24"/>
      <c r="F24"/>
      <c r="G24"/>
    </row>
    <row r="25" spans="1:7" s="39" customFormat="1" x14ac:dyDescent="0.25">
      <c r="A25" s="78" t="s">
        <v>568</v>
      </c>
      <c r="B25" s="78">
        <v>1</v>
      </c>
      <c r="C25" s="78">
        <v>1</v>
      </c>
      <c r="D25"/>
      <c r="E25"/>
      <c r="F25"/>
      <c r="G25"/>
    </row>
    <row r="26" spans="1:7" s="39" customFormat="1" x14ac:dyDescent="0.25">
      <c r="A26"/>
      <c r="B26"/>
      <c r="C26"/>
      <c r="D26"/>
      <c r="E26"/>
      <c r="F26"/>
      <c r="G26"/>
    </row>
    <row r="27" spans="1:7" s="39" customFormat="1" x14ac:dyDescent="0.25">
      <c r="A27"/>
      <c r="B27"/>
      <c r="C27"/>
      <c r="D27"/>
      <c r="E27" s="75"/>
      <c r="F27" s="75"/>
      <c r="G27" s="75"/>
    </row>
    <row r="28" spans="1:7" s="39" customFormat="1" x14ac:dyDescent="0.25">
      <c r="A28"/>
      <c r="B28"/>
      <c r="C28"/>
      <c r="D28"/>
      <c r="E28" s="75"/>
      <c r="F28" s="75"/>
      <c r="G28" s="75"/>
    </row>
    <row r="29" spans="1:7" s="39" customFormat="1" x14ac:dyDescent="0.25">
      <c r="A29"/>
      <c r="B29"/>
      <c r="C29"/>
      <c r="D29"/>
      <c r="E29" s="75"/>
      <c r="F29" s="75"/>
      <c r="G29" s="75"/>
    </row>
    <row r="30" spans="1:7" s="39" customFormat="1" x14ac:dyDescent="0.25">
      <c r="A30"/>
      <c r="B30"/>
      <c r="C30" s="75"/>
      <c r="D30" s="75"/>
      <c r="E30" s="75"/>
      <c r="F30" s="75"/>
      <c r="G30" s="75"/>
    </row>
    <row r="31" spans="1:7" s="39" customFormat="1" x14ac:dyDescent="0.25">
      <c r="A31"/>
      <c r="B31"/>
      <c r="C31" s="75"/>
      <c r="D31" s="75"/>
      <c r="E31" s="75"/>
      <c r="F31" s="75"/>
      <c r="G31" s="75"/>
    </row>
    <row r="32" spans="1:7" s="39" customFormat="1" x14ac:dyDescent="0.25">
      <c r="A32"/>
      <c r="B32"/>
      <c r="C32" s="75"/>
      <c r="D32" s="75"/>
      <c r="E32" s="75"/>
      <c r="F32" s="75"/>
      <c r="G32" s="75"/>
    </row>
    <row r="33" spans="1:7" s="39" customFormat="1" x14ac:dyDescent="0.25">
      <c r="A33"/>
      <c r="B33"/>
      <c r="C33" s="75"/>
      <c r="D33" s="75"/>
      <c r="E33" s="75"/>
      <c r="F33" s="75"/>
      <c r="G33" s="75"/>
    </row>
    <row r="34" spans="1:7" s="39" customFormat="1" x14ac:dyDescent="0.25">
      <c r="A34" s="83" t="s">
        <v>571</v>
      </c>
      <c r="B34" s="82" t="s">
        <v>29</v>
      </c>
      <c r="C34" s="89"/>
      <c r="D34" s="75"/>
      <c r="E34" s="75"/>
      <c r="F34" s="75"/>
      <c r="G34" s="75"/>
    </row>
    <row r="35" spans="1:7" s="39" customFormat="1" x14ac:dyDescent="0.25">
      <c r="A35" s="80" t="s">
        <v>21</v>
      </c>
      <c r="B35" s="80">
        <v>0.79166666666666663</v>
      </c>
      <c r="C35" s="90"/>
      <c r="D35" s="75"/>
      <c r="E35" s="75"/>
      <c r="F35" s="75"/>
      <c r="G35" s="75"/>
    </row>
    <row r="36" spans="1:7" s="39" customFormat="1" x14ac:dyDescent="0.25">
      <c r="A36" s="80" t="s">
        <v>20</v>
      </c>
      <c r="B36" s="80">
        <v>0.14583333333333334</v>
      </c>
      <c r="C36" s="90"/>
      <c r="D36" s="75"/>
      <c r="E36" s="75"/>
      <c r="F36" s="75"/>
      <c r="G36" s="75"/>
    </row>
    <row r="37" spans="1:7" s="39" customFormat="1" x14ac:dyDescent="0.25">
      <c r="A37" s="80" t="s">
        <v>19</v>
      </c>
      <c r="B37" s="80">
        <v>0</v>
      </c>
      <c r="C37" s="90"/>
      <c r="D37" s="75"/>
      <c r="E37" s="75"/>
      <c r="F37" s="75"/>
      <c r="G37" s="75"/>
    </row>
    <row r="38" spans="1:7" s="39" customFormat="1" x14ac:dyDescent="0.25">
      <c r="A38" s="80" t="s">
        <v>18</v>
      </c>
      <c r="B38" s="80">
        <v>2.0833333333333332E-2</v>
      </c>
      <c r="C38" s="90"/>
      <c r="D38" s="75"/>
      <c r="E38" s="75"/>
      <c r="F38" s="75"/>
      <c r="G38" s="75"/>
    </row>
    <row r="39" spans="1:7" s="39" customFormat="1" ht="15.75" thickBot="1" x14ac:dyDescent="0.3">
      <c r="A39" s="80" t="s">
        <v>551</v>
      </c>
      <c r="B39" s="80">
        <v>4.1666666666666664E-2</v>
      </c>
      <c r="C39" s="90"/>
      <c r="D39" s="75"/>
      <c r="E39" s="75"/>
      <c r="F39" s="75"/>
      <c r="G39" s="75"/>
    </row>
    <row r="40" spans="1:7" s="39" customFormat="1" ht="15.75" thickTop="1" x14ac:dyDescent="0.25">
      <c r="A40" s="81" t="s">
        <v>568</v>
      </c>
      <c r="B40" s="81">
        <v>1</v>
      </c>
      <c r="C40" s="88"/>
      <c r="D40" s="75"/>
      <c r="E40" s="75"/>
      <c r="F40" s="75"/>
      <c r="G40" s="75"/>
    </row>
    <row r="41" spans="1:7" s="39" customFormat="1" x14ac:dyDescent="0.25">
      <c r="A41" s="74"/>
      <c r="B41" s="75"/>
      <c r="C41" s="75"/>
      <c r="D41" s="75"/>
      <c r="E41" s="75"/>
      <c r="F41" s="75"/>
      <c r="G41" s="75"/>
    </row>
    <row r="42" spans="1:7" s="39" customFormat="1" x14ac:dyDescent="0.25">
      <c r="A42" s="74"/>
      <c r="B42" s="75"/>
      <c r="C42" s="75"/>
      <c r="D42" s="75"/>
      <c r="E42" s="75"/>
      <c r="F42" s="75"/>
      <c r="G42" s="75"/>
    </row>
    <row r="43" spans="1:7" s="39" customFormat="1" x14ac:dyDescent="0.25">
      <c r="A43" s="83" t="s">
        <v>571</v>
      </c>
      <c r="B43" s="82" t="s">
        <v>71</v>
      </c>
      <c r="C43" s="75"/>
      <c r="D43" s="75"/>
      <c r="E43" s="75"/>
      <c r="F43" s="75"/>
      <c r="G43" s="75"/>
    </row>
    <row r="44" spans="1:7" s="39" customFormat="1" x14ac:dyDescent="0.25">
      <c r="A44" s="80" t="s">
        <v>21</v>
      </c>
      <c r="B44" s="80">
        <v>0.38461538461538464</v>
      </c>
      <c r="C44" s="75"/>
      <c r="D44" s="75"/>
      <c r="E44" s="75"/>
      <c r="F44" s="75"/>
      <c r="G44" s="75"/>
    </row>
    <row r="45" spans="1:7" s="39" customFormat="1" x14ac:dyDescent="0.25">
      <c r="A45" s="80" t="s">
        <v>20</v>
      </c>
      <c r="B45" s="80">
        <v>0.30769230769230771</v>
      </c>
      <c r="C45" s="75"/>
      <c r="D45" s="75"/>
      <c r="E45" s="75"/>
      <c r="F45" s="75"/>
      <c r="G45" s="75"/>
    </row>
    <row r="46" spans="1:7" s="39" customFormat="1" x14ac:dyDescent="0.25">
      <c r="A46" s="80" t="s">
        <v>19</v>
      </c>
      <c r="B46" s="80">
        <v>0.15384615384615385</v>
      </c>
      <c r="C46" s="75"/>
      <c r="D46" s="75"/>
      <c r="E46" s="75"/>
      <c r="F46" s="75"/>
      <c r="G46" s="75"/>
    </row>
    <row r="47" spans="1:7" s="39" customFormat="1" x14ac:dyDescent="0.25">
      <c r="A47" s="80" t="s">
        <v>18</v>
      </c>
      <c r="B47" s="80">
        <v>0.15384615384615385</v>
      </c>
      <c r="C47" s="75"/>
      <c r="D47" s="75"/>
      <c r="E47" s="75"/>
      <c r="F47" s="75"/>
      <c r="G47" s="75"/>
    </row>
    <row r="48" spans="1:7" s="39" customFormat="1" ht="15.75" thickBot="1" x14ac:dyDescent="0.3">
      <c r="A48" s="80" t="s">
        <v>551</v>
      </c>
      <c r="B48" s="80">
        <v>0</v>
      </c>
      <c r="C48" s="75"/>
      <c r="D48" s="75"/>
      <c r="E48" s="75"/>
      <c r="F48" s="75"/>
      <c r="G48" s="75"/>
    </row>
    <row r="49" spans="1:135" s="39" customFormat="1" ht="15.75" thickTop="1" x14ac:dyDescent="0.25">
      <c r="A49" s="74"/>
      <c r="B49" s="81">
        <v>1</v>
      </c>
      <c r="C49" s="75"/>
      <c r="D49" s="75"/>
      <c r="E49" s="75"/>
      <c r="F49" s="75"/>
      <c r="G49" s="75"/>
    </row>
    <row r="50" spans="1:135" s="39" customFormat="1" x14ac:dyDescent="0.25">
      <c r="A50" s="74"/>
      <c r="B50" s="75"/>
      <c r="C50" s="75"/>
      <c r="D50" s="75"/>
      <c r="E50" s="75"/>
      <c r="F50" s="75"/>
      <c r="G50" s="75"/>
    </row>
    <row r="51" spans="1:135" s="39" customFormat="1" x14ac:dyDescent="0.25">
      <c r="A51" s="74"/>
      <c r="B51" s="75"/>
      <c r="C51" s="75"/>
      <c r="D51" s="75"/>
      <c r="E51" s="75"/>
      <c r="F51" s="75"/>
      <c r="G51" s="75"/>
    </row>
    <row r="52" spans="1:135" s="39" customFormat="1" x14ac:dyDescent="0.25">
      <c r="A52" s="74"/>
      <c r="B52" s="75"/>
      <c r="C52" s="75"/>
      <c r="D52" s="75"/>
      <c r="E52" s="75"/>
      <c r="F52" s="75"/>
      <c r="G52" s="75"/>
    </row>
    <row r="53" spans="1:135" s="39" customFormat="1" x14ac:dyDescent="0.25">
      <c r="A53" s="74"/>
      <c r="B53" s="75"/>
      <c r="C53" s="75"/>
      <c r="D53" s="75"/>
      <c r="E53" s="75"/>
      <c r="F53" s="75"/>
      <c r="G53" s="75"/>
    </row>
    <row r="54" spans="1:135" s="39" customFormat="1" ht="14.25" customHeight="1" x14ac:dyDescent="0.25">
      <c r="A54" s="74"/>
      <c r="B54" s="75"/>
      <c r="C54" s="75"/>
      <c r="D54" s="75"/>
      <c r="E54" s="75"/>
      <c r="F54" s="75"/>
      <c r="G54" s="75"/>
    </row>
    <row r="55" spans="1:135" s="39" customFormat="1" x14ac:dyDescent="0.25">
      <c r="A55" s="74"/>
      <c r="B55" s="75"/>
      <c r="C55" s="75"/>
      <c r="D55" s="75"/>
      <c r="E55" s="75"/>
      <c r="F55" s="75"/>
      <c r="G55" s="75"/>
    </row>
    <row r="59" spans="1:135" s="28" customFormat="1" x14ac:dyDescent="0.25">
      <c r="A59" s="93" t="s">
        <v>694</v>
      </c>
      <c r="B59" s="93" t="s">
        <v>570</v>
      </c>
      <c r="C59" s="98"/>
      <c r="D59"/>
      <c r="E59"/>
      <c r="F59"/>
      <c r="G59"/>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row>
    <row r="60" spans="1:135" s="28" customFormat="1" x14ac:dyDescent="0.25">
      <c r="A60" s="95" t="s">
        <v>662</v>
      </c>
      <c r="B60" s="94" t="s">
        <v>21</v>
      </c>
      <c r="C60" s="98" t="s">
        <v>568</v>
      </c>
      <c r="D60"/>
      <c r="E60"/>
      <c r="F60"/>
      <c r="G60"/>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row>
    <row r="61" spans="1:135" s="28" customFormat="1" ht="60" x14ac:dyDescent="0.25">
      <c r="A61" s="96" t="s">
        <v>26</v>
      </c>
      <c r="B61" s="97">
        <v>1</v>
      </c>
      <c r="C61" s="99">
        <v>1</v>
      </c>
      <c r="D61"/>
      <c r="E61"/>
      <c r="F61"/>
      <c r="G61"/>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row>
    <row r="62" spans="1:135" s="28" customFormat="1" x14ac:dyDescent="0.25">
      <c r="A62" s="94" t="s">
        <v>568</v>
      </c>
      <c r="B62" s="97">
        <v>1</v>
      </c>
      <c r="C62" s="99">
        <v>1</v>
      </c>
      <c r="D62"/>
      <c r="E62"/>
      <c r="F62"/>
      <c r="G62"/>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row>
    <row r="63" spans="1:135" s="28" customFormat="1" x14ac:dyDescent="0.25">
      <c r="A63"/>
      <c r="B63"/>
      <c r="C63"/>
      <c r="D63"/>
      <c r="E63"/>
      <c r="F63"/>
      <c r="G63"/>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row>
    <row r="64" spans="1:135" s="28" customFormat="1" x14ac:dyDescent="0.25">
      <c r="A64"/>
      <c r="B64"/>
      <c r="C64"/>
      <c r="D64"/>
      <c r="E64"/>
      <c r="F64"/>
      <c r="G6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row>
    <row r="65" spans="1:135" s="28" customFormat="1" ht="30" customHeight="1" x14ac:dyDescent="0.25">
      <c r="A65"/>
      <c r="B65"/>
      <c r="C65"/>
      <c r="D65"/>
      <c r="E65"/>
      <c r="F65"/>
      <c r="G6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row>
    <row r="70" spans="1:135" s="28" customFormat="1" x14ac:dyDescent="0.25">
      <c r="A70" s="70" t="s">
        <v>694</v>
      </c>
      <c r="B70" s="70" t="s">
        <v>570</v>
      </c>
      <c r="D70"/>
      <c r="E70"/>
      <c r="F70"/>
      <c r="G70"/>
    </row>
    <row r="71" spans="1:135" s="28" customFormat="1" x14ac:dyDescent="0.25">
      <c r="A71" s="70" t="s">
        <v>5</v>
      </c>
      <c r="B71" s="28" t="s">
        <v>21</v>
      </c>
      <c r="C71" s="28" t="s">
        <v>568</v>
      </c>
      <c r="D71"/>
      <c r="E71"/>
      <c r="F71"/>
      <c r="G71"/>
    </row>
    <row r="72" spans="1:135" s="28" customFormat="1" x14ac:dyDescent="0.25">
      <c r="A72" s="67" t="s">
        <v>28</v>
      </c>
      <c r="B72" s="33">
        <v>1</v>
      </c>
      <c r="C72" s="33">
        <v>1</v>
      </c>
      <c r="D72"/>
      <c r="E72"/>
      <c r="F72"/>
      <c r="G72"/>
    </row>
    <row r="73" spans="1:135" s="28" customFormat="1" x14ac:dyDescent="0.25">
      <c r="A73" s="28" t="s">
        <v>568</v>
      </c>
      <c r="B73" s="33">
        <v>1</v>
      </c>
      <c r="C73" s="33">
        <v>1</v>
      </c>
      <c r="D73"/>
      <c r="E73"/>
      <c r="F73"/>
      <c r="G73"/>
    </row>
    <row r="74" spans="1:135" s="28" customFormat="1" x14ac:dyDescent="0.25">
      <c r="A74"/>
      <c r="B74"/>
      <c r="C74"/>
      <c r="D74"/>
      <c r="E74"/>
      <c r="F74"/>
      <c r="G74"/>
    </row>
    <row r="75" spans="1:135" s="28" customFormat="1" x14ac:dyDescent="0.25">
      <c r="A75"/>
      <c r="B75"/>
      <c r="C75"/>
      <c r="D75"/>
      <c r="E75"/>
      <c r="F75"/>
      <c r="G75"/>
    </row>
    <row r="76" spans="1:135" s="28" customFormat="1" x14ac:dyDescent="0.25">
      <c r="A76"/>
      <c r="B76"/>
      <c r="C76"/>
      <c r="D76"/>
      <c r="E76"/>
      <c r="F76"/>
      <c r="G76"/>
    </row>
    <row r="77" spans="1:135" s="28" customFormat="1" x14ac:dyDescent="0.25">
      <c r="A77"/>
      <c r="B77"/>
      <c r="C77"/>
      <c r="D77"/>
      <c r="E77"/>
      <c r="F77"/>
      <c r="G77"/>
    </row>
    <row r="78" spans="1:135" s="28" customFormat="1" x14ac:dyDescent="0.25">
      <c r="A78"/>
      <c r="B78"/>
      <c r="C78"/>
      <c r="D78"/>
      <c r="E78"/>
      <c r="F78"/>
      <c r="G78"/>
    </row>
    <row r="79" spans="1:135" s="28" customFormat="1" x14ac:dyDescent="0.25">
      <c r="A79"/>
      <c r="B79"/>
      <c r="C79"/>
      <c r="D79"/>
      <c r="E79"/>
      <c r="F79"/>
      <c r="G79"/>
    </row>
    <row r="80" spans="1:135" s="28" customFormat="1" x14ac:dyDescent="0.25">
      <c r="A80"/>
      <c r="B80"/>
      <c r="C80"/>
      <c r="D80"/>
      <c r="E80"/>
      <c r="F80"/>
      <c r="G80"/>
    </row>
    <row r="81" spans="1:7" s="28" customFormat="1" x14ac:dyDescent="0.25">
      <c r="A81"/>
      <c r="B81"/>
      <c r="C81"/>
      <c r="D81"/>
      <c r="E81"/>
      <c r="F81"/>
      <c r="G81"/>
    </row>
    <row r="85" spans="1:7" x14ac:dyDescent="0.25">
      <c r="A85" s="70" t="s">
        <v>694</v>
      </c>
      <c r="B85" s="70" t="s">
        <v>570</v>
      </c>
      <c r="C85" s="28"/>
    </row>
    <row r="86" spans="1:7" x14ac:dyDescent="0.25">
      <c r="A86" s="70" t="s">
        <v>5</v>
      </c>
      <c r="B86" s="28" t="s">
        <v>21</v>
      </c>
      <c r="C86" s="28" t="s">
        <v>568</v>
      </c>
    </row>
    <row r="87" spans="1:7" x14ac:dyDescent="0.25">
      <c r="A87" s="67" t="s">
        <v>28</v>
      </c>
      <c r="B87" s="32">
        <v>1</v>
      </c>
      <c r="C87" s="32">
        <v>1</v>
      </c>
    </row>
    <row r="88" spans="1:7" x14ac:dyDescent="0.25">
      <c r="A88" s="28" t="s">
        <v>568</v>
      </c>
      <c r="B88" s="32">
        <v>1</v>
      </c>
      <c r="C88" s="32">
        <v>1</v>
      </c>
    </row>
    <row r="151" spans="1:6" x14ac:dyDescent="0.25">
      <c r="A151" s="84" t="s">
        <v>663</v>
      </c>
      <c r="B151" s="84" t="s">
        <v>21</v>
      </c>
      <c r="C151" s="84" t="s">
        <v>20</v>
      </c>
      <c r="D151" s="84" t="s">
        <v>19</v>
      </c>
      <c r="E151" s="84" t="s">
        <v>18</v>
      </c>
      <c r="F151" s="84" t="s">
        <v>551</v>
      </c>
    </row>
    <row r="152" spans="1:6" x14ac:dyDescent="0.25">
      <c r="A152" s="85" t="s">
        <v>28</v>
      </c>
      <c r="B152" s="86">
        <v>1</v>
      </c>
      <c r="C152" s="86"/>
      <c r="D152" s="86"/>
      <c r="E152" s="86"/>
      <c r="F152" s="86"/>
    </row>
    <row r="153" spans="1:6" x14ac:dyDescent="0.25">
      <c r="A153" s="85" t="s">
        <v>49</v>
      </c>
      <c r="B153" s="86"/>
      <c r="C153" s="86"/>
      <c r="D153" s="86"/>
      <c r="E153" s="86"/>
      <c r="F153" s="86">
        <v>2</v>
      </c>
    </row>
    <row r="154" spans="1:6" x14ac:dyDescent="0.25">
      <c r="A154" s="85" t="s">
        <v>70</v>
      </c>
      <c r="B154" s="86">
        <v>2</v>
      </c>
      <c r="C154" s="86">
        <v>3</v>
      </c>
      <c r="D154" s="86">
        <v>1</v>
      </c>
      <c r="E154" s="86"/>
      <c r="F154" s="86">
        <v>3</v>
      </c>
    </row>
    <row r="155" spans="1:6" x14ac:dyDescent="0.25">
      <c r="A155" s="85" t="s">
        <v>138</v>
      </c>
      <c r="B155" s="86">
        <v>4</v>
      </c>
      <c r="C155" s="86">
        <v>1</v>
      </c>
      <c r="D155" s="86"/>
      <c r="E155" s="86"/>
      <c r="F155" s="86"/>
    </row>
    <row r="156" spans="1:6" x14ac:dyDescent="0.25">
      <c r="A156" s="85" t="s">
        <v>181</v>
      </c>
      <c r="B156" s="86">
        <v>7</v>
      </c>
      <c r="C156" s="86"/>
      <c r="D156" s="86"/>
      <c r="E156" s="86"/>
      <c r="F156" s="86">
        <v>2</v>
      </c>
    </row>
    <row r="157" spans="1:6" x14ac:dyDescent="0.25">
      <c r="A157" s="85" t="s">
        <v>239</v>
      </c>
      <c r="B157" s="86">
        <v>1</v>
      </c>
      <c r="C157" s="86">
        <v>1</v>
      </c>
      <c r="D157" s="86">
        <v>1</v>
      </c>
      <c r="E157" s="86">
        <v>1</v>
      </c>
      <c r="F157" s="86"/>
    </row>
    <row r="158" spans="1:6" x14ac:dyDescent="0.25">
      <c r="A158" s="85" t="s">
        <v>289</v>
      </c>
      <c r="B158" s="86">
        <v>9</v>
      </c>
      <c r="C158" s="86">
        <v>3</v>
      </c>
      <c r="D158" s="86">
        <v>2</v>
      </c>
      <c r="E158" s="86">
        <v>3</v>
      </c>
      <c r="F158" s="86">
        <v>2</v>
      </c>
    </row>
    <row r="159" spans="1:6" x14ac:dyDescent="0.25">
      <c r="A159" s="85" t="s">
        <v>438</v>
      </c>
      <c r="B159" s="86">
        <v>3</v>
      </c>
      <c r="C159" s="86">
        <v>3</v>
      </c>
      <c r="D159" s="86"/>
      <c r="E159" s="86"/>
      <c r="F159" s="86"/>
    </row>
    <row r="160" spans="1:6" x14ac:dyDescent="0.25">
      <c r="A160" s="85" t="s">
        <v>477</v>
      </c>
      <c r="B160" s="86">
        <v>3</v>
      </c>
      <c r="C160" s="86">
        <v>1</v>
      </c>
      <c r="D160" s="86"/>
      <c r="E160" s="86"/>
      <c r="F160" s="86">
        <v>2</v>
      </c>
    </row>
  </sheetData>
  <pageMargins left="0.7" right="0.7" top="0.75" bottom="0.75" header="0.3" footer="0.3"/>
  <pageSetup orientation="portrait" horizontalDpi="4294967294" verticalDpi="4294967294"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2"/>
  <sheetViews>
    <sheetView zoomScaleNormal="100" workbookViewId="0">
      <selection activeCell="A3" sqref="A3"/>
    </sheetView>
  </sheetViews>
  <sheetFormatPr baseColWidth="10" defaultRowHeight="15" x14ac:dyDescent="0.25"/>
  <cols>
    <col min="1" max="1" width="36.5703125" customWidth="1"/>
    <col min="2" max="2" width="21.5703125" customWidth="1"/>
    <col min="3" max="3" width="8.42578125" customWidth="1"/>
    <col min="4" max="4" width="5.5703125" customWidth="1"/>
    <col min="5" max="5" width="8.140625" customWidth="1"/>
    <col min="6" max="6" width="8.85546875" customWidth="1"/>
    <col min="7" max="7" width="9.5703125" customWidth="1"/>
    <col min="8" max="8" width="11" customWidth="1"/>
    <col min="9" max="9" width="36.28515625" customWidth="1"/>
    <col min="10" max="10" width="35.42578125" customWidth="1"/>
    <col min="11" max="11" width="36.28515625" customWidth="1"/>
    <col min="12" max="12" width="7.28515625" customWidth="1"/>
    <col min="13" max="13" width="8" customWidth="1"/>
    <col min="14" max="14" width="9.7109375" customWidth="1"/>
    <col min="15" max="15" width="9.42578125" customWidth="1"/>
    <col min="16" max="16" width="7.7109375" customWidth="1"/>
    <col min="17" max="17" width="8" customWidth="1"/>
    <col min="18" max="18" width="35.7109375" customWidth="1"/>
    <col min="19" max="19" width="19.140625" customWidth="1"/>
    <col min="20" max="20" width="6.42578125" customWidth="1"/>
    <col min="21" max="21" width="8" customWidth="1"/>
    <col min="22" max="22" width="5.5703125" customWidth="1"/>
    <col min="23" max="23" width="7.7109375" customWidth="1"/>
    <col min="24" max="24" width="10.42578125" customWidth="1"/>
    <col min="25" max="25" width="36.5703125" bestFit="1" customWidth="1"/>
    <col min="26" max="26" width="35.7109375" bestFit="1" customWidth="1"/>
    <col min="27" max="27" width="36.5703125" bestFit="1" customWidth="1"/>
    <col min="28" max="28" width="43.42578125" bestFit="1" customWidth="1"/>
    <col min="29" max="29" width="44.28515625" bestFit="1" customWidth="1"/>
    <col min="30" max="30" width="35.7109375" bestFit="1" customWidth="1"/>
    <col min="31" max="31" width="36.5703125" bestFit="1" customWidth="1"/>
    <col min="32" max="32" width="35.7109375" bestFit="1" customWidth="1"/>
    <col min="33" max="33" width="36.5703125" bestFit="1" customWidth="1"/>
    <col min="34" max="34" width="43.5703125" bestFit="1" customWidth="1"/>
    <col min="35" max="35" width="44.42578125" bestFit="1" customWidth="1"/>
    <col min="36" max="36" width="40.140625" bestFit="1" customWidth="1"/>
    <col min="37" max="37" width="40.85546875" bestFit="1" customWidth="1"/>
  </cols>
  <sheetData>
    <row r="3" spans="1:7" ht="30" x14ac:dyDescent="0.25">
      <c r="A3" s="61" t="s">
        <v>586</v>
      </c>
      <c r="B3" s="40" t="s">
        <v>570</v>
      </c>
    </row>
    <row r="4" spans="1:7" x14ac:dyDescent="0.25">
      <c r="A4" s="42" t="s">
        <v>571</v>
      </c>
      <c r="B4" s="39" t="s">
        <v>21</v>
      </c>
      <c r="C4" s="39" t="s">
        <v>20</v>
      </c>
      <c r="D4" s="39" t="s">
        <v>19</v>
      </c>
      <c r="E4" s="39" t="s">
        <v>18</v>
      </c>
      <c r="F4" s="39" t="s">
        <v>551</v>
      </c>
      <c r="G4" s="43" t="s">
        <v>568</v>
      </c>
    </row>
    <row r="5" spans="1:7" x14ac:dyDescent="0.25">
      <c r="A5" s="43" t="s">
        <v>29</v>
      </c>
      <c r="B5" s="44">
        <v>0.625</v>
      </c>
      <c r="C5" s="44">
        <v>0.20833333333333334</v>
      </c>
      <c r="D5" s="44">
        <v>0</v>
      </c>
      <c r="E5" s="44">
        <v>0.125</v>
      </c>
      <c r="F5" s="44">
        <v>4.1666666666666664E-2</v>
      </c>
      <c r="G5" s="44">
        <v>1</v>
      </c>
    </row>
    <row r="6" spans="1:7" x14ac:dyDescent="0.25">
      <c r="A6" s="43" t="s">
        <v>71</v>
      </c>
      <c r="B6" s="44">
        <v>0.2857142857142857</v>
      </c>
      <c r="C6" s="44">
        <v>0.14285714285714285</v>
      </c>
      <c r="D6" s="44">
        <v>0.35714285714285715</v>
      </c>
      <c r="E6" s="44">
        <v>0.21428571428571427</v>
      </c>
      <c r="F6" s="44">
        <v>0</v>
      </c>
      <c r="G6" s="44">
        <v>1</v>
      </c>
    </row>
    <row r="7" spans="1:7" x14ac:dyDescent="0.25">
      <c r="A7" s="45" t="s">
        <v>568</v>
      </c>
      <c r="B7" s="46">
        <v>0.54838709677419351</v>
      </c>
      <c r="C7" s="46">
        <v>0.19354838709677419</v>
      </c>
      <c r="D7" s="46">
        <v>8.0645161290322578E-2</v>
      </c>
      <c r="E7" s="46">
        <v>0.14516129032258066</v>
      </c>
      <c r="F7" s="46">
        <v>3.2258064516129031E-2</v>
      </c>
      <c r="G7" s="46">
        <v>1</v>
      </c>
    </row>
    <row r="8" spans="1:7" s="39" customFormat="1" x14ac:dyDescent="0.25">
      <c r="A8" s="76"/>
      <c r="B8" s="77"/>
      <c r="C8" s="77"/>
      <c r="D8" s="77"/>
      <c r="E8" s="77"/>
      <c r="F8" s="77"/>
      <c r="G8" s="77"/>
    </row>
    <row r="9" spans="1:7" s="39" customFormat="1" x14ac:dyDescent="0.25">
      <c r="A9" s="76"/>
      <c r="B9" s="77"/>
      <c r="C9" s="77"/>
      <c r="D9" s="77"/>
      <c r="E9" s="77"/>
      <c r="F9" s="77"/>
      <c r="G9" s="77"/>
    </row>
    <row r="10" spans="1:7" s="39" customFormat="1" x14ac:dyDescent="0.25">
      <c r="A10" s="76"/>
      <c r="B10" s="77"/>
      <c r="C10" s="77"/>
      <c r="D10" s="77"/>
      <c r="E10" s="77"/>
      <c r="F10" s="77"/>
      <c r="G10" s="77"/>
    </row>
    <row r="11" spans="1:7" s="39" customFormat="1" x14ac:dyDescent="0.25">
      <c r="A11" s="76"/>
      <c r="B11" s="77"/>
      <c r="C11" s="77"/>
      <c r="D11" s="77"/>
      <c r="E11" s="77"/>
      <c r="F11" s="77"/>
      <c r="G11" s="77"/>
    </row>
    <row r="12" spans="1:7" s="39" customFormat="1" x14ac:dyDescent="0.25">
      <c r="A12" s="76"/>
      <c r="B12" s="77"/>
      <c r="C12" s="77"/>
      <c r="D12" s="77"/>
      <c r="E12" s="77"/>
      <c r="F12" s="77"/>
      <c r="G12" s="77"/>
    </row>
    <row r="13" spans="1:7" s="39" customFormat="1" x14ac:dyDescent="0.25">
      <c r="A13" s="76"/>
      <c r="B13" s="77"/>
      <c r="C13" s="77"/>
      <c r="D13" s="77"/>
      <c r="E13" s="77"/>
      <c r="F13" s="77"/>
      <c r="G13" s="77"/>
    </row>
    <row r="14" spans="1:7" s="39" customFormat="1" x14ac:dyDescent="0.25">
      <c r="A14" s="76"/>
      <c r="B14" s="77"/>
      <c r="C14" s="77"/>
      <c r="D14" s="77"/>
      <c r="E14" s="77"/>
      <c r="F14" s="77"/>
      <c r="G14" s="77"/>
    </row>
    <row r="15" spans="1:7" s="39" customFormat="1" x14ac:dyDescent="0.25">
      <c r="A15" s="76"/>
      <c r="B15" s="77"/>
      <c r="C15" s="77"/>
      <c r="D15" s="77"/>
      <c r="E15" s="77"/>
      <c r="F15" s="77"/>
      <c r="G15" s="77"/>
    </row>
    <row r="16" spans="1:7" s="39" customFormat="1" x14ac:dyDescent="0.25">
      <c r="A16" s="76"/>
      <c r="B16" s="77"/>
      <c r="C16" s="77"/>
      <c r="D16" s="77"/>
      <c r="E16" s="77"/>
      <c r="F16" s="77"/>
      <c r="G16" s="77"/>
    </row>
    <row r="17" spans="1:8" s="39" customFormat="1" x14ac:dyDescent="0.25">
      <c r="A17" s="76"/>
      <c r="B17" s="77"/>
      <c r="C17" s="77"/>
      <c r="D17" s="77"/>
      <c r="E17" s="77"/>
      <c r="F17" s="77"/>
      <c r="G17" s="77"/>
    </row>
    <row r="18" spans="1:8" s="39" customFormat="1" x14ac:dyDescent="0.25">
      <c r="A18" s="76"/>
      <c r="B18" s="77"/>
      <c r="C18" s="77"/>
      <c r="D18" s="77"/>
      <c r="E18" s="77"/>
      <c r="F18" s="77"/>
      <c r="G18" s="77"/>
    </row>
    <row r="19" spans="1:8" s="39" customFormat="1" x14ac:dyDescent="0.25">
      <c r="A19" s="76"/>
      <c r="B19" s="77"/>
      <c r="C19" s="77"/>
      <c r="D19" s="77"/>
      <c r="E19" s="77"/>
      <c r="F19" s="77"/>
      <c r="G19" s="77"/>
    </row>
    <row r="20" spans="1:8" s="39" customFormat="1" x14ac:dyDescent="0.25">
      <c r="A20" s="76"/>
      <c r="B20" s="77"/>
      <c r="C20" s="77"/>
      <c r="D20" s="77"/>
      <c r="E20" s="77"/>
      <c r="F20" s="77"/>
      <c r="G20" s="77"/>
    </row>
    <row r="21" spans="1:8" s="39" customFormat="1" x14ac:dyDescent="0.25">
      <c r="A21" s="76"/>
      <c r="B21" s="77"/>
      <c r="C21" s="77"/>
      <c r="D21" s="77"/>
      <c r="E21" s="77"/>
      <c r="F21" s="77"/>
      <c r="G21" s="77"/>
    </row>
    <row r="22" spans="1:8" s="39" customFormat="1" x14ac:dyDescent="0.25">
      <c r="A22" s="76"/>
      <c r="B22" s="77"/>
      <c r="C22" s="77"/>
      <c r="D22" s="77"/>
      <c r="E22" s="77"/>
      <c r="F22" s="77"/>
      <c r="G22" s="77"/>
    </row>
    <row r="23" spans="1:8" s="39" customFormat="1" x14ac:dyDescent="0.25">
      <c r="A23" s="76"/>
      <c r="B23" s="77"/>
      <c r="C23" s="77"/>
      <c r="D23" s="77"/>
      <c r="E23" s="77"/>
      <c r="F23" s="77"/>
      <c r="G23" s="77"/>
    </row>
    <row r="24" spans="1:8" s="39" customFormat="1" x14ac:dyDescent="0.25">
      <c r="A24" s="76"/>
      <c r="B24" s="77"/>
      <c r="C24" s="77"/>
      <c r="D24" s="77"/>
      <c r="E24" s="77"/>
      <c r="F24" s="77"/>
      <c r="G24" s="77"/>
    </row>
    <row r="25" spans="1:8" s="39" customFormat="1" x14ac:dyDescent="0.25">
      <c r="A25" s="76"/>
      <c r="B25" s="77"/>
      <c r="C25" s="77"/>
      <c r="D25" s="77"/>
      <c r="E25" s="77"/>
      <c r="F25" s="77"/>
      <c r="G25" s="77"/>
    </row>
    <row r="26" spans="1:8" s="39" customFormat="1" x14ac:dyDescent="0.25">
      <c r="A26" s="76"/>
      <c r="B26" s="77"/>
      <c r="C26" s="77"/>
      <c r="D26" s="77"/>
      <c r="E26" s="77"/>
      <c r="F26" s="77"/>
      <c r="G26" s="77"/>
    </row>
    <row r="27" spans="1:8" s="39" customFormat="1" x14ac:dyDescent="0.25">
      <c r="A27" s="76"/>
      <c r="B27" s="77"/>
      <c r="C27" s="77"/>
      <c r="D27" s="77"/>
      <c r="E27" s="77"/>
      <c r="F27" s="77"/>
      <c r="G27" s="77"/>
    </row>
    <row r="28" spans="1:8" s="39" customFormat="1" x14ac:dyDescent="0.25">
      <c r="A28" s="76"/>
      <c r="B28" s="77"/>
      <c r="C28" s="77"/>
      <c r="D28" s="77"/>
      <c r="E28" s="77"/>
      <c r="F28" s="77"/>
      <c r="G28" s="77"/>
    </row>
    <row r="32" spans="1:8" ht="30" x14ac:dyDescent="0.25">
      <c r="A32" s="63" t="s">
        <v>586</v>
      </c>
      <c r="B32" s="64" t="s">
        <v>570</v>
      </c>
      <c r="C32" s="65"/>
      <c r="D32" s="65"/>
      <c r="E32" s="65"/>
      <c r="F32" s="65"/>
      <c r="G32" s="65"/>
      <c r="H32" s="65"/>
    </row>
    <row r="33" spans="1:8" x14ac:dyDescent="0.25">
      <c r="A33" s="64" t="s">
        <v>567</v>
      </c>
      <c r="B33" s="65" t="s">
        <v>20</v>
      </c>
      <c r="C33" s="65" t="s">
        <v>557</v>
      </c>
      <c r="D33" s="65" t="s">
        <v>18</v>
      </c>
      <c r="E33" s="65" t="s">
        <v>19</v>
      </c>
      <c r="F33" s="65" t="s">
        <v>881</v>
      </c>
      <c r="G33" s="65" t="s">
        <v>1119</v>
      </c>
      <c r="H33" s="65" t="s">
        <v>568</v>
      </c>
    </row>
    <row r="34" spans="1:8" x14ac:dyDescent="0.25">
      <c r="A34" s="65" t="s">
        <v>29</v>
      </c>
      <c r="B34" s="66">
        <v>5</v>
      </c>
      <c r="C34" s="66">
        <v>30</v>
      </c>
      <c r="D34" s="66">
        <v>2</v>
      </c>
      <c r="E34" s="66">
        <v>2</v>
      </c>
      <c r="F34" s="66">
        <v>2</v>
      </c>
      <c r="G34" s="66"/>
      <c r="H34" s="66">
        <v>41</v>
      </c>
    </row>
    <row r="35" spans="1:8" x14ac:dyDescent="0.25">
      <c r="A35" s="65" t="s">
        <v>71</v>
      </c>
      <c r="B35" s="66">
        <v>4</v>
      </c>
      <c r="C35" s="66">
        <v>2</v>
      </c>
      <c r="D35" s="66">
        <v>5</v>
      </c>
      <c r="E35" s="66">
        <v>1</v>
      </c>
      <c r="F35" s="66">
        <v>1</v>
      </c>
      <c r="G35" s="66"/>
      <c r="H35" s="66">
        <v>13</v>
      </c>
    </row>
    <row r="36" spans="1:8" x14ac:dyDescent="0.25">
      <c r="A36" s="65" t="s">
        <v>568</v>
      </c>
      <c r="B36" s="66">
        <v>9</v>
      </c>
      <c r="C36" s="66">
        <v>32</v>
      </c>
      <c r="D36" s="66">
        <v>7</v>
      </c>
      <c r="E36" s="66">
        <v>3</v>
      </c>
      <c r="F36" s="66">
        <v>3</v>
      </c>
      <c r="G36" s="66"/>
      <c r="H36" s="66">
        <v>54</v>
      </c>
    </row>
    <row r="41" spans="1:8" x14ac:dyDescent="0.25">
      <c r="A41" s="69" t="s">
        <v>586</v>
      </c>
      <c r="B41" s="69" t="s">
        <v>570</v>
      </c>
      <c r="C41" s="62"/>
      <c r="D41" s="62"/>
      <c r="E41" s="62"/>
      <c r="F41" s="62"/>
      <c r="G41" s="62"/>
    </row>
    <row r="42" spans="1:8" x14ac:dyDescent="0.25">
      <c r="A42" s="70" t="s">
        <v>575</v>
      </c>
      <c r="B42" s="62" t="s">
        <v>557</v>
      </c>
      <c r="C42" s="62" t="s">
        <v>20</v>
      </c>
      <c r="D42" s="62" t="s">
        <v>18</v>
      </c>
      <c r="E42" s="62" t="s">
        <v>19</v>
      </c>
      <c r="F42" s="62" t="s">
        <v>881</v>
      </c>
      <c r="G42" s="62" t="s">
        <v>1119</v>
      </c>
    </row>
    <row r="43" spans="1:8" ht="135" x14ac:dyDescent="0.25">
      <c r="A43" s="71" t="s">
        <v>255</v>
      </c>
      <c r="B43" s="33">
        <v>0.42857142857142855</v>
      </c>
      <c r="C43" s="33">
        <v>0.42857142857142855</v>
      </c>
      <c r="D43" s="33">
        <v>0.14285714285714285</v>
      </c>
      <c r="E43" s="33">
        <v>0</v>
      </c>
      <c r="F43" s="33">
        <v>0</v>
      </c>
      <c r="G43" s="33">
        <v>0</v>
      </c>
    </row>
    <row r="44" spans="1:8" ht="90" x14ac:dyDescent="0.25">
      <c r="A44" s="71" t="s">
        <v>207</v>
      </c>
      <c r="B44" s="33">
        <v>1</v>
      </c>
      <c r="C44" s="33">
        <v>0</v>
      </c>
      <c r="D44" s="33">
        <v>0</v>
      </c>
      <c r="E44" s="33">
        <v>0</v>
      </c>
      <c r="F44" s="33">
        <v>0</v>
      </c>
      <c r="G44" s="33">
        <v>0</v>
      </c>
    </row>
    <row r="45" spans="1:8" ht="60" x14ac:dyDescent="0.25">
      <c r="A45" s="71" t="s">
        <v>179</v>
      </c>
      <c r="B45" s="33">
        <v>1</v>
      </c>
      <c r="C45" s="33">
        <v>0</v>
      </c>
      <c r="D45" s="33">
        <v>0</v>
      </c>
      <c r="E45" s="33">
        <v>0</v>
      </c>
      <c r="F45" s="33">
        <v>0</v>
      </c>
      <c r="G45" s="33">
        <v>0</v>
      </c>
    </row>
    <row r="46" spans="1:8" ht="75" x14ac:dyDescent="0.25">
      <c r="A46" s="71" t="s">
        <v>26</v>
      </c>
      <c r="B46" s="33">
        <v>0.51351351351351349</v>
      </c>
      <c r="C46" s="33">
        <v>0.16216216216216217</v>
      </c>
      <c r="D46" s="33">
        <v>0.16216216216216217</v>
      </c>
      <c r="E46" s="33">
        <v>8.1081081081081086E-2</v>
      </c>
      <c r="F46" s="33">
        <v>8.1081081081081086E-2</v>
      </c>
      <c r="G46" s="33">
        <v>0</v>
      </c>
    </row>
    <row r="49" spans="1:27" x14ac:dyDescent="0.25">
      <c r="R49" s="40" t="s">
        <v>569</v>
      </c>
      <c r="S49" s="40" t="s">
        <v>570</v>
      </c>
    </row>
    <row r="50" spans="1:27" x14ac:dyDescent="0.25">
      <c r="R50" s="48" t="s">
        <v>5</v>
      </c>
      <c r="S50" s="47" t="s">
        <v>21</v>
      </c>
      <c r="T50" s="47" t="s">
        <v>20</v>
      </c>
      <c r="U50" s="47" t="s">
        <v>19</v>
      </c>
      <c r="V50" s="47" t="s">
        <v>18</v>
      </c>
      <c r="W50" s="47" t="s">
        <v>551</v>
      </c>
      <c r="X50" s="41" t="s">
        <v>568</v>
      </c>
      <c r="AA50" s="31"/>
    </row>
    <row r="51" spans="1:27" x14ac:dyDescent="0.25">
      <c r="A51" s="40" t="s">
        <v>586</v>
      </c>
      <c r="B51" s="40" t="s">
        <v>570</v>
      </c>
      <c r="R51" s="49" t="s">
        <v>28</v>
      </c>
      <c r="S51" s="60">
        <v>1</v>
      </c>
      <c r="T51" s="60"/>
      <c r="U51" s="60"/>
      <c r="V51" s="60"/>
      <c r="W51" s="60"/>
      <c r="X51" s="60">
        <v>1</v>
      </c>
    </row>
    <row r="52" spans="1:27" x14ac:dyDescent="0.25">
      <c r="A52" s="64" t="s">
        <v>5</v>
      </c>
      <c r="B52" s="62" t="s">
        <v>21</v>
      </c>
      <c r="C52" s="62" t="s">
        <v>20</v>
      </c>
      <c r="D52" s="62" t="s">
        <v>19</v>
      </c>
      <c r="E52" s="62" t="s">
        <v>18</v>
      </c>
      <c r="F52" s="62" t="s">
        <v>551</v>
      </c>
      <c r="G52" s="28" t="s">
        <v>568</v>
      </c>
      <c r="R52" s="49" t="s">
        <v>49</v>
      </c>
      <c r="S52" s="60"/>
      <c r="T52" s="60"/>
      <c r="U52" s="60"/>
      <c r="V52" s="60"/>
      <c r="W52" s="60">
        <v>2</v>
      </c>
      <c r="X52" s="60">
        <v>2</v>
      </c>
    </row>
    <row r="53" spans="1:27" x14ac:dyDescent="0.25">
      <c r="A53" s="67" t="s">
        <v>28</v>
      </c>
      <c r="B53" s="30">
        <v>1</v>
      </c>
      <c r="C53" s="30"/>
      <c r="D53" s="30"/>
      <c r="E53" s="30"/>
      <c r="F53" s="30"/>
      <c r="G53" s="30">
        <v>1</v>
      </c>
      <c r="R53" s="49" t="s">
        <v>70</v>
      </c>
      <c r="S53" s="60"/>
      <c r="T53" s="60">
        <v>3</v>
      </c>
      <c r="U53" s="60">
        <v>2</v>
      </c>
      <c r="V53" s="60">
        <v>3</v>
      </c>
      <c r="W53" s="60">
        <v>2</v>
      </c>
      <c r="X53" s="60">
        <v>10</v>
      </c>
    </row>
    <row r="54" spans="1:27" x14ac:dyDescent="0.25">
      <c r="A54" s="67" t="s">
        <v>49</v>
      </c>
      <c r="B54" s="30">
        <v>2</v>
      </c>
      <c r="C54" s="30"/>
      <c r="D54" s="30"/>
      <c r="E54" s="30"/>
      <c r="F54" s="30"/>
      <c r="G54" s="30">
        <v>2</v>
      </c>
      <c r="R54" s="49" t="s">
        <v>138</v>
      </c>
      <c r="S54" s="60">
        <v>5</v>
      </c>
      <c r="T54" s="60"/>
      <c r="U54" s="60"/>
      <c r="V54" s="60"/>
      <c r="W54" s="60"/>
      <c r="X54" s="60">
        <v>5</v>
      </c>
    </row>
    <row r="55" spans="1:27" x14ac:dyDescent="0.25">
      <c r="A55" s="67" t="s">
        <v>70</v>
      </c>
      <c r="B55" s="30">
        <v>2</v>
      </c>
      <c r="C55" s="30">
        <v>3</v>
      </c>
      <c r="D55" s="30">
        <v>2</v>
      </c>
      <c r="E55" s="30">
        <v>2</v>
      </c>
      <c r="F55" s="30">
        <v>1</v>
      </c>
      <c r="G55" s="30">
        <v>10</v>
      </c>
      <c r="R55" s="49" t="s">
        <v>181</v>
      </c>
      <c r="S55" s="60">
        <v>7</v>
      </c>
      <c r="T55" s="60"/>
      <c r="U55" s="60"/>
      <c r="V55" s="60"/>
      <c r="W55" s="60">
        <v>2</v>
      </c>
      <c r="X55" s="60">
        <v>9</v>
      </c>
    </row>
    <row r="56" spans="1:27" x14ac:dyDescent="0.25">
      <c r="A56" s="67" t="s">
        <v>138</v>
      </c>
      <c r="B56" s="30">
        <v>4</v>
      </c>
      <c r="C56" s="30">
        <v>1</v>
      </c>
      <c r="D56" s="30"/>
      <c r="E56" s="30"/>
      <c r="F56" s="30"/>
      <c r="G56" s="30">
        <v>5</v>
      </c>
      <c r="J56" s="31">
        <f>7/9</f>
        <v>0.77777777777777779</v>
      </c>
      <c r="R56" s="49" t="s">
        <v>239</v>
      </c>
      <c r="S56" s="60">
        <v>2</v>
      </c>
      <c r="T56" s="60"/>
      <c r="U56" s="60"/>
      <c r="V56" s="60">
        <v>2</v>
      </c>
      <c r="W56" s="60"/>
      <c r="X56" s="60">
        <v>4</v>
      </c>
    </row>
    <row r="57" spans="1:27" x14ac:dyDescent="0.25">
      <c r="A57" s="67" t="s">
        <v>181</v>
      </c>
      <c r="B57" s="30">
        <v>9</v>
      </c>
      <c r="C57" s="30"/>
      <c r="D57" s="30"/>
      <c r="E57" s="30"/>
      <c r="F57" s="30"/>
      <c r="G57" s="30">
        <v>9</v>
      </c>
      <c r="R57" s="49" t="s">
        <v>289</v>
      </c>
      <c r="S57" s="60">
        <v>8</v>
      </c>
      <c r="T57" s="60">
        <v>2</v>
      </c>
      <c r="U57" s="60">
        <v>2</v>
      </c>
      <c r="V57" s="60">
        <v>5</v>
      </c>
      <c r="W57" s="60">
        <v>2</v>
      </c>
      <c r="X57" s="60">
        <v>19</v>
      </c>
    </row>
    <row r="58" spans="1:27" x14ac:dyDescent="0.25">
      <c r="A58" s="67" t="s">
        <v>239</v>
      </c>
      <c r="B58" s="30">
        <v>1</v>
      </c>
      <c r="C58" s="30"/>
      <c r="D58" s="30"/>
      <c r="E58" s="30">
        <v>3</v>
      </c>
      <c r="F58" s="30"/>
      <c r="G58" s="30">
        <v>4</v>
      </c>
      <c r="R58" s="49" t="s">
        <v>438</v>
      </c>
      <c r="S58" s="60">
        <v>5</v>
      </c>
      <c r="T58" s="60">
        <v>1</v>
      </c>
      <c r="U58" s="60"/>
      <c r="V58" s="60"/>
      <c r="W58" s="60"/>
      <c r="X58" s="60">
        <v>6</v>
      </c>
    </row>
    <row r="59" spans="1:27" x14ac:dyDescent="0.25">
      <c r="A59" s="67" t="s">
        <v>289</v>
      </c>
      <c r="B59" s="30">
        <v>8</v>
      </c>
      <c r="C59" s="30">
        <v>3</v>
      </c>
      <c r="D59" s="30">
        <v>3</v>
      </c>
      <c r="E59" s="30">
        <v>4</v>
      </c>
      <c r="F59" s="30">
        <v>1</v>
      </c>
      <c r="G59" s="30">
        <v>19</v>
      </c>
      <c r="R59" s="49" t="s">
        <v>477</v>
      </c>
      <c r="S59" s="60">
        <v>5</v>
      </c>
      <c r="T59" s="60">
        <v>1</v>
      </c>
      <c r="U59" s="60"/>
      <c r="V59" s="60"/>
      <c r="W59" s="60"/>
      <c r="X59" s="60">
        <v>6</v>
      </c>
    </row>
    <row r="60" spans="1:27" x14ac:dyDescent="0.25">
      <c r="A60" s="67" t="s">
        <v>438</v>
      </c>
      <c r="B60" s="30">
        <v>3</v>
      </c>
      <c r="C60" s="30">
        <v>3</v>
      </c>
      <c r="D60" s="30"/>
      <c r="E60" s="30"/>
      <c r="F60" s="30"/>
      <c r="G60" s="30">
        <v>6</v>
      </c>
      <c r="R60" s="59" t="s">
        <v>568</v>
      </c>
      <c r="S60" s="60">
        <v>33</v>
      </c>
      <c r="T60" s="60">
        <v>7</v>
      </c>
      <c r="U60" s="60">
        <v>4</v>
      </c>
      <c r="V60" s="60">
        <v>10</v>
      </c>
      <c r="W60" s="60">
        <v>8</v>
      </c>
      <c r="X60" s="60">
        <v>62</v>
      </c>
    </row>
    <row r="61" spans="1:27" x14ac:dyDescent="0.25">
      <c r="A61" s="67" t="s">
        <v>477</v>
      </c>
      <c r="B61" s="30">
        <v>4</v>
      </c>
      <c r="C61" s="30">
        <v>2</v>
      </c>
      <c r="D61" s="30"/>
      <c r="E61" s="30"/>
      <c r="F61" s="30"/>
      <c r="G61" s="30">
        <v>6</v>
      </c>
    </row>
    <row r="62" spans="1:27" x14ac:dyDescent="0.25">
      <c r="A62" s="68" t="s">
        <v>568</v>
      </c>
      <c r="B62" s="30">
        <v>34</v>
      </c>
      <c r="C62" s="30">
        <v>12</v>
      </c>
      <c r="D62" s="30">
        <v>5</v>
      </c>
      <c r="E62" s="30">
        <v>9</v>
      </c>
      <c r="F62" s="30">
        <v>2</v>
      </c>
      <c r="G62" s="30">
        <v>62</v>
      </c>
    </row>
    <row r="64" spans="1:27" x14ac:dyDescent="0.25">
      <c r="E64" s="31"/>
    </row>
    <row r="65" spans="1:5" x14ac:dyDescent="0.25">
      <c r="E65" s="31"/>
    </row>
    <row r="66" spans="1:5" ht="15.75" thickBot="1" x14ac:dyDescent="0.3">
      <c r="E66" s="31"/>
    </row>
    <row r="67" spans="1:5" ht="15.75" thickBot="1" x14ac:dyDescent="0.3"/>
    <row r="68" spans="1:5" ht="15.75" thickBot="1" x14ac:dyDescent="0.3"/>
    <row r="69" spans="1:5" ht="90.75" thickBot="1" x14ac:dyDescent="0.3">
      <c r="A69" s="55" t="s">
        <v>7</v>
      </c>
      <c r="B69" s="55" t="s">
        <v>6</v>
      </c>
      <c r="C69" s="55" t="s">
        <v>585</v>
      </c>
      <c r="D69" s="56" t="s">
        <v>587</v>
      </c>
      <c r="E69" s="56" t="s">
        <v>576</v>
      </c>
    </row>
    <row r="70" spans="1:5" ht="31.5" thickTop="1" thickBot="1" x14ac:dyDescent="0.3">
      <c r="A70" s="51" t="s">
        <v>240</v>
      </c>
      <c r="B70" s="52" t="s">
        <v>29</v>
      </c>
      <c r="C70" s="50" t="s">
        <v>18</v>
      </c>
      <c r="D70" s="53">
        <v>1</v>
      </c>
      <c r="E70" s="53">
        <v>0</v>
      </c>
    </row>
    <row r="71" spans="1:5" ht="16.5" thickTop="1" thickBot="1" x14ac:dyDescent="0.3">
      <c r="A71" s="51" t="s">
        <v>157</v>
      </c>
      <c r="B71" s="50" t="s">
        <v>29</v>
      </c>
      <c r="C71" s="50" t="s">
        <v>20</v>
      </c>
      <c r="D71" s="53">
        <v>0.95</v>
      </c>
      <c r="E71" s="53">
        <v>0.95</v>
      </c>
    </row>
    <row r="72" spans="1:5" ht="46.5" thickTop="1" thickBot="1" x14ac:dyDescent="0.3">
      <c r="A72" s="51" t="s">
        <v>230</v>
      </c>
      <c r="B72" s="50" t="s">
        <v>29</v>
      </c>
      <c r="C72" s="50" t="s">
        <v>21</v>
      </c>
      <c r="D72" s="53">
        <v>1</v>
      </c>
      <c r="E72" s="53">
        <v>1</v>
      </c>
    </row>
    <row r="73" spans="1:5" ht="31.5" thickTop="1" thickBot="1" x14ac:dyDescent="0.3">
      <c r="A73" s="51" t="s">
        <v>139</v>
      </c>
      <c r="B73" s="54" t="s">
        <v>29</v>
      </c>
      <c r="C73" s="50" t="s">
        <v>21</v>
      </c>
      <c r="D73" s="53">
        <v>1</v>
      </c>
      <c r="E73" s="53">
        <v>1</v>
      </c>
    </row>
    <row r="74" spans="1:5" ht="16.5" thickTop="1" thickBot="1" x14ac:dyDescent="0.3">
      <c r="A74" s="51" t="s">
        <v>539</v>
      </c>
      <c r="B74" s="50" t="s">
        <v>29</v>
      </c>
      <c r="C74" s="50" t="s">
        <v>21</v>
      </c>
      <c r="D74" s="57">
        <v>13</v>
      </c>
      <c r="E74" s="57">
        <v>13.777777777777779</v>
      </c>
    </row>
    <row r="75" spans="1:5" ht="46.5" thickTop="1" thickBot="1" x14ac:dyDescent="0.3">
      <c r="A75" s="51" t="s">
        <v>115</v>
      </c>
      <c r="B75" s="52" t="s">
        <v>71</v>
      </c>
      <c r="C75" s="50" t="s">
        <v>19</v>
      </c>
      <c r="D75" s="53">
        <v>1</v>
      </c>
      <c r="E75" s="53">
        <v>0.55000000000000004</v>
      </c>
    </row>
    <row r="76" spans="1:5" ht="46.5" thickTop="1" thickBot="1" x14ac:dyDescent="0.3">
      <c r="A76" s="51" t="s">
        <v>117</v>
      </c>
      <c r="B76" s="54" t="s">
        <v>71</v>
      </c>
      <c r="C76" s="50" t="s">
        <v>19</v>
      </c>
      <c r="D76" s="53">
        <v>1</v>
      </c>
      <c r="E76" s="53">
        <v>0.67</v>
      </c>
    </row>
    <row r="77" spans="1:5" ht="46.5" thickTop="1" thickBot="1" x14ac:dyDescent="0.3">
      <c r="A77" s="51" t="s">
        <v>467</v>
      </c>
      <c r="B77" s="52" t="s">
        <v>29</v>
      </c>
      <c r="C77" s="50" t="s">
        <v>20</v>
      </c>
      <c r="D77" s="53">
        <v>0.9</v>
      </c>
      <c r="E77" s="53">
        <v>0.875</v>
      </c>
    </row>
    <row r="78" spans="1:5" ht="31.5" thickTop="1" thickBot="1" x14ac:dyDescent="0.3">
      <c r="A78" s="51" t="s">
        <v>359</v>
      </c>
      <c r="B78" s="54" t="s">
        <v>29</v>
      </c>
      <c r="C78" s="50" t="s">
        <v>21</v>
      </c>
      <c r="D78" s="53">
        <v>0.01</v>
      </c>
      <c r="E78" s="53">
        <v>2.5392670157068065E-3</v>
      </c>
    </row>
    <row r="79" spans="1:5" ht="31.5" thickTop="1" thickBot="1" x14ac:dyDescent="0.3">
      <c r="A79" s="51" t="s">
        <v>290</v>
      </c>
      <c r="B79" s="52" t="s">
        <v>71</v>
      </c>
      <c r="C79" s="50" t="s">
        <v>19</v>
      </c>
      <c r="D79" s="53">
        <v>1</v>
      </c>
      <c r="E79" s="53">
        <v>0.75</v>
      </c>
    </row>
    <row r="80" spans="1:5" ht="31.5" thickTop="1" thickBot="1" x14ac:dyDescent="0.3">
      <c r="A80" s="51" t="s">
        <v>104</v>
      </c>
      <c r="B80" s="54" t="s">
        <v>71</v>
      </c>
      <c r="C80" s="50" t="s">
        <v>20</v>
      </c>
      <c r="D80" s="53">
        <v>1</v>
      </c>
      <c r="E80" s="53">
        <v>0.94</v>
      </c>
    </row>
    <row r="81" spans="1:5" ht="31.5" thickTop="1" thickBot="1" x14ac:dyDescent="0.3">
      <c r="A81" s="51" t="s">
        <v>478</v>
      </c>
      <c r="B81" s="52" t="s">
        <v>29</v>
      </c>
      <c r="C81" s="50" t="s">
        <v>21</v>
      </c>
      <c r="D81" s="53">
        <v>1</v>
      </c>
      <c r="E81" s="53">
        <v>1</v>
      </c>
    </row>
    <row r="82" spans="1:5" ht="46.5" thickTop="1" thickBot="1" x14ac:dyDescent="0.3">
      <c r="A82" s="51" t="s">
        <v>101</v>
      </c>
      <c r="B82" s="50" t="s">
        <v>29</v>
      </c>
      <c r="C82" s="50" t="s">
        <v>551</v>
      </c>
      <c r="D82" s="53">
        <v>1</v>
      </c>
      <c r="E82" s="53">
        <v>0</v>
      </c>
    </row>
    <row r="83" spans="1:5" ht="46.5" thickTop="1" thickBot="1" x14ac:dyDescent="0.3">
      <c r="A83" s="51" t="s">
        <v>84</v>
      </c>
      <c r="B83" s="54" t="s">
        <v>29</v>
      </c>
      <c r="C83" s="50" t="s">
        <v>20</v>
      </c>
      <c r="D83" s="53">
        <v>1</v>
      </c>
      <c r="E83" s="53">
        <v>0.94459300000097912</v>
      </c>
    </row>
    <row r="84" spans="1:5" ht="31.5" thickTop="1" thickBot="1" x14ac:dyDescent="0.3">
      <c r="A84" s="51" t="s">
        <v>505</v>
      </c>
      <c r="B84" s="54" t="s">
        <v>29</v>
      </c>
      <c r="C84" s="50" t="s">
        <v>21</v>
      </c>
      <c r="D84" s="53">
        <v>0.8</v>
      </c>
      <c r="E84" s="53">
        <v>1</v>
      </c>
    </row>
    <row r="85" spans="1:5" ht="31.5" thickTop="1" thickBot="1" x14ac:dyDescent="0.3">
      <c r="A85" s="51" t="s">
        <v>193</v>
      </c>
      <c r="B85" s="54" t="s">
        <v>29</v>
      </c>
      <c r="C85" s="50" t="s">
        <v>21</v>
      </c>
      <c r="D85" s="53">
        <v>1</v>
      </c>
      <c r="E85" s="53">
        <v>1</v>
      </c>
    </row>
    <row r="86" spans="1:5" ht="31.5" thickTop="1" thickBot="1" x14ac:dyDescent="0.3">
      <c r="A86" s="51" t="s">
        <v>100</v>
      </c>
      <c r="B86" s="54" t="s">
        <v>29</v>
      </c>
      <c r="C86" s="50" t="s">
        <v>18</v>
      </c>
      <c r="D86" s="53">
        <v>1</v>
      </c>
      <c r="E86" s="53">
        <v>0.66435185185185186</v>
      </c>
    </row>
    <row r="87" spans="1:5" ht="16.5" thickTop="1" thickBot="1" x14ac:dyDescent="0.3">
      <c r="A87" s="51" t="s">
        <v>256</v>
      </c>
      <c r="B87" s="54" t="s">
        <v>29</v>
      </c>
      <c r="C87" s="50" t="s">
        <v>18</v>
      </c>
      <c r="D87" s="53">
        <v>0.65</v>
      </c>
      <c r="E87" s="53">
        <v>0.33926645091693636</v>
      </c>
    </row>
    <row r="88" spans="1:5" ht="31.5" thickTop="1" thickBot="1" x14ac:dyDescent="0.3">
      <c r="A88" s="51" t="s">
        <v>94</v>
      </c>
      <c r="B88" s="54" t="s">
        <v>29</v>
      </c>
      <c r="C88" s="50" t="s">
        <v>20</v>
      </c>
      <c r="D88" s="53">
        <v>1</v>
      </c>
      <c r="E88" s="53">
        <v>0.9916666666666667</v>
      </c>
    </row>
    <row r="89" spans="1:5" ht="61.5" thickTop="1" thickBot="1" x14ac:dyDescent="0.3">
      <c r="A89" s="51" t="s">
        <v>454</v>
      </c>
      <c r="B89" s="54" t="s">
        <v>29</v>
      </c>
      <c r="C89" s="50" t="s">
        <v>21</v>
      </c>
      <c r="D89" s="53">
        <v>0.8</v>
      </c>
      <c r="E89" s="53">
        <v>0.95065458207452158</v>
      </c>
    </row>
    <row r="90" spans="1:5" ht="61.5" thickTop="1" thickBot="1" x14ac:dyDescent="0.3">
      <c r="A90" s="51" t="s">
        <v>439</v>
      </c>
      <c r="B90" s="54" t="s">
        <v>29</v>
      </c>
      <c r="C90" s="50" t="s">
        <v>20</v>
      </c>
      <c r="D90" s="53">
        <v>0.75</v>
      </c>
      <c r="E90" s="53">
        <v>0.68614379084967325</v>
      </c>
    </row>
    <row r="91" spans="1:5" ht="31.5" thickTop="1" thickBot="1" x14ac:dyDescent="0.3">
      <c r="A91" s="51" t="s">
        <v>387</v>
      </c>
      <c r="B91" s="52" t="s">
        <v>71</v>
      </c>
      <c r="C91" s="50" t="s">
        <v>20</v>
      </c>
      <c r="D91" s="53">
        <v>0.15</v>
      </c>
      <c r="E91" s="53">
        <v>0.15578644476957393</v>
      </c>
    </row>
    <row r="92" spans="1:5" ht="31.5" thickTop="1" thickBot="1" x14ac:dyDescent="0.3">
      <c r="A92" s="51" t="s">
        <v>64</v>
      </c>
      <c r="B92" s="52" t="s">
        <v>29</v>
      </c>
      <c r="C92" s="50" t="s">
        <v>21</v>
      </c>
      <c r="D92" s="53">
        <v>1</v>
      </c>
      <c r="E92" s="53">
        <v>0.83018867924528306</v>
      </c>
    </row>
    <row r="93" spans="1:5" ht="76.5" thickTop="1" thickBot="1" x14ac:dyDescent="0.3">
      <c r="A93" s="51" t="s">
        <v>281</v>
      </c>
      <c r="B93" s="54" t="s">
        <v>29</v>
      </c>
      <c r="C93" s="50" t="s">
        <v>21</v>
      </c>
      <c r="D93" s="53">
        <v>1</v>
      </c>
      <c r="E93" s="53">
        <v>1</v>
      </c>
    </row>
    <row r="94" spans="1:5" ht="16.5" thickTop="1" thickBot="1" x14ac:dyDescent="0.3">
      <c r="A94" s="51" t="s">
        <v>149</v>
      </c>
      <c r="B94" s="54" t="s">
        <v>29</v>
      </c>
      <c r="C94" s="50" t="s">
        <v>21</v>
      </c>
      <c r="D94" s="53">
        <v>1</v>
      </c>
      <c r="E94" s="53">
        <v>1</v>
      </c>
    </row>
    <row r="95" spans="1:5" ht="16.5" thickTop="1" thickBot="1" x14ac:dyDescent="0.3">
      <c r="A95" s="51" t="s">
        <v>493</v>
      </c>
      <c r="B95" s="54" t="s">
        <v>29</v>
      </c>
      <c r="C95" s="50" t="s">
        <v>21</v>
      </c>
      <c r="D95" s="53">
        <v>0.8</v>
      </c>
      <c r="E95" s="53">
        <v>1</v>
      </c>
    </row>
    <row r="96" spans="1:5" ht="61.5" thickTop="1" thickBot="1" x14ac:dyDescent="0.3">
      <c r="A96" s="51" t="s">
        <v>217</v>
      </c>
      <c r="B96" s="54" t="s">
        <v>29</v>
      </c>
      <c r="C96" s="50" t="s">
        <v>21</v>
      </c>
      <c r="D96" s="53">
        <v>1</v>
      </c>
      <c r="E96" s="53">
        <v>1</v>
      </c>
    </row>
    <row r="97" spans="1:5" ht="46.5" thickTop="1" thickBot="1" x14ac:dyDescent="0.3">
      <c r="A97" s="51" t="s">
        <v>50</v>
      </c>
      <c r="B97" s="54" t="s">
        <v>29</v>
      </c>
      <c r="C97" s="50" t="s">
        <v>21</v>
      </c>
      <c r="D97" s="53">
        <v>1</v>
      </c>
      <c r="E97" s="53">
        <v>1</v>
      </c>
    </row>
    <row r="98" spans="1:5" ht="31.5" thickTop="1" thickBot="1" x14ac:dyDescent="0.3">
      <c r="A98" s="51" t="s">
        <v>30</v>
      </c>
      <c r="B98" s="50" t="s">
        <v>29</v>
      </c>
      <c r="C98" s="54" t="s">
        <v>21</v>
      </c>
      <c r="D98" s="53">
        <v>0.9</v>
      </c>
      <c r="E98" s="53">
        <v>1</v>
      </c>
    </row>
    <row r="99" spans="1:5" ht="16.5" thickTop="1" thickBot="1" x14ac:dyDescent="0.3">
      <c r="A99" s="51" t="s">
        <v>375</v>
      </c>
      <c r="B99" s="52" t="s">
        <v>71</v>
      </c>
      <c r="C99" s="50" t="s">
        <v>19</v>
      </c>
      <c r="D99" s="53">
        <v>0.9</v>
      </c>
      <c r="E99" s="53">
        <v>0.77794102958196654</v>
      </c>
    </row>
    <row r="100" spans="1:5" ht="31.5" thickTop="1" thickBot="1" x14ac:dyDescent="0.3">
      <c r="A100" s="51" t="s">
        <v>521</v>
      </c>
      <c r="B100" s="52" t="s">
        <v>29</v>
      </c>
      <c r="C100" s="50" t="s">
        <v>20</v>
      </c>
      <c r="D100" s="53">
        <v>0.04</v>
      </c>
      <c r="E100" s="53">
        <v>3.5998615437867774E-2</v>
      </c>
    </row>
    <row r="101" spans="1:5" ht="46.5" thickTop="1" thickBot="1" x14ac:dyDescent="0.3">
      <c r="A101" s="51" t="s">
        <v>316</v>
      </c>
      <c r="B101" s="50" t="s">
        <v>29</v>
      </c>
      <c r="C101" s="50" t="s">
        <v>21</v>
      </c>
      <c r="D101" s="53">
        <v>0.9</v>
      </c>
      <c r="E101" s="53">
        <v>0.99099999999999999</v>
      </c>
    </row>
    <row r="102" spans="1:5" ht="76.5" thickTop="1" thickBot="1" x14ac:dyDescent="0.3">
      <c r="A102" s="51" t="s">
        <v>226</v>
      </c>
      <c r="B102" s="54" t="s">
        <v>29</v>
      </c>
      <c r="C102" s="50" t="s">
        <v>21</v>
      </c>
      <c r="D102" s="53">
        <v>1</v>
      </c>
      <c r="E102" s="53">
        <v>1</v>
      </c>
    </row>
    <row r="103" spans="1:5" ht="46.5" thickTop="1" thickBot="1" x14ac:dyDescent="0.3">
      <c r="A103" s="51" t="s">
        <v>208</v>
      </c>
      <c r="B103" s="54" t="s">
        <v>29</v>
      </c>
      <c r="C103" s="50" t="s">
        <v>21</v>
      </c>
      <c r="D103" s="53">
        <v>0.85</v>
      </c>
      <c r="E103" s="53">
        <v>1</v>
      </c>
    </row>
    <row r="104" spans="1:5" ht="46.5" thickTop="1" thickBot="1" x14ac:dyDescent="0.3">
      <c r="A104" s="51" t="s">
        <v>470</v>
      </c>
      <c r="B104" s="54" t="s">
        <v>29</v>
      </c>
      <c r="C104" s="50" t="s">
        <v>21</v>
      </c>
      <c r="D104" s="53">
        <v>0.9</v>
      </c>
      <c r="E104" s="53">
        <v>1</v>
      </c>
    </row>
    <row r="105" spans="1:5" ht="16.5" thickTop="1" thickBot="1" x14ac:dyDescent="0.3">
      <c r="A105" s="51" t="s">
        <v>392</v>
      </c>
      <c r="B105" s="52" t="s">
        <v>71</v>
      </c>
      <c r="C105" s="50" t="s">
        <v>18</v>
      </c>
      <c r="D105" s="53">
        <v>1</v>
      </c>
      <c r="E105" s="53">
        <v>0.28311329203403351</v>
      </c>
    </row>
    <row r="106" spans="1:5" ht="46.5" thickTop="1" thickBot="1" x14ac:dyDescent="0.3">
      <c r="A106" s="51" t="s">
        <v>423</v>
      </c>
      <c r="B106" s="52" t="s">
        <v>29</v>
      </c>
      <c r="C106" s="50" t="s">
        <v>20</v>
      </c>
      <c r="D106" s="53">
        <v>1</v>
      </c>
      <c r="E106" s="53">
        <v>0.79834922470314273</v>
      </c>
    </row>
    <row r="107" spans="1:5" ht="31.5" thickTop="1" thickBot="1" x14ac:dyDescent="0.3">
      <c r="A107" s="51" t="s">
        <v>234</v>
      </c>
      <c r="B107" s="54" t="s">
        <v>29</v>
      </c>
      <c r="C107" s="50" t="s">
        <v>21</v>
      </c>
      <c r="D107" s="53">
        <v>1</v>
      </c>
      <c r="E107" s="53">
        <v>1</v>
      </c>
    </row>
    <row r="108" spans="1:5" ht="46.5" thickTop="1" thickBot="1" x14ac:dyDescent="0.3">
      <c r="A108" s="51" t="s">
        <v>329</v>
      </c>
      <c r="B108" s="52" t="s">
        <v>71</v>
      </c>
      <c r="C108" s="50" t="s">
        <v>21</v>
      </c>
      <c r="D108" s="53">
        <v>1</v>
      </c>
      <c r="E108" s="53">
        <v>0.98</v>
      </c>
    </row>
    <row r="109" spans="1:5" ht="31.5" thickTop="1" thickBot="1" x14ac:dyDescent="0.3">
      <c r="A109" s="51" t="s">
        <v>174</v>
      </c>
      <c r="B109" s="50" t="s">
        <v>71</v>
      </c>
      <c r="C109" s="50" t="s">
        <v>21</v>
      </c>
      <c r="D109" s="53">
        <v>1</v>
      </c>
      <c r="E109" s="53">
        <v>1</v>
      </c>
    </row>
    <row r="110" spans="1:5" ht="31.5" thickTop="1" thickBot="1" x14ac:dyDescent="0.3">
      <c r="A110" s="51" t="s">
        <v>182</v>
      </c>
      <c r="B110" s="52" t="s">
        <v>29</v>
      </c>
      <c r="C110" s="50" t="s">
        <v>21</v>
      </c>
      <c r="D110" s="53">
        <v>1</v>
      </c>
      <c r="E110" s="53">
        <v>1</v>
      </c>
    </row>
    <row r="111" spans="1:5" ht="31.5" thickTop="1" thickBot="1" x14ac:dyDescent="0.3">
      <c r="A111" s="51" t="s">
        <v>129</v>
      </c>
      <c r="B111" s="54" t="s">
        <v>29</v>
      </c>
      <c r="C111" s="50" t="s">
        <v>21</v>
      </c>
      <c r="D111" s="53">
        <v>1</v>
      </c>
      <c r="E111" s="53">
        <v>1</v>
      </c>
    </row>
    <row r="112" spans="1:5" ht="31.5" thickTop="1" thickBot="1" x14ac:dyDescent="0.3">
      <c r="A112" s="51" t="s">
        <v>370</v>
      </c>
      <c r="B112" s="50" t="s">
        <v>29</v>
      </c>
      <c r="C112" s="50" t="s">
        <v>21</v>
      </c>
      <c r="D112" s="53">
        <v>0.01</v>
      </c>
      <c r="E112" s="53">
        <v>1.712411576693617E-3</v>
      </c>
    </row>
    <row r="113" spans="1:5" ht="31.5" thickTop="1" thickBot="1" x14ac:dyDescent="0.3">
      <c r="A113" s="51" t="s">
        <v>488</v>
      </c>
      <c r="B113" s="54" t="s">
        <v>29</v>
      </c>
      <c r="C113" s="50" t="s">
        <v>20</v>
      </c>
      <c r="D113" s="53">
        <v>1</v>
      </c>
      <c r="E113" s="53">
        <v>0.9320843091334895</v>
      </c>
    </row>
    <row r="114" spans="1:5" ht="31.5" thickTop="1" thickBot="1" x14ac:dyDescent="0.3">
      <c r="A114" s="51" t="s">
        <v>196</v>
      </c>
      <c r="B114" s="54" t="s">
        <v>29</v>
      </c>
      <c r="C114" s="50" t="s">
        <v>21</v>
      </c>
      <c r="D114" s="53">
        <v>0.8</v>
      </c>
      <c r="E114" s="53">
        <v>0.87870649977332616</v>
      </c>
    </row>
    <row r="115" spans="1:5" ht="31.5" thickTop="1" thickBot="1" x14ac:dyDescent="0.3">
      <c r="A115" s="51" t="s">
        <v>165</v>
      </c>
      <c r="B115" s="50" t="s">
        <v>29</v>
      </c>
      <c r="C115" s="50" t="s">
        <v>21</v>
      </c>
      <c r="D115" s="57">
        <v>4</v>
      </c>
      <c r="E115" s="57">
        <v>0</v>
      </c>
    </row>
    <row r="116" spans="1:5" ht="16.5" thickTop="1" thickBot="1" x14ac:dyDescent="0.3">
      <c r="A116" s="51" t="s">
        <v>350</v>
      </c>
      <c r="B116" s="54" t="s">
        <v>29</v>
      </c>
      <c r="C116" s="50" t="s">
        <v>18</v>
      </c>
      <c r="D116" s="53">
        <v>0.02</v>
      </c>
      <c r="E116" s="53">
        <v>4.3662969081897596E-2</v>
      </c>
    </row>
    <row r="117" spans="1:5" ht="16.5" thickTop="1" thickBot="1" x14ac:dyDescent="0.3">
      <c r="A117" s="51" t="s">
        <v>356</v>
      </c>
      <c r="B117" s="54" t="s">
        <v>29</v>
      </c>
      <c r="C117" s="50" t="s">
        <v>18</v>
      </c>
      <c r="D117" s="53">
        <v>0.02</v>
      </c>
      <c r="E117" s="53">
        <v>-9.6841822034373415E-2</v>
      </c>
    </row>
    <row r="118" spans="1:5" ht="16.5" thickTop="1" thickBot="1" x14ac:dyDescent="0.3">
      <c r="A118" s="51" t="s">
        <v>357</v>
      </c>
      <c r="B118" s="54" t="s">
        <v>29</v>
      </c>
      <c r="C118" s="50" t="s">
        <v>18</v>
      </c>
      <c r="D118" s="53">
        <v>0.02</v>
      </c>
      <c r="E118" s="53">
        <v>-5.8661357022514959E-2</v>
      </c>
    </row>
    <row r="119" spans="1:5" ht="16.5" thickTop="1" thickBot="1" x14ac:dyDescent="0.3">
      <c r="A119" s="51" t="s">
        <v>383</v>
      </c>
      <c r="B119" s="52" t="s">
        <v>71</v>
      </c>
      <c r="C119" s="50" t="s">
        <v>19</v>
      </c>
      <c r="D119" s="53">
        <v>1</v>
      </c>
      <c r="E119" s="53">
        <v>0.62884637127088006</v>
      </c>
    </row>
    <row r="120" spans="1:5" ht="46.5" thickTop="1" thickBot="1" x14ac:dyDescent="0.3">
      <c r="A120" s="51" t="s">
        <v>222</v>
      </c>
      <c r="B120" s="52" t="s">
        <v>29</v>
      </c>
      <c r="C120" s="50" t="s">
        <v>21</v>
      </c>
      <c r="D120" s="53">
        <v>0.8</v>
      </c>
      <c r="E120" s="53">
        <v>0.89697882291884357</v>
      </c>
    </row>
    <row r="121" spans="1:5" ht="16.5" thickTop="1" thickBot="1" x14ac:dyDescent="0.3">
      <c r="A121" s="51" t="s">
        <v>72</v>
      </c>
      <c r="B121" s="52" t="s">
        <v>71</v>
      </c>
      <c r="C121" s="50" t="s">
        <v>21</v>
      </c>
      <c r="D121" s="53">
        <v>0.15</v>
      </c>
      <c r="E121" s="53">
        <v>0</v>
      </c>
    </row>
    <row r="122" spans="1:5" ht="31.5" thickTop="1" thickBot="1" x14ac:dyDescent="0.3">
      <c r="A122" s="51" t="s">
        <v>340</v>
      </c>
      <c r="B122" s="54" t="s">
        <v>71</v>
      </c>
      <c r="C122" s="50" t="s">
        <v>21</v>
      </c>
      <c r="D122" s="53">
        <v>0.9</v>
      </c>
      <c r="E122" s="53">
        <v>0.99</v>
      </c>
    </row>
    <row r="123" spans="1:5" ht="46.5" thickTop="1" thickBot="1" x14ac:dyDescent="0.3">
      <c r="A123" s="51" t="s">
        <v>119</v>
      </c>
      <c r="B123" s="54" t="s">
        <v>71</v>
      </c>
      <c r="C123" s="50" t="s">
        <v>18</v>
      </c>
      <c r="D123" s="53">
        <v>0.9</v>
      </c>
      <c r="E123" s="53">
        <v>0.293247729579938</v>
      </c>
    </row>
    <row r="124" spans="1:5" ht="31.5" thickTop="1" thickBot="1" x14ac:dyDescent="0.3">
      <c r="A124" s="51" t="s">
        <v>434</v>
      </c>
      <c r="B124" s="52" t="s">
        <v>29</v>
      </c>
      <c r="C124" s="50" t="s">
        <v>21</v>
      </c>
      <c r="D124" s="53">
        <v>1</v>
      </c>
      <c r="E124" s="53">
        <v>1</v>
      </c>
    </row>
    <row r="125" spans="1:5" ht="31.5" thickTop="1" thickBot="1" x14ac:dyDescent="0.3">
      <c r="A125" s="51" t="s">
        <v>412</v>
      </c>
      <c r="B125" s="54" t="s">
        <v>29</v>
      </c>
      <c r="C125" s="50" t="s">
        <v>20</v>
      </c>
      <c r="D125" s="53">
        <v>0.8</v>
      </c>
      <c r="E125" s="53">
        <v>0.7730062724014336</v>
      </c>
    </row>
    <row r="126" spans="1:5" ht="16.5" thickTop="1" thickBot="1" x14ac:dyDescent="0.3">
      <c r="A126" s="51" t="s">
        <v>510</v>
      </c>
      <c r="B126" s="54" t="s">
        <v>29</v>
      </c>
      <c r="C126" s="50" t="s">
        <v>21</v>
      </c>
      <c r="D126" s="53">
        <v>0.04</v>
      </c>
      <c r="E126" s="53">
        <v>1.6E-2</v>
      </c>
    </row>
    <row r="127" spans="1:5" ht="46.5" thickTop="1" thickBot="1" x14ac:dyDescent="0.3">
      <c r="A127" s="51" t="s">
        <v>448</v>
      </c>
      <c r="B127" s="54" t="s">
        <v>29</v>
      </c>
      <c r="C127" s="50" t="s">
        <v>20</v>
      </c>
      <c r="D127" s="57">
        <v>15</v>
      </c>
      <c r="E127" s="57">
        <v>8.6199714110680006</v>
      </c>
    </row>
    <row r="128" spans="1:5" ht="31.5" thickTop="1" thickBot="1" x14ac:dyDescent="0.3">
      <c r="A128" s="51" t="s">
        <v>311</v>
      </c>
      <c r="B128" s="54" t="s">
        <v>29</v>
      </c>
      <c r="C128" s="50" t="s">
        <v>21</v>
      </c>
      <c r="D128" s="57">
        <v>10</v>
      </c>
      <c r="E128" s="57">
        <v>9.7560975609756113</v>
      </c>
    </row>
    <row r="129" spans="1:5" ht="61.5" thickTop="1" thickBot="1" x14ac:dyDescent="0.3">
      <c r="A129" s="51" t="s">
        <v>464</v>
      </c>
      <c r="B129" s="54" t="s">
        <v>29</v>
      </c>
      <c r="C129" s="50" t="s">
        <v>21</v>
      </c>
      <c r="D129" s="57">
        <v>5</v>
      </c>
      <c r="E129" s="57">
        <v>2.4122807017543857</v>
      </c>
    </row>
    <row r="130" spans="1:5" ht="16.5" thickTop="1" thickBot="1" x14ac:dyDescent="0.3">
      <c r="A130" s="51" t="s">
        <v>268</v>
      </c>
      <c r="B130" s="52" t="s">
        <v>71</v>
      </c>
      <c r="C130" s="50" t="s">
        <v>18</v>
      </c>
      <c r="D130" s="58">
        <v>0.35416666666666669</v>
      </c>
      <c r="E130" s="58">
        <v>0.40949074074074071</v>
      </c>
    </row>
    <row r="131" spans="1:5" ht="16.5" thickTop="1" thickBot="1" x14ac:dyDescent="0.3">
      <c r="A131" s="51" t="s">
        <v>395</v>
      </c>
      <c r="B131" s="52" t="s">
        <v>29</v>
      </c>
      <c r="C131" s="50" t="s">
        <v>551</v>
      </c>
      <c r="D131" s="53">
        <v>0</v>
      </c>
      <c r="E131" s="53">
        <v>0</v>
      </c>
    </row>
    <row r="132" spans="1:5" ht="15.75" thickTop="1" x14ac:dyDescent="0.25"/>
  </sheetData>
  <conditionalFormatting pivot="1" sqref="E70:E131">
    <cfRule type="expression" dxfId="138" priority="4">
      <formula>$C70="EXCELENTE"</formula>
    </cfRule>
  </conditionalFormatting>
  <conditionalFormatting pivot="1" sqref="E70:E131">
    <cfRule type="expression" dxfId="137" priority="3">
      <formula>$C70="BUENO"</formula>
    </cfRule>
  </conditionalFormatting>
  <conditionalFormatting pivot="1" sqref="E70:E131">
    <cfRule type="expression" dxfId="136" priority="2">
      <formula>$C70="REGULAR"</formula>
    </cfRule>
  </conditionalFormatting>
  <conditionalFormatting pivot="1" sqref="E70:E131">
    <cfRule type="expression" dxfId="135" priority="1">
      <formula>$C70="MALO"</formula>
    </cfRule>
  </conditionalFormatting>
  <pageMargins left="0.7" right="0.7" top="0.75" bottom="0.75" header="0.3" footer="0.3"/>
  <pageSetup orientation="portrait" horizontalDpi="4294967294" verticalDpi="4294967294"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
  <sheetViews>
    <sheetView workbookViewId="0">
      <selection activeCell="C5" sqref="C5"/>
    </sheetView>
  </sheetViews>
  <sheetFormatPr baseColWidth="10" defaultRowHeight="15" x14ac:dyDescent="0.25"/>
  <sheetData>
    <row r="2" spans="1:107" s="1" customFormat="1" ht="409.5" x14ac:dyDescent="0.25">
      <c r="A2" s="3">
        <v>12</v>
      </c>
      <c r="B2" s="4" t="s">
        <v>26</v>
      </c>
      <c r="C2" s="5" t="s">
        <v>103</v>
      </c>
      <c r="D2" s="36" t="s">
        <v>70</v>
      </c>
      <c r="E2" s="8" t="s">
        <v>71</v>
      </c>
      <c r="F2" s="4" t="s">
        <v>119</v>
      </c>
      <c r="G2" s="25" t="s">
        <v>120</v>
      </c>
      <c r="H2" s="6" t="s">
        <v>32</v>
      </c>
      <c r="I2" s="6" t="s">
        <v>106</v>
      </c>
      <c r="J2" s="10">
        <v>0.9</v>
      </c>
      <c r="K2" s="8" t="s">
        <v>121</v>
      </c>
      <c r="L2" s="2" t="s">
        <v>35</v>
      </c>
      <c r="M2" s="6" t="s">
        <v>122</v>
      </c>
      <c r="N2" s="6" t="s">
        <v>37</v>
      </c>
      <c r="O2" s="14" t="s">
        <v>123</v>
      </c>
      <c r="P2" s="6" t="s">
        <v>98</v>
      </c>
      <c r="Q2" s="2" t="s">
        <v>39</v>
      </c>
      <c r="R2" s="16" t="s">
        <v>40</v>
      </c>
      <c r="S2" s="9" t="s">
        <v>124</v>
      </c>
      <c r="T2" s="12" t="s">
        <v>125</v>
      </c>
      <c r="U2" s="13" t="s">
        <v>43</v>
      </c>
      <c r="V2" s="7" t="s">
        <v>112</v>
      </c>
      <c r="W2" s="7" t="s">
        <v>126</v>
      </c>
      <c r="X2" s="7" t="s">
        <v>126</v>
      </c>
      <c r="Y2" s="7" t="s">
        <v>127</v>
      </c>
      <c r="Z2" s="72">
        <f>J2</f>
        <v>0.9</v>
      </c>
      <c r="AA2" s="35"/>
      <c r="AB2" s="35"/>
      <c r="AC2" s="35"/>
      <c r="AD2" s="35"/>
      <c r="AE2" s="35"/>
      <c r="AF2" s="35"/>
      <c r="AG2" s="35"/>
      <c r="AH2" s="72">
        <f>J2</f>
        <v>0.9</v>
      </c>
      <c r="AI2" s="35"/>
      <c r="AJ2" s="35"/>
      <c r="AK2" s="35"/>
      <c r="AL2" s="35"/>
      <c r="AM2" s="35"/>
      <c r="AN2" s="35"/>
      <c r="AO2" s="35"/>
      <c r="AP2" s="72">
        <f>J2</f>
        <v>0.9</v>
      </c>
      <c r="AQ2" s="35"/>
      <c r="AR2" s="35"/>
      <c r="AS2" s="35"/>
      <c r="AT2" s="35"/>
      <c r="AU2" s="35"/>
      <c r="AV2" s="35"/>
      <c r="AW2" s="35"/>
      <c r="AX2" s="35"/>
      <c r="AY2" s="35"/>
      <c r="AZ2" s="35"/>
      <c r="BA2" s="35"/>
      <c r="BB2" s="34"/>
      <c r="BC2" s="34"/>
      <c r="BD2" s="34"/>
      <c r="BE2" s="34"/>
      <c r="BF2" s="34"/>
      <c r="BG2" s="34"/>
      <c r="BH2" s="34"/>
      <c r="BI2" s="34"/>
      <c r="BJ2" s="34"/>
      <c r="BK2" s="34"/>
      <c r="BL2" s="34"/>
      <c r="BM2" s="34"/>
      <c r="BN2" s="34"/>
      <c r="BO2" s="34"/>
      <c r="BP2" s="34"/>
      <c r="BQ2" s="34"/>
      <c r="BR2" s="19">
        <v>0.87</v>
      </c>
      <c r="BS2" s="20">
        <v>10688</v>
      </c>
      <c r="BT2" s="20">
        <v>36447</v>
      </c>
      <c r="BU2" s="19">
        <f>+BS2/BT2</f>
        <v>0.293247729579938</v>
      </c>
      <c r="BV2" s="21" t="s">
        <v>550</v>
      </c>
      <c r="BW2" s="22" t="s">
        <v>18</v>
      </c>
      <c r="BX2" s="37" t="s">
        <v>582</v>
      </c>
      <c r="BY2" s="23" t="s">
        <v>553</v>
      </c>
      <c r="BZ2" s="28"/>
      <c r="CA2" s="33">
        <f>BU2</f>
        <v>0.293247729579938</v>
      </c>
      <c r="CB2" s="29" t="str">
        <f>BW2</f>
        <v>MALO</v>
      </c>
      <c r="CC2" s="19"/>
      <c r="CD2" s="20"/>
      <c r="CE2" s="20"/>
      <c r="CF2" s="19"/>
      <c r="CG2" s="21"/>
      <c r="CH2" s="22"/>
      <c r="CI2" s="27"/>
      <c r="CJ2" s="27"/>
      <c r="CK2" s="19"/>
      <c r="CL2" s="20"/>
      <c r="CM2" s="20"/>
      <c r="CN2" s="19"/>
      <c r="CO2" s="21"/>
      <c r="CP2" s="22"/>
      <c r="CQ2" s="27"/>
      <c r="CR2" s="27"/>
      <c r="CS2" s="19">
        <v>0.56000000000000005</v>
      </c>
      <c r="CT2" s="20">
        <f>837+4057+3010</f>
        <v>7904</v>
      </c>
      <c r="CU2" s="20">
        <v>24296</v>
      </c>
      <c r="CV2" s="19">
        <f>+CT2/CU2</f>
        <v>0.32532104050049393</v>
      </c>
      <c r="CW2" s="21" t="s">
        <v>550</v>
      </c>
      <c r="CX2" s="22" t="s">
        <v>18</v>
      </c>
      <c r="CY2" s="26" t="s">
        <v>552</v>
      </c>
      <c r="CZ2" s="23" t="s">
        <v>553</v>
      </c>
      <c r="DA2" s="28"/>
      <c r="DB2" s="33">
        <f>CV2</f>
        <v>0.32532104050049393</v>
      </c>
      <c r="DC2" s="29" t="str">
        <f>CX2</f>
        <v>MALO</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55" x14ac:dyDescent="0.25">
      <c r="A3" s="3">
        <v>34</v>
      </c>
      <c r="B3" s="4" t="s">
        <v>26</v>
      </c>
      <c r="C3" s="6" t="s">
        <v>295</v>
      </c>
      <c r="D3" s="6" t="s">
        <v>289</v>
      </c>
      <c r="E3" s="2" t="s">
        <v>29</v>
      </c>
      <c r="F3" s="24" t="s">
        <v>304</v>
      </c>
      <c r="G3" s="17" t="s">
        <v>305</v>
      </c>
      <c r="H3" s="2" t="s">
        <v>32</v>
      </c>
      <c r="I3" s="6" t="s">
        <v>33</v>
      </c>
      <c r="J3" s="11">
        <v>1</v>
      </c>
      <c r="K3" s="6" t="s">
        <v>306</v>
      </c>
      <c r="L3" s="2" t="s">
        <v>35</v>
      </c>
      <c r="M3" s="4" t="s">
        <v>307</v>
      </c>
      <c r="N3" s="2" t="s">
        <v>37</v>
      </c>
      <c r="O3" s="6" t="s">
        <v>308</v>
      </c>
      <c r="P3" s="2" t="s">
        <v>246</v>
      </c>
      <c r="Q3" s="2" t="s">
        <v>246</v>
      </c>
      <c r="R3" s="16" t="s">
        <v>299</v>
      </c>
      <c r="S3" s="16" t="s">
        <v>309</v>
      </c>
      <c r="T3" s="16" t="s">
        <v>310</v>
      </c>
      <c r="U3" s="15">
        <v>1</v>
      </c>
      <c r="V3" s="6" t="s">
        <v>300</v>
      </c>
      <c r="W3" s="7" t="s">
        <v>301</v>
      </c>
      <c r="X3" s="7" t="s">
        <v>302</v>
      </c>
      <c r="Y3" s="7" t="s">
        <v>303</v>
      </c>
      <c r="AA3" s="19"/>
      <c r="AB3" s="20"/>
      <c r="AC3" s="20"/>
      <c r="AD3" s="19"/>
      <c r="AE3" s="21"/>
      <c r="AF3" s="22"/>
      <c r="AG3" s="129"/>
      <c r="AH3" s="130"/>
      <c r="AI3" s="131"/>
      <c r="AJ3" s="23"/>
      <c r="AK3" s="19"/>
      <c r="AL3" s="20"/>
      <c r="AM3" s="20"/>
      <c r="AN3" s="19"/>
      <c r="AO3" s="21"/>
      <c r="AP3" s="22"/>
      <c r="AQ3" s="129"/>
      <c r="AR3" s="130"/>
      <c r="AS3" s="131"/>
      <c r="AT3" s="23"/>
      <c r="AU3" s="19"/>
      <c r="AV3" s="20"/>
      <c r="AW3" s="20"/>
      <c r="AX3" s="19"/>
      <c r="AY3" s="21"/>
      <c r="AZ3" s="22"/>
      <c r="BA3" s="129"/>
      <c r="BB3" s="130"/>
      <c r="BC3" s="131"/>
      <c r="BD3" s="23"/>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Resultados</vt:lpstr>
      <vt:lpstr>Indicadores 4to-2019 UAECOB</vt:lpstr>
      <vt:lpstr>Tablas 4to tri</vt:lpstr>
      <vt:lpstr>tablas</vt:lpstr>
      <vt:lpstr>Indicadores eliminados</vt:lpstr>
      <vt:lpstr>Indi. eliminados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dcterms:created xsi:type="dcterms:W3CDTF">2018-03-15T15:23:51Z</dcterms:created>
  <dcterms:modified xsi:type="dcterms:W3CDTF">2020-01-31T15:04:28Z</dcterms:modified>
</cp:coreProperties>
</file>