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hidePivotFieldList="1" defaultThemeVersion="166925"/>
  <mc:AlternateContent xmlns:mc="http://schemas.openxmlformats.org/markup-compatibility/2006">
    <mc:Choice Requires="x15">
      <x15ac:absPath xmlns:x15ac="http://schemas.microsoft.com/office/spreadsheetml/2010/11/ac" url="C:\Users\USER\Documents\EVIDENCIAS JUNIO\PLAN DE ADQUISIONES\"/>
    </mc:Choice>
  </mc:AlternateContent>
  <xr:revisionPtr revIDLastSave="0" documentId="13_ncr:1_{B60D28AA-9F58-4596-A111-29F11E366595}" xr6:coauthVersionLast="36" xr6:coauthVersionMax="36" xr10:uidLastSave="{00000000-0000-0000-0000-000000000000}"/>
  <bookViews>
    <workbookView xWindow="0" yWindow="0" windowWidth="20490" windowHeight="7245" firstSheet="2" activeTab="2" xr2:uid="{00000000-000D-0000-FFFF-FFFF00000000}"/>
  </bookViews>
  <sheets>
    <sheet name="v10" sheetId="3" state="hidden" r:id="rId1"/>
    <sheet name="Hoja2" sheetId="15" state="hidden" r:id="rId2"/>
    <sheet name="PLAN DE ACCIÓN PLAN AD" sheetId="1" r:id="rId3"/>
    <sheet name="APROPIACIÓN ACTUAL PROYECT-DEP" sheetId="16" state="hidden" r:id="rId4"/>
    <sheet name="CONCEPTOS " sheetId="17" state="hidden" r:id="rId5"/>
  </sheets>
  <externalReferences>
    <externalReference r:id="rId6"/>
    <externalReference r:id="rId7"/>
    <externalReference r:id="rId8"/>
    <externalReference r:id="rId9"/>
  </externalReferences>
  <definedNames>
    <definedName name="_xlnm._FilterDatabase" localSheetId="2" hidden="1">'PLAN DE ACCIÓN PLAN AD'!$A$1:$XEQ$888</definedName>
    <definedName name="_xlnm._FilterDatabase" localSheetId="0" hidden="1">'v10'!$A$2:$N$55</definedName>
    <definedName name="_V12">'[1]PLAN DE ACCIÓN PLAN AD'!#REF!</definedName>
    <definedName name="asdf">'[2]Plan de acción'!#REF!</definedName>
    <definedName name="Bandera" localSheetId="0">'[3]Plan de acción'!#REF!</definedName>
    <definedName name="Bandera">'PLAN DE ACCIÓN PLAN AD'!#REF!</definedName>
    <definedName name="Buscar" localSheetId="0">#REF!</definedName>
    <definedName name="Buscar">#REF!</definedName>
    <definedName name="De_mejora" localSheetId="0">'[3]Plan de acción'!#REF!</definedName>
    <definedName name="De_mejora">'PLAN DE ACCIÓN PLAN AD'!#REF!</definedName>
    <definedName name="dependencia" localSheetId="0">'[3]Plan de acción'!#REF!</definedName>
    <definedName name="dependencia">'PLAN DE ACCIÓN PLAN AD'!#REF!</definedName>
    <definedName name="fuente" localSheetId="0">'[3]Plan de acción'!#REF!</definedName>
    <definedName name="fuente">'PLAN DE ACCIÓN PLAN AD'!#REF!</definedName>
    <definedName name="Funcional" localSheetId="0">'[3]Plan de acción'!#REF!</definedName>
    <definedName name="Funcional">'PLAN DE ACCIÓN PLAN AD'!#REF!</definedName>
    <definedName name="inf" localSheetId="0">#REF!</definedName>
    <definedName name="inf">#REF!</definedName>
    <definedName name="JJ">'[1]PLAN DE ACCIÓN PLAN AD'!#REF!</definedName>
    <definedName name="meta" localSheetId="0">'[3]Plan de acción'!#REF!</definedName>
    <definedName name="meta">'PLAN DE ACCIÓN PLAN AD'!#REF!</definedName>
    <definedName name="MIPG" localSheetId="0">'[3]Plan de acción'!#REF!</definedName>
    <definedName name="MIPG">'PLAN DE ACCIÓN PLAN AD'!#REF!</definedName>
    <definedName name="MODALIDAD" localSheetId="0">'[3]Plan de acción'!#REF!</definedName>
    <definedName name="MODALIDAD">'PLAN DE ACCIÓN PLAN AD'!#REF!</definedName>
    <definedName name="modalidadde" localSheetId="0">'[3]Plan de acción'!#REF!</definedName>
    <definedName name="modalidadde">'PLAN DE ACCIÓN PLAN AD'!#REF!</definedName>
    <definedName name="polMIPG" localSheetId="0">'[3]Plan de acción'!#REF!</definedName>
    <definedName name="polMIPG">'PLAN DE ACCIÓN PLAN AD'!#REF!</definedName>
    <definedName name="proyectoin" localSheetId="0">'[3]Plan de acción'!#REF!</definedName>
    <definedName name="proyectoin">'PLAN DE ACCIÓN PLAN AD'!#REF!</definedName>
    <definedName name="recurre" localSheetId="0">'[3]Plan de acción'!#REF!</definedName>
    <definedName name="recurre">'PLAN DE ACCIÓN PLAN AD'!#REF!</definedName>
    <definedName name="RECURRENCIA" localSheetId="0">'[3]Plan de acción'!#REF!</definedName>
    <definedName name="RECURRENCIA">'PLAN DE ACCIÓN PLAN AD'!#REF!</definedName>
    <definedName name="SDA">'[1]PLAN DE ACCIÓN PLAN AD'!#REF!</definedName>
    <definedName name="tipo" localSheetId="0">'[3]Plan de acción'!#REF!</definedName>
    <definedName name="tipo">'PLAN DE ACCIÓN PLAN AD'!#REF!</definedName>
    <definedName name="tipodecontrato" localSheetId="0">'[3]Plan de acción'!#REF!</definedName>
    <definedName name="tipodecontrato">'PLAN DE ACCIÓN PLAN AD'!#REF!</definedName>
    <definedName name="UUU" localSheetId="0">'[3]Plan de acción'!#REF!</definedName>
    <definedName name="UUU">'PLAN DE ACCIÓN PLAN AD'!#REF!</definedName>
    <definedName name="WEFDA">'[1]PLAN DE ACCIÓN PLAN AD'!#REF!</definedName>
  </definedNames>
  <calcPr calcId="179021"/>
  <pivotCaches>
    <pivotCache cacheId="0" r:id="rId10"/>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637" i="1" l="1"/>
  <c r="X887" i="1" l="1"/>
  <c r="X707" i="1" l="1"/>
  <c r="X816" i="1" l="1"/>
  <c r="X732" i="1" l="1"/>
  <c r="X801" i="1" l="1"/>
  <c r="X766" i="1" l="1"/>
  <c r="D16" i="16"/>
  <c r="X746" i="1" l="1"/>
  <c r="X327" i="1"/>
  <c r="X323" i="1"/>
  <c r="X592" i="1"/>
  <c r="X861" i="1"/>
  <c r="X64" i="1"/>
  <c r="X728" i="1"/>
  <c r="X733" i="1"/>
  <c r="V668" i="1" l="1"/>
  <c r="X451" i="1"/>
  <c r="X490" i="1"/>
  <c r="X463" i="1" l="1"/>
  <c r="X471" i="1" l="1"/>
  <c r="X499" i="1"/>
  <c r="X555" i="1" l="1"/>
  <c r="X554" i="1"/>
  <c r="X288" i="1" l="1"/>
  <c r="V64" i="1"/>
  <c r="X862" i="1"/>
  <c r="V862" i="1"/>
  <c r="H862" i="1"/>
  <c r="V859" i="1" l="1"/>
  <c r="X859" i="1" s="1"/>
  <c r="X255" i="1"/>
  <c r="H327" i="1" l="1"/>
  <c r="X301" i="1" l="1"/>
  <c r="O737" i="1" l="1"/>
  <c r="H834" i="1" l="1"/>
  <c r="V704" i="1" l="1"/>
  <c r="X704" i="1" s="1"/>
  <c r="V694" i="1"/>
  <c r="X694" i="1" s="1"/>
  <c r="H702" i="1" l="1"/>
  <c r="H694" i="1"/>
  <c r="X729" i="1" l="1"/>
  <c r="X564" i="1"/>
  <c r="X527" i="1"/>
  <c r="X511" i="1"/>
  <c r="X514" i="1"/>
  <c r="X509" i="1"/>
  <c r="X508" i="1"/>
  <c r="X533" i="1" l="1"/>
  <c r="X773" i="1"/>
  <c r="X566" i="1"/>
  <c r="X563" i="1"/>
  <c r="X562" i="1"/>
  <c r="X561" i="1"/>
  <c r="X559" i="1"/>
  <c r="X558" i="1"/>
  <c r="X547" i="1"/>
  <c r="X545" i="1"/>
  <c r="X544" i="1"/>
  <c r="X543" i="1"/>
  <c r="X541" i="1"/>
  <c r="X540" i="1"/>
  <c r="X539" i="1"/>
  <c r="X538" i="1"/>
  <c r="X537" i="1"/>
  <c r="X530" i="1"/>
  <c r="X529" i="1"/>
  <c r="X526" i="1"/>
  <c r="X523" i="1"/>
  <c r="X522" i="1"/>
  <c r="X521" i="1"/>
  <c r="X520" i="1"/>
  <c r="X517" i="1"/>
  <c r="X516" i="1"/>
  <c r="X515" i="1"/>
  <c r="X534" i="1"/>
  <c r="X550" i="1"/>
  <c r="H832" i="1"/>
  <c r="X830" i="1"/>
  <c r="V830" i="1"/>
  <c r="H828" i="1"/>
  <c r="X556" i="1"/>
  <c r="X542" i="1"/>
  <c r="X513" i="1"/>
  <c r="X565" i="1"/>
  <c r="V822" i="1"/>
  <c r="X560" i="1"/>
  <c r="X822" i="1"/>
  <c r="H822" i="1"/>
  <c r="X557" i="1"/>
  <c r="X552" i="1"/>
  <c r="X820" i="1"/>
  <c r="V820" i="1"/>
  <c r="H820" i="1"/>
  <c r="X819" i="1"/>
  <c r="V819" i="1"/>
  <c r="H819" i="1"/>
  <c r="X553" i="1"/>
  <c r="X551" i="1"/>
  <c r="X549" i="1"/>
  <c r="X817" i="1"/>
  <c r="V817" i="1"/>
  <c r="H817" i="1"/>
  <c r="V816" i="1"/>
  <c r="H816" i="1"/>
  <c r="X548" i="1"/>
  <c r="X546" i="1"/>
  <c r="X815" i="1"/>
  <c r="V815" i="1"/>
  <c r="H815" i="1"/>
  <c r="X814" i="1"/>
  <c r="V814" i="1"/>
  <c r="H814" i="1"/>
  <c r="X813" i="1"/>
  <c r="W813" i="1"/>
  <c r="V813" i="1"/>
  <c r="H813" i="1"/>
  <c r="V811" i="1"/>
  <c r="H811" i="1"/>
  <c r="X810" i="1"/>
  <c r="V810" i="1"/>
  <c r="H810" i="1"/>
  <c r="X809" i="1"/>
  <c r="V809" i="1"/>
  <c r="H809" i="1"/>
  <c r="X808" i="1"/>
  <c r="V808" i="1"/>
  <c r="H808" i="1"/>
  <c r="X807" i="1"/>
  <c r="V807" i="1"/>
  <c r="X536" i="1"/>
  <c r="X805" i="1"/>
  <c r="V805" i="1"/>
  <c r="H805" i="1"/>
  <c r="X535" i="1"/>
  <c r="H804" i="1"/>
  <c r="X886" i="1"/>
  <c r="V886" i="1"/>
  <c r="H886" i="1"/>
  <c r="X885" i="1" l="1"/>
  <c r="V885" i="1"/>
  <c r="H885" i="1"/>
  <c r="V884" i="1"/>
  <c r="X884" i="1"/>
  <c r="X525" i="1"/>
  <c r="H882" i="1"/>
  <c r="V882" i="1"/>
  <c r="X882" i="1"/>
  <c r="X524" i="1"/>
  <c r="H881" i="1"/>
  <c r="V881" i="1"/>
  <c r="X881" i="1"/>
  <c r="X879" i="1"/>
  <c r="V879" i="1"/>
  <c r="H879" i="1"/>
  <c r="X519" i="1"/>
  <c r="X878" i="1"/>
  <c r="V878" i="1"/>
  <c r="H878" i="1"/>
  <c r="X518" i="1"/>
  <c r="X512" i="1"/>
  <c r="X802" i="1"/>
  <c r="V802" i="1"/>
  <c r="H802" i="1"/>
  <c r="V801" i="1" l="1"/>
  <c r="H801" i="1"/>
  <c r="H800" i="1"/>
  <c r="X737" i="1" l="1"/>
  <c r="X726" i="1"/>
  <c r="X756" i="1" l="1"/>
  <c r="X326" i="1" l="1"/>
  <c r="X314" i="1"/>
  <c r="X791" i="1" l="1"/>
  <c r="X752" i="1"/>
  <c r="X790" i="1"/>
  <c r="X283" i="1"/>
  <c r="X280" i="1"/>
  <c r="V780" i="1" l="1"/>
  <c r="X780" i="1" s="1"/>
  <c r="X779" i="1"/>
  <c r="V779" i="1"/>
  <c r="V778" i="1"/>
  <c r="X778" i="1" s="1"/>
  <c r="V777" i="1"/>
  <c r="X777" i="1" s="1"/>
  <c r="X776" i="1"/>
  <c r="W773" i="1"/>
  <c r="V768" i="1"/>
  <c r="X768" i="1" s="1"/>
  <c r="V767" i="1"/>
  <c r="W764" i="1"/>
  <c r="W758" i="1"/>
  <c r="W757" i="1"/>
  <c r="V729" i="1"/>
  <c r="X725" i="1"/>
  <c r="V725" i="1"/>
  <c r="X723" i="1"/>
  <c r="V723" i="1"/>
  <c r="V713" i="1"/>
  <c r="X713" i="1" s="1"/>
  <c r="V711" i="1"/>
  <c r="H711" i="1" s="1"/>
  <c r="V710" i="1"/>
  <c r="X710" i="1" s="1"/>
  <c r="V708" i="1"/>
  <c r="H708" i="1" s="1"/>
  <c r="V705" i="1"/>
  <c r="X705" i="1" s="1"/>
  <c r="V701" i="1"/>
  <c r="X701" i="1" s="1"/>
  <c r="V700" i="1"/>
  <c r="X700" i="1" s="1"/>
  <c r="V699" i="1"/>
  <c r="H699" i="1" s="1"/>
  <c r="V696" i="1"/>
  <c r="X696" i="1" s="1"/>
  <c r="V691" i="1"/>
  <c r="X691" i="1" s="1"/>
  <c r="V688" i="1"/>
  <c r="X688" i="1" s="1"/>
  <c r="V685" i="1"/>
  <c r="X685" i="1" s="1"/>
  <c r="V684" i="1"/>
  <c r="X684" i="1" s="1"/>
  <c r="V683" i="1"/>
  <c r="H683" i="1" s="1"/>
  <c r="V682" i="1"/>
  <c r="X682" i="1" s="1"/>
  <c r="V680" i="1"/>
  <c r="X680" i="1" s="1"/>
  <c r="V679" i="1"/>
  <c r="X679" i="1" s="1"/>
  <c r="V677" i="1"/>
  <c r="X677" i="1" s="1"/>
  <c r="X675" i="1"/>
  <c r="X671" i="1"/>
  <c r="X622" i="1"/>
  <c r="V622" i="1"/>
  <c r="V611" i="1"/>
  <c r="V556" i="1"/>
  <c r="H556" i="1"/>
  <c r="V542" i="1"/>
  <c r="X507" i="1"/>
  <c r="V507" i="1"/>
  <c r="V505" i="1"/>
  <c r="H505" i="1"/>
  <c r="V499" i="1"/>
  <c r="X497" i="1"/>
  <c r="V497" i="1"/>
  <c r="V494" i="1"/>
  <c r="W489" i="1"/>
  <c r="X486" i="1"/>
  <c r="V486" i="1"/>
  <c r="X483" i="1"/>
  <c r="V479" i="1"/>
  <c r="X476" i="1"/>
  <c r="V476" i="1"/>
  <c r="X464" i="1"/>
  <c r="V464" i="1"/>
  <c r="X460" i="1"/>
  <c r="X456" i="1"/>
  <c r="X377" i="1"/>
  <c r="X337" i="1"/>
  <c r="V337" i="1"/>
  <c r="V327" i="1"/>
  <c r="X322" i="1"/>
  <c r="V322" i="1"/>
  <c r="H322" i="1"/>
  <c r="X321" i="1"/>
  <c r="V321" i="1"/>
  <c r="V301" i="1"/>
  <c r="X285" i="1"/>
  <c r="V285" i="1"/>
  <c r="X282" i="1"/>
  <c r="V282" i="1"/>
  <c r="X260" i="1"/>
  <c r="V260" i="1"/>
  <c r="V255" i="1"/>
  <c r="X223" i="1"/>
  <c r="V223" i="1"/>
  <c r="H223" i="1"/>
  <c r="X153" i="1"/>
  <c r="V153" i="1"/>
  <c r="H153" i="1"/>
  <c r="X120" i="1"/>
  <c r="V120" i="1"/>
  <c r="H120" i="1"/>
  <c r="X93" i="1"/>
  <c r="V93" i="1"/>
  <c r="H93" i="1"/>
  <c r="X81" i="1"/>
  <c r="V81" i="1"/>
  <c r="X78" i="1"/>
  <c r="V78" i="1"/>
  <c r="X75" i="1"/>
  <c r="V75" i="1"/>
  <c r="X70" i="1"/>
  <c r="V70" i="1"/>
  <c r="H70" i="1"/>
  <c r="X21" i="1"/>
  <c r="V21" i="1"/>
  <c r="X17" i="1"/>
  <c r="V17" i="1"/>
  <c r="H17" i="1"/>
  <c r="A6" i="1"/>
  <c r="H677" i="1" l="1"/>
  <c r="H679" i="1"/>
  <c r="X711" i="1"/>
  <c r="H703" i="1"/>
  <c r="H695" i="1"/>
  <c r="H688" i="1"/>
  <c r="H680" i="1"/>
  <c r="H691" i="1"/>
  <c r="H684" i="1"/>
  <c r="H700" i="1"/>
  <c r="H709" i="1"/>
  <c r="H705" i="1"/>
  <c r="H682" i="1"/>
  <c r="H696" i="1"/>
  <c r="H707" i="1"/>
  <c r="H713" i="1"/>
  <c r="X708" i="1"/>
  <c r="X683" i="1"/>
  <c r="H685" i="1"/>
  <c r="H701" i="1"/>
  <c r="H710" i="1"/>
  <c r="X699" i="1"/>
  <c r="L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David Forero Castro</author>
    <author>Jenny Paola Camargo Camargo</author>
    <author>Diana Marcela Rueda Salvador</author>
    <author>USER</author>
  </authors>
  <commentList>
    <comment ref="V17" authorId="0" shapeId="0" xr:uid="{00000000-0006-0000-0200-000001000000}">
      <text>
        <r>
          <rPr>
            <b/>
            <sz val="9"/>
            <color indexed="81"/>
            <rFont val="Tahoma"/>
            <family val="2"/>
          </rPr>
          <t>Juan David Forero Castro:</t>
        </r>
        <r>
          <rPr>
            <sz val="9"/>
            <color indexed="81"/>
            <rFont val="Tahoma"/>
            <family val="2"/>
          </rPr>
          <t xml:space="preserve">
18/02/2020
2021003841</t>
        </r>
      </text>
    </comment>
    <comment ref="V322" authorId="0" shapeId="0" xr:uid="{00000000-0006-0000-0200-000002000000}">
      <text>
        <r>
          <rPr>
            <b/>
            <sz val="9"/>
            <color indexed="81"/>
            <rFont val="Tahoma"/>
            <family val="2"/>
          </rPr>
          <t>Juan David Forero Castro:</t>
        </r>
        <r>
          <rPr>
            <sz val="9"/>
            <color indexed="81"/>
            <rFont val="Tahoma"/>
            <family val="2"/>
          </rPr>
          <t xml:space="preserve">
77000000
18/02/2021
2021003474</t>
        </r>
      </text>
    </comment>
    <comment ref="X322" authorId="0" shapeId="0" xr:uid="{00000000-0006-0000-0200-000003000000}">
      <text>
        <r>
          <rPr>
            <b/>
            <sz val="9"/>
            <color indexed="81"/>
            <rFont val="Tahoma"/>
            <family val="2"/>
          </rPr>
          <t>Juan David Forero Castro:</t>
        </r>
        <r>
          <rPr>
            <sz val="9"/>
            <color indexed="81"/>
            <rFont val="Tahoma"/>
            <family val="2"/>
          </rPr>
          <t xml:space="preserve">
77000000
18/02/2021
2021003474</t>
        </r>
      </text>
    </comment>
    <comment ref="V327" authorId="0" shapeId="0" xr:uid="{00000000-0006-0000-0200-000004000000}">
      <text>
        <r>
          <rPr>
            <b/>
            <sz val="9"/>
            <color indexed="81"/>
            <rFont val="Tahoma"/>
            <family val="2"/>
          </rPr>
          <t>Juan David Forero Castro:
23100000</t>
        </r>
        <r>
          <rPr>
            <sz val="9"/>
            <color indexed="81"/>
            <rFont val="Tahoma"/>
            <family val="2"/>
          </rPr>
          <t xml:space="preserve">
18/02/2020
2021003474
18200000
18/02/2021
2021003926
Se modifica por memorando 20,000,000
</t>
        </r>
      </text>
    </comment>
    <comment ref="X505" authorId="1" shapeId="0" xr:uid="{00000000-0006-0000-0200-000005000000}">
      <text>
        <r>
          <rPr>
            <b/>
            <sz val="9"/>
            <color indexed="81"/>
            <rFont val="Tahoma"/>
            <charset val="1"/>
          </rPr>
          <t>Jenny Paola Camargo Camargo:</t>
        </r>
        <r>
          <rPr>
            <sz val="9"/>
            <color indexed="81"/>
            <rFont val="Tahoma"/>
            <charset val="1"/>
          </rPr>
          <t xml:space="preserve">
Se solicitó el 23-06-2021 cdp por 200000000
</t>
        </r>
      </text>
    </comment>
    <comment ref="V556" authorId="0" shapeId="0" xr:uid="{00000000-0006-0000-0200-000006000000}">
      <text>
        <r>
          <rPr>
            <b/>
            <sz val="9"/>
            <color indexed="81"/>
            <rFont val="Tahoma"/>
            <family val="2"/>
          </rPr>
          <t>Juan David Forero Castro:
28200000</t>
        </r>
        <r>
          <rPr>
            <sz val="9"/>
            <color indexed="81"/>
            <rFont val="Tahoma"/>
            <family val="2"/>
          </rPr>
          <t xml:space="preserve">
18/02/2021
2021003841
</t>
        </r>
      </text>
    </comment>
    <comment ref="X556" authorId="0" shapeId="0" xr:uid="{00000000-0006-0000-0200-000007000000}">
      <text>
        <r>
          <rPr>
            <b/>
            <sz val="9"/>
            <color rgb="FF000000"/>
            <rFont val="Tahoma"/>
            <family val="2"/>
          </rPr>
          <t xml:space="preserve">Juan David Forero Castro:
</t>
        </r>
        <r>
          <rPr>
            <b/>
            <sz val="9"/>
            <color rgb="FF000000"/>
            <rFont val="Tahoma"/>
            <family val="2"/>
          </rPr>
          <t>28200000</t>
        </r>
        <r>
          <rPr>
            <sz val="9"/>
            <color rgb="FF000000"/>
            <rFont val="Tahoma"/>
            <family val="2"/>
          </rPr>
          <t xml:space="preserve">
</t>
        </r>
        <r>
          <rPr>
            <sz val="9"/>
            <color rgb="FF000000"/>
            <rFont val="Tahoma"/>
            <family val="2"/>
          </rPr>
          <t xml:space="preserve">18/02/2021
</t>
        </r>
        <r>
          <rPr>
            <sz val="9"/>
            <color rgb="FF000000"/>
            <rFont val="Tahoma"/>
            <family val="2"/>
          </rPr>
          <t xml:space="preserve">2021003841
</t>
        </r>
      </text>
    </comment>
    <comment ref="X562" authorId="1" shapeId="0" xr:uid="{00000000-0006-0000-0200-000008000000}">
      <text>
        <r>
          <rPr>
            <b/>
            <sz val="9"/>
            <color indexed="81"/>
            <rFont val="Tahoma"/>
            <charset val="1"/>
          </rPr>
          <t>Jenny Paola Camargo Camargo:</t>
        </r>
        <r>
          <rPr>
            <sz val="9"/>
            <color indexed="81"/>
            <rFont val="Tahoma"/>
            <charset val="1"/>
          </rPr>
          <t xml:space="preserve">
Solicitaron CDP por 23.100.000 y queda un saldo 3.850.000</t>
        </r>
      </text>
    </comment>
    <comment ref="X756" authorId="2" shapeId="0" xr:uid="{00000000-0006-0000-0200-000009000000}">
      <text>
        <r>
          <rPr>
            <b/>
            <sz val="9"/>
            <color indexed="81"/>
            <rFont val="Tahoma"/>
            <family val="2"/>
          </rPr>
          <t>Diana Marcela Rueda Salvador:</t>
        </r>
        <r>
          <rPr>
            <sz val="9"/>
            <color indexed="81"/>
            <rFont val="Tahoma"/>
            <family val="2"/>
          </rPr>
          <t xml:space="preserve">
[17:54] Nayiber Neira Rubiano
GLOBAL COLOMBIA CERTIFICACION S A S
​[17:55] Nayiber Neira Rubiano
MIGUEL ALEJANDRO ROJAS PUENTES
</t>
        </r>
      </text>
    </comment>
    <comment ref="X801" authorId="1" shapeId="0" xr:uid="{00000000-0006-0000-0200-00000A000000}">
      <text>
        <r>
          <rPr>
            <b/>
            <sz val="9"/>
            <color indexed="81"/>
            <rFont val="Tahoma"/>
            <family val="2"/>
          </rPr>
          <t>Jenny Paola Camargo Camargo:</t>
        </r>
        <r>
          <rPr>
            <sz val="9"/>
            <color indexed="81"/>
            <rFont val="Tahoma"/>
            <family val="2"/>
          </rPr>
          <t xml:space="preserve">
Solicitan CDP por 48000000 queda un saldo en la línea de 8 millones</t>
        </r>
      </text>
    </comment>
    <comment ref="X808" authorId="1" shapeId="0" xr:uid="{00000000-0006-0000-0200-00000B000000}">
      <text>
        <r>
          <rPr>
            <b/>
            <sz val="9"/>
            <color indexed="81"/>
            <rFont val="Tahoma"/>
            <charset val="1"/>
          </rPr>
          <t>Jenny Paola Camargo Camargo:</t>
        </r>
        <r>
          <rPr>
            <sz val="9"/>
            <color indexed="81"/>
            <rFont val="Tahoma"/>
            <charset val="1"/>
          </rPr>
          <t xml:space="preserve">
Solicitan CDP por valor 10.800.000 queda un saldo en la línea por 1800000</t>
        </r>
      </text>
    </comment>
    <comment ref="X812" authorId="1" shapeId="0" xr:uid="{00000000-0006-0000-0200-00000C000000}">
      <text>
        <r>
          <rPr>
            <b/>
            <sz val="9"/>
            <color indexed="81"/>
            <rFont val="Tahoma"/>
            <charset val="1"/>
          </rPr>
          <t>Jenny Paola Camargo Camargo:</t>
        </r>
        <r>
          <rPr>
            <sz val="9"/>
            <color indexed="81"/>
            <rFont val="Tahoma"/>
            <charset val="1"/>
          </rPr>
          <t xml:space="preserve">
Solicitan CDP por 30000000 queda un saldo en la línea de  5000000</t>
        </r>
      </text>
    </comment>
    <comment ref="V828" authorId="0" shapeId="0" xr:uid="{00000000-0006-0000-0200-00000D000000}">
      <text>
        <r>
          <rPr>
            <b/>
            <sz val="9"/>
            <color rgb="FF000000"/>
            <rFont val="Tahoma"/>
            <family val="2"/>
          </rPr>
          <t xml:space="preserve">Juan David Forero Castro:
</t>
        </r>
        <r>
          <rPr>
            <b/>
            <sz val="9"/>
            <color rgb="FF000000"/>
            <rFont val="Tahoma"/>
            <family val="2"/>
          </rPr>
          <t>28200000</t>
        </r>
        <r>
          <rPr>
            <sz val="9"/>
            <color rgb="FF000000"/>
            <rFont val="Tahoma"/>
            <family val="2"/>
          </rPr>
          <t xml:space="preserve">
</t>
        </r>
        <r>
          <rPr>
            <sz val="9"/>
            <color rgb="FF000000"/>
            <rFont val="Tahoma"/>
            <family val="2"/>
          </rPr>
          <t xml:space="preserve">18/02/2021
</t>
        </r>
        <r>
          <rPr>
            <sz val="9"/>
            <color rgb="FF000000"/>
            <rFont val="Tahoma"/>
            <family val="2"/>
          </rPr>
          <t xml:space="preserve">2021003841
</t>
        </r>
      </text>
    </comment>
    <comment ref="X828" authorId="0" shapeId="0" xr:uid="{00000000-0006-0000-0200-00000E000000}">
      <text>
        <r>
          <rPr>
            <b/>
            <sz val="9"/>
            <color rgb="FF000000"/>
            <rFont val="Tahoma"/>
            <family val="2"/>
          </rPr>
          <t xml:space="preserve">Juan David Forero Castro:
</t>
        </r>
        <r>
          <rPr>
            <b/>
            <sz val="9"/>
            <color rgb="FF000000"/>
            <rFont val="Tahoma"/>
            <family val="2"/>
          </rPr>
          <t>28200000</t>
        </r>
        <r>
          <rPr>
            <sz val="9"/>
            <color rgb="FF000000"/>
            <rFont val="Tahoma"/>
            <family val="2"/>
          </rPr>
          <t xml:space="preserve">
</t>
        </r>
        <r>
          <rPr>
            <sz val="9"/>
            <color rgb="FF000000"/>
            <rFont val="Tahoma"/>
            <family val="2"/>
          </rPr>
          <t xml:space="preserve">18/02/2021
</t>
        </r>
        <r>
          <rPr>
            <sz val="9"/>
            <color rgb="FF000000"/>
            <rFont val="Tahoma"/>
            <family val="2"/>
          </rPr>
          <t xml:space="preserve">2021003841
</t>
        </r>
      </text>
    </comment>
    <comment ref="X872" authorId="3" shapeId="0" xr:uid="{00000000-0006-0000-0200-00000F000000}">
      <text>
        <r>
          <rPr>
            <b/>
            <sz val="9"/>
            <color indexed="81"/>
            <rFont val="Tahoma"/>
          </rPr>
          <t>USER:</t>
        </r>
        <r>
          <rPr>
            <sz val="9"/>
            <color indexed="81"/>
            <rFont val="Tahoma"/>
          </rPr>
          <t xml:space="preserve">
Se solicitó CDP por 42500000, queda un saldo en la línea de 4300000</t>
        </r>
      </text>
    </comment>
  </commentList>
</comments>
</file>

<file path=xl/sharedStrings.xml><?xml version="1.0" encoding="utf-8"?>
<sst xmlns="http://schemas.openxmlformats.org/spreadsheetml/2006/main" count="18128" uniqueCount="1537">
  <si>
    <t>ID</t>
  </si>
  <si>
    <t>Rubro principal</t>
  </si>
  <si>
    <t>META PROYECTO DE INVERSIÓN</t>
  </si>
  <si>
    <t>DEPENDENCIA</t>
  </si>
  <si>
    <t>TIPO</t>
  </si>
  <si>
    <t>PROYECTO INTERNO</t>
  </si>
  <si>
    <t>PRODUCTO</t>
  </si>
  <si>
    <t>APROPIACIÓN 2021</t>
  </si>
  <si>
    <t>ACTIVIDADES</t>
  </si>
  <si>
    <t>TAREAS</t>
  </si>
  <si>
    <t>POLÍTICA MIPG</t>
  </si>
  <si>
    <t>RECURRENCIA</t>
  </si>
  <si>
    <t>PERFIL RESPONSABLE TAREA</t>
  </si>
  <si>
    <t>Códigos UNSPSC</t>
  </si>
  <si>
    <t>DESCRIPCIÓN</t>
  </si>
  <si>
    <t>Tipo de contrato</t>
  </si>
  <si>
    <t>FECHA DE RADICACION EN JURIDICA</t>
  </si>
  <si>
    <t xml:space="preserve">FECHA DE PUBLICACIÓN DEL PROCESO </t>
  </si>
  <si>
    <t>Fecha estimada de inicio de proceso de selección (mes)</t>
  </si>
  <si>
    <t>Duración estimada del contrato (número de mes(es))</t>
  </si>
  <si>
    <t xml:space="preserve">Modalidad de selección </t>
  </si>
  <si>
    <t xml:space="preserve"> VALOR TOTAL ESTIMADO</t>
  </si>
  <si>
    <t>Valor Mensual</t>
  </si>
  <si>
    <t>Valor estimado en la vigencia actual</t>
  </si>
  <si>
    <t>¿Se requieren vigencias futuras?</t>
  </si>
  <si>
    <t>Estado de solicitud de vigencias futuras</t>
  </si>
  <si>
    <t>Datos de contacto del responsable</t>
  </si>
  <si>
    <t>ID PAA</t>
  </si>
  <si>
    <t>PILAR</t>
  </si>
  <si>
    <t>OBJETIVOS ESTRATEGICOS</t>
  </si>
  <si>
    <t>CONCEPTO DEL GASTO</t>
  </si>
  <si>
    <t>FUENTE</t>
  </si>
  <si>
    <t>.</t>
  </si>
  <si>
    <t>7658 - FORTALECIMIENTO DEL CUERPO OFICIAL DE BOMBEROS BOGOTÁ</t>
  </si>
  <si>
    <t>Reforzar, Adecuar y Ampliar  6 estaciones de Bomberos</t>
  </si>
  <si>
    <t>Subdirección de Gestión Corporativa</t>
  </si>
  <si>
    <t>Bandera</t>
  </si>
  <si>
    <t>Difundir y promover la apropiación de la Política Ambiental Institucional - sostenibilidad</t>
  </si>
  <si>
    <t xml:space="preserve">Infraestructura </t>
  </si>
  <si>
    <t xml:space="preserve">Construcción Marichuela </t>
  </si>
  <si>
    <t>Formulación, implementación y seguimiento de las etapas preconractual, contractual y postcontractual de los procesos a relacionados con la construcción de la estación Marichuela</t>
  </si>
  <si>
    <t>Fortalecimiento organizacional y simplificación de procesos</t>
  </si>
  <si>
    <t>NO</t>
  </si>
  <si>
    <t>72121400;
72151700;
95121700</t>
  </si>
  <si>
    <t>Construcción de la Ampliación y Reforzamiento Estructural de la Estación de Bomberos de Marichuela.-SGC</t>
  </si>
  <si>
    <t>CONTRATO DE OBRA PUBLICA</t>
  </si>
  <si>
    <t>CCE-02_Licitación pública</t>
  </si>
  <si>
    <t>N/A</t>
  </si>
  <si>
    <t>Sebastian Ayala Calderón 3822500 sayalac@bomberosbogota.gov.co</t>
  </si>
  <si>
    <t>Operaciones y respuesta</t>
  </si>
  <si>
    <t xml:space="preserve">Fortalecer los procesos de preparativos y respuesta          </t>
  </si>
  <si>
    <t>1082001010       Servicios de la construcción</t>
  </si>
  <si>
    <t>CREDITO</t>
  </si>
  <si>
    <t>Modernización de la infraestructura física de la UAECOB a través de tres (3) espacios  nuevos</t>
  </si>
  <si>
    <t xml:space="preserve">Estudios y Diseños  nueva estaciones </t>
  </si>
  <si>
    <t xml:space="preserve">Gestión del trámite de pasivos exigibles </t>
  </si>
  <si>
    <t>Componente administrativo y de apoyo  la SGC</t>
  </si>
  <si>
    <t>Formulación, implementación y seguimiento de las etapas preconractual, contractual y postcontractual relacionadas con el diseño de la estación bomberos Suba</t>
  </si>
  <si>
    <t>Fortalecimiento de la infraestructura física de la UAECOB a través de la adecuación de seis (6) estaciones</t>
  </si>
  <si>
    <t>Coordinación  y control de  la ejecución del presupuesto asignado al proyecto</t>
  </si>
  <si>
    <t xml:space="preserve">Formulación, implementación y seguimiento de las etapas preconractual, contractual y postcontractual de la interventoría de la construcción de la estación Marichuela </t>
  </si>
  <si>
    <t>81101500;
80101600</t>
  </si>
  <si>
    <t>Estudios, diseños y demás trámites para la obtención de la licencia de construcción de las estaciónes de bomberos de Candelaria,Chapinero, Garces Navas, Suba y Puenta Aranda-SGC</t>
  </si>
  <si>
    <t>CONTRATO DE CONSULTORIA</t>
  </si>
  <si>
    <t>CCE-04_Concurso de méritos abierto</t>
  </si>
  <si>
    <t xml:space="preserve">Formulación, implementación y seguimiento de las etapas preconractual, contractual y postcontractual de la interventoría de estudios y diseños de las 6 estacions </t>
  </si>
  <si>
    <t xml:space="preserve">Formulación, implementación y seguimiento de las etapas preconractual, contractual y postcontractual relacionadas con el diseño de la estación bomberos Puente Aranda </t>
  </si>
  <si>
    <t>Apoyo a la intervención directa a las estaciones según las necesidades de mantenimiento identificadas</t>
  </si>
  <si>
    <t>80101600;
81101500;
72101500;
72121400</t>
  </si>
  <si>
    <t>Interventoría tecnica, administrativa, financiera, contable, juridica y ambiental  para la  Construcción de la ampliación y reforzamiento estructural de la estación de bomberos de Marichuela.-SGC</t>
  </si>
  <si>
    <t>CONTRATO DE INTERVENTORIA</t>
  </si>
  <si>
    <t>Interventoría tecnica, administrativa, financiera, contable, juridica y ambiental para los estudios, diseños y demás trámites para la obtención de la licencia de construcción de las estaciónes de bomberos de Candelaria,Chapinero, Garces Navas, Suba y Puenta Aranda-SGC</t>
  </si>
  <si>
    <t>no requiere</t>
  </si>
  <si>
    <t>Amparar pasivo exigible-SGC</t>
  </si>
  <si>
    <t>RESOLUCION</t>
  </si>
  <si>
    <t>PAS - OTROS DISTRITO</t>
  </si>
  <si>
    <t>DISTRITO</t>
  </si>
  <si>
    <t>Implementar 100% de un programa de mantenimiento a las estaciones de bomberos de Bogotá</t>
  </si>
  <si>
    <t>Estaciones de Bomberos Sostenibles</t>
  </si>
  <si>
    <t xml:space="preserve">Contatación del cambio de puertas automatizadas </t>
  </si>
  <si>
    <t>SI</t>
  </si>
  <si>
    <t>Prestación de servicios profesionales para articular los procesos y procedimientos del Área de infraestructura, así como en el apoyo a la supervisión de los contratos que le sean asignados-SGC</t>
  </si>
  <si>
    <t>CONTRATO DE PRESTACION DE SERVICIOS PROFESIONALES</t>
  </si>
  <si>
    <t>CCE-16_Contratación directa - Sin Oferta</t>
  </si>
  <si>
    <t>1082001052       Servicios para la comunidad, sociales y personales</t>
  </si>
  <si>
    <t>Contratación del mantenimiento en operación tercerizada del mantenimiento a estaciones de la UAECOB</t>
  </si>
  <si>
    <t>Contratación del mantenimiento al mobiliriario en operación tercerizada del mantenimiento a estaciones de la UAECOB</t>
  </si>
  <si>
    <t>Prestar servicios profesionales para acompañar jurídicamente los procesos y procedimientos de la area de infraestructura de la  Subdirección de Gestión Corporativa.SGC</t>
  </si>
  <si>
    <t>Poner 3 espacios nuevos en funcionamiento para la gestión integral de riesgos, incendios, incidentes con materiales peligrosos y rescates en todas sus modalidades</t>
  </si>
  <si>
    <t>seguimiento y control al desarrollo y mantenimiento de la infraestructura física de la Unidad </t>
  </si>
  <si>
    <t xml:space="preserve"> vigilancia y seguridad privada para las estacines</t>
  </si>
  <si>
    <t xml:space="preserve">Realizar la Gestión predial para tres (3) nuevios espacios requeridos por la UAECOB - SGC </t>
  </si>
  <si>
    <t>CONTRATO DE OBRA</t>
  </si>
  <si>
    <t>Contatación del mantenimiento de las Plantas Eléctricas  de las estaciones de la UAECOB</t>
  </si>
  <si>
    <t xml:space="preserve">Prestar los servicios como conductor del area de infraestructura de la Subdireccion de Gestion Corporativa-SGC </t>
  </si>
  <si>
    <t>CONTRATO DE PRESTACION DE SERVICIOS DE APOYO A LA GESTION</t>
  </si>
  <si>
    <t xml:space="preserve"> Actividades técnicas  de seguimiento contrrol asociada a area de infraestructura</t>
  </si>
  <si>
    <t>PRESTAR LOS SERVICIOS PROFESIONALES ESPECIALIZADOS  RELACIONADOS CON LOS ASUNTOS JURÍDICOS DE LA CONTRATACIÓN Y DEMAS TRAMITES ADMINISTRATIVO DEL AREA DE INFRAESTRUTURA DE LA SUBDIRECCION DE GESTION CORPORATIVA-SGC</t>
  </si>
  <si>
    <t xml:space="preserve">Prestación de servicios profesionales para apoyar las actividades técnicas del Área de Infraestructura de la Subdirección de Gestión Corporativa-SGC
</t>
  </si>
  <si>
    <t>Prestar servicios profesionales con el fin de atender los trámites ambientales  y los demás que requiera el área de infraestructura de la Subdirección de Gestión Corporativa . SGC</t>
  </si>
  <si>
    <t>Prestación de servicios profesionales para apoyar las actividades técnicas del Área de Infraestructura de la Subdirección de Gestión Corporativa-SGC</t>
  </si>
  <si>
    <t>Prestación de servicios profesionales especializados para apoyar las actividades técnicas del Área de Infraestructura de la Subdirección de Gestión Corporativa-SGC</t>
  </si>
  <si>
    <t>Prestar servicios profesionales en la Subdirección de Gestión Corporativa en el marco de los programas de la Dependencia.-SGC</t>
  </si>
  <si>
    <t>Prestación de servicios profesionales para adelantar  actividades tecnicas  y tramites administrativos  del Área de Infraestructura de la Subdirección de Gestión Corporativa-SGC</t>
  </si>
  <si>
    <t>Prestación de servicios de apoyo a la gestión, en la Subdirección de Gestión Corporativa en temas de infraestructura -SGC</t>
  </si>
  <si>
    <t>Prestación de Servicios Profesionales en temas financieros, administrativas y misionales para apoyar los proyectos de infraestructura de la Subdirección de Gestión Corporativa.-SGC</t>
  </si>
  <si>
    <t>Prestación de servicios de apoyo a la gestión, en la Subdirección de Gestión Corporativa en temas de infraestructura, obras civiles, mejoramiento y sostenimiento de los equipamientos de la Unidad Administrativa Especial Cuerpo Oficial de Bomberos de Bogotá. -SGC</t>
  </si>
  <si>
    <t xml:space="preserve"> Actividades técnicas  de seguimiento control asociada a area de infraestructura</t>
  </si>
  <si>
    <t>Prestación de servicios de apoyo a la gestión, en la Subdirección de Gestión Corporativa en temas de infraestructura, obras civiles, mejoramiento y sostenimiento de los equipamientos de la Unidad Administrativa Especial Cuerpo Oficial de Bomberos de Bogotá.-SGC</t>
  </si>
  <si>
    <t xml:space="preserve">Alistamiento e Intervención en estaciones programadas
</t>
  </si>
  <si>
    <t>Prestación de servicios de apoyo a la gestión, en la Subdirección de Gestión Corporativa en temas de infraestructura para el sostenimiento y mejoramiento de los equipamientos de la Unidad Administrativa Especial Cuerpo Oficial de Bomberos de Bogotá-SGC</t>
  </si>
  <si>
    <t xml:space="preserve">Cambio de puertas automatizadas </t>
  </si>
  <si>
    <t>Elaboración de pliegos</t>
  </si>
  <si>
    <t>30171500;
72152400;
72151500</t>
  </si>
  <si>
    <t>Suministro, instalación, automatización y puesta en marcha de puertas para la sala de máquinas de las estaciones de la UAE Cuerpo Oficial de Bomberos -SGC</t>
  </si>
  <si>
    <t>CONTRATO DE SUMINISTRO</t>
  </si>
  <si>
    <t>Contratación del cambio de puertas automatizadas -SGC</t>
  </si>
  <si>
    <t>Adquisición de insumos y bienes</t>
  </si>
  <si>
    <t xml:space="preserve">Adquisición de insumos de ferretaría </t>
  </si>
  <si>
    <t>23131500;
27111800;
30131500;
30111600</t>
  </si>
  <si>
    <t>Suministro de materiales, equipos y herramientas para el mejoramiento integral de las instalaciones de la UAE CUERPO OFICIAL DE BOMBEROS DE BOGOTÁ.-SGC</t>
  </si>
  <si>
    <t>CCE-07_Selección abreviada subasta inversa</t>
  </si>
  <si>
    <t>1080100021       Maquinaria y equipo</t>
  </si>
  <si>
    <t>Mantenimiento Infraestructura</t>
  </si>
  <si>
    <t>Realizar el mantenimiento predictivo, preventivo, correctivo, adecuaciones y mejoras a las instalaciones de las dependencias de la Unidad Administrativa Especial Cuerpo Oficial de Bomberos de Bogotá-SGC</t>
  </si>
  <si>
    <t>CONTRATO DE MANTENIMIENTO</t>
  </si>
  <si>
    <t>Contratación de la interventoría del mantenimiento en operación tercerizada del mantenimiento a estaciones de la UAECOB</t>
  </si>
  <si>
    <t>Iterventoría del mantenimiento en operación tercerizada del mantenimiento a estaciones de la UAECOB</t>
  </si>
  <si>
    <t>Interventoría tecnica, administrativa, financiera, contable, juridica y ambiental   para predictivo, preventivo, correctivo, adecuaciones y mejoras a las instalaciones de las dependencias de la Unidad Administrativa Especial Cuerpo Oficial de Bomberos de Bogotá-SGC</t>
  </si>
  <si>
    <t>Interventoría técnica, administrativa, financiera y  ambiental  para el mantenieminto de las estaciones de bomberos de la Unidad Administrativa Especial Cuerpo Oficial de Bomberos de Bogotá-SGC</t>
  </si>
  <si>
    <t>Prestar el servicio de vigilancia y seguridad privada en la modalidad de vigilancia fija, según especificaciones técnicas, en las instalaciones que la UAE especial cuerpo oficial de bomberos requiera</t>
  </si>
  <si>
    <t xml:space="preserve">NO </t>
  </si>
  <si>
    <t>56101500;
56111900</t>
  </si>
  <si>
    <t>Adquisición de mobiliario para la dotación de la estación de bellavista -SGC</t>
  </si>
  <si>
    <t>CONTRATO DE ADQUISICION DE BIENES</t>
  </si>
  <si>
    <t>SELECCION_ABREVIADA</t>
  </si>
  <si>
    <t>Contatación del mantenimiento de las secadoras de las estaciones de la UAECOB</t>
  </si>
  <si>
    <t>52141500;
52141800</t>
  </si>
  <si>
    <t>Adquisición de bienes, enseres y electrodomesticos para la la UAE Cuerpo Oficial de Bomberos-SGC.</t>
  </si>
  <si>
    <t>CCE-10_Mínima cuantía</t>
  </si>
  <si>
    <t>Disposición de Insumos para el funcionamiento de la UAECOB</t>
  </si>
  <si>
    <t>44121700;
44111500;
44122000;
44122100;
14111500</t>
  </si>
  <si>
    <t xml:space="preserve">
Contratar la prestación del servicio de aseo y cafetería incluído insumos para la UAE Cuerpo Oficial de Bomberos-SGC.</t>
  </si>
  <si>
    <t>ORDEN DE COMPRA</t>
  </si>
  <si>
    <t>CCE-99_Seléccion abreviada - acuerdo marco</t>
  </si>
  <si>
    <t>1082001042       Servicios prestados a las empresas y servicios de producción </t>
  </si>
  <si>
    <t>Servicio de vigilancia y seguridad privada para las estaciones de la UAECOB</t>
  </si>
  <si>
    <t>Contatación del mantenimiento de las piscinas   de las estaciones de la UAECOB</t>
  </si>
  <si>
    <t>92121500;
92121700;
32151800</t>
  </si>
  <si>
    <t xml:space="preserve">
Prestar el servicio de vigilancia y seguridad privada en la modalidad de vigilancia fija, según especificaciones técnicas, en las instalaciones que la UAE especial cuerpo oficial de bomberos requiera-SGC
.</t>
  </si>
  <si>
    <t>CONTRATO DE PRESTACION DE SERVICIOS</t>
  </si>
  <si>
    <t>Contratacion servicio de Vigilancia asociado a las estaciones -SGC</t>
  </si>
  <si>
    <t xml:space="preserve">Suministro de elementos </t>
  </si>
  <si>
    <t xml:space="preserve">Mantenimiento  al mobiliario y electrodomesticos </t>
  </si>
  <si>
    <t>72151800;
73152100</t>
  </si>
  <si>
    <t xml:space="preserve">Realizar el mantenimiento a las lavadoras y secadoras industriales de la UAE Cuerpo Oficial De Bomberos.-SGC
</t>
  </si>
  <si>
    <t>CCE-06_Selección abreviada menor cuantía</t>
  </si>
  <si>
    <t>Contatación del mantenimiento de las secadoras de las estaciones de la UAECOB-SGC</t>
  </si>
  <si>
    <t>Mantenimiento de las Plantas Eléctricas  de las estaciones de la UAECOB</t>
  </si>
  <si>
    <t>39120000;
72151800</t>
  </si>
  <si>
    <t>Realizar el mantenimiento de las Plantas Eléctricas  de la UAE Cuerpo Oficial De Bomberos.-SGC</t>
  </si>
  <si>
    <t xml:space="preserve">Gestión de la etapa Contractual </t>
  </si>
  <si>
    <t>Contatación del mantenimiento de las Plantas Eléctricas  de las estaciones de la UAECOB-SGC</t>
  </si>
  <si>
    <t xml:space="preserve">Seguimiento ejecución contractual </t>
  </si>
  <si>
    <t>Efectuar el mantenimiento de las Piscinas de la UAECOB</t>
  </si>
  <si>
    <t>Prestar los servicios de mantenimiento preventivo y correctivo del los equipos hidroneumativos, redes y insumos de químicos de limpieza para la piscina construida en la Estación de Bomberos de Kennedy "Alejandro Lince" B5, como escenario para el acondicionamiento físico y entrenamiento del personal del Cuerpo Oficial de Bomberos de Bogotá para el cumplimiento de su misionalidad"-SGC</t>
  </si>
  <si>
    <t>Contatación del mantenimiento de las piscinas   de las estaciones de la UAECOB-SGC</t>
  </si>
  <si>
    <t>7655 - FORTALECIMIENTO DE LA PLANEACIÓN Y GESTIÓN DE LA UAECOB BOGOTÁ</t>
  </si>
  <si>
    <t>Implementar 1 plan de ajuste y sostenibilidad del MIPG en la UAECOB</t>
  </si>
  <si>
    <t>Funcional</t>
  </si>
  <si>
    <t>Fortalecimiento de la UAECOB  a través de MIPG - Gestión de recursos</t>
  </si>
  <si>
    <t>Coordinación  y control de  la ejecución del presupuesto asignado a la Entidad.</t>
  </si>
  <si>
    <t xml:space="preserve">Implemtación de los procesos y procedimientos asociados a la  al soporte Contable-Financiero de la UAECOB </t>
  </si>
  <si>
    <t xml:space="preserve">Implementar  procesos contables </t>
  </si>
  <si>
    <t>Prestación de servicios de apoyo a la gestión del área Financiera de la Subdirección de Gestión Corporativa.-SGC</t>
  </si>
  <si>
    <t>Fortalecimiento Institucional</t>
  </si>
  <si>
    <t>Aumentar la efectividad de los servicios</t>
  </si>
  <si>
    <t xml:space="preserve">Apoyar supervisón de equipo de áea financiera 
</t>
  </si>
  <si>
    <t>Prestación de servicios profesionales a la Subdirección de Gestión Corporativa adelantando los procesos contables que se desarrollan en el área Financiera de la UAE Cuerpo Oficial de Bomberos, así como el apoyo a la supervisión de los contratos que le sean asignados.-SGC</t>
  </si>
  <si>
    <t>Dirección, administración y control del almacén y los inventarios de la Unidad</t>
  </si>
  <si>
    <t>Actuzaliación del Sistema PCT</t>
  </si>
  <si>
    <t>Organización  de la información del sistema PCT.</t>
  </si>
  <si>
    <t>Prestación de servicios profesionales en la Subdirección de Gestión Corporativa con las actividades de organización y depuración de la información del sistema PCT.-SGC</t>
  </si>
  <si>
    <t>depuración de la información del sistema PCT.</t>
  </si>
  <si>
    <t>Apoyo a la gestión de procesos adminsitrativos, contables y financieros</t>
  </si>
  <si>
    <t>Analizar y depurar Infomación de procesos financieros  como soporte para  el desarrollo de las funciones de la UAECOB</t>
  </si>
  <si>
    <t>Prestación de servicios profesionales en la Subdirección de Gestión Corporativa en los temas financieros de la Entidad.-SGC</t>
  </si>
  <si>
    <t>Desarrollo de  procesos y procedimientos requeridos para los pagos y la emisión de los estados de cuenta de las obligaciones adquiridas por la unidad.</t>
  </si>
  <si>
    <t>Prestación de servicios profesionales en la subdirección de gestión corporativa adelantando los procesos y procedimientos requeridos para los pagos y la emisión de los estados de cuenta de las obligaciones adquiridas por la unidad.-SGC</t>
  </si>
  <si>
    <t>Servicios administrativos para el funcionamiento de la entidad</t>
  </si>
  <si>
    <t>Soporte Jurídíco de las actuaciones administrativas de la SGC</t>
  </si>
  <si>
    <t>Prestación de servicios profesionales jurídicos  a cargo de la Subdirección de Gestión Corporativa y Control Interno Disciplinarios.-SGC</t>
  </si>
  <si>
    <t>Prestación de servicios profesionales, en temas jurídicos de la gestión administrativa a cargo de la Subdirección de Gestión Corporativa.-SGC</t>
  </si>
  <si>
    <t>Soporte Administrativo operativo  de las actuaciones de la SGC</t>
  </si>
  <si>
    <t>Apoyo necesidades operativas de la SGC</t>
  </si>
  <si>
    <t>Prestacion de Servicios Profesionales para apoyar los proyectos que atienden las necesidades operativas, administrativas y misionales de la Subdireccion de Gestion Corporativa.-SGC</t>
  </si>
  <si>
    <t xml:space="preserve">Apyo a las necesidades administrativas de la SGC </t>
  </si>
  <si>
    <t>Ccompañamiento y asistencia al área de gestión administrativa de la Subdirección de Gestión Corporativa</t>
  </si>
  <si>
    <t>80101500;
80101600</t>
  </si>
  <si>
    <t>Prestación de servicios profesionales en el acompañamiento y asistencia al área de gestión administrativa de la Subdirección de Gestión Corporativa, así como en el apoyo a la supervisión de los contratos que le sean asignados.-SGC</t>
  </si>
  <si>
    <t>apoyo a la supervisión de los contratos que le sean asignados.</t>
  </si>
  <si>
    <t>Formulación  indicadores  proyectos administrativos y misionales de la UAECOB.</t>
  </si>
  <si>
    <t>Prestación de Servicios Profesionales para la formulación de estrategias, indicadores y acciones requeridas por la Subdirección de Gestión Corporativa en relación con los proyectos administrativos y misionales de la UAECOB.-SGC</t>
  </si>
  <si>
    <t xml:space="preserve">Seguimiento a cumplimiento de metas </t>
  </si>
  <si>
    <t>Prestación de servicios de apoyo a la gestión en el seguimiento y control de los tramites, procesos de la  Subdirección de Gestión Corporativa.-SGC</t>
  </si>
  <si>
    <t>Prestación de servicios profesionales, en temas jurídicos del área de seguros, ambiental y documental  de la Subdirección de gestión Corporativa -SGC</t>
  </si>
  <si>
    <t>Cargue Secop 
Seguimiento procesos administrativos</t>
  </si>
  <si>
    <t>Prestacion de servicios profesionales para gestionar informes, seguimiento del Secop II que requiera la Subdireccion de Gestion Corporativa -SGC</t>
  </si>
  <si>
    <t>Consolidación de Informes</t>
  </si>
  <si>
    <t xml:space="preserve">Seguimieniento a contrato de Vigilancia </t>
  </si>
  <si>
    <t>Prestación de servicios de apoyo a la gestión en la Subdirección de Gestión Corporativa para colaborar con las actividades administrativas y  demás trámites administrativos.-SGC</t>
  </si>
  <si>
    <t xml:space="preserve">Apoyo administrativo del contrato de vigilancia </t>
  </si>
  <si>
    <t>Seguimiento Financiero</t>
  </si>
  <si>
    <t>Prestación de Servicios Profesionales en la subdirección de gestión corporativa para apoyar la gestión financiera, administrativa y operativa de los proyectos de la -SGC.</t>
  </si>
  <si>
    <t>Seguimiento presupuestal y gestión del PAC</t>
  </si>
  <si>
    <t>Traslados de equipo administrativo de la SGC</t>
  </si>
  <si>
    <t>Prestar los servicios como conductor de  la Subdireccion de Gestion Corporativa -SGC</t>
  </si>
  <si>
    <t xml:space="preserve">Depuración de liquidaciones </t>
  </si>
  <si>
    <t>Prestar servicios profesionales para realizar acompañamiento en la elaboración y revisión de actas de liquidación y demás actuaciones administrativas requeridas en la etapa postcontractual del proceso de contratación adelantados por la Subdirección Gestión Corporativa.  -SGC</t>
  </si>
  <si>
    <t xml:space="preserve">Implementar actuaciones  administrativas requeridas en la etapa postcontractual del proceso de contratación adelantados por la Subdirección Gestión Corporativa.  </t>
  </si>
  <si>
    <t>Gestión de las Liquidaciones de contratos a cargo de la SGC</t>
  </si>
  <si>
    <t xml:space="preserve">Diagnósticos estado de contratos en etapa postcontractual </t>
  </si>
  <si>
    <t>Prestar servicios profesionales  para apoyar  la liquidación de los contratos de la subdirección de Gestión Corporativa-SGC</t>
  </si>
  <si>
    <t>Implementación plan de acción de liquidaciones</t>
  </si>
  <si>
    <t>Implementar acciones de apoyo a la gestión del almacen</t>
  </si>
  <si>
    <t>Apoyo al funcionamiento del almacén de la Entidad.</t>
  </si>
  <si>
    <t>Prestación de servicios de apoyo a la gestión en la Subdirección de Gestión Corporativa, en el almacén de la Entidad.-SGC</t>
  </si>
  <si>
    <t>Dirigir la administración y control del almacén</t>
  </si>
  <si>
    <t>Implementación y seguimiento a los procesos y procedimientos asociados a la gestión del almacén de la UAECOB
Apoyo al funcionamiento del almacén bajo responsabilidad de la UAECOB</t>
  </si>
  <si>
    <t>Prestación de servicios de apoyo a la gestión en la Subdirección de Gestión Corporativa, en las actividades asociadas al proceso y procedimientos del almacén de la Entidad.-SGC</t>
  </si>
  <si>
    <t xml:space="preserve">Apoyo Gestión Admnistrativa - Funcionamiento </t>
  </si>
  <si>
    <t>Apoyo estructuración proceso de seguros de los bienes de la UAECOB</t>
  </si>
  <si>
    <t>Prestación de servicios de apoyo en la Subdirección de Gestión Corporativa, en lo relacionado con los procesos de compras, seguros e inventarios.-SGC</t>
  </si>
  <si>
    <t>Seguimiento Gestión de Seguros de la UAECOB</t>
  </si>
  <si>
    <t>Prestación de servicios profesionales en la Subdirección de Gestión Corporativa adelantando las actividades administrativas para la ejecución de los procesos de compras, seguros, inventarios y almacén.-SGC</t>
  </si>
  <si>
    <t>Apoyo gestión contractual proceso  de seguros de los bienes de la UAECOB</t>
  </si>
  <si>
    <t>Prestación de servicios de apoyo a la gestión de seguros de la Subdirección de Gestión Corporativa.  -SGC</t>
  </si>
  <si>
    <t>Prestación de servicios de apoyo a la gestión de compras, seguros e inventarios de la Subdirección de Gestión Corporativa.-SGC</t>
  </si>
  <si>
    <t>Dirigir   e implementar la administración y control de los inventarios de la Unidad</t>
  </si>
  <si>
    <t xml:space="preserve">Realizar Toma Física y depuración de inventarios en estaciones asignadas 
</t>
  </si>
  <si>
    <t xml:space="preserve">Prestación de servicios de apoyo a la gestión de compras, seguros e inventarios de la Subdirección de Gestión Corporativa.-SGC
</t>
  </si>
  <si>
    <t>Depuración de los inventarios de la UAECOB</t>
  </si>
  <si>
    <t xml:space="preserve">Adelantar la toma Física y depuración de inventarios en estaciones asignadas 
</t>
  </si>
  <si>
    <t>Prestación de servicios de apoyo a la gestion en la Subdirección de Gestión Corporativa en lo relacionado con los procesos de compras, e inventarios.-SGC</t>
  </si>
  <si>
    <t>Prestación de servicios de apoyo a la gestión de compras, seguros e inventarios de la Subdirección de Gestión Corporativa. -SGC</t>
  </si>
  <si>
    <t xml:space="preserve">Coordinar  la gestión y seguimiento de los inventarios institucionales de la UAECOB
</t>
  </si>
  <si>
    <t>Prestar servicios profesionales en la Subdirección de Gestión Corporativa en el marco de las actividades administrativas de la Dependencia.-SGC</t>
  </si>
  <si>
    <t>Líderar depuración de los inventarios de la UAECOB</t>
  </si>
  <si>
    <t xml:space="preserve">Apoyo a la gestión y seguimiento de los inventarios institucionales de la UAECOB
</t>
  </si>
  <si>
    <t>Prestación de servicios de apoyo en la Subdirección de Gestión Corporativa en lo relacionado con los procesos de compras, seguros e inventarios.-SGC</t>
  </si>
  <si>
    <t xml:space="preserve">Gestionar la depuración de inventarios en estaciones asignadas 
</t>
  </si>
  <si>
    <t>Prestación de servicios profesionales en la Subdireccion de Gestión Corporativa en el seguimiento, control y verificación de los procesos de inventarios de la Entidad.-SGC</t>
  </si>
  <si>
    <t>Liderar gestiones relacionadas con procesos de los inventarios de la UAECOB</t>
  </si>
  <si>
    <t xml:space="preserve">Realizar la depuración de inventarios en aplicativos de  acuerdo con  estaciones asignadas 
</t>
  </si>
  <si>
    <t xml:space="preserve">Toma Física y depuración de inventarios en estaciones asignadas 
</t>
  </si>
  <si>
    <t xml:space="preserve">Realizar la actualización de los inventarios en estaciones asignadas 
</t>
  </si>
  <si>
    <t>Gestión Documental</t>
  </si>
  <si>
    <t>Dirección y ejecución de  los planes y programas de Gestión Documental</t>
  </si>
  <si>
    <t>Implementar actividades de los  sistemas y aplicativos a cargo del proceso de gestión documental de la SGC</t>
  </si>
  <si>
    <t>Prestación de servicios de apoyo a la gestión documental de la Subdirección de Gestión Corporativa de la Unidad.-SGC</t>
  </si>
  <si>
    <t>Prestación de servicios de apoyo a la gestión para apoyar los  temas de sostenibilidad, desarrollo social ambiental y económico de los diferentes procesos y procedimientos de la UAECOB.-SGC</t>
  </si>
  <si>
    <t>Ejecución de planes y programas de Gestión Documental</t>
  </si>
  <si>
    <t>Apoyar actualización de procesos y prcedimientos</t>
  </si>
  <si>
    <t>Liderar gestión documental de la SGC</t>
  </si>
  <si>
    <t>Prestación de servicios profesionales, para liderar el proceso de  la gestión documental de la UAECOB.-SGC</t>
  </si>
  <si>
    <t>Liderar  los planes y programas de Gestión Documental</t>
  </si>
  <si>
    <t>Coordinar equipos de trabajo</t>
  </si>
  <si>
    <t>Liderar los planes y programas de Gestión Documental</t>
  </si>
  <si>
    <t>Consolidar informes</t>
  </si>
  <si>
    <t xml:space="preserve">Implementación procesos y procediemientos asociados a la gestión documental a cargo de la SGC en estaciones asignadas </t>
  </si>
  <si>
    <t>Prestación de servicios de apoyo a la gestión documental de la Subdirección de Gestión Corporativa de la Unidad-SGC</t>
  </si>
  <si>
    <t>Ejecutar los planes y programas de Gestión Documental</t>
  </si>
  <si>
    <t xml:space="preserve">Apoyar actualización de procesos y prcedimientos asociados </t>
  </si>
  <si>
    <t>Prestación de servicios profesionales en el acompañamiento y asistencia al proceso de gestión documental de la UAECOB, así como en el apoyo a la supervisión de los contratos que le sean asignados.-SGC</t>
  </si>
  <si>
    <t xml:space="preserve">Apoyar supervisión de contratos asignados 
</t>
  </si>
  <si>
    <t>Implementación procesos y procediemientos asociados a la gestión documental a cargo de la SGC</t>
  </si>
  <si>
    <t>Actualización de procesos y prcedimientos</t>
  </si>
  <si>
    <t xml:space="preserve">Implementación procesos y procediemientos asociados a la gestión operativa </t>
  </si>
  <si>
    <t>8011600;
80101500</t>
  </si>
  <si>
    <t>Prestación de servicios profesionales en la Subdirección de Gestión Corporativa para apoyar en la Administración Operativa y Administrativa del Edificio Comando de la UAECOB -SGC</t>
  </si>
  <si>
    <t>Fortalecimiento de la UAECOB  a través de MIPG - Gestión del servicio a la ciudadanía</t>
  </si>
  <si>
    <t>Consolidación de la gestión del servicio a la ciudadanía</t>
  </si>
  <si>
    <t xml:space="preserve">Promoción de la cultura de servicio en la UAECOB
Trámite de requerimientos de la ciudadanía en la UAECOB
Atención a la ciudadanía
Fortalecimiento institucional. </t>
  </si>
  <si>
    <t>Coordinación e implementación ejecución de los planes y programas de servicio al ciudadano a cargo de la Subdirección de Gestión Corporativa.</t>
  </si>
  <si>
    <t>Prestación de servicios profesionales para articular la gestión en la ejecución de los planes y programas de servicio al ciudadano a cargo de la Subdirección de Gestión Corporativa.-SGC</t>
  </si>
  <si>
    <t xml:space="preserve">Garantizar la atención de la ciudadanía </t>
  </si>
  <si>
    <t>Acompañar la  estrtegia de  virtualización de trámites  de la UAECOB</t>
  </si>
  <si>
    <t xml:space="preserve">Liderar gestión del servicio a a la ciudadanía </t>
  </si>
  <si>
    <t>Sostenibilidad en la construcción, remodelación, mantenimiento y operación de las estaciones de bomberos de la UAECOB</t>
  </si>
  <si>
    <t>Implementar acciones orientadas a la sostenibilidad en la construcción, remodelación, mantenimiento y operación de las estaciones de bomberos de la UAECOB</t>
  </si>
  <si>
    <t xml:space="preserve">Acompañar  a a la implementación de acciones de sostnibildad ambiental en los equipos de trabajo de la UAECOB
Aisistir técnicamente a los equipos de trabaj </t>
  </si>
  <si>
    <t>Prestar servicios técnicos en la ejecución de los planes y programas de servicio al ciudadano, a cargo de la Subdirección de Gestión Corporativa.-SGC</t>
  </si>
  <si>
    <t xml:space="preserve">Atención  a la ciudadanía en los lugares y canales asociados </t>
  </si>
  <si>
    <t>Prestación de servicios de apoyo a la gestión en la ejecución de los planes y programas de servicio al ciudadano a cargo de la Subdirección de Gestión Corporativa-SGC</t>
  </si>
  <si>
    <t xml:space="preserve">Implementación de los procedimientos de atención a la ciudadanía </t>
  </si>
  <si>
    <t>Prestación de servicios de apoyo a la gestión en la ejecución de los planes y programas de servicio al ciudadano a cargo de la Subdirección de Gestión Corporativa.-SGC</t>
  </si>
  <si>
    <t xml:space="preserve">Implmentar  de los procedimientos de atención a la ciudadanía </t>
  </si>
  <si>
    <t xml:space="preserve">Implementar los  procedimientos de atención a la ciudadanía </t>
  </si>
  <si>
    <t>Prestación de servicios de apoyo a la gestión en la ejecución de los planes y programas de servicio al ciudadano a cargo de la Subdirección de Gestión Corporativa.SGC</t>
  </si>
  <si>
    <t xml:space="preserve">Armonización del proceso de implementación y mejora continua del sistema de gestión ambiental </t>
  </si>
  <si>
    <t>Prestación de servicios profesionales en la subdirección de gestión corporativa en las actividades de armonización del proceso de implementación y mejora continua del sistema de gestión ambiental de la unidad; así como en el apoyo a la supervisión de los contratos que le sean asignados.-SGC</t>
  </si>
  <si>
    <t>Apoyo a la implementación de estratagias de sostenibilidad ambiental</t>
  </si>
  <si>
    <t xml:space="preserve">Apoyo proceso de implementación y mejora continua del sistema de gestión ambiental </t>
  </si>
  <si>
    <t>Prestación de servicios profesionales en la Subdirección de Gestión Corporativa para apoyar el proceso de implementación y mejora continua del sistema de gestión ambiental de la unidad; así como en el apoyo a la supervisión de los contratos que le sean asignados.-SGC</t>
  </si>
  <si>
    <t>Apoyo ejecución de procesos contractuales asociados</t>
  </si>
  <si>
    <t xml:space="preserve">Ejecución de las actividades de transversalización de ña  sostenibilidad ambiental en virtud del Sistema Integrado de Gestión </t>
  </si>
  <si>
    <t>Prestar servicios profesionales en la Subdirección de Gestión Corporativa para fortalecer la gestión y desarrollo institucional y ejecución de las actividades
requeridas en temas de sostenibilidad ambiental en virtud del Sistema Integrado de Gestión - Modelo Integrado de Planeación de los diferentes procesos y
procedimientos de la UAECOB.-SGC</t>
  </si>
  <si>
    <t xml:space="preserve">Apoyo a a planeación del relacionada con los procesos de sostenibilidad ambiental  </t>
  </si>
  <si>
    <t>Prestación de servicios profesionales para la subdirección de gestión corporativa en temas de sostenibilidad, desarrollo social ambiental y económico de los diferentes procesos y procedimientos de la UAECOB.-SGC</t>
  </si>
  <si>
    <t>Implemenntación del Sistema Integrado de Gestión - Modelo Integrado de Planeación y Gestión,</t>
  </si>
  <si>
    <t xml:space="preserve">Desarrollo  de estrategia pedagógica </t>
  </si>
  <si>
    <t>Prestación de servicios de apoyo en la Subdirección de Gestión Corporativa, para fortalecer la gestión y desarrollo institucional y ejecución de las actividades relacionadas con el Sistema Integrado de Gestión - Modelo Integrado de Planeación y Gestión, a través de una estrategia pedagógica.-SGC</t>
  </si>
  <si>
    <t>Consolidación, estructuración y seguimiento de las respuestas a los requerimientos de los organismos de control, para el fortalecimiento de las dimensiones “Evaluación de resultados” e “Información y comunicación” del Modelo Integrado de Planeación y Gestión –MIPG</t>
  </si>
  <si>
    <t>Prestación de servicios profesionales a la Subdirección de Gestión Corporativa en la consolidación, estructuración y seguimiento de las respuestas a los requerimientos de los organismos de control, para el fortalecimiento de las dimensiones “Evaluación de resultados” e “Información y comunicación” del Modelo Integrado de Planeación y Gestión –MIPG– y, por ende, del Sistema Integrado de Gestión.-SGC</t>
  </si>
  <si>
    <t>Coordinar la implementación del sistema integrado de gestión-modelo integrado de planeación y gestión y su articulación con otros sistemas.</t>
  </si>
  <si>
    <t>Prestar sus servicios profesionales en la Subdirección de Gestión Corporativa en la ejecución de actividades relacionadas con el Modelo Integrado de Planeación y Gestión —MIPG— y demás tareas administrativas requeridas para el mejoramiento de los procesos-SGC</t>
  </si>
  <si>
    <t>Implementación del las políticas del  modelo  gestión-modelo integrado de planeación y gestión en las que participa la SGC</t>
  </si>
  <si>
    <t>Prestación de servicios profesionales en la implementación, consolidación , seguimiento  y reporte de los lienamientos ambientales en cada una de las sedes de la UAE CUERPO OFICIAL DE BOMBEROS BOGOTÁ -SGC</t>
  </si>
  <si>
    <t xml:space="preserve">Liderar la estrategia pedagógica el Sistema Integrado de Gestión - Modelo Integrado de Planeación y Gestión, a través de una estrategia pedagógica."
</t>
  </si>
  <si>
    <t xml:space="preserve">"Prestar servicios profesionales en la Subdirección de Gestión Corporativa, para fortalecer la gestión y desarrollo institucional y ejecución de las actividades relacionadas con el Sistema Integrado de Gestión - Modelo Integrado de Planeación y Gestión, a través de una estrategia pedagógica."-SGC
</t>
  </si>
  <si>
    <t>Fortalecimiento de la UAECOB  a través de MIPG - Gestión disciplinaria</t>
  </si>
  <si>
    <t>Primera Instancia Procesos Disciplinarios</t>
  </si>
  <si>
    <t xml:space="preserve">Desarrollo de actuaciones para la Implementación del control interno disciplinario </t>
  </si>
  <si>
    <t>Desarrollo de  actuaciones disciplinarias en el marco del proceso de la implementación.</t>
  </si>
  <si>
    <t>Prestación de servicios de apoyo a la gestión en las actuaciones disciplinarias adelantadas desde la Subdirección de Gestión Corporativa a los servidores públicos de la UAE Cuerpo Oficial de la Bomberos.-SGC</t>
  </si>
  <si>
    <t xml:space="preserve">Sustanciación de  procesos </t>
  </si>
  <si>
    <t xml:space="preserve">Proyección de decisiones disciplinarias </t>
  </si>
  <si>
    <t>Prestación de servicios profesionales en la gestión de las actuaciones disciplinarias adelantadas desde la Subdirección Corporativa a los servidores públicos de la UAE Cuerpo Oficial de la Bomberos.-SGC</t>
  </si>
  <si>
    <t>Prestación de servicios profesionales en la gestión de las actuaciones disciplinarias adelantadas en la Subdirección de Gestión Corporativa.-SGC</t>
  </si>
  <si>
    <t>Prestación de servicios profesionales en la gestión de las actuaciones disciplinarias adelantadas en la UAECOB.-SGC</t>
  </si>
  <si>
    <t>Prestación de servicios de apoyo a la gestión en las actuaciones disciplinarias adelantadas desde la Subdirección de Gestión Corporativa a los servidores públicos de la UAE Cuerpo Oficial de la Bomberos-SGC</t>
  </si>
  <si>
    <t>Adquisición e instalación de la señalizaciñon 
impalmentación acciones PIGA</t>
  </si>
  <si>
    <t xml:space="preserve"> Suministro de señalización alusiva  al programa del PIGA de la UAECOB</t>
  </si>
  <si>
    <t>Saneamiento Ambiental</t>
  </si>
  <si>
    <t>Implementación de servicios de Poda, jardinería a las areas verdes de las 18 sedes de la UAECOB</t>
  </si>
  <si>
    <t>70111500;
76101500;
72102100</t>
  </si>
  <si>
    <t>Contratar el servicio de saneamiento ambiental  y el servicio de poda y jardinería para las áreas verdes en las 18 sedes de la UAECOB-SGC</t>
  </si>
  <si>
    <t>Recolección, transporte, almacenamiento, tratamiento y disposición final de residuos de elementos de uso institucional utilizados por el personal operativo de la de la UAECOB de Bogotá.</t>
  </si>
  <si>
    <t>Prestar el servicio de recolección, transporte, almacenamiento, tratamiento y disposición final de residuos de elementos de uso institucional utilizados por el personal operativo de la de la UAECOB de Bogotá.-SGC</t>
  </si>
  <si>
    <t xml:space="preserve">Monto agotable </t>
  </si>
  <si>
    <t>Prestar el servicio de recolección, transporte, almacenamiento, tratamiento y disposición final de residuos de elementos de uso institucional utilizados por el personal operativo de la de la UAECOB de Bogotá.</t>
  </si>
  <si>
    <t>Elaboración de pliegos y desarrollo de proceso contratual
Disposición de contenedores</t>
  </si>
  <si>
    <t>47121700;
76122300</t>
  </si>
  <si>
    <t>Adquisición de contenedores para el almacenamiento de residuos para dar cumplimiento al programa del PIGA de la UAECOB</t>
  </si>
  <si>
    <t>CONTRATO DE COMPRAVENTA</t>
  </si>
  <si>
    <t>Compra de elementos para la adecuación de cuartos de almacenamiento de los Residuos Peligrosos para la UAECOB.</t>
  </si>
  <si>
    <t>Avaluo de bienes muebles y semovientes</t>
  </si>
  <si>
    <t>valúo de los bienes muebles y semovientes de la entidad dando cumplimiento a la normatividad establecida por la Contaduria General de la Nación-SGC</t>
  </si>
  <si>
    <t> 80131800</t>
  </si>
  <si>
    <t>Realizar el avalúo de los bienes muebles y semovientes de la entidad dando cumplimiento a la normatividad establecida por la Contaduria General de la Nación-SGC</t>
  </si>
  <si>
    <t xml:space="preserve">Trámites ambientales </t>
  </si>
  <si>
    <t xml:space="preserve">Pago de los trámites asociados a la gestión ambiental de la entidad </t>
  </si>
  <si>
    <t>77101600;
77101700</t>
  </si>
  <si>
    <t>Prestar los servicios para adelantar los Trámites ambientales que requiera la Unidad Administrativa Especial cuerpo oficial de Bomberos de Bogota -SGC</t>
  </si>
  <si>
    <t>FUNCIONAMIENTO</t>
  </si>
  <si>
    <t xml:space="preserve">Gestionar el suministro  de implementos de papelería y oficina para las dependencias de la UAE Cuerpo Oficial de Bomberos </t>
  </si>
  <si>
    <t xml:space="preserve">44121700;
44121800;
44121900;
44122000
</t>
  </si>
  <si>
    <t xml:space="preserve">Adición y Prorroga al contrato 536 de 2020 que tiene como objeto "Suministro de implementos de papelería y oficina para las dependencias de la UAE Cuerpo Oficial de Bomberos"- </t>
  </si>
  <si>
    <t xml:space="preserve">Suministro de implementos de papelería y oficina para las dependencias de la UAE Cuerpo Oficial de Bomberos </t>
  </si>
  <si>
    <t>Suministro de implementos de papelería y oficina para las dependencias de la UAE Cuerpo Oficial de Bomberos- SGC</t>
  </si>
  <si>
    <t>Servicio de aseo y cafetería sedes de la UAECOB</t>
  </si>
  <si>
    <t>Contratar la prestación del servicio de aseo y cafetería incluído insumos para la UAE Cuerpo Oficial de Bomberos.-SGC</t>
  </si>
  <si>
    <t>Adquirir  de uniformes para los integrantes del cuerpo oficial de Bomberos</t>
  </si>
  <si>
    <t>53102700;
53111601; 
3111602</t>
  </si>
  <si>
    <t>Adquisición de uniformes-SGC</t>
  </si>
  <si>
    <t>CCE-05_Contratación directa</t>
  </si>
  <si>
    <t>44121700;
44121800;
44121900;
44122000</t>
  </si>
  <si>
    <t>Adición y Prorroga al contrato 536 de 2020 que tiene como objeto "Suministro de implementos de papelería y oficina para las dependencias de la UAE Cuerpo Oficial de Bomberos"</t>
  </si>
  <si>
    <t xml:space="preserve">Gestionar el suministro  de insumos para computador e impresoras </t>
  </si>
  <si>
    <t>44103100;
44103101;
44103103;
44103105;
44103106;
44103108;
44103110;44103111;</t>
  </si>
  <si>
    <t>Adición al contrato 612 de 2020 que tiene como objeto "Suministro  de insumos para computador e impresoras   para  las dependencias de la UAE Cuerpo  Oficial de Bomberos.</t>
  </si>
  <si>
    <t>44103100;44103101;44103103;44103105;4410310;44103108; 44103110;44103111;</t>
  </si>
  <si>
    <t>Suministro  de insumos para computador e impresoras   para  las dependencias de la UAE Cuerpo  Oficial de Bomberos.-SGC</t>
  </si>
  <si>
    <t>44121700;44111500;44122000;
44122100;14111500;</t>
  </si>
  <si>
    <t>Sumnistro de insumos para lavadoras-SGC</t>
  </si>
  <si>
    <t>OFERTA DE COMPRA</t>
  </si>
  <si>
    <t xml:space="preserve">44121700;44121800;44121900;44122000
</t>
  </si>
  <si>
    <t>Suministro  de implementos  de  papelería y oficina   para las dependencias de la UAE Cuerpo  Oficial de Bomberos SGC</t>
  </si>
  <si>
    <t>Contratar la prestación del servicio de aseo y cafetería incluído insumos para la UAE Cuerpo Oficial de Bomberos.</t>
  </si>
  <si>
    <t>Adición y Prorroga al contrato 536 de 2020 que tiene como objeto "Suministro de implementos de papelería y oficina para las dependencias de la UAE Cuerpo Oficial de Bomberos"- SGC</t>
  </si>
  <si>
    <t>Trámite y gestión de Correspondencia</t>
  </si>
  <si>
    <t>Realizar la radicación, digitalización de correspondencia, 
 alistamiento básico, elaboración de guías, recolección, transporte y entrega de correo (sobres y/o paquetes) a nivel urbano, nacional e internacional</t>
  </si>
  <si>
    <t>Prestar a la UAECOB los servicios postales, la radicación, digitalización de correspondencia, el servicio de alistamiento básico, elaboración de guías, recolección, transporte y entrega de correo (sobres y/o paquetes) a nivel urbano, nacional e internacional, así como la administración del punto de correspondencia, con personal idóneo, equipos periféricos y motorizados, conforme lo establecido en la Ley 1369 del 2009 y demás normas concordantes y complementarios.-SGC</t>
  </si>
  <si>
    <t xml:space="preserve">Aquisición y Gestión de Seguros </t>
  </si>
  <si>
    <t>Contratar el paquete integral de seguros-SGC</t>
  </si>
  <si>
    <t>84131600; 84131500;84131600;</t>
  </si>
  <si>
    <t>CONTRATO DE SEGUROS</t>
  </si>
  <si>
    <t>Arrendamiento funcionamiento Infraestructura</t>
  </si>
  <si>
    <t>Garantizar  el arrendamirnto para el funcionamiento de la Estación Ferias</t>
  </si>
  <si>
    <t>80131502;</t>
  </si>
  <si>
    <t>Adición y Prórroga al contrato 479 de 2020 que tiene como objeto "Arrendamiento de instalaciones estación Ferias"</t>
  </si>
  <si>
    <t>CONTRATO DE ARRENDAMIENTO</t>
  </si>
  <si>
    <t>Arrendamiento de instalaciones estación Ferias-SGC</t>
  </si>
  <si>
    <t xml:space="preserve">11 y 8 dias </t>
  </si>
  <si>
    <t>Realizar proceso contractual para garantizar arrndamiento  de espacio físico para el Archivo Central de la UAECOB.-SGC</t>
  </si>
  <si>
    <t>Contratar el arrendamiento de un espacio físico para el Archivo Central de la UAECOB.-SGC</t>
  </si>
  <si>
    <t>Arrendamiento de instalaciones estación Marichuela -SGC</t>
  </si>
  <si>
    <t>Arrendamiento  para inventarios</t>
  </si>
  <si>
    <t>Arrendamiento de  inmueble para el almacenamiento de los bienes de propiedad y/o a cargo de la UAECOB-SGC</t>
  </si>
  <si>
    <t>Arrendamiento de un inmueble para el almacenamiento de los bienes de propiedad y/o a cargo de la UAECOB-SGC</t>
  </si>
  <si>
    <t xml:space="preserve">Implementación de servicio de vigilancia y seguridad privada en las sedes de la UAECOB
Gestión de prorroga de contrato vigente </t>
  </si>
  <si>
    <t>Adición y Prorroga al contrato 301 de 2020 que tiene como objeto"Prestar el servicio de vigilancia y seguridad privada en la modalidad de vigilancia fija, según especificaciones técnicas, en las instalaciones donde la UAE Especial Cuerpo Oficial de Bomberos requiera.</t>
  </si>
  <si>
    <t xml:space="preserve">2 meses </t>
  </si>
  <si>
    <t>Implementación de servicio de vigilancia y seguridad privada en las sedes de la UAECOB</t>
  </si>
  <si>
    <t>92121500;
92121700
32151800</t>
  </si>
  <si>
    <t>Prestar el servicio de vigilancia y seguridad privada en la modalidad de vigilancia fija, según especificaciones técnicas, en las instalaciones donde la UAE Especial Cuerpo Oficial de Bomberos requiera.-SGC</t>
  </si>
  <si>
    <t>Servicio de aseo y cafetería incluído insumos en todas las sedes de la UAECOB</t>
  </si>
  <si>
    <t>44121700;
44111500;
44122000
 44122100;
14111500</t>
  </si>
  <si>
    <t>Realizar la reparación y/o mantenimiento de muebles, enseres y electrodomesticos  de la UAE  Cuerpo  Oficiales de Bomberos.-SGC</t>
  </si>
  <si>
    <t>52141500;
56101500;
56111900</t>
  </si>
  <si>
    <t>Mantenimiento correctivo y preventivo con suministro de repuestos para los Ascensores Edificio Comando.-SGC</t>
  </si>
  <si>
    <t>72154010;
72101506</t>
  </si>
  <si>
    <t>Mantenimiento ascensor nueva Estación de Bomberos de Fontibón.-SGC</t>
  </si>
  <si>
    <t>Implementación de los componentes de la Ley de Archivo</t>
  </si>
  <si>
    <t>Prestar los servicios profesionales archivisticos para los procesos referentes a la organización, cunplimiento de la ley de archivo que requiera la Subdirección de Gestión Corporativa -SGC</t>
  </si>
  <si>
    <t>Conservación   y custodia del archivo central, incluyendo digitalización de documentos requeridos por la UAECOB -SGC</t>
  </si>
  <si>
    <t>Conservación  y  digitalización de documentos requeridos por la UAECOB -SGC</t>
  </si>
  <si>
    <t>80161506;
811117</t>
  </si>
  <si>
    <t>Prestar los servicios para la administración integral, conservación   y custodia del archivo central, incluyendo digitalización de documentos requeridos por la UAECOB -SGC</t>
  </si>
  <si>
    <t>Adición y Prorroga al contrato 478 de 2020 que tiene como objeto "Contratar el servicio de saneamiento ambiental y el servicio de poda y jardinería para las áreas verdes en las 18 sedes de la UAECOB</t>
  </si>
  <si>
    <t xml:space="preserve">Mantenimiento de la Infraestructura </t>
  </si>
  <si>
    <t>Realización de poda y jardinería en las  áreas verdes en las 18 sedes de la UAECOB-SGC</t>
  </si>
  <si>
    <t>Contratar el servicio de saneamiento ambiental y el servicio de poda y jardinería para las áreas verdes en las 18 sedes de la UAECOB-SGC</t>
  </si>
  <si>
    <t>mantenimiento preventivo, correctivo y suministro de repuestos para los gimnasios de la UAECOB</t>
  </si>
  <si>
    <t>Realizar el mantenimiento preventivo, correctivo y suministro de repuestos para los equipos de gimnasio instalados en las diferentes estaciones de la UAE Cuerpo Oficiales de Bomberos.-SGC</t>
  </si>
  <si>
    <t>52141500;
52141800;
72151800</t>
  </si>
  <si>
    <t>Realizar el mantenimiento correctivo, preventivo y suministro de repuestos para los electrodomésticos de las diferentes estaciones de la UAE Cuerpo  Oficiales de Bomberos.-SGC</t>
  </si>
  <si>
    <t>Identificación 
Marcación
Registro de Bienes</t>
  </si>
  <si>
    <t>60101717;
55121503</t>
  </si>
  <si>
    <t>Adquisición de elementos para plaqueteo y/o marcación de los bienes devolutivos de la UAECOB  que permita la durabilidad y resistencia a los rótulos teniendo en cuenta su operatividad</t>
  </si>
  <si>
    <t>1110100052       Productos metálicos, maquinaria y equipo</t>
  </si>
  <si>
    <t>Apoyo operativo implementación de acciones de sostenibilidad
seguimiento operativo en el marco de MIPG</t>
  </si>
  <si>
    <t>Prestar servicios de apoyo a la gestión con la finalidad de acompañar a la Subdirección de  gestión Corporativa, en el desarrollo de las funciones propias asignadas a esta dependencia-SGC</t>
  </si>
  <si>
    <t>Subdirección de Gestión Humana</t>
  </si>
  <si>
    <t>De_mejora</t>
  </si>
  <si>
    <t>Fortalecimiento de la UAECOB  a través de MIPG - Normalización de historias laborales</t>
  </si>
  <si>
    <t>Administración de Personal</t>
  </si>
  <si>
    <t>FORTALECIMIENTO DE LA GESTIÓN DOCUMENTAL DE LOS EXPEDIENTES LABORALES DE LA UAECOB</t>
  </si>
  <si>
    <t>Administración de las historias laborales</t>
  </si>
  <si>
    <t>Política de talento humano</t>
  </si>
  <si>
    <t>PROFESIONAL CONTRATACIÓN</t>
  </si>
  <si>
    <t>Prestar sus servicios profesionales en la Subdirección de Gestión Humana de la UAE Cuerpo Oficial de Bomberos de Bogotá D.C.</t>
  </si>
  <si>
    <t>Gestión estratégica del TH</t>
  </si>
  <si>
    <t xml:space="preserve">Prestar servicios de apoyo a la gestión para las actividades propias de la Subdirección de Gestión Humana de la UAE Cuerpo Oficial de Bomberos de Bogotá D.C. </t>
  </si>
  <si>
    <t>Planes Institucionales de talento Humano</t>
  </si>
  <si>
    <t>Liquidación de nómina, liquidaciones de demandas y Situaciones administrativas</t>
  </si>
  <si>
    <t>Liquidaciones de demandas</t>
  </si>
  <si>
    <t>Prestar sus servicios profesionales en la Subdirección de Gestión Humana de la UAE Cuerpo Oficial de Bomberos en temas de Administración de Personal.</t>
  </si>
  <si>
    <t>Situaciones administrativas</t>
  </si>
  <si>
    <t>Prestar servicios de apoyo en la Subdirección de Gestión Humana de la UAE Cuerpo Oficial de Bomberos en temas de Administración de Personal</t>
  </si>
  <si>
    <t>Prestar sus servicios profesionales en la Subdirección de Gestión Humana de la UAE Cuerpo Oficial de Bomberos en administración de personal</t>
  </si>
  <si>
    <t>Prestar sus servicios profesionales en la Subdirección de Gestión Humana de la UAE Cuerpo Oficial de Bomberos.</t>
  </si>
  <si>
    <t>Funcionamiento</t>
  </si>
  <si>
    <t>Calidad de vida por medio del salario emocional</t>
  </si>
  <si>
    <t>Calidad de Vida Laboral</t>
  </si>
  <si>
    <t>Ejecución  de actividades de acuerdo al Plan de Bienestar e incentivos 2021</t>
  </si>
  <si>
    <t>Actividades de bienestar (Recreativas, culturales, deportivas, familiares, bonos navideños, celebraciones especiales)</t>
  </si>
  <si>
    <t>Profesional Especializado</t>
  </si>
  <si>
    <t>901016
901116
901417
901517</t>
  </si>
  <si>
    <t>Contratar la Prestación de Servicios para desarrollar el Plan de Bienestar de la UAE Cuerpo Oficial de Bomberos para la Vigencia 2021</t>
  </si>
  <si>
    <t>Entrega de incentivos pecuniarios y no pecuniarios</t>
  </si>
  <si>
    <t>Incentivos</t>
  </si>
  <si>
    <t>Clima y Cultura Organizacional</t>
  </si>
  <si>
    <t>Desarrollo Organizacional</t>
  </si>
  <si>
    <t xml:space="preserve">Desarrollo del plan de fortalecimiento de cultura organizacional </t>
  </si>
  <si>
    <t xml:space="preserve">Desarrollo de un plan de fortalecimiento de cultura organizacional 
Desarrollo de un plan de comunicación que apoye el fortalecimiento de la cultura organizacional </t>
  </si>
  <si>
    <t>Implementar la estrategia de gestión del cambio en el Cuerpo Oficial de Bomberos</t>
  </si>
  <si>
    <t>Evaluación del desempeño</t>
  </si>
  <si>
    <t>Implementación del sistema propio de evaluaicón de desempeño</t>
  </si>
  <si>
    <t>IDENTIFICACIÓN DE LOS PARAMETROS PARA LA CONSTRUCCIÓN DEL SISTEMA PROPIO DE EVALUACIÓN.
SENSIBILIZACIÓN - PERSONAL CARRERA ADMINISTRATIVA
RECOLECCIÓN Y TRATAMIENTO DE LA INFORMACIÓN
INTERPRETACIÓN DE LA INFORMACIÓN Y CONSOLIDACIÓN DE LOS INSTRUMENTOS DEL SISTEMA PROPIO DE EVALUACIÓN
DOCUMENTO PROPUESTA PARA SER REMITIDO A LA CNSC</t>
  </si>
  <si>
    <t>Prestar sus servicios profesionales para apoyar el fortalecimiento de la estrategia de talento humano de la UAE Cuerpo Oficial de Bomberos de Bogotá.</t>
  </si>
  <si>
    <t>REDISEÑO INSTITUCIONAL Y MANUALES DE FUNCIONES</t>
  </si>
  <si>
    <t>1. Rediseño institucional
2. Manuales de funciones</t>
  </si>
  <si>
    <t xml:space="preserve">CREACION E IMPLEMENTACIÓN DE LA POLITICA DE INTEGRIDAD DE LA ENTIDAD </t>
  </si>
  <si>
    <t>Construcción de antecedentes normativos
revisión de la normatividad internacional
revisión de la normatividad nacional
revisión de la normatividad distrital 
definición de conceptos
integridad 
transparencia 
identificar el problema central y los problemas específicos 
definir el problema central 
reconocer los problemas específicos 
establecer objetivos y estrategias
definir el objetivo general
definir los objetivos específicos
diagnostico
construir el plan de acción 
establecer las estrategias</t>
  </si>
  <si>
    <t>Profesional  Universitario</t>
  </si>
  <si>
    <t>Sostenimiento de los procesos de la Subdirección de Gestión Humana asociados a desarrollo organizacional</t>
  </si>
  <si>
    <t>Apoyo en temas administrativos</t>
  </si>
  <si>
    <t>Prestar servicios de apoyo a la gestión en Subdirección de Gestión Humana de la UAE Cuerpo Oficial de Bomberos</t>
  </si>
  <si>
    <t>Implementar 100% del programa de capacitación, formación y entrenamiento al personal uniformado de la Unidad Administrativa Cuerpo Oficial de Bomberos de Bogotá</t>
  </si>
  <si>
    <t>Posicionamiento de la academia bomberil</t>
  </si>
  <si>
    <t>Formación y capacitación</t>
  </si>
  <si>
    <t>Ejecución  de actividades de acuerdo al Plan de Capacitación Institucional 2021</t>
  </si>
  <si>
    <t>Sostenimiento de los procesos de la Subdirección de Gestión Humana asociados a la academia de formación bomberíl</t>
  </si>
  <si>
    <t>Logística en las actividades de la Academia de formación bomberíl</t>
  </si>
  <si>
    <t>Prestar servicios de apoyo a la gestión a la Subdirección de Gestión Humana en las diferentes actividades relacionadas con  el proceso de Academia.</t>
  </si>
  <si>
    <t xml:space="preserve">Desarrollo Administrativo Y Curricular de la Escuela de Formación Bomberil </t>
  </si>
  <si>
    <t>Desarrollo Procedimientos Administrativos Escuela de Formación Bomberil.</t>
  </si>
  <si>
    <t>Prestar servicios profesionales en la Subdirección de Gestión Humana, en las actividades  con el proceso de Academia.</t>
  </si>
  <si>
    <t>Aunar esfuerzos entre EL SERVICIO NACIONAL DE APRENDIZAJE (SENA) Y LA UNIDAD ADMINISTRATIVA ESPECIAL CUERPO OFICIAL DE BOMBEROS (UAECOB), para adelantar acciones conjuntas enmarcadas dentro de la misión institucional de las partes, que permitan desarrollar las estrategias de los procesos de formación para el trabajo, articulación de estrategias para la evaluación y certificación de competencias  y apoyo en los procesos de funcionamiento de la UAECOB.</t>
  </si>
  <si>
    <t>Prestar servicios profesionales en la Subdirección de Gestión Humana,  en lo relacionado proceso de Academia</t>
  </si>
  <si>
    <t xml:space="preserve">Construcción del Curso de Formación para Bomberos </t>
  </si>
  <si>
    <t>Prestar sus servicios profesionales a la subdirección de gestión humana para fortalecer el proceso de Academia</t>
  </si>
  <si>
    <t>Construcción mapa humano</t>
  </si>
  <si>
    <t xml:space="preserve">Caracterización del Personal de acuerdo a los procesos Formativos y digitalización de soportes académicos del Personal Administrativo y Operativo para registro en plataforma                        </t>
  </si>
  <si>
    <t>Prestar servicios profesionales  para el fortalecimiento trasversal del proceso  de Academia</t>
  </si>
  <si>
    <t>Sostenimiento de los procesos de la Subdirección de Gestión Humana asociados al personal operativo</t>
  </si>
  <si>
    <t>Garantizar los Recursos para movilización del Personal para emergencias</t>
  </si>
  <si>
    <t>Profesional Administración de Personal</t>
  </si>
  <si>
    <t>Garantizar los Recursos para transporte del Personal</t>
  </si>
  <si>
    <t>PROFESIONALES</t>
  </si>
  <si>
    <t>90101600; 90101700; 90101800; 90101802</t>
  </si>
  <si>
    <t>CAPACITACIÓN Y ENTRENAMIENTO EN CURSOS ESPECIALIZADOS, ENTRENAMIENTO MISIONAL, CAPACITACIÓN EN EL PUESTO DE TRABAJO Y APOYO LOGÍSTICO CORRESPONDIENTE; AL PERSONAL OPERATIVO DE LA UNIDAD ADMINISTRATIVA ESPECIAL CUERPO OFICIAL DE BOMBEROS EN EL MARCO DEL PLAN INSTITUCIONAL DE CAPACITACIÓN 2021</t>
  </si>
  <si>
    <t>86101600; 86101700; 86101800; 86111600; 86141500; 86121800</t>
  </si>
  <si>
    <t>Prestar los servicios de capacitación y entrenamiento en cursos especializados, entrenamiento misional, capacitación en el puesto de trabajo y apoyo logístico correspondiente; al personal operativo de la unidad administrativa especial cuerpo oficial de bomberos en el marco del plan institucional de capacitación 2021</t>
  </si>
  <si>
    <t>Inducción, reinducción y reentrenamiento</t>
  </si>
  <si>
    <t>Sensibilización, Identificación de Necesidades, Consolidación Diagnostico de Necesidades, diseño y Ejecución</t>
  </si>
  <si>
    <t>86111600
86101700</t>
  </si>
  <si>
    <t>Prestar servicios para soportar las actividades de la dependencia</t>
  </si>
  <si>
    <t>Planes y programas</t>
  </si>
  <si>
    <t>Sostenimiento de los procesos de la Subdirección de Gestión Humana asociados a los temas transversales</t>
  </si>
  <si>
    <t>Implementación del Programa para vinculación de practicantes</t>
  </si>
  <si>
    <t>Diseñar y aplicar documentación y plan comunicacional y de acción del programa para vinculación de practicantes</t>
  </si>
  <si>
    <t>Creación e implementación de la Política Petfriendly</t>
  </si>
  <si>
    <t>Diseñar y aplicar documentación y plan comunicacional y de acción de la política perfriendly</t>
  </si>
  <si>
    <t>Creación e implementación del Programa Bicibomberos</t>
  </si>
  <si>
    <t>Diseñar y aplicar documentación y plan comunicacional y de acción del programa bicibomberos</t>
  </si>
  <si>
    <t>sin</t>
  </si>
  <si>
    <t>Teletrabajo</t>
  </si>
  <si>
    <t>Implementación del programa de  teletrabajo</t>
  </si>
  <si>
    <t>Diseñar y aplicar documentación y plan comunicacional y de acción del programa de teletrabajo</t>
  </si>
  <si>
    <t>Profesional Universitario</t>
  </si>
  <si>
    <t>NA</t>
  </si>
  <si>
    <t>Acompañar las labores de la política de Talento humano e la UAE-Cuerpo Oficial de Bomberos de Bogotá desde la subdirección de Gestión Humana.</t>
  </si>
  <si>
    <t>Creación e implementación de la Estrategia comunicacional</t>
  </si>
  <si>
    <t>Prestar sus servicios profesionales en la Subdirección de Gestión Humana.</t>
  </si>
  <si>
    <t>Implementación de controles de calidad</t>
  </si>
  <si>
    <t>Prestar sus servicios de apoyo en la Subdirección de Gestión Humana de la UAE Cuerpo Oficial de Bomberos de Bogotá D.C.</t>
  </si>
  <si>
    <t>Prestar sus servicios profesionales en la Subdirección de Gestión Humana de la UAE-Cuerpo Oficial de Bomberos</t>
  </si>
  <si>
    <t>Apoyo jurídico - Contratación</t>
  </si>
  <si>
    <t>Prestar sus servicios profesionales brindando acompañamiento legal en la subdirección de gestión humana de la uae cuerpo oficial de bomberos</t>
  </si>
  <si>
    <t>Apoyo jurídico - Conceptos</t>
  </si>
  <si>
    <t>Prestar sus servicios profesionales en la Subdirección de
Gestión Humana de la UAE Cuerpo Oficial de Bomberos de Bogotá D.C.</t>
  </si>
  <si>
    <t>Apoyo en temas de Contratación &amp; Presupuesto</t>
  </si>
  <si>
    <t>Apoyo jurídico - Derechos de petición &amp; Negociación</t>
  </si>
  <si>
    <t>Prestar sus servicios profesionales brindando acompañamiento legal en la Subdirección de Gestión Humana de la UAE Cuerpo Oficial de Bomberos.</t>
  </si>
  <si>
    <t>Apoyo en temas de radicación e Inventarios</t>
  </si>
  <si>
    <t xml:space="preserve">PRESTAR SERVICIOS DE APOYO EN LA SUBDIRECCIÓN DE GESTIÓN HUMANA DE LA UAE CUERPO OFICIAL DE BOMBEROS         </t>
  </si>
  <si>
    <t>1. Seguimiento indicadores
2. Seguimiento pilares y planes estratégicos</t>
  </si>
  <si>
    <t>Prestar servicios profesionales en el desarrollo de las actividades y de los diferentes procesos que tiene a cargo la subdirección de gestión humana de la uae cuerpo oficial de bomberos de bogotá</t>
  </si>
  <si>
    <t>Transporte de recursos</t>
  </si>
  <si>
    <t>Prestar servicios de apoyo para el transporte de recursos de la uae-cuerpo oficial de bomberos de bogotá desde la subdirección de gestión humana.</t>
  </si>
  <si>
    <t>Seguridad y salud en el trabajo</t>
  </si>
  <si>
    <t>Seguridad y Salud en el Trabajo</t>
  </si>
  <si>
    <t>Seguimiento a la condición de salud del personal de planta y vacunación para la prevención en riesgo biológico</t>
  </si>
  <si>
    <t>Realizar exámenes ocupacionales y vacunación para el personal de planta de la entidad. Además, de la actualización del diagnóstico de condiciones de salud</t>
  </si>
  <si>
    <t>Profesional Especializado SGH-SST/ Contratista de apoyo en Medicina preventiva</t>
  </si>
  <si>
    <t xml:space="preserve">85121503; 85121603; 85121604; 85121608; 85121610; 85121611; 85121612; 85121702; 85122201. </t>
  </si>
  <si>
    <t>Realizar los exámenes Médicos Ocupacionales para el personal de la UAECOB</t>
  </si>
  <si>
    <t>Desarrollar actividades para la prevención de accidentes laborales</t>
  </si>
  <si>
    <t>Pago pasivos Seguridad y Salud en el Trabajo</t>
  </si>
  <si>
    <t>Profesional Especializado SGH-SST</t>
  </si>
  <si>
    <t>Realizar actividades para la prevención de enfermedades  ocupacionales</t>
  </si>
  <si>
    <t xml:space="preserve">Dotar con protectores auditivos de inserción al personal operativo y Adquirir elementos para la prevención del riesgo biomecánico
</t>
  </si>
  <si>
    <t>Profesional Especializado SGH-SST/ Contratista de apoyo en Prevención Riesgo biomecánico</t>
  </si>
  <si>
    <t>46181900; 46181901</t>
  </si>
  <si>
    <t>Adquirir elementos para prevenir la aparición de enfermedades ocupacionales en el personal de la UAE CUERPO OFICIAL DE BOMBEROS</t>
  </si>
  <si>
    <t xml:space="preserve">Prevención de enfermedades ocupaciones
</t>
  </si>
  <si>
    <t xml:space="preserve">Prestar servicios de apoyo a la gestión en los temas relacionados con seguridad y salud en el trabajo en la Subdirección de Gestión Humana.
</t>
  </si>
  <si>
    <t>Prestar servicios profesionales para apoyar temas de seguridad y salud en el trabajo en la subdirección de gestión humana.</t>
  </si>
  <si>
    <t>Realizar actividades sensibilización en autocuidado y dotar botiquines de  las sedes según la normatividad vigente</t>
  </si>
  <si>
    <t>Profesional Especializado SGH-SST/ Contratista de apoyo en Seguridad Industrial</t>
  </si>
  <si>
    <t>Contratar actividades y elementos para la implementación del programa de prevención de accidentes laborales de la UAECOB.</t>
  </si>
  <si>
    <t>Actualizar los planes de emergencia de la Entidad y garantizar el cumplimiento del protocolo de bioseguridad de la UAECOB</t>
  </si>
  <si>
    <t>Prestar servicios profesionales para apoyar los temas relacionados con seguridad y salud en el trabajo en la Subdirección de Gestión Humana</t>
  </si>
  <si>
    <t>Intervenir los factores de riesgo psicosocial identificados y  desarrollar estrategias para la promoción y la prevención de la salud mental</t>
  </si>
  <si>
    <t>1. Capacitación en prevención del riesgo psicosocial
2. Seguimiento a personal identificado en Riesgo Alto
3. Implementar las disposiciones de la Circular 064 de 2020</t>
  </si>
  <si>
    <t>Prestar servicios profesionales para apoyar los temas relacionados con seguridad y salud en el trabajo en la Subdirección de Gestión Humana.</t>
  </si>
  <si>
    <t>PROFESIONAL SST</t>
  </si>
  <si>
    <t xml:space="preserve">Mejorar la calificación del cumplimiento de los Estándares Mínimos del SGSST </t>
  </si>
  <si>
    <t>Definir un procedimiento para la rendición de cuentas del SGSST, realizar auditoría interna y realizar seguimiento al cumplimiento del  Plan Anual de Trabajo y el Plan de Capacitación</t>
  </si>
  <si>
    <t>Implementar 100% de un programa de renovación de equipo menor, herramientas, accesorios y elementos de protección personal en la UAECOB</t>
  </si>
  <si>
    <t>Subdirección Operativa</t>
  </si>
  <si>
    <t>Centro de Coordinación y Comunicaciones (C.C.C.) para las emergencias, un escenario de inclusión social.</t>
  </si>
  <si>
    <t>Procesos asociados a preparativos con calidad</t>
  </si>
  <si>
    <t>ADMINISTRAR LAS ACTIVIDADES DE COORDINACION PARA LOS PROCESOS Y PROCEDIMIENTOS OPERATIVOS</t>
  </si>
  <si>
    <t xml:space="preserve">Generar y divulgar las órdenes operativas y comunicados para los preparativos y la atención de emergencias </t>
  </si>
  <si>
    <t>Coordinador de Telecomunicaciones</t>
  </si>
  <si>
    <t xml:space="preserve">Prestación de servicios profesionales y de apoyo tecnológico al Centro de Coordinación y Comunicaciones de la UAECOB y servir de enlace en lo relacionado con sistemas de telecomunicaciones con el C4 del Distrito Capital </t>
  </si>
  <si>
    <t>Actualizar los planes, procesos y procedimientos para la atención de emergencias.</t>
  </si>
  <si>
    <t>Coordinador preparativos</t>
  </si>
  <si>
    <t>Prestación los servicios profesionales para  la coordinación y  la optimización de preparativos para el fortalecimiento de la atención de emergencias de la Subdirección Operativa de la UAECOB</t>
  </si>
  <si>
    <t>Profesional MIPG</t>
  </si>
  <si>
    <t>Prestación de servicios profesionales para realizar el mantenimiento,  seguimiento y mejoramiento de las actividades derivadas de la formulación de planes y programas institucionales que correspondan a los procesos misionales de la Subdirección Operativa.</t>
  </si>
  <si>
    <t>Sostenimiento de los procesos de la Subdirección operativa asociadas a preparativos</t>
  </si>
  <si>
    <t>Asistente Subdirector</t>
  </si>
  <si>
    <t>Prestación de servicios de apoyo a la gestión en las actividades asistenciales que demanda la Subdirección Operativa</t>
  </si>
  <si>
    <t>Asistente Compañías</t>
  </si>
  <si>
    <t>Prestación de servicios de apoyo a la gestión en las actividades asistenciales que demandan las Compañías de la Subdirección Operativa.</t>
  </si>
  <si>
    <t>Profesional novedades de personal</t>
  </si>
  <si>
    <t>Prestación de servicios profesionales para realizar la consolidación, seguimiento,verificación y  control a los  reportes de disponibilidad del personal uniformado de la Subdirección Operativa</t>
  </si>
  <si>
    <t>Profesional de diagramación</t>
  </si>
  <si>
    <t>Prestación de servicios profesionales en la elaboración de diseños y diagramación  de piezas para los programas, proyectos y  procedimientos requeridos por la Subdirección Operativa</t>
  </si>
  <si>
    <t>Profesional lista de verificación</t>
  </si>
  <si>
    <t>Prestación de servicios profesionales para realizar el seguimiento,consolidación y reporte de las actividades derivadas del plan de acción interno de la Subdirección Operativa</t>
  </si>
  <si>
    <t>Profesional presupuesto y plan de acción</t>
  </si>
  <si>
    <t>Prestar servicios profesionales para realizar las actividades de seguimiento y control de los programas y proyectos de inversión y analisis de los indicadores de la Subdirección Operativa</t>
  </si>
  <si>
    <t>Profesional jurídico 1</t>
  </si>
  <si>
    <t>Prestación de servicios profesionales para gestionar los temas legales y jurídicos que requiera la Subdirección Operativa</t>
  </si>
  <si>
    <t>Profesional jurídico 2</t>
  </si>
  <si>
    <t>Profesional enlaces  logistica y corporativa</t>
  </si>
  <si>
    <t>Prestación de servicios profesionales para realizar el seguimiento y verificación a las necesidades de recursos del personal operativo  de la Subdirección Operativa articulando con las areas correspondientes lo pertinente.</t>
  </si>
  <si>
    <t>Generar la cartografia necesaria que permita atender y responder oportunamente las emergencias</t>
  </si>
  <si>
    <t>Profesional GeoData</t>
  </si>
  <si>
    <t>Prestar servicios profesionales para desarrollar actividades de tratamiento y análisis de la información geográfica, manejo de coordenadas,  georeferenciación y generación de alertas a través de las herramientas, medios o sistemas de información dispuestos.</t>
  </si>
  <si>
    <t>Soporte a las operaciones con aeronaves remotamente tripuladas</t>
  </si>
  <si>
    <t>Profesional definición de necesidades 2 y apoyo a contratación</t>
  </si>
  <si>
    <t>Prestación de servicios tecnológicos con sistemas de aeronaves remotamente tripuladas en el apoyo de operaciones de búsqueda y rescate, control de incendios y demás emergencias conexas y derivadas.</t>
  </si>
  <si>
    <t>Actividades asociadas a preparativos</t>
  </si>
  <si>
    <t>REALIZAR ENTRENAMIENTO PARA EL PERSONAL OPERATIVO.</t>
  </si>
  <si>
    <t>Recolectar e identificar las necesidades de capacitación y entrenamiento a través de instrumento definido</t>
  </si>
  <si>
    <t>Tecnico Bomberil 1</t>
  </si>
  <si>
    <t>Prestación de servicios técnicos como  apoyo  ena la definición de necesidades  técnicas de la Subdirección Operativa y enlace con las diferentes dependencias de la UAECOB.</t>
  </si>
  <si>
    <t xml:space="preserve">Evaluar los resultados y definir las necesidades de capacitación y entrenamiento. </t>
  </si>
  <si>
    <t>Sumininistrar las necesidades de capacitación y entrenamiento a la Subdirección de Gestión Humana.</t>
  </si>
  <si>
    <t>Adelantar por Compañías las actividades de entrenamiento relacionadas con PER, simulacros y/o simulaciones</t>
  </si>
  <si>
    <t>SUMINISTRAR EL EQUIPAMIENTO, RECURSOS Y APOYOS NECESARIOS PARA LA ATENCIÓN DE EMERGENCIAS, CUMPLIENDO CON ESTANDARES, NORMAS Y RECOMENDACIONES</t>
  </si>
  <si>
    <t>Elaborar y estandarizar las especificaciones  técnicas de equipamento, servicios TIC´s y las necesarias para la atención de emergencias.</t>
  </si>
  <si>
    <t>Profesional definición de necesidades 1 y estadística</t>
  </si>
  <si>
    <t>Prestación  de servicios profesionales para realizar la estructuración y estandarización de especificaciones técnicas de las necesidades y el manejo y procesamiento de información estadística de la Subdirección Operativa</t>
  </si>
  <si>
    <t>Prestación  de servicios profesionales para realizar la estructuración y estandarización de especificaciones técnicas de las necesidades y apoyar la contratación de la Subdirección Operativa</t>
  </si>
  <si>
    <t>Ejecutar las actividades de contratación asociadas a la Subdirección Operativa para el suministro de equipamiento</t>
  </si>
  <si>
    <t>Adquisición de vehículos operativos.</t>
  </si>
  <si>
    <t>CONTRATO DE ADQUISICION</t>
  </si>
  <si>
    <t>Dotación y Equipamiento para la operación - HEAs y EPPs</t>
  </si>
  <si>
    <t>46180000; 46181500; 46181504; 45181600; 46181700; 46181800; 46182000</t>
  </si>
  <si>
    <t xml:space="preserve">Adquisición de equipos de protección personal para la atención de emergencias. </t>
  </si>
  <si>
    <t>Apoyar el ingreso de bienes (equipamento y/o servicios TIC´s) adquiridos conforme a las especificaciones definidas.</t>
  </si>
  <si>
    <t>Planificar la distribución de los bienes  adquiridos.</t>
  </si>
  <si>
    <t>Mantener las condiciones de salud, bienestar y entrenamiento de caninos del grupo brae</t>
  </si>
  <si>
    <t>Veterinario 1</t>
  </si>
  <si>
    <t>Prestación de servicios profesionales como médico veterinario para el programa BRAE de la Subdirección Operativa</t>
  </si>
  <si>
    <t>Veterinario 2</t>
  </si>
  <si>
    <t>Veterinario 3</t>
  </si>
  <si>
    <t>Procesos de respuesta ejecutados en oportunidad</t>
  </si>
  <si>
    <t xml:space="preserve">COORDINAR LA RESPUESTA A EMERGENCIAS </t>
  </si>
  <si>
    <t>Registrar y operacionalizar la disponibilidad del personal y recursos de las Estaciones.</t>
  </si>
  <si>
    <t>Radioperador 1</t>
  </si>
  <si>
    <t>Prestación de servicios como radioperador para brindar soporte en el Centro de Coordinación y Comunicaciones de la UAECOB.</t>
  </si>
  <si>
    <t>Radioperador 2</t>
  </si>
  <si>
    <t>Radioperador 3</t>
  </si>
  <si>
    <t>Radioperador 4</t>
  </si>
  <si>
    <t>Radioperador 5</t>
  </si>
  <si>
    <t>Radioperador 6</t>
  </si>
  <si>
    <t>Radioperador 7</t>
  </si>
  <si>
    <t>Radioperador 8</t>
  </si>
  <si>
    <t>Radioperador 9</t>
  </si>
  <si>
    <t>Radioperador 10</t>
  </si>
  <si>
    <t>Radioperador 11</t>
  </si>
  <si>
    <t>Radioperador 12</t>
  </si>
  <si>
    <t>Actividades asociadas a la respuesta</t>
  </si>
  <si>
    <t>Aplicar la cartografia necesaria que permita atender y responder oportunamente las emergencias</t>
  </si>
  <si>
    <t>Realizar los informes  relacionados con la atención de servicios de emergencia</t>
  </si>
  <si>
    <t>Tecnico Bomberil 2</t>
  </si>
  <si>
    <t>Prestación de servicios técnicos para dar soporte a las procedimientos misionales y servir de enlace entre la Subdirección de Gestión del Riesgo y la Subdirección Operativa.</t>
  </si>
  <si>
    <t>Sostenimiento de los procesos de la Subdirección operativa asociados a la respuesta</t>
  </si>
  <si>
    <t>ADELANTAR TODAS LAS ACCIONES ENCAMINADAS A COORDINAR, MONITOREAR Y GESTIONAR EL SISTEMA DE TELECOMUNICACIONES PARA LA ATENCIÓN DE EMERGENCIAS</t>
  </si>
  <si>
    <t>Establecer la comunicación mediante los sistemas dispuestos en la Entidad</t>
  </si>
  <si>
    <t>Capturar  los datos misionales mediante los sistemas dispuestos en la Entidad</t>
  </si>
  <si>
    <t>Procesar los  datos y  generar informes a demanda para la toma de decisiones a nivel Directivo</t>
  </si>
  <si>
    <t>Apoyo misional</t>
  </si>
  <si>
    <t>Prestación de servicios de apoyo a la gestión en  la consolidación, proyección  y acompañamiento de la información del nuevo sistema misional y de los tramites que permitan el logro de los objetivos de la Subdirección Operativa.</t>
  </si>
  <si>
    <t>Efectuar el monitoreo y alarma para la atención de emergencias</t>
  </si>
  <si>
    <t>Mantener actualizado el Sistema de Información Geográfico de la Unidad.</t>
  </si>
  <si>
    <t xml:space="preserve">Servir de enlace con el C4  para realizar la gestión  de telecomunicaciones, servicio de datos, voz y  los temas relacionados </t>
  </si>
  <si>
    <t>GENERAR INFORMACIÓN PÚBLICA Y DE GESTIÓN</t>
  </si>
  <si>
    <t>Autonomía de Logística en Operaciones</t>
  </si>
  <si>
    <t>PRESTAR LOS SERVICIOS VETERINARIOS A  RESCATADOS Y/O RECUPERADOS DURANTE LA ATENCIÓN DE EMERGENCIAS</t>
  </si>
  <si>
    <t>Implementar 100% de un programa de suministros y consumibles para la atención de emergencias en la UAECOB</t>
  </si>
  <si>
    <t xml:space="preserve">Disponibilidad de insumos y medicamentos veterinarios para atender  a los caninos que hacen parte del grupo BRAE </t>
  </si>
  <si>
    <t xml:space="preserve">Adelantar las actividades de contratación </t>
  </si>
  <si>
    <t>Política de planeación institucional</t>
  </si>
  <si>
    <t xml:space="preserve">Líder suministros y consumibles </t>
  </si>
  <si>
    <t>70122002;70122005;70122006;70122007;70122008;70122009;70122010</t>
  </si>
  <si>
    <t>Servicios médicos veterinarios, de hospitalización, con suministro de medicamentos e insumos veterinarios.</t>
  </si>
  <si>
    <t>Monitoreo y gestión a los requerimientos realizados a través de mesa logística</t>
  </si>
  <si>
    <t>Prestación de servicios profesionales para acompañar a la Subdirección Logistica, en la estructuración y definición de aspectos jurídicos en las etapas precontractuales, contractuales y postcontractuales  en el marco de los procesos y procedimientos a cargo de la dependencia.</t>
  </si>
  <si>
    <t>Seguimiento y control financiero del proceso</t>
  </si>
  <si>
    <t xml:space="preserve">Prestación de servicios profesionales para la Subdirección Logística en el  diseño, elaboración de piezas graficas,  generación de contenido y mejoramiento visual para los procesos a cargo de esta dependencia. </t>
  </si>
  <si>
    <t>Disponibilidad de alimentos para los caninos que hacen parte del grupo BRAE</t>
  </si>
  <si>
    <t>10101500;
10121800</t>
  </si>
  <si>
    <t>Adquirir productos alimentarios  para los caninos del grupo BRAE de la UAE Cuerpo Oficial de Bomberos.</t>
  </si>
  <si>
    <t>Monitoreo y control a los requerimientos realizados a través de mesa logística</t>
  </si>
  <si>
    <t>Prestación de servicios profesionales de carácter juridico  en el marco de los procesos y procedimientos a cargo de la Subdirección Logística</t>
  </si>
  <si>
    <t>Realizar las diferentes solicitudes de alimentos para caninos recibidas a través de mesa logística, verificando las condiciones técnicas de los productos.</t>
  </si>
  <si>
    <t xml:space="preserve">Prestación de servicios de apoyo a la gestión en el seguimiento y control de las actuaciones administativas necesarias para suministros consumibles a cargo de la Subdirección Logistica. </t>
  </si>
  <si>
    <t>Disponibilidad de elementos de bioseguridad, trauma kit e insumos médicos para la atención de emergencias e incidentes</t>
  </si>
  <si>
    <t>42141501;42141502;42141503;42142101;42142103;42142105;42142108;42172010;42172013;42172016;42172201;42281502;42291902</t>
  </si>
  <si>
    <t>Proveer el suministro de elementos de bioseguridad, trauma kit e insumos médicos básicos para la atención de emergencias.</t>
  </si>
  <si>
    <t>Determinación de estandares y requisitos técnicos</t>
  </si>
  <si>
    <t xml:space="preserve">Prestación de servicios profesionales para acompañar a la Subdirección Logistica, en el diligenciamiento y  seguimiento de las herramientas de planificación y  gestión de los procedimientos a cargo de esta Sudirección. </t>
  </si>
  <si>
    <t>Monitoreo y - seguimiento  financiero del proceso a los requerimientos realizados a través de mesa logística</t>
  </si>
  <si>
    <t>Prestar servicios profesionales para acompañar a la Subdirección Logística en la planeacion, seguimiento,  actualización y gestión presupuestal en el marco de los procesos y procedimiento a cargo de la dependencia.</t>
  </si>
  <si>
    <t>Seguimiento, control y rotación de inventarios, asi como su entrega a las estaciones</t>
  </si>
  <si>
    <t xml:space="preserve">Prestación de servicios de apoyo a la gestión para la Subdirección Logística en las actividades relacionadas con el componente administrativo de los procesos relacionados con consumibles y suministros y equipo menor a cargo de esta Subdirección. </t>
  </si>
  <si>
    <t>Garantizar herramientas, utensilios y materiales de hierro, otros metales y plásticos para la atención de herramientas</t>
  </si>
  <si>
    <t>39121321;
31162800;
39121700</t>
  </si>
  <si>
    <t>Suministrar herramientas, utensilios y materiales de hierro, otros metales y plásticos para soporte en la atención de emergencias de la UAECOB.</t>
  </si>
  <si>
    <t>Monitoreo y gestión a los requerimientos realizados a través de mesa logística y  el seguimiento y control financiero del proceso</t>
  </si>
  <si>
    <t>Seguimiento, control y rotación de inventarios, asi como su transporte y distribución</t>
  </si>
  <si>
    <t>Prestación de servicios profesionales de carácter administrativo y financiero en el marco de los procesos y procedimientos a cargo de la Subdirección Logística</t>
  </si>
  <si>
    <t>Visitas de seguimiento para validar las necesidades y estado de los suministros</t>
  </si>
  <si>
    <t xml:space="preserve">Prestación de servicios como conductor en los diferentes recorridos de carácter operativo que se requieran en la Subdirección Logistica. </t>
  </si>
  <si>
    <t xml:space="preserve">Recargar extintores y reponer aquellos que se den de baja </t>
  </si>
  <si>
    <t>Adquisición, mantenimiento y recarga de los extintores de la UAECOB y de agentes químicos extintores para las máquinas de bomberos</t>
  </si>
  <si>
    <t>Realizar las visitas técnicas para programación de elementos y su rmantenimiento</t>
  </si>
  <si>
    <t>Prestación de servicios profesionales para apoyar la realización y ejercer el acompañamiento administrativo y financiero en la elaboración y revisión de las actas de liquidación y de cierre de expedientes, así como demás actuaciones administrativas requeridas en los procesos de contratación adelantados por la Subdirección Logistica.</t>
  </si>
  <si>
    <t>Prestación de servicios profesionales para brindar soporte y acompañamiento técnico y tecnológico a los aplicativos implementados en los procedimientos a cargo de por la Subdirección Logistica.</t>
  </si>
  <si>
    <t xml:space="preserve">Prestación de servicios de apoyo a la gestión para la Subdirección Logistica en las actividades relacionadas con el componente administrativo de los procesos a cargo de esta Subdirección. </t>
  </si>
  <si>
    <t>Asegurar las raciones de campaña  para el personal Operativo</t>
  </si>
  <si>
    <t xml:space="preserve">Suministrar  raciones de campaña para dotación de los grupos operativos de la UAECOB, que participan en la atención de emergencias o incidentes, procesos de capacitación y en actividades de gestión de riesgos que se presentan dentro y fuera del Distrito Capital.
</t>
  </si>
  <si>
    <t>Validación en el recibo y entrega de los productos con los uniformados de acuerdo a las solicitudes realizada a través de mesa logística.</t>
  </si>
  <si>
    <t xml:space="preserve">Prestación de servicios de apoyo a la gestión de carácter administrativo y documental para la atención de requerimientos, solicitudes y tramites documentales del personal operativo a cargo de la estación B3 - Logistica.  </t>
  </si>
  <si>
    <t>Disponibilidad de elementos de protección personal y desinfección para evitar el COVID-19</t>
  </si>
  <si>
    <t>Suministrar elementos de protección personal y desinfección para evitar el contagio y propagación del coronavirus COVID-19.</t>
  </si>
  <si>
    <t>Reducción del riesgo derivado de la contaminación de los trajes especiales de línea de fuego, mediante tratamiento especializado de limpieza</t>
  </si>
  <si>
    <t>Trajes de línea de fuego reparados y descontaminados</t>
  </si>
  <si>
    <t>Prestar el servicio de mantenimiento y restauración para la protección, seguridad y descontaminación de trajes especiales de línea de fuego, que permita al Cuerpo Oficial de Bomberos responder a las emergencias presentadas con seguridad y protección.</t>
  </si>
  <si>
    <t>Visitas a estaciones para validar el estado de los EPP´s</t>
  </si>
  <si>
    <t xml:space="preserve">Prestación de servicios profesionales para la Subdirección Logística en el seguimiento y control del componente ambiental, así como, la gestión de solicitudes de mesa logística en relación con  parque automotor, equipo menor y suministros consumibles. </t>
  </si>
  <si>
    <t>Cambiar escaleras especializadas en mal estado para máquinas extintoras y estaciones de bomberos.</t>
  </si>
  <si>
    <t>Prestación de  servicios profesionales para apoyar a la Subdirección Logística en el seguimiento y  elaboración de informes referentes a la ejecución de los contratos a cargo de esta dependencia.</t>
  </si>
  <si>
    <t>Ejecutar el 100% del programa de mantenimiento de vehículos y equipo menor de la UAECOB</t>
  </si>
  <si>
    <t>Mantenimiento parque automotor</t>
  </si>
  <si>
    <t>Administración del parque automotor de la UAECOB</t>
  </si>
  <si>
    <t>Mantenimiento de vehículos livianos</t>
  </si>
  <si>
    <t>Líder parque automotor</t>
  </si>
  <si>
    <t>Mantenimiento preventivo y correctivo, incluyendo el suministro de repuestos, insumos y mano de obra especializada para los vehículos livianos pertenecientes al parque automotor de la U.A.E. cuerpo oficial de bomberos de Bogotá D.C.</t>
  </si>
  <si>
    <t>CONTRATO DE SUMINISTRO DE SERVICIOS</t>
  </si>
  <si>
    <t>Prestación de servicios profesionales para acompañar a la Subdirección Logística en el seguimiento técnico del mantenimiento de los vehículos del parque automotor de la UAECOB.</t>
  </si>
  <si>
    <t>Inspecciones técnicas preventivas, revisión de informes técnicos mensuales y validación de repuestos originales.</t>
  </si>
  <si>
    <t xml:space="preserve">Prestación de servicios profesionales para realizar el seguimiento administrativo, operativo, control y monitoreo a los vehículos  del parque automotor, que se encuentren o sean objeto de mantenimiento a cargo de la Subdirección Logistica. </t>
  </si>
  <si>
    <t>Mantenimiento de vehículos pesados</t>
  </si>
  <si>
    <t>Mantenimiento preventivo y correctivo, incluyendo el suministro de repuestos, insumos y mano de obra especializada para los vehículos pesados y/o máquinas pertenecientes al parque automotor de la U.A.E. cuerpo oficial de bomberos de Bogotá D.C.</t>
  </si>
  <si>
    <t>Realizar inspecciones técnicas preventivas a los vehículos pesados</t>
  </si>
  <si>
    <t>Prestación de servicios de apoyo a la gestión para realizar el seguimiento y control de las bases de datos,  hojas de vida del parque automotor con el cual cuenta la Subdirección Logistica.</t>
  </si>
  <si>
    <t>Prestación de servicios profesionales para acompañar a la Suddirección Logística en el seguimiento  técnico y administrativo, referente al mantenimiento de los vehículos del parque automotor de la UAECOB.</t>
  </si>
  <si>
    <t>Revisión de informes técnicos mensuales y validación de repuestos originales.</t>
  </si>
  <si>
    <t>Disponibilidad de combustible</t>
  </si>
  <si>
    <t>Disponer el servicio de suministro de combustibles para vehículos, máquinas y equipos especializados dentro y fuera de Bogotá.</t>
  </si>
  <si>
    <t>Apoyar a la Subdirección Operativa con la programación de combustible para emergencia o incidentes que sean requeridos realizando el monitoreo y gestión a los requerimientos realizados a través de mesa logística</t>
  </si>
  <si>
    <t xml:space="preserve">Prestación de servicios de apoyo a la gestión para la Subdirección Logistica en las actividades  propias de la mesa logistica a cargo de esta dependencia. </t>
  </si>
  <si>
    <t>Servicio de transporte helicoportado para el soporte en la atención de incidentes y emergencias de la UAECOB</t>
  </si>
  <si>
    <t>Disponibilidad de servicios aéreos</t>
  </si>
  <si>
    <t>Prestar el servicio de apoyo aéreo con helicóptero para la atención integral de emergencias, valoración, inspección, operaciones de búsqueda y rescate y extinción de incendios forestales.</t>
  </si>
  <si>
    <t>Prestación de servicios de transporte aéreo helicoportado para la UAE Cuerpo Oficial de Bomberos</t>
  </si>
  <si>
    <t>Mantenimiento de llantas del parque automotor</t>
  </si>
  <si>
    <t>El Suministro e instalacion de llantas y otros servicios,  para los vehículos del parque automotor de la UAECOB</t>
  </si>
  <si>
    <t xml:space="preserve">Prestación de servicios de apoyo a la gestión para la Subdirección Logistica en las actividades relacionadas con el componente administrativo del proceso de parque automotor a cargo de esta Subdirección. </t>
  </si>
  <si>
    <t>Determinación de estandares y requisitos técnicos y articulación con las dependencias misionales para las activividades de busqueda,  reconocimiento y/o extinción de incendios, también el monitoreo y gestión a los requerimientos realizados a través de mesa logística</t>
  </si>
  <si>
    <t xml:space="preserve">Prestación de servicios profesionales para acompañar a la Subdirección Logistica, en el diseño, implementación, reporte y monitoreo de los diferentes procedimientos que competen a esta Subdirección. </t>
  </si>
  <si>
    <t>Diagnóstico y reparación de vehiculos de respuesta rápida</t>
  </si>
  <si>
    <t>Diagnóstico técnico, mantenimiento, reparación, suministros de repuestos e insumos y mano de obra especializada para las unidades vehiculares de despliegue rápido de la UAECOB</t>
  </si>
  <si>
    <t>Inspecciones técnicas y validación de los repuestos  a los vehículos de respuesta rápida</t>
  </si>
  <si>
    <t xml:space="preserve">Prestación de servicios de apoyo a la gestión para realizar la revisión, verificación y mantenimiento preventivo y correctivo al parque automotora cargo de la Subdirección Logistica </t>
  </si>
  <si>
    <t>Mantenimiento equipo menor</t>
  </si>
  <si>
    <t>Equipo menor en funcionamiento</t>
  </si>
  <si>
    <t>Disponibilidad de equipos de rescate vehícular</t>
  </si>
  <si>
    <t xml:space="preserve">Líder equipo menor </t>
  </si>
  <si>
    <t>72101509
46191600</t>
  </si>
  <si>
    <t>Mantenimiento y Suministro de repuestos, accesorios e insumos de Equipos de Rescate Vehicular Liviano y Pesado.</t>
  </si>
  <si>
    <t>Realizar las visitas técnicas para programación de elementos y su rmantenimiento, con el respectivo monitoreo y gestión de requerimientos realizados a través de mesa logística</t>
  </si>
  <si>
    <t xml:space="preserve">Prestación de servicios profesionales para coordinar, controlar y realizar el seguimiento a los diferentes procesos y procedimientos del parque automotor y equipo menor a cargo de la Subdirección Logistica. </t>
  </si>
  <si>
    <t>Disponibilidad de compresores de aire respirable</t>
  </si>
  <si>
    <t>Visitas técnicas para programación de mantenimiento preventivo</t>
  </si>
  <si>
    <t xml:space="preserve">Prestación de servicios profesionales para realizar el seguimiento operativo, monitoreo,  programación  de los mantenimientos preventivos y correctivos del equipo menor  a cargo de la Subdirección Logistica. </t>
  </si>
  <si>
    <t>Monitoreo y seguimiento financiero del procesoa los requerimientos realizados a través de mesa logística</t>
  </si>
  <si>
    <t xml:space="preserve">Prestación de servicios profesionales para la acompañar a la Subdirección Logística en la estructuración y definición de aspectos técnicos y financieros en  los diferentes procesos de contratación de bienes y servicios en las etapas precontractual, contractual y postcontractual adelantados por la Subdirección Logistica. </t>
  </si>
  <si>
    <t>Disponibilidad de equipos de respiración autonoma</t>
  </si>
  <si>
    <t>Mantenimiento, suministro de repuestos e insumos para los equipos de respiración autónoma Interspiro y de su Posicheck 3</t>
  </si>
  <si>
    <t xml:space="preserve">Prestación de servicios profesionales para realizar el acompañamiento y apoyo en el seguimiento y control a los diferentes procesos y procedimientos del equipo menor a cargo de la Subdirección Logistica. </t>
  </si>
  <si>
    <t xml:space="preserve">Mantenimiento de equipo menor </t>
  </si>
  <si>
    <t>72101509;72101517;72151511;72154109;72154300</t>
  </si>
  <si>
    <t>Mantenimiento Correctivo y Preventivo de los Equipos Menores con suministro, repuestos, accesorios e insumo</t>
  </si>
  <si>
    <t>Articulación con la academía para capacitación y formación en el manejo y uso de  mezclas de los equipos.</t>
  </si>
  <si>
    <t>Prestación de servicios de apoyo a la gestión para realizar el seguimiento y control de las bases de datos,   apoyo administrativo del equipo menor a cargo de la Subdirección Logistica.</t>
  </si>
  <si>
    <t xml:space="preserve">Prestación de servicios de apoyo a la gestión para realizar la revisión, verificación y mantenimiento preventivo y correctivo al equipo menora cargo de la Subdirección Logistica </t>
  </si>
  <si>
    <t>Realizar las reparaciones y mantenimientos conforme a las directrices y cronograma establecido</t>
  </si>
  <si>
    <t xml:space="preserve">Prestación de servicios de apoyo a la gestión para realizar la revisión, verificación y mantenimiento preventivo y correctivo al equipo menor cargo de la Subdirección Logistica </t>
  </si>
  <si>
    <t>Prestación de servicios de apoyo a la gestión para realizar el seguimiento y control de las bases de datos y actualización de hojas de vida del equipo menor a cargo de la Subdirección Logistica.</t>
  </si>
  <si>
    <t xml:space="preserve">Prestación de servicios de apoyo a la gestión para realizar la revisión, verificación y mantenimiento preventivo al equipo menor con el que cuenta la Subdirección Logistica </t>
  </si>
  <si>
    <t>Implementar 100 % del plan de gestión de riesgo para los procesos de conocimiento y reducción en incendios, incidentes con materiales peligrosos y escenarios de riesgos</t>
  </si>
  <si>
    <t>Subdirección de Gestión del Riesgo</t>
  </si>
  <si>
    <t>Reducción del Riesgo</t>
  </si>
  <si>
    <t>17. Estructurar, diseñar e implementar programas de educación, formación y entrenamiento dirigidos al sector privado, industrial, gubernamental, no gubernamental y comunitario en materia de gestión integral del riesgo contraincendio, rescate y materiales peligrosos.</t>
  </si>
  <si>
    <t>Racionalización de tramites</t>
  </si>
  <si>
    <t>Profesional Especializado SGR</t>
  </si>
  <si>
    <t>Virtualización de inspecciones técnicas</t>
  </si>
  <si>
    <t>7. Emitir conceptos técnicos para los sistemas de protección contraincendio y seguridad humana, durante la formulación de proyectos nuevos y remodelaciones, la ejecución de obra y durante el funcionamiento de establecimientos públicos y comerciales.</t>
  </si>
  <si>
    <t>Prestacion de servicios para la ejecucion de visitas de seguridad humana y proteccion contra incendio,  en edificaciones y establecimientos de comercio, con el fin de optimizar la prestacion del servicio misional</t>
  </si>
  <si>
    <t>Líder de Inspecciones</t>
  </si>
  <si>
    <t xml:space="preserve">81141800 
80101600 
80101500 
43233501 </t>
  </si>
  <si>
    <t>Realizar las inspecciones en seguridad humana y sistemas de protección de incendios en establecimientos comerciales y edificaciones del Distrito Capital</t>
  </si>
  <si>
    <t>Fortalecer los procesos de reducción del riesgo</t>
  </si>
  <si>
    <t>Sostenimiento de los procesos de la Subdirección de Gestión del Riesgo asociados a reducción en incendios, rescates, incidentes con materiales peligrosos y otras emergencias</t>
  </si>
  <si>
    <t>5. Proponer estrategias y disposiciones normativas para regular el manejo, transporte y disposición de materiales peligrosos, en lo relativo a planes de contingencia y procedimientos de coordinación con el servicio de bomberos de la ciudad.</t>
  </si>
  <si>
    <t xml:space="preserve">En el marco de la Comisión Intersectorial para la Prevención y Monitoreo del Uso de Pólvora en Bogotá D.C. Temporada 2020 – 2021. En cumplimiento de las acciones derivadas del Dec. 360 de 2018. </t>
  </si>
  <si>
    <t>78121600 
78131800 
92111600 
72141500</t>
  </si>
  <si>
    <t>Contratar los servicios de recolección, manipulación, almacenamiento temporal, transporte y disposición final (destrucción o devolución) de pólvora, fuegos artificiales, globos y demás artículos pirotécnicos incautados por las autoridades competentes en el Distrito Capital".</t>
  </si>
  <si>
    <t>Gestión del riesgo de incendio</t>
  </si>
  <si>
    <t>13. Gestionar los programas y campañas de prevención de incendios, e incidentes con materiales peligrosos en coordinación con las áreas y entidades a que haya lugar.</t>
  </si>
  <si>
    <t xml:space="preserve">Sostenimiento de los procesos de la Subdirección de Gestión del Riesgo </t>
  </si>
  <si>
    <t>Apoyo a las Operaciones</t>
  </si>
  <si>
    <t>2. Dirigir la preparación y ejecución del plan operativo y de desarrollo de la dependencia, identificando acciones integradas.</t>
  </si>
  <si>
    <t>Contratacion de los elementos necesarios para brindar el soporte operacional en temas de bienestar y apoyo en PMU´s</t>
  </si>
  <si>
    <t>Lider GAO</t>
  </si>
  <si>
    <t>56101500 - Muebles
49121500 - Equipos para camping y exteriores
49121600- Muebles de camping
52152002- Contenedores para almacenar alimentos para uso doméstico
56101600- Muebles para el exterior
4712170- -Envases y accesorios para residuos
48101500- Equipo para cocinar o calentar
95131700- Tiendas carpas y estructuras de membrana</t>
  </si>
  <si>
    <t>Adquirir elementos, para el funcionamiento del Grupo de Apoyo Operacional</t>
  </si>
  <si>
    <t>Educación comunitaria en seguridad humana y protección contra incendios a poblaciones específicas a través del uso de nuevas tecnologías</t>
  </si>
  <si>
    <t>Gestión del conocimiento y la innovación</t>
  </si>
  <si>
    <t>Lider Proyeccion e Innovación</t>
  </si>
  <si>
    <t>Gestion del Riesgo</t>
  </si>
  <si>
    <t>Sostenimiento de los procesos de la Subdirección de Gestión del Riesgo asociados a conocimiento en incendios, rescates, incidentes con materiales peligrosos y otras emergencias</t>
  </si>
  <si>
    <t>Conocimiento del Riesgo</t>
  </si>
  <si>
    <t>4. Establecer las especificaciones técnicas del equipamiento operativo de la Unidad relacionado con las amenazas existentes en la ciudad.</t>
  </si>
  <si>
    <t>Formulacion del Sistema de Monitoreo de Incendios Forestales para los Cerros Orientales de la Ciudad de Bogotá</t>
  </si>
  <si>
    <t>Lider Monitoreo</t>
  </si>
  <si>
    <t>Prestar los servicios profesionales para la formulacion del Sistema de Monitoreo de Incendios Forestales para los Cerros Orientales de la Ciudad de Bogotá</t>
  </si>
  <si>
    <t>1. Participar con el Director General en la formulación y ejecución de políticas, planes programas y proyectos, dirigidos a la gestión del riesgo contraincendios, explosiones, rescate e incidentes con materiales peligrosos.</t>
  </si>
  <si>
    <t>Apoyar la gestion administrativa de la Subdireccion de Gestion del Riesgo</t>
  </si>
  <si>
    <t>Secretaria</t>
  </si>
  <si>
    <t>Prestar servicios de apoyo administrativo a la gestión en la Subdirección de Gestión del Riesgo.</t>
  </si>
  <si>
    <t xml:space="preserve">Seguimiento a las actividades de la Subdirección de Gestion del Riesgo.  </t>
  </si>
  <si>
    <t>Asistente de Subdireccion, apoyo administrativo y financiero</t>
  </si>
  <si>
    <t>Prestar servicios profesionales para el seguimiento de las actividades desarrolladas en la Subdirección de Gestión del riesgo.</t>
  </si>
  <si>
    <t xml:space="preserve">Realizar las labores de apoyo a la contratación y aspectos juridicos de la Subdirección de Gestión del Riesgo </t>
  </si>
  <si>
    <t xml:space="preserve">Profesional  Contratacion, Realizar las labores de apoyo a la contratación y aspectos juridicos de la Subdirección de Gestión del Riesgo </t>
  </si>
  <si>
    <t>Prestar servicios profesionales, para los aspectos juridicos y contractuales de la Subdirección de Gestión del riesgo.</t>
  </si>
  <si>
    <t>Realizar apoyo a la construcción documental de la SGR y seguimiento de los planes, indicadores, mapas de riesgos y todo lo relacionado con la mejora continua de la SGR</t>
  </si>
  <si>
    <t>Profesional MIPG  Realizara apoyo a la construcción documental de la SGR y seguimiento de los planes, indicadores, mapas de riesgos y todo lo relacionado con la mejora continua de la SGR</t>
  </si>
  <si>
    <t>Prestar servicios profesionales en las actividades del MIPG de la Subdirección de Gestión del riesgo.</t>
  </si>
  <si>
    <t>Desarrollo de las piezas graficas para los porcesos adelantados por la SGR</t>
  </si>
  <si>
    <t>Profesional Diseño Grafico</t>
  </si>
  <si>
    <t>Prestar servicios profesionales en el desarrollo de actividades graficas para la Subdirección de Gestión del riesgo.</t>
  </si>
  <si>
    <t xml:space="preserve">Brindar apoyo en los aspectos financieros y de seguimiento en los procesos adelantados por la SGR </t>
  </si>
  <si>
    <t xml:space="preserve">Profesional de Apoyo a los procesos financieros y de seguimiento finaciero </t>
  </si>
  <si>
    <t>Prestar servicios profesionales para el analisís financiero en la Subdirección de Gestión del riesgo.</t>
  </si>
  <si>
    <t xml:space="preserve">Apoyar el desarrollo relacionado con las aplicaciones y los desarrollos tecnologicos para la gestion de los riesgos misionales de la UAECOB </t>
  </si>
  <si>
    <t>Tecnico de desarrollo Tecnologico</t>
  </si>
  <si>
    <t>Prestar servicios de apoyo a la gestión de tecnologias de la Subdirección de Gestión del Riesgo.</t>
  </si>
  <si>
    <t xml:space="preserve">Seguimiento a las obligaciones del contrato de servicios de manipulacion, transporte, almacenamiento, dispocision de polvora </t>
  </si>
  <si>
    <t>Responsable Polvora y pirottecnia</t>
  </si>
  <si>
    <t xml:space="preserve">Prestar servicios de apoyo a la gestión de actividades realcionadas con Polvora y Pirotecnia para la Subdirección de Gestión del Riesgo. </t>
  </si>
  <si>
    <t>Realizar la conduccion de vehiculos para el desarrollo de lasactividades de la SGR</t>
  </si>
  <si>
    <t>Conductor</t>
  </si>
  <si>
    <t>Prestar servicios de apoyo a la gestión en la Subdirección de Gestión del Riesgo.</t>
  </si>
  <si>
    <t>Apoyo en la gestión de las actividades del GAO</t>
  </si>
  <si>
    <t>Profesional GAO Bienestar</t>
  </si>
  <si>
    <t>Prestar servicios profesionales para la gestión de las actividades del Grupo de Apoyo Operacional en la Subdirección de Gestión del riesgo.</t>
  </si>
  <si>
    <t>Tecnico GAO Bienestar</t>
  </si>
  <si>
    <t>Prestar servicios de apoyo para la gestión de las actividades del Grupo de Apoyo Operacional en la Subdirección de Gestión del riesgo.</t>
  </si>
  <si>
    <t xml:space="preserve">Apoyo en las actividades de Bienestar del Grupo de Apoyo Operacional </t>
  </si>
  <si>
    <t>Auxiliar GAO Bienestar</t>
  </si>
  <si>
    <t>Prestar servicios de apoyo en las actividades del Grupo de Apoyo Operacional de la Subdirección de Gestión del riesgo.</t>
  </si>
  <si>
    <t xml:space="preserve">Apoyo en las actividades logisticas del Grupo de Apoyo Operacional </t>
  </si>
  <si>
    <t>Auxiliar GAO Logistico</t>
  </si>
  <si>
    <t xml:space="preserve">Apoyo en las actividades de movilización logisticas del Grupo de Apoyo Operacional </t>
  </si>
  <si>
    <t>GAO Conductor</t>
  </si>
  <si>
    <t>Apoyo en las labores administrativas del proceso de conocimiento de la SGR</t>
  </si>
  <si>
    <t>Auxiliar Administrativo</t>
  </si>
  <si>
    <t>Prestar sus servicios a la Subdirección de Gestión del Riesgo en el proceso de Conocimiento del Riesgo.</t>
  </si>
  <si>
    <t>Liderar las actividades de monitoreo y seguimiento de los incidentes relacionados con los riesgos misionales</t>
  </si>
  <si>
    <t>Responsable de Monitoreo</t>
  </si>
  <si>
    <t>Prestar sus servicios profesionales a la Subdirección de Gestión del Riesgo en las actividades de monitoreo del riesgo.</t>
  </si>
  <si>
    <t>apoyo en las actividades de monitoreo y seguimiento de los incidentes relacionados con los riesgos misionales</t>
  </si>
  <si>
    <t>Profesional Monitoreo</t>
  </si>
  <si>
    <t>Apoyo para el analisis de la informacion generada por la Sala de Situación</t>
  </si>
  <si>
    <t>Analistas Sala de Situación</t>
  </si>
  <si>
    <t>Prestar sus servicios a la Subdirección de Gestión del Riesgo en las actividades de monitoreo del riesgo.</t>
  </si>
  <si>
    <t>Apoyo en la captura de la informacion de las diferentes plataformas en sala de situacion</t>
  </si>
  <si>
    <t>Auxiliares sala de situacion</t>
  </si>
  <si>
    <t xml:space="preserve">Liderar las actividades de caracterización  y Analisis de los escenarios de riesgo misionales </t>
  </si>
  <si>
    <t>Responsable Caracteriza y Analisis Esc</t>
  </si>
  <si>
    <t>Prestar sus servicios a la Subdirección de Gestión del Riesgo en las actividades de Caracterizacion y Analisis de Escenarios de Riesgo.</t>
  </si>
  <si>
    <t xml:space="preserve">Partipar en las actividades de caracterización  y Analisis de los escenarios de riesgo misionales </t>
  </si>
  <si>
    <t>Profesionales Escenarios</t>
  </si>
  <si>
    <t>15. Formular y proponer a la Dirección las políticas de investigación y desarrollo en concordancia con el plan de acción de la entidad y coordinar los proyectos de investigación y las actividades y derivadas de tales procesos.</t>
  </si>
  <si>
    <t>Liderar las actividades de proyeccion e innovación, tendientes al fortalecimiento institucional y comunitario</t>
  </si>
  <si>
    <t>Profesionales Proyeccion e Innovación</t>
  </si>
  <si>
    <t>Prestar sus servicios a la Subdirección de Gestión del Riesgo en las actividades de Proyeccion e Innovación.</t>
  </si>
  <si>
    <t>Participar en las actividades de proyeccion e innovación, tendientes al fortalecimiento institucional y comunitario</t>
  </si>
  <si>
    <t>Apoyar las actividades del proceso de Reduccion del riesgo de la SGR</t>
  </si>
  <si>
    <t>Profesional de Apoyo Reduccion</t>
  </si>
  <si>
    <t>Prestar sus servicios a la Subdirección de Gestión del Riesgo en el proceso de Reduccion del Riesgo.</t>
  </si>
  <si>
    <t>6. Proponer y gestionar alternativas para la revisión y aprobación de diseños de instalaciones desde el punto de vista pasivo y activo contra incendio, y demás actividades de prevención en obras y mantenimiento durante la vida útil de las edificaciones.</t>
  </si>
  <si>
    <t>Liderar las actividades relacionadas con las Revisiones Tecnicas de la UAECOB</t>
  </si>
  <si>
    <t>Responsable Revisiones Tecnicas</t>
  </si>
  <si>
    <t>Prestar sus servicios a la Subdirección de Gestión del Riesgo en las actividades de Revisiones tecnicas.</t>
  </si>
  <si>
    <t>Realizar el analisis normativo en temas de seguridad humana y proteccion contra incedios para la SGR</t>
  </si>
  <si>
    <t>Abogado Normas Edificación</t>
  </si>
  <si>
    <t>Apoyar las actividades relacionadas con las Revisiones Tecnicas de la UAECOB</t>
  </si>
  <si>
    <t>Profesionales Revisiones Tecnicas</t>
  </si>
  <si>
    <t>8. Definir los requerimientos, necesidades de recursos en sistemas de protección contraincendio y seguridad humana, para el desarrollo de actividades de aglomeraciones de público y emitir el concepto respectivo, de conformidad con el Decreto Distrital 192 de 2011, o normas que lo modifiquen o complementen.</t>
  </si>
  <si>
    <t>Desarrollar la evaluacion de los planes para Aglomeraciones de Publico</t>
  </si>
  <si>
    <t>Profesionales Aglomeraciones</t>
  </si>
  <si>
    <t>Prestar sus servicios a la Subdirección de Gestión del Riesgo en las actividades de Aglomeraciones de Publico.</t>
  </si>
  <si>
    <t>Apoyar la evaluacion de los planes para Aglomeraciones de Publico</t>
  </si>
  <si>
    <t>Auxiliar Aglomeraciones</t>
  </si>
  <si>
    <t xml:space="preserve">PRESTAR SERVICIOS DE APOYO A LAS ACTIVIDADES DE SGR EN EL PROCESO DE REDUCCIÓN DEL RIESGO. </t>
  </si>
  <si>
    <t xml:space="preserve">Liderar las actividades encaminadas al desarrollo de los Programas y Campañas de Prevención </t>
  </si>
  <si>
    <t>Responsable de Programas de Prevención</t>
  </si>
  <si>
    <t>Prestar sus servicios a la Subdirección de Gestión del Riesgo en las actividades de Programas y Campañas de Prevención.</t>
  </si>
  <si>
    <t xml:space="preserve">Apoyar las actividades de diseño y desarrollo de Programas y Campañas de Prevención </t>
  </si>
  <si>
    <t>Profesionales Diseño y Desarrollo Progrmas de Prevencion</t>
  </si>
  <si>
    <t>Liderar las actividades de Formación y Capacitación Externa de la UAECOB</t>
  </si>
  <si>
    <t>Responsable de Formación y Capacitación</t>
  </si>
  <si>
    <t>Prestar sus servicios a la Subdirección de Gestión del Riesgo en las actividades de Formacion y Capacitación.</t>
  </si>
  <si>
    <t>Apoyar las actividades diseño y desarrollo de la  formación y capacitación externa de la UAECOB</t>
  </si>
  <si>
    <t>Profesional programas capacitación</t>
  </si>
  <si>
    <t>Profesionales Diseño y Desarrollo</t>
  </si>
  <si>
    <t>7637 - FORTALECIMIENTO DE LA INFRAESTRUCTURA DE TECNOLOGÍA INFORMÁTICA Y DE COMUNICACIONES DE LA UAECOB BOGOTÁ</t>
  </si>
  <si>
    <t>Implementar 100% del programa de seguridad y privacidad de la información en la UAECOB alineado a la Política de Gobierno Digital</t>
  </si>
  <si>
    <t>Oficina Asesora de Planeación</t>
  </si>
  <si>
    <t>Fortalecimiento de la seguridad y privacidad de la información en la UAECOB</t>
  </si>
  <si>
    <t>Gobierno y seguridad digital implementados en la UAECOB</t>
  </si>
  <si>
    <t>Adelantar la fase de planificación del modelo de Seguridad y Privacidad de la Información</t>
  </si>
  <si>
    <t>Socializar la Política y el Manual de Seguridad y Privacidad de la Información</t>
  </si>
  <si>
    <t>Seguridad Digital</t>
  </si>
  <si>
    <t>Lider de TI</t>
  </si>
  <si>
    <t xml:space="preserve">80101500
80101600
80101700
81101700
81110000
81160000
</t>
  </si>
  <si>
    <t>Prestación de servicios profesionales como oficial de seguridad que pemita estructurar, implementar y hacer seguimiento a todas las actividades necesarias para desarrollar la politica de seguridad y privacidad de la información en la UAECOB</t>
  </si>
  <si>
    <t>Elaborar el plan de seguridad y privacidad de la información</t>
  </si>
  <si>
    <t>Oficial de seguridad</t>
  </si>
  <si>
    <t>Elaboración del Plan de Comunicaciónes</t>
  </si>
  <si>
    <t>uso y apropiación</t>
  </si>
  <si>
    <t>Definición de procedimientos de SGSI</t>
  </si>
  <si>
    <t>Revision y actualización de funciones del comité institucional de gestion y desempeño</t>
  </si>
  <si>
    <t>Documentación, valoración y elaboración matriz de riesgos para la actualización del Inventario de activos de información.</t>
  </si>
  <si>
    <t>Operador de seguridad</t>
  </si>
  <si>
    <t>43233200
81112200</t>
  </si>
  <si>
    <t>Renovación de los certificados digitales de seguridad ssl para los sistemas de información y las firmas digitales para el sistema documental de la unidad administrativa especial cuerpo oficial bomberos de bogotá.</t>
  </si>
  <si>
    <t>1110200042       Servicios prestados a las empresas y servicios de producción </t>
  </si>
  <si>
    <t>Implementar 100% del programa de arquitectura TI conforme a las necesidades de la UAECOB</t>
  </si>
  <si>
    <t>Fortalecimiento de la infraestructura de tecnología informática y de comunicaciones de la UAECOB</t>
  </si>
  <si>
    <t>Adelantar la fase de implementación del modelo de Seguridad y Privacidad de la Información</t>
  </si>
  <si>
    <t>Levantamiento de activos de información</t>
  </si>
  <si>
    <t>Prestación de servicios profesionales para aplicar los lineamientos impartidos en la política de seguridad y privacidad de la información en la UAECOB</t>
  </si>
  <si>
    <t>Integración de MSPI con Gestión Documental</t>
  </si>
  <si>
    <t>Implementación de controles segun norma ISO 27001 y MPSI</t>
  </si>
  <si>
    <t>Contratar el servicio de mantenimiento preventivo y correctivo de los sistemas de seguridad Electronica del Edificio Comando.</t>
  </si>
  <si>
    <t>72101509
72101516
46171619
46171622</t>
  </si>
  <si>
    <t>Adicion y prorroga  al contrato 745 de 2020 cuyo objeto es "Mantenimiento predictivo, preventivo y correctivo para los subsistemas de detección y extinsión de incendios, rutilantes, voceo y de comunicaciones de la UAECOB"</t>
  </si>
  <si>
    <t>Planificación y control operacional - estrategia de planificación y control operacional aprobada por la Alta Dirección</t>
  </si>
  <si>
    <t xml:space="preserve">
Contratar la adquisicion y renovación del Licencimiento de Antivirus para la UAECOB</t>
  </si>
  <si>
    <t>Implementación del Plan de Tratamiento de Riesgos</t>
  </si>
  <si>
    <t>Contratar la renovación del licenciamiento WAF para la UAECOB</t>
  </si>
  <si>
    <t>Habilitar 3 servicios ciudadanos digitales básicos en la UAECOB</t>
  </si>
  <si>
    <t>Desarrollo APP emergencias conectada a la línea 123</t>
  </si>
  <si>
    <t xml:space="preserve">Desarrollo y puesta en marcha de la APP </t>
  </si>
  <si>
    <t>Gobierno Digital</t>
  </si>
  <si>
    <t>Pruebas y Ajustes</t>
  </si>
  <si>
    <t>Puesta en Producción</t>
  </si>
  <si>
    <t>Mejoramiento de la interaccción con el ciudadano a través de las tecnologías de la información</t>
  </si>
  <si>
    <t>Preparación para la vinculación al servicio de interoperabilidad</t>
  </si>
  <si>
    <t>Adelantar las actividades de diseño para uso y apropiación</t>
  </si>
  <si>
    <t>Implementación del servicio de interoperabilidad</t>
  </si>
  <si>
    <t>Garantizar la disponibilidad de los servicios tecnologicos de la entidad</t>
  </si>
  <si>
    <t>Gestor Servicios TI</t>
  </si>
  <si>
    <t>Adición y prorroga al contrato 697 de 2020 cuyo objeto es “CONTRATAR LOS SERVICIOS DE NUBE PÚBLICA PARA LA UAECOB”</t>
  </si>
  <si>
    <t>Administrar plataformas Web</t>
  </si>
  <si>
    <t>Prestación de servicios profesionales para administrar y brindar soporte a los portales WEB en la UAECOB</t>
  </si>
  <si>
    <t>Gestionar las actividades derivadas de la implementación del servicio de interoperabilidad</t>
  </si>
  <si>
    <t>Prestación de servicios profesionales para gestionar e implementar el modelo de Interoperabilidad y Datos Abiertos en la UAECOB</t>
  </si>
  <si>
    <t>Mejorar la eficiencia y productividad de los servicios internos y externos de la entidad</t>
  </si>
  <si>
    <t>Contratar el servicio de Licenciamiento de Herramienta de colaboración para la UAECOB</t>
  </si>
  <si>
    <t>Garantizar la implementación del servicio de interoperabilidad</t>
  </si>
  <si>
    <t>Garantizar la Estrategia y Gobierno  de TI</t>
  </si>
  <si>
    <t>Documentación de la estrategia de TI</t>
  </si>
  <si>
    <t>Prestar servicios profesionales en la Oficina Asesora de Planeación, para liderar las actividades necesarias que permitan la consolidación de la infraestructura tecnológica de la UAECOB en una herramienta para el cumplimeito del plan estrategico institucional.</t>
  </si>
  <si>
    <t>Construcción del Plan Estratégico de Técnologías de Información PETI</t>
  </si>
  <si>
    <t>Documentación y Ajsute de Políticas de TI</t>
  </si>
  <si>
    <t>Construción de Fichas de Proyectos de TI</t>
  </si>
  <si>
    <t>Prestar servicios profesionales en la Formulación, estructuración, administración y gestión de proyectos de TI de la UAECOB, que permita mejorar los servicios a los ciudadanos cumpliendo la politica de Gobierno Digital.</t>
  </si>
  <si>
    <t>Revision y Ejecución de presutpuesto de TI</t>
  </si>
  <si>
    <t>Prestar los servicios profesionales para apoyar las actividades contractuales, administrativas y de carácter jurídico que se desarrollen en la Oficina Asesora de Planeación, en el marco de los procesos y procedimientos que adelanta la dependencia.</t>
  </si>
  <si>
    <t>Construcción del Catalogo de servicios de TI</t>
  </si>
  <si>
    <t>Definición del Tablero de Indicadores</t>
  </si>
  <si>
    <t>Revisión de los indicadores definidos en la estrategia de TI, y definición de los Planes de Acción asociados a mediciones fuera de los rangos aceptables</t>
  </si>
  <si>
    <t>Seguimiento y entrega de evidencias a los planes de acción por no conformidades en auditorias de control interno y externo</t>
  </si>
  <si>
    <t>Prestar Servicios Profesionales como apoyo en el seguimiento y evaluación de la estrategia de TI en la UAECOB</t>
  </si>
  <si>
    <t>Gestion de Contratistas de TI</t>
  </si>
  <si>
    <t>Prestar servicios profesionales en la Oficina Asesora de Planeación, para apoyar las actividades necesarias que permitan la consolidación de la estrategia y gobierno de las Tecnologías de la Información en la UAECOB.</t>
  </si>
  <si>
    <t>Mejoramiento de Procesos de TI</t>
  </si>
  <si>
    <t>Análisis de resultados de encuestas de gestión de TI a nivel interno</t>
  </si>
  <si>
    <t>Prestar los servicios profesionales para apoyar las actividades administrativas que se desarrollen en la Oficina Asesora de Planeación, en el marco de los procesos y procedimientos que adelanta la dependencia.</t>
  </si>
  <si>
    <t>Gestion de Capacidades y Recusros de TI</t>
  </si>
  <si>
    <t>Prestar Servicios Profesionales como gestor de Servicios Tecnologicos para apoyar los procesos relacionados con la gestión de la capacidad, continuidad, disponibilidad y seguridad de la infraestructura tecnologica de la UAECOB</t>
  </si>
  <si>
    <t>Mantenimiento y Gestión de la Capacidad y disponibilidad de los Servicios tecnologicos</t>
  </si>
  <si>
    <t>Contratar el servicio de mantenimiento preventivo y correctivo a todo costo para los equipos y la infraestructura de Radiocomunicaciones existentes en la UAECOB.</t>
  </si>
  <si>
    <t>Modernizar la Sala de Crisis de la UAECOB</t>
  </si>
  <si>
    <t>Gestor Proyectos TI</t>
  </si>
  <si>
    <t>43222600
45111700
45111800
52161500</t>
  </si>
  <si>
    <t>Contratar la Modernización de la Sala de Crisis de la UAECOB</t>
  </si>
  <si>
    <t>Implementar la sala de audiencias de asuntos disciplinarios de la UAECOB</t>
  </si>
  <si>
    <t>Contratar la Implementación de la sala de audiencias de asuntos disciplinarios de la UAECOB</t>
  </si>
  <si>
    <t xml:space="preserve">Garantizar la disponibilidad del servicio de georeferenciación </t>
  </si>
  <si>
    <t>Contratar el servicio de actualización y soporte de licenciamiento ArcGis para la UAECOB</t>
  </si>
  <si>
    <t>Garantizar la disponibilidad de la solución de procesamiento de información</t>
  </si>
  <si>
    <t>43201500
43211500
43232300</t>
  </si>
  <si>
    <t>Contratar la renovación de una solución de procesamiento de información para la UAECOB</t>
  </si>
  <si>
    <t>Garantizar la disponibilidad de la solución de monitoreo de infraestructura tecnologica</t>
  </si>
  <si>
    <t>Contratar la renovación de servicios de soporte de 600 agentes de monitoreo de la plataforma PANDORA FMS y adquisición de 100 agentes de monitoreo adicionales con soporte por 1 año.</t>
  </si>
  <si>
    <t>Sistema de Rastreo Vehicular Automatizado -AVL para los vehículos livianos y pesados del parque automotor de la UAECOB.</t>
  </si>
  <si>
    <t>Contratar en la modalidad de software como servicio -SaaS una solución de localización vehicular para toda la flota de vehiculos de la UAECOB</t>
  </si>
  <si>
    <t>72101500
40101700</t>
  </si>
  <si>
    <t>Adición al contrato755 de 2020 cuyo objeto es “CONTRATAR LA ADQUISICIÓN DE AIRES ACONDICIONADOS PARA LA UAE CUERPO OFICIAL DE BOMBEROS DE  BOGOTÁ.”</t>
  </si>
  <si>
    <t>Garantizar la conectividad a la red</t>
  </si>
  <si>
    <t>Contratar la adquisición de equipos activos y accesorios en la UAECOB.</t>
  </si>
  <si>
    <t>Contratar el servicio de Mantenimiento preventivo de equipos activos y cableado estructurado en la UAECOB.</t>
  </si>
  <si>
    <t>Prestar servicios profesionales como Administrador de Redes para gestiona la infraestructura tecnologica de redes LAN y WAN de la UAECOB.</t>
  </si>
  <si>
    <t>Contratar el servicio de actualización y soporte de licenciamiento Oracle para Base de Datos y Web Logic para la UAECOB</t>
  </si>
  <si>
    <t>81112204
81112220</t>
  </si>
  <si>
    <t>Contratar el servicio de actualización y soporte de   licenciamiento Oracle para Oracle VM, Oracle Linux y RHL para la UAECOB</t>
  </si>
  <si>
    <t>Contratar el servicio de licenciamiento Microsoft para sistemas operativos ofimática y escritorios virtuales en la UAECOB</t>
  </si>
  <si>
    <t>Garantizar la disponibilidad de equipos de computo</t>
  </si>
  <si>
    <t>Contratar el alquiler de equipos tecnológicos, periféricos y servicios complementarios para la UAECOB.</t>
  </si>
  <si>
    <t>Contratar el Mantenimiento de UPS en la UAECOB.</t>
  </si>
  <si>
    <t>Contratar el mantenimiento de aires acondicionados en la UAECOB.</t>
  </si>
  <si>
    <t>Contratar el mantenimiento preventivo y correctivo del Sistema de Sonido de Auditorios Edificio Comando.</t>
  </si>
  <si>
    <t>Prestar Servicios de apoyo a la gestión como tecnico en infraestructura tecnologica para la administración de las herramientas de colaboración y ofimatica de la UAECOB.</t>
  </si>
  <si>
    <t>Prestar Servicios profesionales como gestor en los procesos y actividades derivados de la mesa de ayuda en la UAECOB</t>
  </si>
  <si>
    <t xml:space="preserve">Prestar los servicios de apoyo a la gestión, para transportar los recursos y personas de la Oficina Asesora de Planeación, en el cumplimiento de las funciones y programas de la Unidad Administrativa Especial Cuerpo Oficial de Bomberos de Bogotá.  </t>
  </si>
  <si>
    <t>Garantizar la disponibilidad del bloque de direcciones IPV6 para la UAECOB</t>
  </si>
  <si>
    <t>Contratar la renovación de la menbresia en LACNIC para mantener la disponibilidad del bloque de direcciones IPV6 para la UAECOB</t>
  </si>
  <si>
    <t>Garantizar una herramienta de desarrollo sql y administración de  bases de datos para facilitar la gestión de la información en la UAECOB.</t>
  </si>
  <si>
    <t>Contratar la adquisición del licenciamiento de la herramienta de desarrollo SQL y administración de base de datos TOAD para motores de base de datoa Oracle y My SQL.</t>
  </si>
  <si>
    <t>Garantizar el servicio de comunicación satelital y unidades bgan para la UAECOB</t>
  </si>
  <si>
    <t>72151600
71151000</t>
  </si>
  <si>
    <t>Contratar el servicio de comunicación satelital y unidades bgan para la UAECOB</t>
  </si>
  <si>
    <t>Mantenimiento y Soporte de los Sistemas de Información Implementados y en operación</t>
  </si>
  <si>
    <t>Garantizar el servicio de soporte y mantenimiento del sistema de gestion documental y de archivo para la UAECOB</t>
  </si>
  <si>
    <t>43233000
81112200</t>
  </si>
  <si>
    <t>Garantizar el funcionamiento del sistema SIAP</t>
  </si>
  <si>
    <t>Prestar servicios profesionales para brindar soporte técnico, así como la administración, actualización y mantenimiento del Sistema Integrado de Administración de Personal - SIAP.</t>
  </si>
  <si>
    <t>Garantizar el funcionamiento de los sistemas de información</t>
  </si>
  <si>
    <t>Prestar Servicios Profesionales para desarrollar actividades asociadas al soporte de segundo nivel en los sistemas de información de la UAECOB</t>
  </si>
  <si>
    <t>Prestar servicios profesionales en el mantenimiento evolutivo y soporte de segundo nivel de los sistemas in house de la UAECOB</t>
  </si>
  <si>
    <t>Garantizar la Gestión de Información y Calidad del Dato</t>
  </si>
  <si>
    <t>Administración de Bases de Datos</t>
  </si>
  <si>
    <t>Prestar servicios profesionales como Administrador de Bases de Datos en la UAECOB</t>
  </si>
  <si>
    <t>Manejo de Datos abiertos</t>
  </si>
  <si>
    <t>DBA</t>
  </si>
  <si>
    <t>Gestionar el Cambio logrando el Uso y Apropiación de TI</t>
  </si>
  <si>
    <t xml:space="preserve">Consolidación de estrategias y prácticas concretas que apoyan la adopción del Marco y la Gestión TI, para implementar la Arquitectura TI. </t>
  </si>
  <si>
    <t>Prestar servicios profesionales como gestor del cambio, para el aprovechamiento, apropición y uso de la tecnologia en la UAECOB</t>
  </si>
  <si>
    <t>Consolidar alternativas para planear e implementar las actividades necesarias para adoptar la estrategia de Uso y Apropiación definiendo roles, responsabilidades y entregables.</t>
  </si>
  <si>
    <t xml:space="preserve">Definir las actividades de planeación, diseño e implementación para transferencia de conocimiento desde tecnologías y/o plataformas asociadas con el dominio de Uso y Apropiación, en aras apoyar la adopción, adaptación y apropiación de TI en la Entidad. </t>
  </si>
  <si>
    <t>Realizar los contenidos de educación virtual y campañas de apropiación del conocimiento de los sistemas de información de la Unidad orientados a los usuarios.</t>
  </si>
  <si>
    <t xml:space="preserve">Elaborar los planes de acción para cada 
estratégia acorde con el servicio TI al que se le va realizar la socialización. </t>
  </si>
  <si>
    <t>Prestar servicios de apoyo a la gestión como generador de contenido relacionado con el uso y apropiación de TI en la UAECOB</t>
  </si>
  <si>
    <t xml:space="preserve">Definir los lineamientos acerca de la ejecución de los planes de divulgación de los diferentes sistemas de información. </t>
  </si>
  <si>
    <t>Realizar el seguimiento al cronograma de actividades del planes de divulgación y gestión del cambio.</t>
  </si>
  <si>
    <t>Fortalecimiento de la UAECOB  a través de MIPG - Planeación</t>
  </si>
  <si>
    <t>Gestión estratégica Institucional</t>
  </si>
  <si>
    <t>Consolidación de la Planeación institucional</t>
  </si>
  <si>
    <t>Asesorar a las dependencias en la planeación institucional</t>
  </si>
  <si>
    <t>Asesor gestion estratégica</t>
  </si>
  <si>
    <t>Prestar servicios profesionales para apoyar la articulación y fortalecimiento de las actividades de planeación y seguimiento de la gestión en la Oficina Asesora de Planeación</t>
  </si>
  <si>
    <t>Establecer los elementos que conforman la  planeación institucional</t>
  </si>
  <si>
    <t>Líder gestión estratégica</t>
  </si>
  <si>
    <t>Prestar servicios profesionales en la Oficina Asesora de Planeación para liderar las actividades relacionadas con Planeación y Gestión Estratégica de la UAECOB.</t>
  </si>
  <si>
    <t>Proyectos de inversión</t>
  </si>
  <si>
    <t>Coordinar la elaboración y seguimiento los proyectos de inversión</t>
  </si>
  <si>
    <t>Profesional gestión estratégica</t>
  </si>
  <si>
    <t>Prestar servicios profesionales para apoyar a  la Oficina Asesora de Planeación en las actividades derivadas de la planeación y la gestión estratégica en la UAECOB.</t>
  </si>
  <si>
    <t>Elaborar el análisis y alertas tempranas respecto de los resultados obtenidos</t>
  </si>
  <si>
    <t>Profesional administrativo</t>
  </si>
  <si>
    <t>Prestar los servicios profesionales para apoyar las actividades administrativas y contractuales que se desarrollen en la Oficina Asesora de Planeación, en el marco de los procesos y procedimientos que adelanta la dependencia.</t>
  </si>
  <si>
    <t>Proyectos de Inversión</t>
  </si>
  <si>
    <t>Elabrorar informes de acuerdo con los requerimientos que se presenten</t>
  </si>
  <si>
    <t>Profesional juridico</t>
  </si>
  <si>
    <t>Prestar los servicios profesionales para acompañar y asesorar jurídicamente a la Oficina Asesora de Planeación en la gestión derivada de sus procesos y el trámite de la actividad contractual, relacionados con las funciones de esta Oficina Asesora.</t>
  </si>
  <si>
    <t xml:space="preserve">Incorporar información en los aplicativos establecidos </t>
  </si>
  <si>
    <t>Implementación de la política de gestión de la información estadística</t>
  </si>
  <si>
    <t>Establecer  los elementos técnicos  que conformaran la Política de gestión de la información estadistica</t>
  </si>
  <si>
    <t>Profesional estadistico</t>
  </si>
  <si>
    <t>Prestar los servicios profesionales para el manejo, procesamiento y análisis de la información estadística en lo relacionado con las funciones asignadas a la Oficina Asesora de Planeación</t>
  </si>
  <si>
    <t>Documentar e implementar la política de gestión de la información estadistica</t>
  </si>
  <si>
    <t xml:space="preserve">Acompañar a las dependencias en la costrucción de las mediciones </t>
  </si>
  <si>
    <t>Hacer seguimiento al BSC establecido por la entidad</t>
  </si>
  <si>
    <t>Articulación de los Planes institucionales con la estrategia</t>
  </si>
  <si>
    <t>Documentar  los elementos que conforman la  planeación institucional</t>
  </si>
  <si>
    <t>Acompañar a las dependencias en el proceso de construcción y articulación de los planes que elaboran las dependencias</t>
  </si>
  <si>
    <t>Prestar servicios profesionales para acompañar a las dependencias en la articulación de la planeación institucional y la gestión estratégica entre las dependencias de la UAE Cuerpo  Oficial de Bomberos</t>
  </si>
  <si>
    <t>Coordinar la elaboración y realizar seguimiento al Plan de Acción</t>
  </si>
  <si>
    <t>Coordinar la elaboración y realizar el seguimiento de los componentes que conforman el  Plan Anticurrupción y atención al ciudadano</t>
  </si>
  <si>
    <t>Elaborar 1 plan de preparativos y continuidad del servicio para la UAECOB ante la eventual ocurrencia de un desastre en el Distrito Capital</t>
  </si>
  <si>
    <t>Realizar el seguimiento al Plan de preparativos ante un evento de gran magnitud en Bogotá</t>
  </si>
  <si>
    <t>profesional preparativos</t>
  </si>
  <si>
    <t>Contratar la elaboración de la estrategia de preparación de respuesta institucional a largo plazo en la UAECOB para la implementación del modelo de capacidad necesaria de respuesta</t>
  </si>
  <si>
    <t>Prestar sus servicios profesionales para apoyar a la UAECOB en la consolidación de una estrategia de preparativos para la entidad</t>
  </si>
  <si>
    <t>Elaborar y hacer seguimiento al Plan Institucional de Participacion Ciudadana</t>
  </si>
  <si>
    <t>Elaborar y hacer segumiento a la estratégia de rendición de cuentas</t>
  </si>
  <si>
    <t>Elaborar informes respecto del acompañamiento respecto del plan de mejoramiento institucional</t>
  </si>
  <si>
    <t>Elaborar informes con alertas oportunas respecto de la segunda línea de defensa en lo que corresponde a la OAP</t>
  </si>
  <si>
    <t xml:space="preserve">Estructuración de la cooperación en la UAE Cuerpo Oficial de Bombero Bogotá </t>
  </si>
  <si>
    <t>Definir la estratégia de cooperación</t>
  </si>
  <si>
    <t>Profesional Cooperación</t>
  </si>
  <si>
    <t>Prestar servicios profesionales para apoyar las actividades interinstitucionales de cooperación técnica y financiera de la Entidad.</t>
  </si>
  <si>
    <t>Intercambio del conocimiento</t>
  </si>
  <si>
    <t>Gestión de recursos tecnicos o financieros</t>
  </si>
  <si>
    <t>Acciones de relacionamiento</t>
  </si>
  <si>
    <t>Sistema de gestión institucional con valor público implementado</t>
  </si>
  <si>
    <t>Generar un cambio cultural frente al modelo de gestión</t>
  </si>
  <si>
    <t>Estrategia de divulgación y sensibilización MIPG implementada</t>
  </si>
  <si>
    <t>Seguimiento y evaluación del desempeño instituciona</t>
  </si>
  <si>
    <t>Profesional mejora - ITB</t>
  </si>
  <si>
    <t>Prestar servicios profesionales a la Oficina Asesora de Planeación en las actividades derivadas de la implementación del Modelo Integrado de Planeación y Gestión - MIPG de la UAECOB</t>
  </si>
  <si>
    <t>Asesoría técnica en la implementación de MIPG</t>
  </si>
  <si>
    <t>Asesoria para la construcción de los Riesgos</t>
  </si>
  <si>
    <t>Líder mejora continua</t>
  </si>
  <si>
    <t>Prestar servicios profesionales a la Oficina Asesora de Planeación para liderar las actividades de implementación del Sistema Integrado de Planeación y Gestión - MIPG en la UAECOB</t>
  </si>
  <si>
    <t>Asesoria para la Información documentada</t>
  </si>
  <si>
    <t>Evaluación</t>
  </si>
  <si>
    <t>Puesta en funcionamiento de las líneas de defensa</t>
  </si>
  <si>
    <t>Profesional mejora</t>
  </si>
  <si>
    <t>Prestar servicios profesionales en la Oficina Asesora de Planeación para apoyar el componente de sostenibilidad y mejoramiento del Sistema de Gestión de Calidad y del Sistema de Control Interno de la UAECOB.</t>
  </si>
  <si>
    <t>Mapa de aseguramiento</t>
  </si>
  <si>
    <t>Identificación, revisión y análisis de evidencias asociadas al ITA</t>
  </si>
  <si>
    <t>Identificación, revisión y análisis de evidencias asociadas al ITB</t>
  </si>
  <si>
    <t>Asesoria en la construcción de los Planes de mejoramiento</t>
  </si>
  <si>
    <t>Estrategia de divulgación para el fortalecimiento de la transparencia a través de la gestión participativa</t>
  </si>
  <si>
    <t>Prestar servicios profesionales a la Oficina Asesora de Planeación en las actividades de capacitación y sensibilización derivadas de la implementación del Modelo Integrado de Planeación y Gestión - MIPG de la UAECOB.</t>
  </si>
  <si>
    <t>Prestar los servicios profesionales en la Oficina Asesora de Planeación, en el marco de los procesos y procedimientos que adelanta la dependencia</t>
  </si>
  <si>
    <t>22//03/2021</t>
  </si>
  <si>
    <t>Construccion y seguimiento a  la matriz FOGEDI</t>
  </si>
  <si>
    <t>Adquisición de bienes y servicios</t>
  </si>
  <si>
    <t xml:space="preserve">Contratar la adquisición de certificado de firma digital función pública, con su respectivo dispositivo criptográfico de almacenamiento del certificado digital. </t>
  </si>
  <si>
    <t>Servicios de Diseño y desarrollo de la tecnologia de la información (TI)</t>
  </si>
  <si>
    <t>Prestar los servicios de mantenimiento, soporte técnico, mejoras y actualizaciones del aplicativo PCT utilizado por la Unidad.</t>
  </si>
  <si>
    <t>Contratar el soporte y actualización de los módulos de la herramienta de gestión Aranda Software utilizado por la Entidad.</t>
  </si>
  <si>
    <t>Servicios de telecomunicaciones a través de internet</t>
  </si>
  <si>
    <t>Contratar los servicios de canales de datos dedicados para la infraestructura LAN de Internet para la UAE Cuerpo Oficial de Bomberos de Bogotá.</t>
  </si>
  <si>
    <t>Servicios de mantenimiento y reparación de computadores y equipo periferico</t>
  </si>
  <si>
    <t>Contratar el mantenimiento preventivo y correctivo con suministro de repuestos y soporte en sitio para la infraestructura tecnológica de la UAE Cuerpo Oficial de Bomberos, ubicada en las estaciones de Bomberos,  sus sedes administrativas y sus puntos de atención ciudadana en los SUPERCADES de Bogotá, D.C.</t>
  </si>
  <si>
    <t>Oficina Asesora Jurídica</t>
  </si>
  <si>
    <t>Fortalecimiento de la UAECOB  a través de MIPG - Asesoría y Gestión Despacho</t>
  </si>
  <si>
    <t>Gestión Jurídica</t>
  </si>
  <si>
    <t xml:space="preserve">Gestión Contractual
</t>
  </si>
  <si>
    <t>Revisión y asesoría frente a la gestión contratual y actos administrativos, derechos de petición y documentos para la firma del Director</t>
  </si>
  <si>
    <t>Defensa jurídica</t>
  </si>
  <si>
    <t>Asesor</t>
  </si>
  <si>
    <t>Prestar servicios profesionales especializados de carácter jurídico que contribuyan al fortalecimiento de la misionalidad de la UAE Cuerpo Oficial de Bomberos de Bogotá</t>
  </si>
  <si>
    <t xml:space="preserve">Isabel Ruiz - 3206418085 - iruiz@bomberosbogota.gov.co </t>
  </si>
  <si>
    <t>Fortalecimiento de la UAECOB  a través de MIPG - Gestion contractual</t>
  </si>
  <si>
    <t>Mejoramiento al seguimiento de la ejecución contractual</t>
  </si>
  <si>
    <t>Política de Transparencia, acceso a la información pública y lucha contra la corrupción</t>
  </si>
  <si>
    <t xml:space="preserve">Prestar los servicios profesionales jurídicos especializados en el desarrollo de las funciones de la Oficina Asesora Jurídica </t>
  </si>
  <si>
    <t>Gestión de los procesos contractuales, proyeccion de contratos, documentos, actos administrativos</t>
  </si>
  <si>
    <t>Abogado Especializado</t>
  </si>
  <si>
    <t>Fortalecimiento de la UAECOB  a través de MIPG - Defensa judicial</t>
  </si>
  <si>
    <t xml:space="preserve">Defensa Judicial
</t>
  </si>
  <si>
    <t>Gestión de acciones y planes de mejora</t>
  </si>
  <si>
    <t>Prestar servicios profesionales  para apoyar en la estructuración de las acciones de mejora, seguimiento  a la gestión contractual de la Entidad y demás procedimientos, en el marco de las funciones  de la Oficina Asesora Jurídica</t>
  </si>
  <si>
    <t>Prestar los servicios profesionales  jurídicos para apoyar las actividades propias de la gestión contractual que adelanta la Oficina Asesora Jurídica</t>
  </si>
  <si>
    <t>Abogado</t>
  </si>
  <si>
    <t>Gastos de Personal</t>
  </si>
  <si>
    <t>Gestión de accion de mejora y seguimiento a ejecución contractual</t>
  </si>
  <si>
    <t>profesional</t>
  </si>
  <si>
    <t>Seguimiento a la gestión y respuestas a requerimientos</t>
  </si>
  <si>
    <t>Técnico</t>
  </si>
  <si>
    <t>Prestar los servicios de apoyo jurídico para las gestiones propias  de la Oficina Asesora Jurídica, principalmente en temas de la plataforma transaccional.</t>
  </si>
  <si>
    <t>Prestar servicios profesionales en el marco de los procesos y procedimientos de la Oficina Asesora Jurídica.</t>
  </si>
  <si>
    <t>Tecnico</t>
  </si>
  <si>
    <t>Prestar los servicios de apoyo para las gestiones administrativas requeridas en la Oficina Asesora Jurídica.</t>
  </si>
  <si>
    <t>Prestar los servicios de apoyo para las gestiones documentales y administrativas requerida por la Oficina Asesora Jurídica.</t>
  </si>
  <si>
    <t>tecnico</t>
  </si>
  <si>
    <t>Profesional</t>
  </si>
  <si>
    <t>Prestar servicios profesionales  para apoyar en las acciones de mejora, respuestas a entes de control y demás requerimientos de la Oficina Asesora Jurídica</t>
  </si>
  <si>
    <t>Revisión y asesoría frente a la gestión contractual de la Entidad y actos administrativos, derechos de petición y documentos para la firma del Director</t>
  </si>
  <si>
    <t>Mejora Normativa</t>
  </si>
  <si>
    <t>ABOGADO</t>
  </si>
  <si>
    <t>Gestión de la defensa judicial y extrajudicial y legalidad de actos administrativos</t>
  </si>
  <si>
    <t>Firma de Defensa Judicial</t>
  </si>
  <si>
    <t>Prestar los servicios profesionales especializados para la representación judicial  de la Entidad y la prevención del daño antijurídico.</t>
  </si>
  <si>
    <t>Proyección de respuestas a consultas, Conceptos, actos administrativos relacionados con la defensa judicial de la entidad, informes y ejercicio de la representación judicial cuando se requiera</t>
  </si>
  <si>
    <t>Prestar servicios profesionales especializados  desde el punto de vista jurídico para apoyar las actividades de defensa Judicial y procesos penales que adelante la UAE Cuerpo Oficial de Bomberos</t>
  </si>
  <si>
    <t>Prestar los servicios de apoyo para el correcto desarrollo de  las gestiones documentales y administrativas requerida por la Oficina Asesora Jurídica.</t>
  </si>
  <si>
    <t xml:space="preserve">Gestión de la defensa judicial y extrajudicial </t>
  </si>
  <si>
    <t>Prestar los servicios de apoyo como conductor de la Entidad para movilizar los recursos que sean requeridos para cumplimiento misional de la UAE cuerpo oficial de Bomberos</t>
  </si>
  <si>
    <t>Oficina de Control Interno</t>
  </si>
  <si>
    <t>Fortalecimiento de la UAECOB  a través de MIPG - Tercera línea de defensa y MECI</t>
  </si>
  <si>
    <t>Enfoque hacia la prevención</t>
  </si>
  <si>
    <t>Actividades para fortalecer la cultura del control en la Unidad - Sensibilizaciones en temas del Sistema de Control Interno</t>
  </si>
  <si>
    <t>Control interno</t>
  </si>
  <si>
    <t>Prestar servicios de apoyo a la gestión como técnico en la Oficina de Control Interno para ejecutar procesos y procedimientos administrativos y asistenciales teniendo en cuenta el Plan Anual de Auditorías</t>
  </si>
  <si>
    <t>Evaluación y Seguimiento</t>
  </si>
  <si>
    <t>Adelantar auditorías, seguimientos e informes de ley, evaluando la gestión y el estado del Sistema de Control Interno</t>
  </si>
  <si>
    <t>Prestar los servicios profesionales como administrador de empresas en la Oficina de Control Interno para el desarrollo del Plan Anual de Auditorías</t>
  </si>
  <si>
    <t>Prestar servicios profesionales como abogado en la Oficina de Control Interno para el desarrollo del Plan Anual de Auditorías</t>
  </si>
  <si>
    <t>Prestar servicios profesionales como contador Pública en la Oficina de Control Interno para el desarrollo del Plan Anual de Auditorías</t>
  </si>
  <si>
    <t>Prestar servicios profesionales en la Oficina de Control Interno para el desarrollo del Plan Anual de Auditorías</t>
  </si>
  <si>
    <t>Liderazgo Estrátegico</t>
  </si>
  <si>
    <t>Presentación de resultados de las auditorías, seguimientos, informes de ley a los líderes de los procesos,  al Comité Institucional de Coordinación de Control Interno y/o Comité de Gestión y Desempeño</t>
  </si>
  <si>
    <t>Evaluación de la Gestión del Riesgo</t>
  </si>
  <si>
    <t>Identificar los riesgos que pueden afectar la gestión y al Sistema de Control Interno</t>
  </si>
  <si>
    <t>Relación con entes de control Externo</t>
  </si>
  <si>
    <t>Facilitar el flujo de información entre la entidad y la Contraloría, así como hacer segimiento a la respuestas a este ente de control</t>
  </si>
  <si>
    <t>Dirección - Comunicaciones y Prensa</t>
  </si>
  <si>
    <t>Fortalecimiento de la UAECOB  a través de MIPG - Comunicaciones y Prensa</t>
  </si>
  <si>
    <t>Comunicación externa</t>
  </si>
  <si>
    <t>Divulgación misional</t>
  </si>
  <si>
    <t>Relacionamiento con la prensa y públicos especiales</t>
  </si>
  <si>
    <t>Coordinador</t>
  </si>
  <si>
    <t>Prestación de servicios profesionales en el equipo de comunicaciones de la Entidad para apoyar la divulgación y socialización de los temas misionales de la UAECOB.</t>
  </si>
  <si>
    <t xml:space="preserve">Producción de medios externos, eventos y campañas </t>
  </si>
  <si>
    <t>Comunicador/Periodista</t>
  </si>
  <si>
    <t>Prestación de servicios profesionales en el equipo de comunicaciones de la Entidad, para apoyar la difusión de la información que es generada por la UAECOB, en sus diferentes medios de difusion.</t>
  </si>
  <si>
    <t>Community Manager</t>
  </si>
  <si>
    <t>Prestar apoyo técnico para desarrollar labores específicas de comunicaciones externas y administrar las redes sociales (community manager) de la unidad administrativa especial cuerpo oficial de bomberos</t>
  </si>
  <si>
    <t>Coordinador/Diseño</t>
  </si>
  <si>
    <t xml:space="preserve">Prestación de servicios profesionales en el equipo de comunicaciones en las actividades que se requieran para fortalecer los planes y proyectos de alto impacto hacia la población objeto de atención de la UAECOB y la ciudadania en general.  </t>
  </si>
  <si>
    <t>Editor audiovisual</t>
  </si>
  <si>
    <t>Prestar apoyo técnico en la producción y edición de material audiovisual de acuerdo a las necesidades comunicacionales de la unidad adminstrativa especial cuerpo de bomberos bogotá</t>
  </si>
  <si>
    <t>Manejo de crisis</t>
  </si>
  <si>
    <t>Comunicación interna</t>
  </si>
  <si>
    <t>Divulgación información de interés para servidores y contratistas</t>
  </si>
  <si>
    <t>Producción de medios y campañas internas</t>
  </si>
  <si>
    <t>Administrador de contenido</t>
  </si>
  <si>
    <t>Prestar sus servicios profesionales en asuntos de comunicaciones internas y desarrollar labores específicas de comunicación digital como administrador de contenidos de la intranet y sitio web de la entidad</t>
  </si>
  <si>
    <t>Diseñadora</t>
  </si>
  <si>
    <t>Prestar sus servicios profesionales en el apoyo en el diseño de piezas digitales y visuales que respondan a las necesidades que requiera el equipo de comunicaciones en articulación con las demas dependencias  de la UAECOB.</t>
  </si>
  <si>
    <t xml:space="preserve">Divulgación para fortalecer el clima y la cultura </t>
  </si>
  <si>
    <t>Apoyo a solicitudes de gestión  humana y las demás subdirecciones de la entidad</t>
  </si>
  <si>
    <t>Planeación y ejecución de eventos internos</t>
  </si>
  <si>
    <t>Prestar servicios administrativos</t>
  </si>
  <si>
    <t>Prestar servicios administrativos en la oficina de Comunicaciones y Prensa</t>
  </si>
  <si>
    <t>Auxiliar</t>
  </si>
  <si>
    <t>Dirección</t>
  </si>
  <si>
    <t>Gestión del Despacho</t>
  </si>
  <si>
    <t>Apoyo a la gestión sobre las funciones del despacho</t>
  </si>
  <si>
    <t>Ejecutar procesos y procedimientos administrativos y asistenciales.</t>
  </si>
  <si>
    <t>Prestar servicios de apoyo a la gestión en la Dirección de la UAECOB para ejecutar procesos y procedimientos administrativos y asistenciales.</t>
  </si>
  <si>
    <t xml:space="preserve">Apoyar operativamente la gestión </t>
  </si>
  <si>
    <t>Apoyar operativamente la gestión de la Entidad, mediante el transporte de recursos que le sean indicados en el marco de las funciones de la entidad.</t>
  </si>
  <si>
    <t>Asesoria sobre las funciones del despacho</t>
  </si>
  <si>
    <t>Articulación interinstitucional entre las diferentes dependencias y entidades</t>
  </si>
  <si>
    <t>Prestar servicios profesionales a la dirección de la entidad, para apoyar en el fortalecimiento y modernización interinstitucional entre las diferentes dependencias de la Uaecob</t>
  </si>
  <si>
    <t>Prestar servicios profesionales a la dirección de la entidad, para la implementación de actividades de articulación interinstitucional entre las diferentes dependencias y entidades del sector, tanto de carácter distrital y nacional con el fin de dar cumplimiento a la misionalidad propia de la UAECOB.</t>
  </si>
  <si>
    <t>Acciones que permitan mejorar los procesos transversales de la entidad.</t>
  </si>
  <si>
    <t>Prestar servicios especializados en la Dirección de la UAECOB en la realización de las acciones que permitan mejorar los procesos transversales de la entidad.</t>
  </si>
  <si>
    <t>Fortalecimiento de los procesos y procedimientos internos y externos de la UAECOB.</t>
  </si>
  <si>
    <t>Prestar servicios profesionales para asesorar a la Dirección General en el fortalecimiento de los procesos y procedimientos internos y externos de la UAECOB.</t>
  </si>
  <si>
    <t xml:space="preserve">Asesoria temas administrativos y financieros que requiera, con el fin de dar cumplimiento a la misionalidad propia de la UAECOB. </t>
  </si>
  <si>
    <t xml:space="preserve">Prestar servicios profesionales a la Dirección de la UAECOB en los temas administrativos y financieros que requiera, con el fin de dar cumplimiento a la misionalidad propia de la UAECOB. </t>
  </si>
  <si>
    <t xml:space="preserve">Desarrollo de planes, programas y proyectos transversales, desarrollados por la UAECOB </t>
  </si>
  <si>
    <t xml:space="preserve">Prestación de servicios profesionales jurídicos y administrativos en el marco del desarrollo de planes, programas y proyectos transversales, desarrollados por la UAECOB </t>
  </si>
  <si>
    <t>Seguimiento a las auditorías internas y externas.</t>
  </si>
  <si>
    <t>Prestar servicios profesionales en el Despacho en los asuntos relacionados con el seguimiento a las auditorías internas y externas.</t>
  </si>
  <si>
    <t xml:space="preserve">Asesoria en temas administrativos y financieros </t>
  </si>
  <si>
    <t>Prestar servicios profesionales en el Despacho en asuntos relacionados con temas administrativos y financieros que se requieran.</t>
  </si>
  <si>
    <t>Adición y prórroga del Contrato cuyo objeto es "Apoyar operativamente la gestión de la Entidad, mediante el transporte de recursos que le sean indicados en el marco de las funciones de la entidad".</t>
  </si>
  <si>
    <t>Adición y prórroga del Contrato cuyo objeto es "Prestar servicios profesionales a la dirección de la entidad, para apoyar en el fortalecimiento y modernización interinstitucional entre las diferentes dependencias de la Uaecob".</t>
  </si>
  <si>
    <t xml:space="preserve">Adición y prórroga del Contrato cuyo objeto es "Prestar servicios profesionales a la dirección de la entidad, para la implementación de actividades de articulación interinstitucional entre las diferentes dependencias y entidades del sector, tanto de carácter distrital y nacional con el fin de dar cumplimiento a la misionalidad propia de la UAECOB.". </t>
  </si>
  <si>
    <t>Apoyar la implementación de acciones de sostenibildad ambiental en los equipos de trabajo de la UAECOB</t>
  </si>
  <si>
    <t xml:space="preserve">Fortalecimiento Organizacional </t>
  </si>
  <si>
    <t>PRESTACIÓN DE SERVICIOS PROFESIONALES EN LA SUBDIRECCIÓN DE GESTIÓN CORPORATIVA EN LAS ACTIVIDADES RELACIONADAS CON MIPG</t>
  </si>
  <si>
    <t>Prestar los servicios profesionales para desarrollar temas jurídicos propios del desarrollo de las funciones encomendadas a subdirección de gestión corporativa-SGC</t>
  </si>
  <si>
    <t>Realizar  procesos documentales para la administración y seguimiento</t>
  </si>
  <si>
    <t>Prestación de servicios de apoyo a la gestión para realizar transcripción, digitación y redacción de actas de reunión y demás actividades administrativas a cargo de la Subdirección Logística.</t>
  </si>
  <si>
    <t xml:space="preserve">Realizar  procesos documentales para la administración y control del mantenimiento </t>
  </si>
  <si>
    <t>Prestación de servicios de apoyo a la gestión para la Subdirección Logística en las actividades relacionadas con el componente administrativo del proceso de parque automotor y equipo menor a cargo de esta Subdirección</t>
  </si>
  <si>
    <t>Capacitación y generación de reportes de  los aplicativos tecnológicos</t>
  </si>
  <si>
    <t xml:space="preserve">Prestación de servicios profesionales para realizar el procesos de socialización, capacitación y manejo de la herramienta e  implementación de los aplicativos implementados por la Subdirección Logística.  </t>
  </si>
  <si>
    <t xml:space="preserve">AMPARAR PAGO DE PASIVOS EXIGIBLES </t>
  </si>
  <si>
    <t>Apoyo en las actividades de monitoreo y seguimiento de los incidentes relacionados con los riesgos misionales</t>
  </si>
  <si>
    <t>PROFESIONAL</t>
  </si>
  <si>
    <t>Prestar los servicios profesionales en la subdirección de gestión del riesgo, para las posibles situaciones que generen una afectación o pongan en riesgo las diferentes operaciones de la entidad</t>
  </si>
  <si>
    <t>Formular y proponer a la Dirección las políticas de investigación y desarrollo en concordancia con el plan de acción de la entidad y coordinar los proyectos de investigación y las actividades y derivadas de tales procesos.</t>
  </si>
  <si>
    <t xml:space="preserve">FORMULACIÓN DE PLANES, POLITICAS Y PROYECTOS DE LA UAECOB. </t>
  </si>
  <si>
    <t>POLITOLOGO</t>
  </si>
  <si>
    <t>Prestar sus servicios profesionales a la subdirección de gestión de riesgo para la formulación de planes, políticas y proyectos de la UAECOB relacionados con la gestión del riesgo.</t>
  </si>
  <si>
    <t>Apoyar la gerencia del proyecto de Escuela de Formación Bomberíl desde la parte administrativa, financiera y logística.</t>
  </si>
  <si>
    <t>Prestar sus servicios profesionales en los proyectos de  la Subdirección de Gestión Humana de la UAE Cuerpo Oficial de Bomberos de Bogotá D.C.</t>
  </si>
  <si>
    <t>Adelantar actividades de liquidación y pago de pasivos exigibles</t>
  </si>
  <si>
    <t xml:space="preserve">781815;
251725;
761118;
471321
</t>
  </si>
  <si>
    <t>Prorroga y adición al contrato 749 de 2020  “Mantenimiento preventivo y correctivo, incluyendo el suministro de repuestos, insumos y mano de obra especializada para los vehículos pesados y/o maquinas pertenecientes al parque automotor de la U.A.E Cuerpo Oficial de Bomberos de Bogotá D.C”</t>
  </si>
  <si>
    <t>Prestación de servicios en  actividades, administrativas, operativas y documentales del parque automotor con el cual cuenta la Subdirección Logística.</t>
  </si>
  <si>
    <t>Prestación de servicios profesionales para apoyar a la Subdirección Logística en la implementación del programa de mantenimiento preventivo y correctivo del parque automotor y equipo menor.</t>
  </si>
  <si>
    <t>Pago pasivos exigibles</t>
  </si>
  <si>
    <t>Resolución</t>
  </si>
  <si>
    <t>Adición y prorroga No. 4 al el contrato 331 de 20109 objeto "interventoría técnica, administrativa, financiera, contable, jurídica y ambiental a: (i) construcción de la estación de bomberos bellavista; (ii) realizar el mantenimiento predictivo, preventivo, correctivo, adecuaciones y mejoras a las instalaciones de las dependencias de la unidad administrativa especial cuerpo oficial de bomberos de Bogotá D.C. y, (iii) estudios, diseños, y obras de la estación de bomberos las ferias”.</t>
  </si>
  <si>
    <t>CONCURSO_MERITOS_ABIERTO</t>
  </si>
  <si>
    <t>CONCURSO_MERITOS</t>
  </si>
  <si>
    <t xml:space="preserve">4 MESES O HASTA AGOTAR PRESUPUESTO </t>
  </si>
  <si>
    <t>CONTRATACION_MINIMA_CUANTIA</t>
  </si>
  <si>
    <t xml:space="preserve">BRINDAR APOYO JURÍDICO EN LAS DIFERENTES ETAPAS CONTRACTUALES DE LOS PROCESOS QUE SE REQUIERAN Y
BRINDAR SOPORTE JURÍDICO </t>
  </si>
  <si>
    <t>Profesional  Contratacion</t>
  </si>
  <si>
    <t>Prestar los servicios profesionales de carácter jurídico para apoyar los procesos que se requieran para fortalecer y modernizar la UAE Cuerpo Oficial de Bomberos Bogotá</t>
  </si>
  <si>
    <t>Optimizar el proceso de reducción del riesgo</t>
  </si>
  <si>
    <t>Apoyo a corporativa</t>
  </si>
  <si>
    <t>Servicios profesionales en los temas de sostenibilidad, desarrollo social economico de los diferentes procesos</t>
  </si>
  <si>
    <t>Brindar  profesionales en los temas de sostenibilidad, desarrollo social economico de los diferentes procesos</t>
  </si>
  <si>
    <t xml:space="preserve">profesional </t>
  </si>
  <si>
    <t>Prestar los servicios profesionales en temas de sostenibilidad, desarrollo social  económico de los diferentes procesos y procedimientos de la UAECOB -SGC.</t>
  </si>
  <si>
    <t>CONTRATACION_DIRECTA</t>
  </si>
  <si>
    <t>Dirigir la preparación y ejecución del plan operativo y de desarrollo de la dependencia, identificando acciones integradas.</t>
  </si>
  <si>
    <t>Líder GAO</t>
  </si>
  <si>
    <t xml:space="preserve">521515  
261116 
241126  
521415  
481015  
481018  
502017 
231818  
501615  
141117  
731016  
521216 
471316  
521216  
471217  
391116 
491215  
561015  
391214  
391115  
431915  
241316 </t>
  </si>
  <si>
    <t>CCE-06_Selección Menor cuantía</t>
  </si>
  <si>
    <t>Contratacion de carpas,  catres y sillas para brindar el soporte a actividades de bienestar y apoyo en PMU´s en incidentes o eventos</t>
  </si>
  <si>
    <t xml:space="preserve">491215
491216 </t>
  </si>
  <si>
    <t>Adquisición de carpas, catres y sillas de uso institucional en Puesto de Mando Unificado y actividades de bienestar y de apoyo a asuntos operacionales de incidentes o eventos</t>
  </si>
  <si>
    <t>CCE-06_Selección  Mínima cuantía</t>
  </si>
  <si>
    <t xml:space="preserve">Desarrollo de actividades dirigidas a articular con los Consejos Locales temas de  gestión del riesgo de incendios, materiales peligrosos y rescates, incluyendo las el conocimiento, manejo y reducción  para la respuesta </t>
  </si>
  <si>
    <t>Lider gestión local</t>
  </si>
  <si>
    <t>Prestar los servicios profesionales para la articulación y relacionamiento con los Consejos Locales temas de  gestión del riesgo de incendios, materiales peligrosos y rescates</t>
  </si>
  <si>
    <t>Fortalecimiento</t>
  </si>
  <si>
    <t xml:space="preserve">Desarrollo de actividades dirigidas a la Gestión del  riesgo de incendios, materiales peligrosos y rescates, incluyendo las de conocimeinto, manejo y reducción  para la respuesta </t>
  </si>
  <si>
    <t>Contratar el servicio de mantenimiento correctivo a todo costo de los equipos simuladores de entrenamiento contra incendio</t>
  </si>
  <si>
    <t>Líder de Programas de Prevención</t>
  </si>
  <si>
    <t>Garantizar la suscripcion para el  acceso digital a los codigos y estandares de la NFPA</t>
  </si>
  <si>
    <t xml:space="preserve">55111500
 55111600 </t>
  </si>
  <si>
    <t>Contratar la suscripcion para el  acceso digital a los codigos y estandares de la NFPA</t>
  </si>
  <si>
    <t xml:space="preserve">sebastian ayala calderon - 3058199250 - sayalac@bomberosbogota.gov.co </t>
  </si>
  <si>
    <t>Aumentar la efectividad de los servicios ofrecidos</t>
  </si>
  <si>
    <t>Planes y programas de Gestión Documental</t>
  </si>
  <si>
    <t>Adición y Prorroga al contrato 001 de 2021 que tiene como objeto "Contratar el arrendamiento de un espacio físico para el Archivo Central de la UAECOB.-SGC</t>
  </si>
  <si>
    <t xml:space="preserve">1  MES Y 15 DIAS </t>
  </si>
  <si>
    <t>SGC-Adición y Prorroga al contrato 301 de 2020 que tiene como objeto"Prestar el servicio de vigilancia y seguridad privada en la modalidad de vigilancia fija, según especificaciones técnicas, en las instalaciones donde la UAE Especial Cuerpo Oficial de Bomberos requiera.</t>
  </si>
  <si>
    <t>9 DIAS</t>
  </si>
  <si>
    <t>LICITACION</t>
  </si>
  <si>
    <t xml:space="preserve">Prestar servicios profesionales para la elaboración de conceptos técnicos de bienes devolutivos y de consumo necesarios para adelantar el proceso de bajas de la entidad, así como los avalúos que se requieran para la actualización de los bienes en el aplicativo de la UAECOB-SGC
</t>
  </si>
  <si>
    <t xml:space="preserve">Prestación de servicios profesionales para realizar el seguimiento y evaluación de los datos que resulten de los informes refrentes de la ejecución de los contratos a cargo de la dependencia.  </t>
  </si>
  <si>
    <t>Adición para el Contrato No. 769 de 2020 - Orden de Compra Tienda Virtual No. 59512</t>
  </si>
  <si>
    <t>Adición</t>
  </si>
  <si>
    <t>Adquisición de equipos activos de red y accesorios para la UAECOB. Contrato 747 de 2020.</t>
  </si>
  <si>
    <t>Adición al contrato  725 de 2020  "Prestar el servicio de mantenimiento y restauración para la protección, seguridad y descontaminación de trajes especiales de línea de fuego, que permita al Cuerpo Oficial de Bomberos responder a las emergencias presentadas con seguridad y protección.</t>
  </si>
  <si>
    <t>Adición al contrato 319 2021 "Diagnóstico técnico, mantenimiento, reparación, suministros de repuestos e insumos y mano de obra especializada para las unidades vehiculares de despliegue rápido de la UAECOB"</t>
  </si>
  <si>
    <t>Disponibilidad de sumistros de hidratación y alimentación para atender  las necesidades del Cuepo Oficial de Bomberos</t>
  </si>
  <si>
    <t>Suministrar alimentación e hidratación para las actividades de capacitación, entrenamiento misional y prevención</t>
  </si>
  <si>
    <t>Desarrollo de actividades dirigidas a la Gestión del  riesgo de incendios, materiales peligrosos y rescates, incluyendo las de conocimeinto, reducción y preparativos para la respuesta.
Adquisión de elementos insitucionales para el desarrollo de actividades  sensibilización y educacipon en prevención de incendios y emergencias conexas</t>
  </si>
  <si>
    <t>81141601 
80110000
90111600
82101600
80141600
82101800
93140000
80140000
53101500
53101600
53101800
53102500</t>
  </si>
  <si>
    <t>Adquisición de elementos de identificación institucional, para las actividades desarrolladlas en el marco del procedimientos Sensibilización y Educación en prevención de Incendios y Emergencias Conexas – Club Bomberitos de la subdirección de Gestión del Riesgo y Adquisición de uniformes tipo línea de fuego (overoles) para niño, para las actividades desarrolladas en el marco del procedimiento “Sensibilización y Educación en prevención de Incendios y Emergencias Conexas- Club Bomberitos” de la subdirección de Gestión del Riesgo</t>
  </si>
  <si>
    <t>Adquirir elementos para los diferentes programas de prevención de la s</t>
  </si>
  <si>
    <t>PROGRAMA DE PREVENCIÓN</t>
  </si>
  <si>
    <t xml:space="preserve">46191501
46191500 </t>
  </si>
  <si>
    <t>Adquisición de elementos para el desarrollo de las actividades de prevención</t>
  </si>
  <si>
    <t>ADQUISICIÓN DE ELEMENTOS PARA EL DESARROLLO DE LAS ACTIVIDADES DE PREVENCIÓN</t>
  </si>
  <si>
    <t xml:space="preserve">Desarrollar actividades de transporte de personas de la Subdirección de Gestión de riesgo para el cumplimiento de las actividades misionales propias de la entidad. </t>
  </si>
  <si>
    <t>Transporte</t>
  </si>
  <si>
    <t>Prestación de servicio de transporte terrestre especial de pasajeros</t>
  </si>
  <si>
    <t>PRESTACIÓN DE SERVICIO DE TRANSPORTE TERRESTRE ESPECIAL DE PASAJEROS</t>
  </si>
  <si>
    <t>Prestar los servicios profesionales en el proceso de seguridad y privacidad de la información en la UAECOB</t>
  </si>
  <si>
    <t>1082001052 Servicios para la comunidad, sociales y personales</t>
  </si>
  <si>
    <t>NUMERO</t>
  </si>
  <si>
    <t>ÁREA SOLICITANTE:</t>
  </si>
  <si>
    <t>RESPONSABLE</t>
  </si>
  <si>
    <t>FUENTE DE LOS RECURSOS</t>
  </si>
  <si>
    <t>FECHA DE SOLICITUD</t>
  </si>
  <si>
    <t xml:space="preserve">JUSTIFICACION </t>
  </si>
  <si>
    <t>TIPO DE MODIFICACIÓN</t>
  </si>
  <si>
    <t>ID sale</t>
  </si>
  <si>
    <t>ID donde llega</t>
  </si>
  <si>
    <t>DEPENDENCIA DE DESTINO</t>
  </si>
  <si>
    <t>OBJETO</t>
  </si>
  <si>
    <t>VALOR</t>
  </si>
  <si>
    <t>No. De control Doc o justificación</t>
  </si>
  <si>
    <t>ESTADO</t>
  </si>
  <si>
    <t>SUBDIRECCIÓN DE GESTIÓN HUMANA</t>
  </si>
  <si>
    <t xml:space="preserve">ANA MARIA MEJIA MEJIA </t>
  </si>
  <si>
    <t>INVERSIÓN</t>
  </si>
  <si>
    <t>Se requiere trasladar $180.000.000 al área de logística. Los recursos saldrán de la línea 216.</t>
  </si>
  <si>
    <t>TRASLADO</t>
  </si>
  <si>
    <t>La informacion de la solicitud no es clara, ya que en el excel dice de donde va a salir el recurso pero no ha que linea se va a incluir o si hay que crear alguna linea</t>
  </si>
  <si>
    <t> 79023</t>
  </si>
  <si>
    <t>REALIZADO</t>
  </si>
  <si>
    <t>SUBDIRECCIÓN LOGÍSTICA</t>
  </si>
  <si>
    <t>PAULA XIMENA HENAO ESCOBAR</t>
  </si>
  <si>
    <t>La Subdirección Logística adelanta anualmente de acuerdo a lo dispuesto por el Plan Anual de Adquisiciones de la Entidad, una serie de contratos enfocados a dar cumplimiento a las necesidades de adquisición de elementos y prestación de servicios de diferente índole que permiten dar solución efectiva y oportuna a los requerimientos realizados desde el personal uniformado y garantizar tanto su bienestar como la disponibilidad de los equipos, vehículos y elementos para la atención de emergencias. 
En este sentido, la Subdirección Logística a partir de su competencia requiere crear una nueva  línea  cuya descripción será "Suministrar alimentación e hidratación para las actividades de capacitación, entrenamiento misional y prevención", que garanticen el soporte nutricional requerido.
Conforme a lo anterior,  para la creación de la nueva línea  "Suministrar alimentación e hidratación para las actividades de capacitación, entrenamiento misional y prevención",  la Subdirección de Gestión humana trasladará recursos  por valor de $180.000.000, que permitan a la Subdirección Logística garantizar el servicio.
A partir de este traslado de recursos la subdirección Logística pasará de contar con un presupuesto de $ 6.001.692.215 a $ 6.181.692.215</t>
  </si>
  <si>
    <t>Reducción circular externa SDH 000001- Reducción presupuestal acuerdo 5 de 1998. 
ID 215 - $30.000.000
ID 552 - $29.000.000
ID 217 - $189.400.000</t>
  </si>
  <si>
    <t>REDUCCIÓN</t>
  </si>
  <si>
    <t xml:space="preserve">Reducción circular externa SDH 000001- Reducción presupuestal acuerdo 5 de 1998. </t>
  </si>
  <si>
    <t>Reducción circular externa SDH 000001- Reducción presupuestal acuerdo 5 de 1998. 
ID 215 - $30.000.000
ID 552 - $29.000.000
ID 217 - $189.400.001</t>
  </si>
  <si>
    <t>Reducción circular externa SDH 000001- Reducción presupuestal acuerdo 5 de 1998. 
ID 215 - $30.000.000
ID 552 - $29.000.000
ID 217 - $189.400.002</t>
  </si>
  <si>
    <t>Se requiere eliminar las siguientes líneas, debido a la reducción circular externa SDH 000001 - Reducción presupuestal acuerdo 5 de 1998.
ID 204 - $96.250.000
ID 216 - $65.000.000
ID 210 - $26.950.000
ID 212 - $29.400.000</t>
  </si>
  <si>
    <t>Se requiere eliminar las siguientes líneas, debido a la reducción circular externa SDH 000001 - Reducción presupuestal acuerdo 5 de 1998.
ID 204 - $96.250.000
ID 216 - $65.000.000
ID 210 - $26.950.000
ID 212 - $29.400.001</t>
  </si>
  <si>
    <t>Se requiere eliminar las siguientes líneas, debido a la reducción circular externa SDH 000001 - Reducción presupuestal acuerdo 5 de 1998.
ID 204 - $96.250.000
ID 216 - $65.000.000
ID 210 - $26.950.000
ID 212 - $29.400.002</t>
  </si>
  <si>
    <t>Se requiere eliminar las siguientes líneas, debido a la reducción circular externa SDH 000001 - Reducción presupuestal acuerdo 5 de 1998.
ID 204 - $96.250.000
ID 216 - $65.000.000
ID 210 - $26.950.000
ID 212 - $29.400.003</t>
  </si>
  <si>
    <t>OFICINA ASESORA DE PLANEACION</t>
  </si>
  <si>
    <t>NORMA CECILIA SANCHEZ SANDINO</t>
  </si>
  <si>
    <t>NO TIENE FECHA DE SOLICITUD</t>
  </si>
  <si>
    <t>Se Ajusta la línea con  ID 190  (disminuir recursos) , ajuste de la línea con  ID 186 (Aumentar recursos), y se solicita la inclusión de una líneaa nueva.
1. Se solicita aumentar la suma de quinientos mil pesos ($500.000) en la línea 186, de conformidad con lo mencionado en la resolución 206 de 2021 "por medio del cual se solicita la creación de un usuario de respaldo en SAP-BogData con Roles de Ordenador de Gasto  Responsable de Presupuesto", por lo tanto es necesario la adquisición del token de respaldo para cumplir con lo requerido en la mencionada Resolución.  Quedando esta línea con un valor total de $1.000.000
2. Se solicita Crear la línea para la adición del contrato No. 719 de 2020 correspondiente a un Acuerdo Marco con Orden de Compra 59512, de conformidad con lo indicado en la cláusula 9 Actualización del catálogo y Orden de Compra, numeral 9.2 "Actualización de Precios de la orden de compra por SMMLV, IPC y TRM" y previo oficio remitido por el contratista con la solicitud formal.  El valor a adicionar es por la suma de ciento seis millones ciento diez mil trescientos setenta pesos con cincuenta y nueve centavos m/cte ($106,110,370,59) correspondiente al cincuenta (50%) por ciento del valor actual del contrato. 
Actualmente la línea 190 que tiene un valor de  trescientos cincuenta millones de pesos m/cte ($350.000.000) lo que garantiza la disponibilidad de los recursos y se reduce en $106.610.370,59, para cubrir las necesidades arriba mencionadas y el nuevo valor de la linea 1890 entonces es de $243,389,629,41.</t>
  </si>
  <si>
    <t>OFICINA DE PLANEACIÓN</t>
  </si>
  <si>
    <t>INCLUSIÓN</t>
  </si>
  <si>
    <t xml:space="preserve">Se solicita la eliminación de 6 líneas del PAAC ID 418, 626, 454, 455, 456, 458 del proyecto de inversión "7637 - FORTALECIMIENTO DE LA INFRAESTRUCTURA DE TECNOLOGÍA INFORMÁTICA Y DE COMUNICACIONES DE LA UAECOB", lo anterior en el marco de la Circular externa SDH-000001 del 13 de abril de 2021.  
</t>
  </si>
  <si>
    <t>Contratar el servicio de casa de software para el desarrollo de una APP de emergencias para la UAECOB</t>
  </si>
  <si>
    <t>Contratar  en la modalidad Software como Servicio (SaaS) una solución para programar la movilidad sostenible en la UAECOB.</t>
  </si>
  <si>
    <t>Contratar una plataforma LMS bajo la modalidad de Software como Servicio - SaaS para la UAECOB.</t>
  </si>
  <si>
    <t>Contratar la adecuación Tecnologica de la Estación Bellavista</t>
  </si>
  <si>
    <t>Contratar la adecuación tecnologica de la Estación Marichuela</t>
  </si>
  <si>
    <t>Contratar una solución de software ERP bajo la modalidad de Software como Servicio - SaaS</t>
  </si>
  <si>
    <t>ADICCIÓN</t>
  </si>
  <si>
    <t>SUBDIRECCIÓN OPERATIVA</t>
  </si>
  <si>
    <t>CDTE.GERARDO ALONSO MARTÍNEZ RIVEROS</t>
  </si>
  <si>
    <t>Dando cumplimiento a la solicitado en la Circular Externa de  la SHD-000001 fechado el 13 de abril de 2021, la Subdirección Operativa da traslado por valor total de $3,409,539,778 tomando los recursos de la líneas de inversión indicadas a continuación:
ID.261 por valor de  $250.252.000, la linea de inversión queda con saldo cero.</t>
  </si>
  <si>
    <t xml:space="preserve">SUBDIRECCIÓN DE GESTIÓN DE RIESGO </t>
  </si>
  <si>
    <t>WILLIAM ALFONSO TOVAR SEGURA</t>
  </si>
  <si>
    <t>SE REQUIERE LA MODIFICACIÓN DE LA LINEA DEBIDO A A REDUCCIÓN PRESPUESTAL, SE REQUIERE SUPRIMIR LAS SIGUIENTES LINEAS</t>
  </si>
  <si>
    <t>Para la adición de trajes especiales de línea de fuego, se trasladará del ID 330 recursos por valor de $40.000.000, quedando esta línea con un valor de $0.
Para la adición de trajes especiales de  vehiculares de despliegue rápido, se trasladará del ID 400 recursos por valor de $18.000.000, quedando esta línea con un valor de $116.234.879</t>
  </si>
  <si>
    <t>Para la adición de trajes especiales de línea de fuego, se trasladará del ID 330 recursos por valor de $40.000.000, quedando esta línea con un valor de $0.
Para la adición de trajes especiales de  vehiculares de despliegue rápido, se trasladará del ID 400 recursos por valor de $18.000.000, quedando esta línea con un valor de $116.234.882</t>
  </si>
  <si>
    <t>CREACIÓN</t>
  </si>
  <si>
    <t>Para la adición de trajes especiales de línea de fuego, se trasladará del ID 330 recursos por valor de $40.000.000, quedando esta línea con un valor de $0.
Para la adición de trajes especiales de  vehiculares de despliegue rápido, se trasladará del ID 400 recursos por valor de $18.000.000, quedando esta línea con un valor de $116.234.880</t>
  </si>
  <si>
    <t>Para la adición de trajes especiales de línea de fuego, se trasladará del ID 330 recursos por valor de $40.000.000, quedando esta línea con un valor de $0.
Para la adición de trajes especiales de  vehiculares de despliegue rápido, se trasladará del ID 400 recursos por valor de $18.000.000, quedando esta línea con un valor de $116.234.881</t>
  </si>
  <si>
    <t xml:space="preserve">Conforme a la circular Externa No SHD-000001 del 13 abril de 2021, de asunto: Reducción Presupuestal Acuerdo 5 de 1998, se trasladaran recursos por valor de $630.000.000 así: </t>
  </si>
  <si>
    <t xml:space="preserve">ID 307, se requiere ajustar el objeto que permita adquirir extintores ,  adicional al mantenimiento, recarga y provisión de agentes químicos, por lo cual el objeto quedará así: "Adquisición, mantenimiento y recarga de los extintores de la UAECOB y de agentes químicos extintores para las máquinas de bomberos"
</t>
  </si>
  <si>
    <t>AJUSTE</t>
  </si>
  <si>
    <t>SE REQUIERE LA MODIFICACIÓN DE LA LINEA DEBIDO A A REDUCCIÓN PRESPUESTAL, SE CAMBIA FECHAS Y MODALIDAD</t>
  </si>
  <si>
    <t>SE REQUIERE LA MODIFICACIÓN DE LA LINEA 560, LA CUAL SE CAMBIA LAS FECHAS DE RADICACIÓN A JURIDICA</t>
  </si>
  <si>
    <t xml:space="preserve">SE REQUIERE LA MODIFICACIÓN DE LA LINEA DEBIDO A A REDUCCIÓN PRESPUESTAL.
LA LINEA 558 SUFRIRA UN AUNMENTO DE PRESUPUESTO, PASANDO DE $400.000.000 A $600.000.000 MILLONES, LOS $200.000.000 ADICIONALES, SALDRAN DE LA LINEA 559, QUEDANDO ESTA CON UN SALDO DE $380.000.000.
LA LINEA 558 MODIFICARA LAS FECHAS DE RADICACIÓN A JURIDICA Y SE CAMBIA LA MODALIDAD DE CONTRATACIÓN. 
</t>
  </si>
  <si>
    <t xml:space="preserve">Se solicita la eliminación de la línea 473 del proyecto de inversión "7655 - FORTALECIMIENTO DE LA PLANEACIÓN Y GESTIÓN DE LA UAECOB BOGOTÁ", lo anterior en el marco de la Circular externa SDH-000001 del 13 de abril de 2021.  </t>
  </si>
  <si>
    <t>Se solicita la modificación de la línea 415, toda vez que una vez revisada la necesidad a cubrir se identificó que esta debe ser ejecutada por un Profesional, por lo anterior se modifica el valor mensual a pagar sin modificar el valor de la línea. Se ajusta fecha de radicación y Tipo de Contrato.</t>
  </si>
  <si>
    <t>Suministro de repuestos e insumos para los compresores de aire respirable de etapas y portátiles</t>
  </si>
  <si>
    <t>40151600 - 40151800</t>
  </si>
  <si>
    <t>Contratar el arrendamiento de un espacio físico para el Archivo Central de la UAECOB.-SGC"</t>
  </si>
  <si>
    <t>Prestar sus servicios profesionales en actividades relacionadas con el modelo integrado de planeación y gestión en la Subdirección de Gestión Corporativa-SGC</t>
  </si>
  <si>
    <t>72121400;72151700;95121700</t>
  </si>
  <si>
    <t>SGC-Adición y prórroga al contrato 470 de 2018 que tiene por objeto "Construcción nueva estación de bomberos de bellavista"</t>
  </si>
  <si>
    <t xml:space="preserve">1 MESES Y 20 DIAS </t>
  </si>
  <si>
    <t>SGC-Adición y prórroga al contrato 331 2019 que tiene por objeto " Interventoría técnica, administrativa, financiera, contable, jurídica y ambiental a: (i) construcción de la estación de bomberos bellavista; (ii) realizar el mantenimiento predictivo, preventivo, correctivo, adecuaciones y mejoras a las instalaciones de las dependencias de la unidad administrativa especial cuerpo oficial de bomberos de Bogotá D.C y, (iii) estudios, diseños, y obras de la estación de bomberos las ferias."</t>
  </si>
  <si>
    <t>80101600;81101500;72101500;72121400</t>
  </si>
  <si>
    <t>PRESTAR LOS SERVICIOS PROFESIONALES ESPECIALIZADOS PARA ACOMPAÑAR LAS ACTIVIDADES JURIDICAS RELACIONADAS CON LA GESTION CONTRACTUAL EN LAS ETAPAS PRECONTRACTUAL, CONTRACTUAL Y POSTCONTRACTUAL DEL ÁREA ADMINISTRATIVA DE LA SUBDIRECCION DE GESTION CORPORATIVA -SGC</t>
  </si>
  <si>
    <t>4  Y 3 DIAS</t>
  </si>
  <si>
    <t>Etiquetas de fila</t>
  </si>
  <si>
    <t>Total general</t>
  </si>
  <si>
    <t>Suma de Valor estimado en la vigencia actual</t>
  </si>
  <si>
    <t>Contratar el servicio de soporte y mantenimiento del sistema de gestion documental  para la UAECOB</t>
  </si>
  <si>
    <t>Prestar servicios profesionales en el proceso de fortalecimiento de la infraestructura de tecnología informática y de comunicaciones de la UAECOB.</t>
  </si>
  <si>
    <t>Jefe Oficina Asesora de Planeación</t>
  </si>
  <si>
    <t>Pago de Pasivos Exigibles</t>
  </si>
  <si>
    <t>Adición para el Contrato No. 719 de 2020 - Orden de Compra Tienda Virtual No. 59512</t>
  </si>
  <si>
    <t>Adición y prórroga  del Contrato No. 719 de 2020  Cuyo objeto es " MANTENIMIENTO PREVENTIVO Y CORRECTIVO CON SUMINISTRO DE REPUESTOS Y SOPORTE EN SITIO PARA LA INFRAESTRUCTURA  TECNOLÓGICA  DE  LA  UAE  CUERPO  OFICIAL DE BOMBEROS UBICADA EN LAS ESTACIONES DE BOMBEROS SUS SEDES   ADMINISTRATIVAS   Y   SUS   PUNTOS   DE   ATENCIÓN CIUDADANA EN LOS SUPERCADES DE BOGOTÁ D.C" de  la Orden de Compra Tienda Virtual No. 59512</t>
  </si>
  <si>
    <t>01/072021</t>
  </si>
  <si>
    <t> CCE-02_Licitación pública. </t>
  </si>
  <si>
    <t>Formulación, implementación y seguimiento de las etapas preconractual, contractual y postcontractual de los procesos a relacionados con la construcción de estaciones</t>
  </si>
  <si>
    <t>,</t>
  </si>
  <si>
    <t>Prestar servicios profesionales para la gestion administrativa de la Subdirección de Gestión del Riesgo </t>
  </si>
  <si>
    <t xml:space="preserve"> CCE-16_Contratación directa - Sin Oferta </t>
  </si>
  <si>
    <t>Prestar sus servicios profesionales en las actividades relacionadas con el Plan Anual de Adquisiciones de la Subdirección de Gestión del Riesgo,  conforme instrucciones del supervisor del contrato. </t>
  </si>
  <si>
    <t xml:space="preserve">Desarrollar todas las actividades relacionadas con el plan anual de adquisiones </t>
  </si>
  <si>
    <t xml:space="preserve">PROFESIONAL </t>
  </si>
  <si>
    <t xml:space="preserve">Adición y prorroga del contrato 131-2021: Prestar los servicios profesionales jurídicos especializados en el desarrollo de las funciones de la Oficina Asesora Jurídica </t>
  </si>
  <si>
    <t xml:space="preserve"> </t>
  </si>
  <si>
    <t>Prestar servicios profesionales para orientar, implementar y actualizar los programas del sistema de gestión de seguridad y salud en el trabajo, en la Subdirección de Gestión Humana.</t>
  </si>
  <si>
    <t xml:space="preserve">Implementación y sostenibilidad de los programas del sistema de gestión de seguridad y salud.
</t>
  </si>
  <si>
    <t>Apoyo en la construcción y mejoramiento del profesiograma de la UAE Cuerpo Oficial de bomberos de Bogotá en cada uno de los niveles y tipo  de los empleos que tiene la entidad.</t>
  </si>
  <si>
    <t>Publicación de avisos por reconocimiento de prestaciones sociales definitivas por fallecimiento.</t>
  </si>
  <si>
    <t>FUNCIONAL</t>
  </si>
  <si>
    <t>Impresos y publicaciones</t>
  </si>
  <si>
    <t>Publicación de avisos en diarios de alta circulación</t>
  </si>
  <si>
    <t>licitacion púbñica</t>
  </si>
  <si>
    <t>Licitacion pública</t>
  </si>
  <si>
    <t>Etiquetas de columna</t>
  </si>
  <si>
    <t>Adición y prórroga al contrato No. 030 de 2021, cuyo objeto es "Prestar sus servicios profesionales en la Subdirección de Gestión Humana de la UAE Cuerpo Oficial de Bomberos."</t>
  </si>
  <si>
    <t>Adición y prórroga al contrato No. 002 de 2021, cuyo objeto es "Prestar sus servicios profesionales brindando acompañamiento legal en la subdirección de gestión humana de la uae cuerpo oficial de bomberos."</t>
  </si>
  <si>
    <t>Implementar 100% de un programa de renovación de vehículos de la Unidad Administrativa Cuerpo Oficial de Bomberos de Bogotá</t>
  </si>
  <si>
    <t>Dotación y Equipamiento para la operación - Vehículos</t>
  </si>
  <si>
    <t>Asistente en estaciones</t>
  </si>
  <si>
    <t>25101600; 25101610;  25101700;  25101701; 25101900;  25101905;  25101908;  25101911;  25101912;  25180000;  25181600;  25181602; 25181700; 25181701</t>
  </si>
  <si>
    <t xml:space="preserve">Adición de recursos para la adquisición de equipos de protección personal para la atención de emergencias. </t>
  </si>
  <si>
    <t>Prestación de servicios de apoyo a la gestión en las actividades asistenciales que demanda la estación de bomberos asignada, a cargo de la Subdirección Operativa.</t>
  </si>
  <si>
    <t>CONTRATO DE PRESTACIÓN DE SERVICIOS DE APOYO A LA GESTIÓN</t>
  </si>
  <si>
    <t>81101500;80101600</t>
  </si>
  <si>
    <t>Diagnóstico técnico, estudio de vulnerabilidad y patología para la intervención de las estaciones de la UAE Cuerpo Oficial de Bomberos de Bogotá.-SGC</t>
  </si>
  <si>
    <t>5 meses</t>
  </si>
  <si>
    <t>Interventoría integral al diagnóstico técnico, estudio de vulnerabilidad y patología para la intervención de las estaciones de la UAE Cuerpo Oficial de Bomberos de Bogotá- SGC</t>
  </si>
  <si>
    <t>56101500;561119</t>
  </si>
  <si>
    <t>Suministro e instalación de módulos habitacionales, zonas de transición y lokers, para el proyecto piloto denominado dignidad en las estaciones de bomberos de la ciudad de Bogotá-SGC</t>
  </si>
  <si>
    <t>SUBASTA</t>
  </si>
  <si>
    <t>Prestación de servicios profesionales a la Subdirección de Gestión Corporativa, brindando apoyo técnico especializado en la estructuración de los diferentes procesos estratégicos, para el cumplimiento de las metas a cargo del equipo de infraestructura de esta dependencia.SGC</t>
  </si>
  <si>
    <t>80111600;72154010;72101506</t>
  </si>
  <si>
    <t>Prestación del servicio para inspección y certificación correspondientes a los sistemas de trasporte vertical (ascensores) a cargo de la unidad administrativa especial del cuerpo oficial de bomberos Bogotá D.C – edificio comando y estación de bomberos Fontibón-SGC</t>
  </si>
  <si>
    <t>Prestar los servicios de apoyo como conductor a la Subdirección  Logística para movilizar los recursos que sean requeridos para cumplimiento misional de la UAE cuerpo oficial de Bomberos</t>
  </si>
  <si>
    <t xml:space="preserve"> Prestación de servicios profesionales en la elaboración de piezas comunicativas,  producción de contenido visual y  gráfico conforme a las necesidades de la Subdirección Logística.</t>
  </si>
  <si>
    <t>Prestar los servicios profesionales  jurídicos para apoyar las actividades propias de la gestión contractual que desarrolle la Subdirección Logística en sus procesos y procedimientos a  cargo.</t>
  </si>
  <si>
    <t>Adición y prórroga la contrato 411 de 2021 cuyo objeto es "Disponer el servicio de suministro de combustibles para vehículos, máquinas y equipos especializados dentro y fuera de Bogotá".</t>
  </si>
  <si>
    <t>Adicionar y prorrogar el contrato 364 de 2021, cuyo objeto es "Prestación de servicios profesionales para apoyar la realización y ejercer el acompañamiento administrativo y financiero en la elaboración y revisión de las actas de liquidación y de cierre de expedientes, así como demás actuaciones administrativas requeridas en los procesos de contratación adelantados por la Subdirección Logistica."</t>
  </si>
  <si>
    <t>Jefe OAP</t>
  </si>
  <si>
    <t>Prestar servicios profesionales en la Oficina Asesora de Planeación en la planeación, seguimiento y control de las metas, planes, programas y proyectos de la UAECOB</t>
  </si>
  <si>
    <t>Analisis y Diseño de la Solución</t>
  </si>
  <si>
    <t>Contratar el servicio de mantenimiento para el sistema de atención de turnos</t>
  </si>
  <si>
    <t>CONTRATO DE SERVICIOS</t>
  </si>
  <si>
    <t>Selección Abreviada Mínima Cuantía</t>
  </si>
  <si>
    <t>Si</t>
  </si>
  <si>
    <t>Prestar servicios profesionales en asuntos de comunicaciones internas y desarrollar labores específicas de comunicación digital como administrador de contenidos de la intranet y sitio web de la entidad</t>
  </si>
  <si>
    <t>No</t>
  </si>
  <si>
    <t>Adquisición de suscripciones Adobe Creative Cloud para la UAECOB</t>
  </si>
  <si>
    <t>Prestación de Servicios Profesionales como gestor de la Política de Gobierno Digital y Transformación Digital en la UAECOB</t>
  </si>
  <si>
    <t>Ejecutar procedimientos administrativos y asistenciales.</t>
  </si>
  <si>
    <t>Prestar servicios de apoyo a la gestión administrativa en los diferentes asuntos desarrollados por la Dirección General.</t>
  </si>
  <si>
    <t>LIDER TI</t>
  </si>
  <si>
    <t>Prestar el servicio de mesa de ayuda para UAECOB</t>
  </si>
  <si>
    <t>Contratar el servicio de LMS para la UAECOB</t>
  </si>
  <si>
    <t>Prestar servicios profesionales especializados  desde el punto de vista jurídico para apoyar las actividades de defensa Judicial y procesos penales que adelante la UAE Cuerpo Oficial de Bombero</t>
  </si>
  <si>
    <t>prestar servicios profesionales para apoyar en las acciones de mejora, respuestas a entes de control y demás requerimientos de la oficina asesora jurídica</t>
  </si>
  <si>
    <t>5.45</t>
  </si>
  <si>
    <t>NO APLICA</t>
  </si>
  <si>
    <t>Suministros y Consumibles</t>
  </si>
  <si>
    <t>Seguimientos a la gestión en cummplimiento de la tercera línea de defensa y lo programado en el Plan Anual de Auditorías</t>
  </si>
  <si>
    <t>10.Definir las necesidades y establecer estrategias para el desarrollo en infraestructura, equipos, desarrollo tecnológico y entrenamiento del recurso humano, de acuerdo con la proyección de la entidad, relacionada con las amenazas y escenarios existentes en el Distrito Capital.</t>
  </si>
  <si>
    <t>Definir las necesidades y establecer estrategias para el desarrollo en infraestructura, equipos, desarrollo tecnológico y entrenamiento del recurso humano, de acuerdo con la proyección de la entidad, relacionada con las amenazas y escenarios existentes en el Distrito Capital.</t>
  </si>
  <si>
    <t>17. Estructurar, diseñar e implementar programas de educación, formación y entrenamiento dirigidos al sector privado, industrial, gubernamental, no gubernamental y comunitario en materia de gestión integral del riesgo contraincendio, rescate y materiales peligrosos. 10.Definir las necesidades y establecer estrategias para el desarrollo en infraestructura, equipos, desarrollo tecnológico y entrenamiento del recurso humano, de acuerdo con la proyección de la entidad, relacionada con las amenazas y escenarios existentes en el Distrito Capital.</t>
  </si>
  <si>
    <t>Desarrollo social ambiental y económico de los diferentes procesos y procedimientos de la UAECOB.-SGC</t>
  </si>
  <si>
    <t>Defensa Judicial</t>
  </si>
  <si>
    <t>Garantizar el funcionamiento de aires acondicionados</t>
  </si>
  <si>
    <t>Garantizar el funcionamiento de las UPS</t>
  </si>
  <si>
    <t>Garantizar el funcionamiento del Sistema de Sonido de Auditorios Edificio Comando</t>
  </si>
  <si>
    <t>Garantizar el funcionamiento y disponibilidad de los equipos de radiocomunicaciones para emergencias</t>
  </si>
  <si>
    <t>Garantizar la disponibilidad de los servicios de la infraestructura tecnologica</t>
  </si>
  <si>
    <t>Garantizar la disponibilidad del motor de bases de datos y software de servidor de aplicaciones para los sistemas de información de la entidad</t>
  </si>
  <si>
    <t>Garantizar la disponibilidad del software de vistualización de servidores para los sistemas de información de la entidad</t>
  </si>
  <si>
    <t>Garantizar las licencias para los Sistemas operativos ofimática y escritorios virtuales</t>
  </si>
  <si>
    <t>Actividades técnicas  de seguimiento control asociada a area de infraestructura</t>
  </si>
  <si>
    <t>Análisis y revisión actuaciones  administrativas</t>
  </si>
  <si>
    <t xml:space="preserve">Análisis y revisión actuaciones  área ambiental </t>
  </si>
  <si>
    <t xml:space="preserve">Análisis y revisión actuaciones  área de seguros </t>
  </si>
  <si>
    <t>Análisis y revisión actuaciones  Control Interno Disciplinarios.</t>
  </si>
  <si>
    <t xml:space="preserve">Análisis y revisión actuaciones  procesos de fucionamiento </t>
  </si>
  <si>
    <t>Elaboración y revisión de actas de liquidación</t>
  </si>
  <si>
    <t>Plaqueteo y/o marcación de los bienes devolutivos de la UAECOB  que permita la durabilidad y resistencia a los rótulos teniendo en cuenta su operatividad</t>
  </si>
  <si>
    <t>Seguimiento, control y verificación de los procesos de inventarios de la Entidad.</t>
  </si>
  <si>
    <t>Vigilancia y seguridad privada para las estacines</t>
  </si>
  <si>
    <t xml:space="preserve">Sebastian Ayala Calderon - 3058199250 - sayalac@bomberosbogota.gov.co </t>
  </si>
  <si>
    <t>Fortalecer los procesos de preparativos y respuesta</t>
  </si>
  <si>
    <t>Consolidar la estrategia del Talento Humano</t>
  </si>
  <si>
    <t>Incrementar la cultura de responsabilidad institucional</t>
  </si>
  <si>
    <t>Optimizar los procesos de atención</t>
  </si>
  <si>
    <t>Adición y prorroga al contrato 138 de 2021: Prestar los servicios de apoyo para el correcto desarrollo de  las gestiones documentales y administrativas requerida por la Oficina Asesora Jurídica.</t>
  </si>
  <si>
    <t>CONTRATO DE PRESTACION DE SERVICIOS DE APOYO A LA GESTIÓN</t>
  </si>
  <si>
    <t>Consolidar los procesos de conocimiento del riesgo</t>
  </si>
  <si>
    <t>Gestión del riesgo de incendios</t>
  </si>
  <si>
    <t xml:space="preserve"> Consolidar la estrategia del Talento Humano</t>
  </si>
  <si>
    <t>1082001042 Servicios prestados a las empresas y servicios de producción</t>
  </si>
  <si>
    <t>(en blanco)</t>
  </si>
  <si>
    <t>Subdirección Logística</t>
  </si>
  <si>
    <t>1082001010 Servicios de la construcción</t>
  </si>
  <si>
    <t>CONTRATAR EL SERVICIO DE REVISIÓN TÉCNICO-MECÁNICA Y DE EMISIÓN DE GASES CONTAMINANTES PARA LOS VEHÍCULOS QUE FORMAN PARTE DEL PARQUE AUTOMOTOR DE LA UNIDAD ADMINISTRATIVA ESPECIAL CUERPO OFICIAL DE BOMBEROS DE BOGOTÁ – UAECOB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</si>
</sst>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 #,##0;[Red]\-&quot;$&quot;\ #,##0"/>
    <numFmt numFmtId="42" formatCode="_-&quot;$&quot;\ * #,##0_-;\-&quot;$&quot;\ * #,##0_-;_-&quot;$&quot;\ * &quot;-&quot;_-;_-@_-"/>
    <numFmt numFmtId="44" formatCode="_-&quot;$&quot;\ * #,##0.00_-;\-&quot;$&quot;\ * #,##0.00_-;_-&quot;$&quot;\ * &quot;-&quot;??_-;_-@_-"/>
    <numFmt numFmtId="43" formatCode="_-* #,##0.00_-;\-* #,##0.00_-;_-* &quot;-&quot;??_-;_-@_-"/>
    <numFmt numFmtId="164" formatCode="_-&quot;$&quot;* #,##0_-;\-&quot;$&quot;* #,##0_-;_-&quot;$&quot;* &quot;-&quot;_-;_-@_-"/>
    <numFmt numFmtId="165" formatCode="_-* #,##0_-;\-* #,##0_-;_-* &quot;-&quot;??_-;_-@_-"/>
    <numFmt numFmtId="166" formatCode="_-&quot;$&quot;\ * #,##0_-;\-&quot;$&quot;\ * #,##0_-;_-&quot;$&quot;\ * &quot;-&quot;??_-;_-@_-"/>
    <numFmt numFmtId="167" formatCode="&quot;$&quot;\ #,##0"/>
    <numFmt numFmtId="168" formatCode="0.000%"/>
    <numFmt numFmtId="169" formatCode="_-&quot;$&quot;\ * #,##0.000_-;\-&quot;$&quot;\ * #,##0.000_-;_-&quot;$&quot;\ * &quot;-&quot;_-;_-@_-"/>
  </numFmts>
  <fonts count="26" x14ac:knownFonts="1">
    <font>
      <sz val="11"/>
      <color theme="1"/>
      <name val="Calibri"/>
      <family val="2"/>
      <scheme val="minor"/>
    </font>
    <font>
      <sz val="11"/>
      <color theme="1"/>
      <name val="Calibri"/>
      <family val="2"/>
      <scheme val="minor"/>
    </font>
    <font>
      <sz val="12"/>
      <color theme="1"/>
      <name val="Calibri"/>
      <family val="2"/>
      <scheme val="minor"/>
    </font>
    <font>
      <b/>
      <sz val="8"/>
      <color theme="7" tint="0.79998168889431442"/>
      <name val="Arial"/>
      <family val="2"/>
    </font>
    <font>
      <b/>
      <sz val="8"/>
      <color theme="7" tint="0.39997558519241921"/>
      <name val="Arial"/>
      <family val="2"/>
    </font>
    <font>
      <b/>
      <sz val="8"/>
      <color rgb="FF7030A0"/>
      <name val="Arial"/>
      <family val="2"/>
    </font>
    <font>
      <sz val="8"/>
      <color theme="1"/>
      <name val="Arial"/>
      <family val="2"/>
    </font>
    <font>
      <sz val="8"/>
      <color theme="0"/>
      <name val="Arial"/>
      <family val="2"/>
    </font>
    <font>
      <sz val="8"/>
      <name val="Arial"/>
      <family val="2"/>
    </font>
    <font>
      <b/>
      <sz val="8"/>
      <name val="Arial"/>
      <family val="2"/>
    </font>
    <font>
      <sz val="8"/>
      <color rgb="FFFF0000"/>
      <name val="Arial"/>
      <family val="2"/>
    </font>
    <font>
      <sz val="8"/>
      <name val="Calibri"/>
      <family val="2"/>
      <scheme val="minor"/>
    </font>
    <font>
      <sz val="11"/>
      <name val="Calibri"/>
      <family val="2"/>
      <scheme val="minor"/>
    </font>
    <font>
      <b/>
      <sz val="9"/>
      <color indexed="81"/>
      <name val="Tahoma"/>
      <family val="2"/>
    </font>
    <font>
      <sz val="9"/>
      <color indexed="81"/>
      <name val="Tahoma"/>
      <family val="2"/>
    </font>
    <font>
      <b/>
      <sz val="11"/>
      <color theme="1"/>
      <name val="Calibri"/>
      <family val="2"/>
      <scheme val="minor"/>
    </font>
    <font>
      <sz val="10"/>
      <color rgb="FF000000"/>
      <name val="Segoe UI"/>
      <family val="2"/>
    </font>
    <font>
      <b/>
      <sz val="9"/>
      <color rgb="FF000000"/>
      <name val="Tahoma"/>
      <family val="2"/>
    </font>
    <font>
      <sz val="9"/>
      <color rgb="FF000000"/>
      <name val="Tahoma"/>
      <family val="2"/>
    </font>
    <font>
      <sz val="8"/>
      <color rgb="FF000000"/>
      <name val="Arial"/>
      <family val="2"/>
    </font>
    <font>
      <sz val="11"/>
      <color theme="0"/>
      <name val="Calibri"/>
      <family val="2"/>
      <scheme val="minor"/>
    </font>
    <font>
      <sz val="9"/>
      <color indexed="81"/>
      <name val="Tahoma"/>
      <charset val="1"/>
    </font>
    <font>
      <b/>
      <sz val="9"/>
      <color indexed="81"/>
      <name val="Tahoma"/>
      <charset val="1"/>
    </font>
    <font>
      <sz val="9"/>
      <color indexed="81"/>
      <name val="Tahoma"/>
    </font>
    <font>
      <b/>
      <sz val="9"/>
      <color indexed="81"/>
      <name val="Tahoma"/>
    </font>
    <font>
      <b/>
      <sz val="11"/>
      <name val="Calibri"/>
      <family val="2"/>
      <scheme val="minor"/>
    </font>
  </fonts>
  <fills count="7">
    <fill>
      <patternFill patternType="none"/>
    </fill>
    <fill>
      <patternFill patternType="gray125"/>
    </fill>
    <fill>
      <patternFill patternType="solid">
        <fgColor rgb="FF009900"/>
        <bgColor indexed="64"/>
      </patternFill>
    </fill>
    <fill>
      <patternFill patternType="solid">
        <fgColor theme="5" tint="0.59999389629810485"/>
        <bgColor rgb="FF000000"/>
      </patternFill>
    </fill>
    <fill>
      <patternFill patternType="solid">
        <fgColor rgb="FFFFFF00"/>
        <bgColor indexed="64"/>
      </patternFill>
    </fill>
    <fill>
      <patternFill patternType="solid">
        <fgColor theme="4"/>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7">
    <xf numFmtId="0" fontId="0" fillId="0" borderId="0"/>
    <xf numFmtId="44" fontId="1" fillId="0" borderId="0" applyFont="0" applyFill="0" applyBorder="0" applyAlignment="0" applyProtection="0"/>
    <xf numFmtId="42" fontId="1" fillId="0" borderId="0" applyFont="0" applyFill="0" applyBorder="0" applyAlignment="0" applyProtection="0"/>
    <xf numFmtId="0" fontId="2" fillId="0" borderId="0"/>
    <xf numFmtId="164" fontId="2" fillId="0" borderId="0" applyFont="0" applyFill="0" applyBorder="0" applyAlignment="0" applyProtection="0"/>
    <xf numFmtId="0" fontId="1" fillId="0" borderId="0"/>
    <xf numFmtId="43" fontId="2" fillId="0" borderId="0" applyFont="0" applyFill="0" applyBorder="0" applyAlignment="0" applyProtection="0"/>
    <xf numFmtId="44" fontId="2"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cellStyleXfs>
  <cellXfs count="236">
    <xf numFmtId="0" fontId="0" fillId="0" borderId="0" xfId="0"/>
    <xf numFmtId="0" fontId="3" fillId="2" borderId="1" xfId="3" applyFont="1" applyFill="1" applyBorder="1" applyAlignment="1">
      <alignment horizontal="center" vertical="center" wrapText="1"/>
    </xf>
    <xf numFmtId="0" fontId="3" fillId="2" borderId="1" xfId="3" applyFont="1" applyFill="1" applyBorder="1" applyAlignment="1">
      <alignment horizontal="center" vertical="center"/>
    </xf>
    <xf numFmtId="164" fontId="3" fillId="2" borderId="1" xfId="4" applyFont="1" applyFill="1" applyBorder="1" applyAlignment="1">
      <alignment horizontal="center" vertical="center"/>
    </xf>
    <xf numFmtId="0" fontId="4" fillId="2" borderId="1" xfId="3" applyFont="1" applyFill="1" applyBorder="1" applyAlignment="1">
      <alignment horizontal="center" vertical="center" wrapText="1"/>
    </xf>
    <xf numFmtId="0" fontId="5" fillId="3" borderId="1" xfId="3" applyFont="1" applyFill="1" applyBorder="1" applyAlignment="1">
      <alignment horizontal="center" vertical="center" wrapText="1"/>
    </xf>
    <xf numFmtId="0" fontId="6" fillId="0" borderId="0" xfId="3" applyFont="1" applyAlignment="1">
      <alignment horizontal="center"/>
    </xf>
    <xf numFmtId="0" fontId="6" fillId="4" borderId="0" xfId="3" applyFont="1" applyFill="1" applyAlignment="1">
      <alignment horizontal="center"/>
    </xf>
    <xf numFmtId="0" fontId="6" fillId="0" borderId="0" xfId="3" applyFont="1"/>
    <xf numFmtId="0" fontId="7" fillId="5" borderId="0" xfId="3" applyFont="1" applyFill="1" applyAlignment="1">
      <alignment horizontal="center" vertical="center"/>
    </xf>
    <xf numFmtId="0" fontId="7" fillId="0" borderId="0" xfId="3" applyFont="1" applyAlignment="1">
      <alignment horizontal="center" vertical="center"/>
    </xf>
    <xf numFmtId="0" fontId="8" fillId="0" borderId="1" xfId="5" applyFont="1" applyBorder="1" applyAlignment="1">
      <alignment horizontal="center" vertical="center" wrapText="1"/>
    </xf>
    <xf numFmtId="0" fontId="8" fillId="0" borderId="1" xfId="5" applyFont="1" applyBorder="1" applyAlignment="1">
      <alignment vertical="center" wrapText="1"/>
    </xf>
    <xf numFmtId="43" fontId="8" fillId="0" borderId="1" xfId="6" applyFont="1" applyFill="1" applyBorder="1" applyAlignment="1">
      <alignment horizontal="center" vertical="center" wrapText="1"/>
    </xf>
    <xf numFmtId="0" fontId="8" fillId="0" borderId="1" xfId="5" applyFont="1" applyBorder="1" applyAlignment="1">
      <alignment horizontal="left" vertical="center" wrapText="1"/>
    </xf>
    <xf numFmtId="0" fontId="8" fillId="6" borderId="1" xfId="5" applyFont="1" applyFill="1" applyBorder="1" applyAlignment="1">
      <alignment vertical="center" wrapText="1"/>
    </xf>
    <xf numFmtId="0" fontId="8" fillId="6" borderId="1" xfId="5" applyFont="1" applyFill="1" applyBorder="1" applyAlignment="1">
      <alignment horizontal="center" vertical="center" wrapText="1"/>
    </xf>
    <xf numFmtId="14" fontId="8" fillId="6" borderId="1" xfId="5" applyNumberFormat="1" applyFont="1" applyFill="1" applyBorder="1" applyAlignment="1">
      <alignment horizontal="center" vertical="center" wrapText="1"/>
    </xf>
    <xf numFmtId="166" fontId="8" fillId="6" borderId="1" xfId="7" applyNumberFormat="1" applyFont="1" applyFill="1" applyBorder="1" applyAlignment="1">
      <alignment horizontal="center" vertical="center" wrapText="1"/>
    </xf>
    <xf numFmtId="0" fontId="8" fillId="0" borderId="0" xfId="3" applyFont="1"/>
    <xf numFmtId="0" fontId="8" fillId="0" borderId="1" xfId="8" applyFont="1" applyBorder="1" applyAlignment="1">
      <alignment horizontal="center" vertical="center" wrapText="1"/>
    </xf>
    <xf numFmtId="0" fontId="6" fillId="0" borderId="1" xfId="5" applyFont="1" applyBorder="1" applyAlignment="1">
      <alignment horizontal="center" vertical="center" wrapText="1"/>
    </xf>
    <xf numFmtId="0" fontId="10" fillId="0" borderId="0" xfId="3" applyFont="1"/>
    <xf numFmtId="166" fontId="8" fillId="0" borderId="1" xfId="5" applyNumberFormat="1" applyFont="1" applyBorder="1" applyAlignment="1">
      <alignment vertical="center" wrapText="1"/>
    </xf>
    <xf numFmtId="166" fontId="8" fillId="6" borderId="1" xfId="7" applyNumberFormat="1" applyFont="1" applyFill="1" applyBorder="1" applyAlignment="1">
      <alignment vertical="center"/>
    </xf>
    <xf numFmtId="0" fontId="8" fillId="6" borderId="1" xfId="5" applyFont="1" applyFill="1" applyBorder="1" applyAlignment="1">
      <alignment vertical="top" wrapText="1"/>
    </xf>
    <xf numFmtId="0" fontId="6" fillId="0" borderId="1" xfId="3" applyFont="1" applyBorder="1" applyAlignment="1">
      <alignment horizontal="left" wrapText="1"/>
    </xf>
    <xf numFmtId="0" fontId="6" fillId="0" borderId="1" xfId="3" applyFont="1" applyBorder="1" applyAlignment="1">
      <alignment vertical="center"/>
    </xf>
    <xf numFmtId="166" fontId="8" fillId="6" borderId="1" xfId="7" applyNumberFormat="1" applyFont="1" applyFill="1" applyBorder="1" applyAlignment="1">
      <alignment wrapText="1"/>
    </xf>
    <xf numFmtId="0" fontId="8" fillId="6" borderId="1" xfId="3" applyFont="1" applyFill="1" applyBorder="1" applyAlignment="1">
      <alignment horizontal="center" wrapText="1"/>
    </xf>
    <xf numFmtId="0" fontId="6" fillId="0" borderId="1" xfId="5" applyFont="1" applyBorder="1" applyAlignment="1">
      <alignment vertical="center" wrapText="1"/>
    </xf>
    <xf numFmtId="0" fontId="6" fillId="0" borderId="1" xfId="5" applyFont="1" applyBorder="1" applyAlignment="1">
      <alignment horizontal="left" vertical="center" wrapText="1"/>
    </xf>
    <xf numFmtId="0" fontId="8" fillId="6" borderId="0" xfId="3" applyFont="1" applyFill="1" applyAlignment="1">
      <alignment horizontal="center"/>
    </xf>
    <xf numFmtId="166" fontId="8" fillId="6" borderId="0" xfId="7" applyNumberFormat="1" applyFont="1" applyFill="1" applyAlignment="1">
      <alignment horizontal="center"/>
    </xf>
    <xf numFmtId="0" fontId="6" fillId="0" borderId="0" xfId="3" applyFont="1" applyAlignment="1">
      <alignment horizontal="left"/>
    </xf>
    <xf numFmtId="0" fontId="8" fillId="6" borderId="0" xfId="3" applyFont="1" applyFill="1" applyAlignment="1">
      <alignment horizontal="center" wrapText="1"/>
    </xf>
    <xf numFmtId="0" fontId="6" fillId="0" borderId="0" xfId="3" applyFont="1" applyAlignment="1">
      <alignment horizontal="center" vertical="center"/>
    </xf>
    <xf numFmtId="0" fontId="8" fillId="0" borderId="1" xfId="5" applyFont="1" applyFill="1" applyBorder="1" applyAlignment="1">
      <alignment horizontal="center" vertical="center" wrapText="1"/>
    </xf>
    <xf numFmtId="0" fontId="8" fillId="0" borderId="1" xfId="5" applyFont="1" applyFill="1" applyBorder="1" applyAlignment="1">
      <alignment vertical="center" wrapText="1"/>
    </xf>
    <xf numFmtId="0" fontId="8" fillId="0" borderId="1" xfId="5" applyFont="1" applyFill="1" applyBorder="1" applyAlignment="1">
      <alignment vertical="top" wrapText="1"/>
    </xf>
    <xf numFmtId="14" fontId="8" fillId="0" borderId="1" xfId="5" applyNumberFormat="1" applyFont="1" applyFill="1" applyBorder="1" applyAlignment="1">
      <alignment horizontal="center" vertical="center" wrapText="1"/>
    </xf>
    <xf numFmtId="166" fontId="8" fillId="0" borderId="1" xfId="7" applyNumberFormat="1" applyFont="1" applyFill="1" applyBorder="1" applyAlignment="1">
      <alignment horizontal="center" vertical="center" wrapText="1"/>
    </xf>
    <xf numFmtId="0" fontId="9" fillId="0" borderId="1" xfId="5"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xf numFmtId="42" fontId="0" fillId="0" borderId="0" xfId="2" applyFont="1"/>
    <xf numFmtId="0" fontId="15" fillId="4" borderId="1" xfId="0" applyFont="1" applyFill="1" applyBorder="1" applyAlignment="1">
      <alignment horizontal="center" vertical="center" wrapText="1"/>
    </xf>
    <xf numFmtId="14" fontId="15" fillId="4" borderId="1" xfId="0" applyNumberFormat="1" applyFont="1" applyFill="1" applyBorder="1" applyAlignment="1">
      <alignment horizontal="center" vertical="center" wrapText="1"/>
    </xf>
    <xf numFmtId="0" fontId="15" fillId="4" borderId="1" xfId="0" applyFont="1" applyFill="1" applyBorder="1" applyAlignment="1">
      <alignment horizontal="center" vertical="center"/>
    </xf>
    <xf numFmtId="42" fontId="15" fillId="4" borderId="1" xfId="2" applyFont="1" applyFill="1" applyBorder="1" applyAlignment="1">
      <alignment horizontal="center" vertical="center"/>
    </xf>
    <xf numFmtId="0" fontId="0" fillId="6" borderId="1" xfId="0" applyFont="1" applyFill="1" applyBorder="1"/>
    <xf numFmtId="14" fontId="0" fillId="6" borderId="1" xfId="0" applyNumberFormat="1" applyFont="1" applyFill="1" applyBorder="1"/>
    <xf numFmtId="0" fontId="0" fillId="0" borderId="1" xfId="0" applyFont="1" applyBorder="1" applyAlignment="1">
      <alignment wrapText="1"/>
    </xf>
    <xf numFmtId="0" fontId="0" fillId="6" borderId="1" xfId="0" applyFont="1" applyFill="1" applyBorder="1" applyAlignment="1">
      <alignment horizontal="center" vertical="center"/>
    </xf>
    <xf numFmtId="0" fontId="0" fillId="6" borderId="1" xfId="0" applyFont="1" applyFill="1" applyBorder="1" applyAlignment="1">
      <alignment horizontal="center" wrapText="1"/>
    </xf>
    <xf numFmtId="42" fontId="0" fillId="6" borderId="1" xfId="2" applyFont="1" applyFill="1" applyBorder="1"/>
    <xf numFmtId="0" fontId="0" fillId="6" borderId="0" xfId="0" applyFont="1" applyFill="1"/>
    <xf numFmtId="0" fontId="0" fillId="0" borderId="1" xfId="0" applyFont="1" applyBorder="1"/>
    <xf numFmtId="14" fontId="0" fillId="0" borderId="1" xfId="0" applyNumberFormat="1" applyFont="1" applyBorder="1"/>
    <xf numFmtId="0" fontId="0" fillId="0" borderId="1" xfId="0" applyFont="1" applyBorder="1" applyAlignment="1">
      <alignment horizontal="center" vertical="center"/>
    </xf>
    <xf numFmtId="0" fontId="0" fillId="0" borderId="1" xfId="0" applyFont="1" applyBorder="1" applyAlignment="1">
      <alignment horizontal="center" wrapText="1"/>
    </xf>
    <xf numFmtId="42" fontId="0" fillId="0" borderId="1" xfId="2" applyFont="1" applyBorder="1"/>
    <xf numFmtId="0" fontId="0" fillId="0" borderId="1" xfId="0" applyFont="1" applyFill="1" applyBorder="1"/>
    <xf numFmtId="0" fontId="16" fillId="0" borderId="1" xfId="0" applyFont="1" applyBorder="1" applyAlignment="1">
      <alignment horizontal="left" vertical="center" wrapText="1"/>
    </xf>
    <xf numFmtId="0" fontId="0" fillId="0" borderId="1" xfId="0" applyFont="1" applyBorder="1" applyAlignment="1">
      <alignment vertical="center" wrapText="1"/>
    </xf>
    <xf numFmtId="0" fontId="0" fillId="0" borderId="1" xfId="0" applyBorder="1"/>
    <xf numFmtId="6" fontId="0" fillId="0" borderId="1" xfId="2" applyNumberFormat="1" applyFont="1" applyBorder="1"/>
    <xf numFmtId="42" fontId="0" fillId="0" borderId="1" xfId="2" applyFont="1" applyBorder="1" applyAlignment="1">
      <alignment horizontal="right"/>
    </xf>
    <xf numFmtId="6" fontId="0" fillId="0" borderId="1" xfId="2" applyNumberFormat="1" applyFont="1" applyBorder="1" applyAlignment="1">
      <alignment horizontal="right"/>
    </xf>
    <xf numFmtId="0" fontId="0" fillId="0" borderId="1" xfId="0" applyFont="1" applyBorder="1" applyAlignment="1">
      <alignment horizontal="center" vertical="center" wrapText="1"/>
    </xf>
    <xf numFmtId="0" fontId="0" fillId="0" borderId="1" xfId="0" applyFill="1" applyBorder="1"/>
    <xf numFmtId="0" fontId="0" fillId="0" borderId="0" xfId="0" pivotButton="1"/>
    <xf numFmtId="0" fontId="0" fillId="0" borderId="0" xfId="0" applyAlignment="1">
      <alignment horizontal="left"/>
    </xf>
    <xf numFmtId="166" fontId="8" fillId="0" borderId="1" xfId="1" applyNumberFormat="1" applyFont="1" applyFill="1" applyBorder="1" applyAlignment="1">
      <alignment horizontal="center" vertical="center" wrapText="1"/>
    </xf>
    <xf numFmtId="14" fontId="10" fillId="0" borderId="1" xfId="5" applyNumberFormat="1" applyFont="1" applyFill="1" applyBorder="1" applyAlignment="1">
      <alignment horizontal="center" vertical="center" wrapText="1"/>
    </xf>
    <xf numFmtId="0" fontId="8" fillId="0" borderId="1" xfId="3" applyFont="1" applyBorder="1"/>
    <xf numFmtId="0" fontId="6" fillId="6" borderId="0" xfId="3" applyFont="1" applyFill="1" applyAlignment="1">
      <alignment horizontal="center"/>
    </xf>
    <xf numFmtId="0" fontId="6" fillId="6" borderId="0" xfId="3" applyFont="1" applyFill="1"/>
    <xf numFmtId="0" fontId="8" fillId="6" borderId="1" xfId="3" applyFont="1" applyFill="1" applyBorder="1" applyAlignment="1">
      <alignment horizontal="center" vertical="center" wrapText="1"/>
    </xf>
    <xf numFmtId="0" fontId="6" fillId="0" borderId="0" xfId="0" applyFont="1"/>
    <xf numFmtId="42" fontId="8" fillId="6" borderId="1" xfId="2" applyFont="1" applyFill="1" applyBorder="1" applyAlignment="1">
      <alignment horizontal="center" vertical="center" wrapText="1"/>
    </xf>
    <xf numFmtId="0" fontId="8" fillId="6" borderId="0" xfId="3" applyFont="1" applyFill="1" applyAlignment="1">
      <alignment vertical="top"/>
    </xf>
    <xf numFmtId="0" fontId="4" fillId="2" borderId="1" xfId="3" applyFont="1" applyFill="1" applyBorder="1" applyAlignment="1">
      <alignment vertical="center" wrapText="1"/>
    </xf>
    <xf numFmtId="166" fontId="8" fillId="6" borderId="0" xfId="7" applyNumberFormat="1" applyFont="1" applyFill="1" applyAlignment="1"/>
    <xf numFmtId="166" fontId="8" fillId="6" borderId="0" xfId="7" applyNumberFormat="1" applyFont="1" applyFill="1" applyAlignment="1">
      <alignment vertical="center"/>
    </xf>
    <xf numFmtId="14" fontId="0" fillId="0" borderId="0" xfId="0" applyNumberFormat="1"/>
    <xf numFmtId="0" fontId="0" fillId="0" borderId="0" xfId="0" applyAlignment="1">
      <alignment wrapText="1"/>
    </xf>
    <xf numFmtId="166" fontId="0" fillId="0" borderId="0" xfId="0" applyNumberFormat="1"/>
    <xf numFmtId="0" fontId="8" fillId="6" borderId="1" xfId="5" applyFont="1" applyFill="1" applyBorder="1" applyAlignment="1">
      <alignment horizontal="center" vertical="center" wrapText="1"/>
    </xf>
    <xf numFmtId="0" fontId="9" fillId="6" borderId="1" xfId="5" applyFont="1" applyFill="1" applyBorder="1" applyAlignment="1">
      <alignment horizontal="center" vertical="center" wrapText="1"/>
    </xf>
    <xf numFmtId="0" fontId="8" fillId="6" borderId="1" xfId="3" applyFont="1" applyFill="1" applyBorder="1" applyAlignment="1">
      <alignment horizontal="center"/>
    </xf>
    <xf numFmtId="0" fontId="0" fillId="0" borderId="0" xfId="0"/>
    <xf numFmtId="43" fontId="8" fillId="0" borderId="1" xfId="6" applyFont="1" applyFill="1" applyBorder="1" applyAlignment="1">
      <alignment vertical="center" wrapText="1"/>
    </xf>
    <xf numFmtId="165" fontId="8" fillId="0" borderId="1" xfId="9" applyNumberFormat="1" applyFont="1" applyFill="1" applyBorder="1" applyAlignment="1">
      <alignment vertical="center" wrapText="1"/>
    </xf>
    <xf numFmtId="165" fontId="8" fillId="0" borderId="1" xfId="6" applyNumberFormat="1" applyFont="1" applyFill="1" applyBorder="1" applyAlignment="1">
      <alignment vertical="center" wrapText="1"/>
    </xf>
    <xf numFmtId="164" fontId="3" fillId="2" borderId="1" xfId="4" applyFont="1" applyFill="1" applyBorder="1" applyAlignment="1">
      <alignment vertical="center"/>
    </xf>
    <xf numFmtId="0" fontId="0" fillId="0" borderId="0" xfId="0"/>
    <xf numFmtId="165" fontId="6" fillId="0" borderId="1" xfId="6" applyNumberFormat="1" applyFont="1" applyFill="1" applyBorder="1" applyAlignment="1">
      <alignment vertical="center" wrapText="1"/>
    </xf>
    <xf numFmtId="167" fontId="8" fillId="0" borderId="1" xfId="4" applyNumberFormat="1" applyFont="1" applyFill="1" applyBorder="1" applyAlignment="1">
      <alignment vertical="center" wrapText="1"/>
    </xf>
    <xf numFmtId="165" fontId="6" fillId="0" borderId="1" xfId="9" applyNumberFormat="1" applyFont="1" applyFill="1" applyBorder="1" applyAlignment="1">
      <alignment vertical="center" wrapText="1"/>
    </xf>
    <xf numFmtId="164" fontId="8" fillId="0" borderId="1" xfId="4" applyFont="1" applyFill="1" applyBorder="1" applyAlignment="1">
      <alignment vertical="center" wrapText="1"/>
    </xf>
    <xf numFmtId="42" fontId="8" fillId="0" borderId="1" xfId="2" applyFont="1" applyFill="1" applyBorder="1" applyAlignment="1">
      <alignment vertical="center" wrapText="1"/>
    </xf>
    <xf numFmtId="43" fontId="8" fillId="0" borderId="1" xfId="6" applyFont="1" applyFill="1" applyBorder="1" applyAlignment="1">
      <alignment vertical="top" wrapText="1"/>
    </xf>
    <xf numFmtId="43" fontId="6" fillId="0" borderId="1" xfId="6" applyFont="1" applyFill="1" applyBorder="1" applyAlignment="1">
      <alignment vertical="center" wrapText="1"/>
    </xf>
    <xf numFmtId="166" fontId="8" fillId="0" borderId="1" xfId="7" applyNumberFormat="1" applyFont="1" applyFill="1" applyBorder="1" applyAlignment="1">
      <alignment vertical="center" wrapText="1"/>
    </xf>
    <xf numFmtId="165" fontId="8" fillId="0" borderId="1" xfId="10" applyNumberFormat="1" applyFont="1" applyFill="1" applyBorder="1" applyAlignment="1">
      <alignment vertical="center" wrapText="1"/>
    </xf>
    <xf numFmtId="164" fontId="6" fillId="0" borderId="0" xfId="4" applyFont="1" applyAlignment="1"/>
    <xf numFmtId="166" fontId="4" fillId="2" borderId="1" xfId="1" applyNumberFormat="1" applyFont="1" applyFill="1" applyBorder="1" applyAlignment="1">
      <alignment vertical="center" wrapText="1"/>
    </xf>
    <xf numFmtId="166" fontId="20" fillId="0" borderId="0" xfId="1" applyNumberFormat="1" applyFont="1"/>
    <xf numFmtId="42" fontId="4" fillId="2" borderId="1" xfId="2" applyFont="1" applyFill="1" applyBorder="1" applyAlignment="1">
      <alignment vertical="center" wrapText="1"/>
    </xf>
    <xf numFmtId="42" fontId="8" fillId="0" borderId="1" xfId="2" applyFont="1" applyFill="1" applyBorder="1" applyAlignment="1">
      <alignment horizontal="center" vertical="center" wrapText="1"/>
    </xf>
    <xf numFmtId="42" fontId="8" fillId="6" borderId="0" xfId="2" applyFont="1" applyFill="1" applyAlignment="1"/>
    <xf numFmtId="0" fontId="19" fillId="0" borderId="1" xfId="0" applyFont="1" applyFill="1" applyBorder="1"/>
    <xf numFmtId="169" fontId="8" fillId="6" borderId="0" xfId="2" applyNumberFormat="1" applyFont="1" applyFill="1" applyAlignment="1"/>
    <xf numFmtId="0" fontId="3" fillId="2" borderId="2" xfId="3" applyFont="1" applyFill="1" applyBorder="1" applyAlignment="1">
      <alignment horizontal="center" vertical="center"/>
    </xf>
    <xf numFmtId="0" fontId="8" fillId="0" borderId="2" xfId="5" applyFont="1" applyBorder="1" applyAlignment="1">
      <alignment horizontal="center" vertical="center" wrapText="1"/>
    </xf>
    <xf numFmtId="0" fontId="6" fillId="0" borderId="1" xfId="3" applyFont="1" applyFill="1" applyBorder="1" applyAlignment="1">
      <alignment horizontal="center"/>
    </xf>
    <xf numFmtId="1" fontId="5" fillId="3" borderId="1" xfId="3" applyNumberFormat="1" applyFont="1" applyFill="1" applyBorder="1" applyAlignment="1">
      <alignment horizontal="center" vertical="center" wrapText="1"/>
    </xf>
    <xf numFmtId="1" fontId="8" fillId="6" borderId="1" xfId="5" applyNumberFormat="1" applyFont="1" applyFill="1" applyBorder="1" applyAlignment="1">
      <alignment horizontal="center" vertical="center" wrapText="1"/>
    </xf>
    <xf numFmtId="1" fontId="8" fillId="0" borderId="1" xfId="5" applyNumberFormat="1" applyFont="1" applyFill="1" applyBorder="1" applyAlignment="1">
      <alignment horizontal="center" vertical="center" wrapText="1"/>
    </xf>
    <xf numFmtId="1" fontId="8" fillId="6" borderId="0" xfId="3" applyNumberFormat="1" applyFont="1" applyFill="1" applyAlignment="1">
      <alignment horizontal="center"/>
    </xf>
    <xf numFmtId="0" fontId="8" fillId="6" borderId="1" xfId="5" applyNumberFormat="1" applyFont="1" applyFill="1" applyBorder="1" applyAlignment="1">
      <alignment horizontal="left" vertical="center" wrapText="1"/>
    </xf>
    <xf numFmtId="0" fontId="8" fillId="0" borderId="1" xfId="5" applyNumberFormat="1" applyFont="1" applyFill="1" applyBorder="1" applyAlignment="1">
      <alignment horizontal="left" vertical="center" wrapText="1"/>
    </xf>
    <xf numFmtId="0" fontId="9" fillId="6" borderId="0" xfId="3" applyFont="1" applyFill="1" applyAlignment="1">
      <alignment horizontal="center" wrapText="1"/>
    </xf>
    <xf numFmtId="0" fontId="6" fillId="0" borderId="1" xfId="3" applyFont="1" applyFill="1" applyBorder="1" applyAlignment="1">
      <alignment horizontal="center" vertical="top" wrapText="1"/>
    </xf>
    <xf numFmtId="0" fontId="4" fillId="2" borderId="1" xfId="3" applyNumberFormat="1" applyFont="1" applyFill="1" applyBorder="1" applyAlignment="1">
      <alignment horizontal="center" vertical="center" wrapText="1"/>
    </xf>
    <xf numFmtId="0" fontId="8" fillId="6" borderId="0" xfId="7" applyNumberFormat="1" applyFont="1" applyFill="1" applyAlignment="1">
      <alignment horizontal="center"/>
    </xf>
    <xf numFmtId="0" fontId="0" fillId="0" borderId="0" xfId="0" pivotButton="1" applyAlignment="1">
      <alignment wrapText="1"/>
    </xf>
    <xf numFmtId="0" fontId="0" fillId="0" borderId="0" xfId="0" applyAlignment="1">
      <alignment horizontal="left" wrapText="1"/>
    </xf>
    <xf numFmtId="167" fontId="8" fillId="0" borderId="1" xfId="2" applyNumberFormat="1" applyFont="1" applyFill="1" applyBorder="1" applyAlignment="1">
      <alignment vertical="center" wrapText="1"/>
    </xf>
    <xf numFmtId="43" fontId="8" fillId="0" borderId="1" xfId="10" applyFont="1" applyFill="1" applyBorder="1" applyAlignment="1">
      <alignment vertical="center" wrapText="1"/>
    </xf>
    <xf numFmtId="0" fontId="8" fillId="0" borderId="1" xfId="0" applyFont="1" applyFill="1" applyBorder="1" applyAlignment="1">
      <alignment horizontal="justify" vertical="top" wrapText="1"/>
    </xf>
    <xf numFmtId="0" fontId="8" fillId="0" borderId="1" xfId="0" applyFont="1" applyFill="1" applyBorder="1" applyAlignment="1">
      <alignment horizontal="center" vertical="center" wrapText="1"/>
    </xf>
    <xf numFmtId="3" fontId="8" fillId="0" borderId="1" xfId="0" applyNumberFormat="1" applyFont="1" applyFill="1" applyBorder="1" applyAlignment="1">
      <alignment vertical="center"/>
    </xf>
    <xf numFmtId="0" fontId="8" fillId="0" borderId="1" xfId="0" applyFont="1" applyFill="1" applyBorder="1" applyAlignment="1">
      <alignment horizontal="left" vertical="center" wrapText="1"/>
    </xf>
    <xf numFmtId="0" fontId="8" fillId="0" borderId="1" xfId="0" applyFont="1" applyFill="1" applyBorder="1" applyAlignment="1">
      <alignment vertical="center" wrapText="1"/>
    </xf>
    <xf numFmtId="14" fontId="8" fillId="0" borderId="1" xfId="0" applyNumberFormat="1" applyFont="1" applyFill="1" applyBorder="1" applyAlignment="1">
      <alignment horizontal="center" vertical="center" wrapText="1"/>
    </xf>
    <xf numFmtId="42" fontId="8" fillId="0" borderId="1" xfId="2" applyFont="1" applyFill="1" applyBorder="1" applyAlignment="1">
      <alignment horizontal="center" vertical="center"/>
    </xf>
    <xf numFmtId="166" fontId="8" fillId="0" borderId="1" xfId="1" applyNumberFormat="1" applyFont="1" applyFill="1" applyBorder="1" applyAlignment="1">
      <alignment horizontal="center" vertical="center"/>
    </xf>
    <xf numFmtId="0" fontId="8" fillId="0" borderId="1" xfId="3" applyFont="1" applyFill="1" applyBorder="1" applyAlignment="1">
      <alignment horizontal="center" vertical="center"/>
    </xf>
    <xf numFmtId="1" fontId="8" fillId="0" borderId="1" xfId="0" applyNumberFormat="1" applyFont="1" applyFill="1" applyBorder="1" applyAlignment="1">
      <alignment horizontal="center" vertical="center" wrapText="1"/>
    </xf>
    <xf numFmtId="0" fontId="8" fillId="0" borderId="1" xfId="8" applyFont="1" applyFill="1" applyBorder="1" applyAlignment="1">
      <alignment horizontal="center" vertical="center" wrapText="1"/>
    </xf>
    <xf numFmtId="0" fontId="6" fillId="0" borderId="1" xfId="5" applyFont="1" applyFill="1" applyBorder="1" applyAlignment="1">
      <alignment horizontal="center" vertical="center" wrapText="1"/>
    </xf>
    <xf numFmtId="0" fontId="6" fillId="0" borderId="1" xfId="8" applyFont="1" applyFill="1" applyBorder="1" applyAlignment="1">
      <alignment horizontal="center" vertical="center" wrapText="1"/>
    </xf>
    <xf numFmtId="0" fontId="6" fillId="0" borderId="1" xfId="3" applyFont="1" applyFill="1" applyBorder="1" applyAlignment="1">
      <alignment horizontal="center" vertical="center" wrapText="1"/>
    </xf>
    <xf numFmtId="0" fontId="8" fillId="0" borderId="1" xfId="5" applyFont="1" applyFill="1" applyBorder="1" applyAlignment="1">
      <alignment horizontal="left" vertical="center" wrapText="1"/>
    </xf>
    <xf numFmtId="14" fontId="8" fillId="0" borderId="1" xfId="5" applyNumberFormat="1" applyFont="1" applyFill="1" applyBorder="1" applyAlignment="1">
      <alignment vertical="center" wrapText="1"/>
    </xf>
    <xf numFmtId="1" fontId="8" fillId="0" borderId="1" xfId="7" applyNumberFormat="1" applyFont="1" applyFill="1" applyBorder="1" applyAlignment="1">
      <alignment horizontal="center" vertical="center" wrapText="1"/>
    </xf>
    <xf numFmtId="0" fontId="8" fillId="0" borderId="1" xfId="7" applyNumberFormat="1" applyFont="1" applyFill="1" applyBorder="1" applyAlignment="1">
      <alignment horizontal="left" vertical="center" wrapText="1"/>
    </xf>
    <xf numFmtId="1" fontId="8" fillId="0" borderId="1" xfId="3" applyNumberFormat="1" applyFont="1" applyFill="1" applyBorder="1" applyAlignment="1">
      <alignment horizontal="center"/>
    </xf>
    <xf numFmtId="0" fontId="8" fillId="0" borderId="1" xfId="8" applyNumberFormat="1" applyFont="1" applyFill="1" applyBorder="1" applyAlignment="1">
      <alignment horizontal="left" vertical="center" wrapText="1"/>
    </xf>
    <xf numFmtId="0" fontId="8" fillId="0" borderId="1" xfId="3" applyFont="1" applyFill="1" applyBorder="1" applyAlignment="1">
      <alignment horizontal="center" wrapText="1"/>
    </xf>
    <xf numFmtId="166" fontId="8" fillId="0" borderId="1" xfId="7" applyNumberFormat="1" applyFont="1" applyFill="1" applyBorder="1" applyAlignment="1">
      <alignment horizontal="center" vertical="center"/>
    </xf>
    <xf numFmtId="0" fontId="8" fillId="0" borderId="1" xfId="8" applyFont="1" applyFill="1" applyBorder="1" applyAlignment="1">
      <alignment vertical="center" wrapText="1"/>
    </xf>
    <xf numFmtId="0" fontId="6" fillId="0" borderId="1" xfId="3" applyFont="1" applyFill="1" applyBorder="1" applyAlignment="1">
      <alignment horizontal="center" wrapText="1"/>
    </xf>
    <xf numFmtId="14" fontId="8" fillId="0" borderId="1" xfId="3" applyNumberFormat="1" applyFont="1" applyFill="1" applyBorder="1"/>
    <xf numFmtId="0" fontId="8" fillId="0" borderId="1" xfId="5" applyNumberFormat="1" applyFont="1" applyFill="1" applyBorder="1" applyAlignment="1">
      <alignment horizontal="center" vertical="center" wrapText="1"/>
    </xf>
    <xf numFmtId="0" fontId="10" fillId="0" borderId="1" xfId="5" applyFont="1" applyFill="1" applyBorder="1" applyAlignment="1">
      <alignment horizontal="center" vertical="center" wrapText="1"/>
    </xf>
    <xf numFmtId="0" fontId="6" fillId="0" borderId="1" xfId="3" applyFont="1" applyFill="1" applyBorder="1" applyAlignment="1">
      <alignment horizontal="center" vertical="center"/>
    </xf>
    <xf numFmtId="166" fontId="9" fillId="0" borderId="1" xfId="7" applyNumberFormat="1" applyFont="1" applyFill="1" applyBorder="1" applyAlignment="1">
      <alignment horizontal="center" wrapText="1"/>
    </xf>
    <xf numFmtId="165" fontId="8" fillId="0" borderId="1" xfId="6" applyNumberFormat="1" applyFont="1" applyFill="1" applyBorder="1" applyAlignment="1">
      <alignment horizontal="center" vertical="center" wrapText="1"/>
    </xf>
    <xf numFmtId="0" fontId="6" fillId="0" borderId="1" xfId="5" applyFont="1" applyFill="1" applyBorder="1" applyAlignment="1">
      <alignment vertical="center" wrapText="1"/>
    </xf>
    <xf numFmtId="14" fontId="8" fillId="0" borderId="1" xfId="3" applyNumberFormat="1" applyFont="1" applyFill="1" applyBorder="1" applyAlignment="1">
      <alignment horizontal="center" vertical="center" wrapText="1"/>
    </xf>
    <xf numFmtId="0" fontId="8" fillId="0" borderId="1" xfId="3" applyFont="1" applyFill="1" applyBorder="1" applyAlignment="1">
      <alignment horizontal="center" vertical="center" wrapText="1"/>
    </xf>
    <xf numFmtId="166" fontId="8" fillId="0" borderId="1" xfId="7" applyNumberFormat="1" applyFont="1" applyFill="1" applyBorder="1" applyAlignment="1">
      <alignment wrapText="1"/>
    </xf>
    <xf numFmtId="0" fontId="8" fillId="0" borderId="1" xfId="3" applyFont="1" applyFill="1" applyBorder="1" applyAlignment="1">
      <alignment vertical="center" wrapText="1"/>
    </xf>
    <xf numFmtId="0" fontId="6" fillId="0" borderId="1" xfId="3" applyFont="1" applyFill="1" applyBorder="1" applyAlignment="1">
      <alignment vertical="center"/>
    </xf>
    <xf numFmtId="166" fontId="8" fillId="0" borderId="1" xfId="1" applyNumberFormat="1" applyFont="1" applyFill="1" applyBorder="1" applyAlignment="1">
      <alignment vertical="center" wrapText="1"/>
    </xf>
    <xf numFmtId="167" fontId="8" fillId="0" borderId="1" xfId="5" applyNumberFormat="1" applyFont="1" applyFill="1" applyBorder="1" applyAlignment="1">
      <alignment vertical="center" wrapText="1"/>
    </xf>
    <xf numFmtId="0" fontId="9" fillId="0" borderId="1" xfId="8" applyFont="1" applyFill="1" applyBorder="1" applyAlignment="1">
      <alignment horizontal="center" vertical="center" wrapText="1"/>
    </xf>
    <xf numFmtId="14" fontId="8" fillId="0" borderId="1" xfId="8" applyNumberFormat="1" applyFont="1" applyFill="1" applyBorder="1" applyAlignment="1">
      <alignment horizontal="center" vertical="center" wrapText="1"/>
    </xf>
    <xf numFmtId="166" fontId="9" fillId="0" borderId="1" xfId="7" applyNumberFormat="1" applyFont="1" applyFill="1" applyBorder="1" applyAlignment="1">
      <alignment horizontal="center" vertical="center" wrapText="1"/>
    </xf>
    <xf numFmtId="0" fontId="8" fillId="0" borderId="1" xfId="3" applyFont="1" applyFill="1" applyBorder="1" applyAlignment="1">
      <alignment wrapText="1"/>
    </xf>
    <xf numFmtId="14" fontId="6" fillId="0" borderId="1" xfId="5" applyNumberFormat="1" applyFont="1" applyFill="1" applyBorder="1" applyAlignment="1">
      <alignment horizontal="center" vertical="center" wrapText="1"/>
    </xf>
    <xf numFmtId="0" fontId="8" fillId="0" borderId="1" xfId="3" applyFont="1" applyFill="1" applyBorder="1" applyAlignment="1">
      <alignment vertical="center"/>
    </xf>
    <xf numFmtId="0" fontId="8" fillId="0" borderId="1" xfId="3" applyFont="1" applyFill="1" applyBorder="1" applyAlignment="1">
      <alignment horizontal="center"/>
    </xf>
    <xf numFmtId="0" fontId="6" fillId="0" borderId="1" xfId="5" applyFont="1" applyFill="1" applyBorder="1" applyAlignment="1">
      <alignment horizontal="left" vertical="center" wrapText="1"/>
    </xf>
    <xf numFmtId="0" fontId="8" fillId="0" borderId="1" xfId="8" applyFont="1" applyFill="1" applyBorder="1" applyAlignment="1">
      <alignment horizontal="left" vertical="center" wrapText="1"/>
    </xf>
    <xf numFmtId="0" fontId="6" fillId="0" borderId="1" xfId="0" applyFont="1" applyFill="1" applyBorder="1" applyAlignment="1">
      <alignment horizontal="center" vertical="center"/>
    </xf>
    <xf numFmtId="14" fontId="6" fillId="0" borderId="1" xfId="3" applyNumberFormat="1" applyFont="1" applyFill="1" applyBorder="1" applyAlignment="1">
      <alignment horizontal="center" vertical="center"/>
    </xf>
    <xf numFmtId="165" fontId="8" fillId="0" borderId="1" xfId="10" applyNumberFormat="1" applyFont="1" applyFill="1" applyBorder="1" applyAlignment="1">
      <alignment horizontal="center" vertical="center" wrapText="1"/>
    </xf>
    <xf numFmtId="0" fontId="6" fillId="0" borderId="1" xfId="3" applyFont="1" applyFill="1" applyBorder="1"/>
    <xf numFmtId="0" fontId="8" fillId="0" borderId="1" xfId="5" applyFont="1" applyFill="1" applyBorder="1" applyAlignment="1">
      <alignment horizontal="center" vertical="top" wrapText="1"/>
    </xf>
    <xf numFmtId="0" fontId="6" fillId="0" borderId="1" xfId="3" applyFont="1" applyFill="1" applyBorder="1" applyAlignment="1">
      <alignment horizontal="center" vertical="top"/>
    </xf>
    <xf numFmtId="0" fontId="8" fillId="0" borderId="1" xfId="3" applyFont="1" applyFill="1" applyBorder="1" applyAlignment="1">
      <alignment horizontal="left" vertical="top" wrapText="1"/>
    </xf>
    <xf numFmtId="0" fontId="8" fillId="0" borderId="1" xfId="3" applyFont="1" applyFill="1" applyBorder="1" applyAlignment="1">
      <alignment horizontal="center" vertical="top"/>
    </xf>
    <xf numFmtId="42" fontId="8" fillId="0" borderId="1" xfId="2" applyFont="1" applyFill="1" applyBorder="1" applyAlignment="1">
      <alignment horizontal="center" vertical="top"/>
    </xf>
    <xf numFmtId="166" fontId="8" fillId="0" borderId="1" xfId="1" applyNumberFormat="1" applyFont="1" applyFill="1" applyBorder="1" applyAlignment="1">
      <alignment horizontal="center" vertical="top"/>
    </xf>
    <xf numFmtId="1" fontId="8" fillId="0" borderId="1" xfId="5" applyNumberFormat="1" applyFont="1" applyFill="1" applyBorder="1" applyAlignment="1">
      <alignment horizontal="center" vertical="top" wrapText="1"/>
    </xf>
    <xf numFmtId="0" fontId="9" fillId="0" borderId="1" xfId="5" applyFont="1" applyFill="1" applyBorder="1" applyAlignment="1">
      <alignment horizontal="center" vertical="top" wrapText="1"/>
    </xf>
    <xf numFmtId="0" fontId="6" fillId="0" borderId="1" xfId="8" applyFont="1" applyFill="1" applyBorder="1" applyAlignment="1">
      <alignment vertical="center" wrapText="1"/>
    </xf>
    <xf numFmtId="3" fontId="19" fillId="0" borderId="1" xfId="0" applyNumberFormat="1" applyFont="1" applyFill="1" applyBorder="1" applyAlignment="1">
      <alignment vertical="center"/>
    </xf>
    <xf numFmtId="0" fontId="6" fillId="0" borderId="1" xfId="8" applyFont="1" applyFill="1" applyBorder="1" applyAlignment="1">
      <alignment horizontal="left" vertical="center" wrapText="1"/>
    </xf>
    <xf numFmtId="42" fontId="19" fillId="0" borderId="1" xfId="2" applyFont="1" applyFill="1" applyBorder="1" applyAlignment="1">
      <alignment horizontal="center" vertical="center"/>
    </xf>
    <xf numFmtId="167" fontId="8" fillId="0" borderId="1" xfId="5" applyNumberFormat="1" applyFont="1" applyFill="1" applyBorder="1" applyAlignment="1">
      <alignment horizontal="center" vertical="center" wrapText="1"/>
    </xf>
    <xf numFmtId="168" fontId="8" fillId="0" borderId="1" xfId="11" applyNumberFormat="1" applyFont="1" applyFill="1" applyBorder="1" applyAlignment="1">
      <alignment horizontal="center" vertical="center" wrapText="1"/>
    </xf>
    <xf numFmtId="0" fontId="6" fillId="0" borderId="1" xfId="0" applyFont="1" applyFill="1" applyBorder="1" applyAlignment="1">
      <alignment wrapText="1"/>
    </xf>
    <xf numFmtId="0" fontId="6" fillId="0" borderId="1" xfId="0" applyFont="1" applyFill="1" applyBorder="1" applyAlignment="1">
      <alignment horizontal="left" vertical="center"/>
    </xf>
    <xf numFmtId="166" fontId="19" fillId="0" borderId="1" xfId="1" applyNumberFormat="1" applyFont="1" applyFill="1" applyBorder="1" applyAlignment="1">
      <alignment horizontal="center" vertical="center"/>
    </xf>
    <xf numFmtId="1" fontId="6" fillId="0" borderId="1" xfId="3" applyNumberFormat="1" applyFont="1" applyFill="1" applyBorder="1" applyAlignment="1">
      <alignment horizontal="center"/>
    </xf>
    <xf numFmtId="166" fontId="6" fillId="0" borderId="1" xfId="7" applyNumberFormat="1" applyFont="1" applyFill="1" applyBorder="1" applyAlignment="1">
      <alignment vertical="center"/>
    </xf>
    <xf numFmtId="42" fontId="6" fillId="0" borderId="1" xfId="2" applyFont="1" applyFill="1" applyBorder="1" applyAlignment="1">
      <alignment horizontal="center" vertical="center"/>
    </xf>
    <xf numFmtId="166" fontId="6" fillId="0" borderId="1" xfId="1" applyNumberFormat="1" applyFont="1" applyFill="1" applyBorder="1" applyAlignment="1">
      <alignment horizontal="center" vertical="center"/>
    </xf>
    <xf numFmtId="166" fontId="6" fillId="0" borderId="1" xfId="0" applyNumberFormat="1" applyFont="1" applyFill="1" applyBorder="1" applyAlignment="1">
      <alignment vertical="center"/>
    </xf>
    <xf numFmtId="166" fontId="6" fillId="0" borderId="1" xfId="0" applyNumberFormat="1" applyFont="1" applyFill="1" applyBorder="1" applyAlignment="1"/>
    <xf numFmtId="42" fontId="6" fillId="0" borderId="1" xfId="2" applyFont="1" applyFill="1" applyBorder="1" applyAlignment="1">
      <alignment horizontal="center"/>
    </xf>
    <xf numFmtId="166" fontId="6" fillId="0" borderId="1" xfId="1" applyNumberFormat="1" applyFont="1" applyFill="1" applyBorder="1" applyAlignment="1">
      <alignment horizontal="center"/>
    </xf>
    <xf numFmtId="166" fontId="6" fillId="0" borderId="1" xfId="7" applyNumberFormat="1" applyFont="1" applyFill="1" applyBorder="1" applyAlignment="1"/>
    <xf numFmtId="166" fontId="6" fillId="0" borderId="1" xfId="7" applyNumberFormat="1" applyFont="1" applyFill="1" applyBorder="1" applyAlignment="1">
      <alignment horizontal="center" vertical="center"/>
    </xf>
    <xf numFmtId="14" fontId="8" fillId="0" borderId="1" xfId="0" applyNumberFormat="1" applyFont="1" applyFill="1" applyBorder="1" applyAlignment="1">
      <alignment horizontal="center"/>
    </xf>
    <xf numFmtId="166" fontId="19" fillId="0" borderId="1" xfId="0" applyNumberFormat="1" applyFont="1" applyFill="1" applyBorder="1" applyAlignment="1"/>
    <xf numFmtId="166" fontId="8" fillId="0" borderId="1" xfId="0" applyNumberFormat="1" applyFont="1" applyFill="1" applyBorder="1" applyAlignment="1">
      <alignment horizontal="center" vertical="center" wrapText="1"/>
    </xf>
    <xf numFmtId="42" fontId="19" fillId="0" borderId="1" xfId="2" applyFont="1" applyFill="1" applyBorder="1" applyAlignment="1">
      <alignment horizontal="center"/>
    </xf>
    <xf numFmtId="166" fontId="19" fillId="0" borderId="1" xfId="1" applyNumberFormat="1" applyFont="1" applyFill="1" applyBorder="1" applyAlignment="1">
      <alignment horizontal="center"/>
    </xf>
    <xf numFmtId="166" fontId="6" fillId="0" borderId="1" xfId="7" applyNumberFormat="1" applyFont="1" applyFill="1" applyBorder="1" applyAlignment="1">
      <alignment vertical="center" wrapText="1"/>
    </xf>
    <xf numFmtId="42" fontId="6" fillId="0" borderId="1" xfId="2" applyFont="1" applyFill="1" applyBorder="1" applyAlignment="1">
      <alignment horizontal="center" vertical="center" wrapText="1"/>
    </xf>
    <xf numFmtId="166" fontId="6" fillId="0" borderId="1" xfId="1" applyNumberFormat="1" applyFont="1" applyFill="1" applyBorder="1" applyAlignment="1">
      <alignment horizontal="center" vertical="center" wrapText="1"/>
    </xf>
    <xf numFmtId="0" fontId="8" fillId="0" borderId="1" xfId="0" applyFont="1" applyFill="1" applyBorder="1" applyAlignment="1">
      <alignment vertical="top" wrapText="1"/>
    </xf>
    <xf numFmtId="14" fontId="8" fillId="0" borderId="1" xfId="0" applyNumberFormat="1" applyFont="1" applyFill="1" applyBorder="1" applyAlignment="1">
      <alignment horizontal="center" vertical="center"/>
    </xf>
    <xf numFmtId="0" fontId="8" fillId="0" borderId="1" xfId="7" applyNumberFormat="1" applyFont="1" applyFill="1" applyBorder="1" applyAlignment="1">
      <alignment horizontal="center" vertical="center" wrapText="1"/>
    </xf>
    <xf numFmtId="0" fontId="25" fillId="0" borderId="1" xfId="5" applyFont="1" applyFill="1" applyBorder="1" applyAlignment="1">
      <alignment horizontal="center" vertical="center" wrapText="1"/>
    </xf>
    <xf numFmtId="0" fontId="12" fillId="0" borderId="1" xfId="5" applyFont="1" applyFill="1" applyBorder="1" applyAlignment="1">
      <alignment horizontal="center" vertical="center" wrapText="1"/>
    </xf>
    <xf numFmtId="0" fontId="12" fillId="0" borderId="1" xfId="8" applyFont="1" applyFill="1" applyBorder="1" applyAlignment="1">
      <alignment horizontal="center" vertical="center" wrapText="1"/>
    </xf>
    <xf numFmtId="0" fontId="1" fillId="0" borderId="1" xfId="8" applyFill="1" applyBorder="1" applyAlignment="1">
      <alignment horizontal="left" vertical="center" wrapText="1"/>
    </xf>
    <xf numFmtId="0" fontId="1" fillId="0" borderId="1" xfId="5" applyFill="1" applyBorder="1" applyAlignment="1">
      <alignment vertical="center" wrapText="1"/>
    </xf>
    <xf numFmtId="14" fontId="12" fillId="0" borderId="1" xfId="5" applyNumberFormat="1" applyFont="1" applyFill="1" applyBorder="1" applyAlignment="1">
      <alignment horizontal="center" vertical="center" wrapText="1"/>
    </xf>
    <xf numFmtId="1" fontId="12" fillId="0" borderId="1" xfId="5" applyNumberFormat="1" applyFont="1" applyFill="1" applyBorder="1" applyAlignment="1">
      <alignment horizontal="center" vertical="center" wrapText="1"/>
    </xf>
    <xf numFmtId="43" fontId="8" fillId="0" borderId="1" xfId="14" applyFont="1" applyFill="1" applyBorder="1" applyAlignment="1">
      <alignment vertical="center" wrapText="1"/>
    </xf>
    <xf numFmtId="166" fontId="8" fillId="0" borderId="1" xfId="15" applyNumberFormat="1" applyFont="1" applyFill="1" applyBorder="1" applyAlignment="1">
      <alignment horizontal="center" vertical="center" wrapText="1"/>
    </xf>
    <xf numFmtId="0" fontId="8" fillId="0" borderId="1" xfId="0" applyFont="1" applyFill="1" applyBorder="1" applyAlignment="1">
      <alignment horizontal="center" vertical="top" wrapText="1"/>
    </xf>
    <xf numFmtId="14" fontId="19" fillId="0" borderId="1" xfId="0" applyNumberFormat="1" applyFont="1" applyFill="1" applyBorder="1" applyAlignment="1">
      <alignment horizontal="center" vertical="center" wrapText="1"/>
    </xf>
    <xf numFmtId="0" fontId="0" fillId="0" borderId="1" xfId="0" applyFill="1" applyBorder="1" applyAlignment="1">
      <alignment horizontal="center"/>
    </xf>
    <xf numFmtId="0" fontId="19" fillId="0" borderId="1" xfId="0" applyFont="1" applyFill="1" applyBorder="1" applyAlignment="1">
      <alignment vertical="top" wrapText="1"/>
    </xf>
    <xf numFmtId="166" fontId="8" fillId="0" borderId="1" xfId="7" applyNumberFormat="1" applyFont="1" applyFill="1" applyBorder="1" applyAlignment="1"/>
    <xf numFmtId="166" fontId="8" fillId="0" borderId="1" xfId="22" applyNumberFormat="1" applyFont="1" applyFill="1" applyBorder="1" applyAlignment="1">
      <alignment horizontal="center" vertical="center" wrapText="1"/>
    </xf>
    <xf numFmtId="0" fontId="8" fillId="0" borderId="1" xfId="5" applyFont="1" applyBorder="1" applyAlignment="1">
      <alignment horizontal="center" vertical="center" wrapText="1"/>
    </xf>
  </cellXfs>
  <cellStyles count="27">
    <cellStyle name="Millares" xfId="10" builtinId="3"/>
    <cellStyle name="Millares 2" xfId="6" xr:uid="{00000000-0005-0000-0000-000001000000}"/>
    <cellStyle name="Millares 2 2" xfId="9" xr:uid="{00000000-0005-0000-0000-000002000000}"/>
    <cellStyle name="Millares 2 3" xfId="16" xr:uid="{00000000-0005-0000-0000-000003000000}"/>
    <cellStyle name="Millares 2 4" xfId="23" xr:uid="{BE9A1EC7-E24D-4D44-B501-F43A64AA06EE}"/>
    <cellStyle name="Millares 3" xfId="13" xr:uid="{00000000-0005-0000-0000-000004000000}"/>
    <cellStyle name="Millares 4" xfId="14" xr:uid="{00000000-0005-0000-0000-000005000000}"/>
    <cellStyle name="Millares 5" xfId="18" xr:uid="{00000000-0005-0000-0000-000006000000}"/>
    <cellStyle name="Moneda" xfId="1" builtinId="4"/>
    <cellStyle name="Moneda [0]" xfId="2" builtinId="7"/>
    <cellStyle name="Moneda [0] 2" xfId="4" xr:uid="{00000000-0005-0000-0000-000009000000}"/>
    <cellStyle name="Moneda [0] 3" xfId="12" xr:uid="{00000000-0005-0000-0000-00000A000000}"/>
    <cellStyle name="Moneda [0] 4" xfId="20" xr:uid="{00000000-0005-0000-0000-00000B000000}"/>
    <cellStyle name="Moneda [0] 5" xfId="25" xr:uid="{00000000-0005-0000-0000-000042000000}"/>
    <cellStyle name="Moneda 2" xfId="7" xr:uid="{00000000-0005-0000-0000-00000C000000}"/>
    <cellStyle name="Moneda 2 2" xfId="17" xr:uid="{00000000-0005-0000-0000-00000D000000}"/>
    <cellStyle name="Moneda 2 3" xfId="22" xr:uid="{430F4DF6-3E17-4CC1-AFB4-60F6ADC678CD}"/>
    <cellStyle name="Moneda 3" xfId="15" xr:uid="{00000000-0005-0000-0000-00000E000000}"/>
    <cellStyle name="Moneda 4" xfId="19" xr:uid="{00000000-0005-0000-0000-00000F000000}"/>
    <cellStyle name="Moneda 5" xfId="21" xr:uid="{00000000-0005-0000-0000-000010000000}"/>
    <cellStyle name="Moneda 6" xfId="24" xr:uid="{00000000-0005-0000-0000-000041000000}"/>
    <cellStyle name="Moneda 7" xfId="26" xr:uid="{00000000-0005-0000-0000-000044000000}"/>
    <cellStyle name="Normal" xfId="0" builtinId="0"/>
    <cellStyle name="Normal 2" xfId="5" xr:uid="{00000000-0005-0000-0000-000012000000}"/>
    <cellStyle name="Normal 2 2" xfId="8" xr:uid="{00000000-0005-0000-0000-000013000000}"/>
    <cellStyle name="Normal 3" xfId="3" xr:uid="{00000000-0005-0000-0000-000014000000}"/>
    <cellStyle name="Porcentaje" xfId="11" builtinId="5"/>
  </cellStyles>
  <dxfs count="29">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numFmt numFmtId="166" formatCode="_-&quot;$&quot;\ * #,##0_-;\-&quot;$&quot;\ * #,##0_-;_-&quot;$&quot;\ * &quot;-&quot;??_-;_-@_-"/>
    </dxf>
    <dxf>
      <numFmt numFmtId="166" formatCode="_-&quot;$&quot;\ * #,##0_-;\-&quot;$&quot;\ * #,##0_-;_-&quot;$&quot;\ * &quot;-&quot;??_-;_-@_-"/>
    </dxf>
    <dxf>
      <numFmt numFmtId="166" formatCode="_-&quot;$&quot;\ * #,##0_-;\-&quot;$&quot;\ * #,##0_-;_-&quot;$&quot;\ * &quot;-&quot;??_-;_-@_-"/>
    </dxf>
    <dxf>
      <numFmt numFmtId="166" formatCode="_-&quot;$&quot;\ * #,##0_-;\-&quot;$&quot;\ * #,##0_-;_-&quot;$&quot;\ * &quot;-&quot;??_-;_-@_-"/>
    </dxf>
    <dxf>
      <numFmt numFmtId="166" formatCode="_-&quot;$&quot;\ * #,##0_-;\-&quot;$&quot;\ * #,##0_-;_-&quot;$&quot;\ * &quot;-&quot;??_-;_-@_-"/>
    </dxf>
    <dxf>
      <numFmt numFmtId="34" formatCode="_-&quot;$&quot;\ * #,##0.00_-;\-&quot;$&quot;\ * #,##0.00_-;_-&quot;$&quot;\ * &quot;-&quot;??_-;_-@_-"/>
    </dxf>
    <dxf>
      <numFmt numFmtId="19" formatCode="d/mm/yyyy"/>
    </dxf>
    <dxf>
      <numFmt numFmtId="19" formatCode="d/mm/yy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vargas/Downloads/PAA%20v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nayi/Downloads/plan%20de%20adquisiciones%20versi&#243;n%209%20pau.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drueda/Desktop/Diana/PLAN%20DE%20ACCI&#211;N%20V10/movimiento%20Versi&#243;n%201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bomberosbog-my.sharepoint.com/Users/dianarueda/Diana/v12/8136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10"/>
      <sheetName val="Modificaciones V11"/>
      <sheetName val="TD"/>
      <sheetName val="V12"/>
      <sheetName val="PLAN DE ACCIÓN PLAN AD"/>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1"/>
      <sheetName val="Plan de acción"/>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8"/>
      <sheetName val="V9"/>
      <sheetName val="v10"/>
      <sheetName val="TD"/>
      <sheetName val="Hoja1"/>
      <sheetName val="Hoja3"/>
      <sheetName val="Plan de acción"/>
      <sheetName val="Plan de acción IBAGUE"/>
      <sheetName val="Hoja2"/>
    </sheetNames>
    <sheetDataSet>
      <sheetData sheetId="0"/>
      <sheetData sheetId="1"/>
      <sheetData sheetId="2"/>
      <sheetData sheetId="3">
        <row r="3">
          <cell r="A3" t="str">
            <v>Etiquetas de fila</v>
          </cell>
        </row>
      </sheetData>
      <sheetData sheetId="4">
        <row r="11">
          <cell r="D11">
            <v>33309299211</v>
          </cell>
        </row>
      </sheetData>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IFICACIONES"/>
      <sheetName val="REPORTES"/>
    </sheetNames>
    <sheetDataSet>
      <sheetData sheetId="0" refreshError="1">
        <row r="10">
          <cell r="B10" t="str">
            <v>La Dirección requiere continuidad profesional y técnica para el direccionamiento y actividades a desarrollar de los procesos y procedimientos del Despacho y el cumplimiento del Plan de Comunicaciones y Prensa, que permitan el fortalecimiento de la misionalidad de la UAECOB. 
De acuerdo a lo anterior se solicitan lo siguientes traslados: 
ID 528: SE RESTAN $2.850.000 Y SE SUMAN AL ID 531, RESULTANDO EL ID 528 EN UN MONTO DE $30.240.000.
ID 530: SE RESTAN $ 2.750.000 Y SE SUMAN AL ID 531, RESULTANDO EL ID 530 EN UN MONTO DE  $52.250.000.
ID 533: SE RESTAN $770.00 Y SE SUMAN AL ID 531, REULTANDO EL ID 533 EN UN MONTO DE $33.230.000.
ID 536: SE RESTAN $3.450.000 Y SE SUMAN $3.420.000 AL ID 534.SOBRANDO $30.000 que se suman al ID 531, RESULTANDO EL ID 536 EN UN MONTO DE $23.550.000.
ID 531: SE LE SUMAN LOS SIGUIENTES MONTOS: $2.850.000, $2.750.000, $770.000 Y $30.000, RESULTANDO EN UN MONTO DE $23.500.000.
ID 534: SE SUMAN $3.420.000, RESULTANDO EN UN MONTO DE $23.520.000.</v>
          </cell>
        </row>
        <row r="69">
          <cell r="O69" t="str">
            <v>Prestación de servicios de apoyo técnico  en la Dirección en asuntos relacionados con comunicaciones y prensa.</v>
          </cell>
        </row>
      </sheetData>
      <sheetData sheetId="1"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4375.647049305553" createdVersion="6" refreshedVersion="6" minRefreshableVersion="3" recordCount="886" xr:uid="{00000000-000A-0000-FFFF-FFFF00000000}">
  <cacheSource type="worksheet">
    <worksheetSource ref="A1:AF887" sheet="PLAN DE ACCIÓN PLAN AD"/>
  </cacheSource>
  <cacheFields count="32">
    <cacheField name="ID" numFmtId="0">
      <sharedItems containsBlank="1" containsMixedTypes="1" containsNumber="1" containsInteger="1" minValue="1" maxValue="783"/>
    </cacheField>
    <cacheField name="Rubro principal" numFmtId="0">
      <sharedItems count="4">
        <s v="7658 - FORTALECIMIENTO DEL CUERPO OFICIAL DE BOMBEROS BOGOTÁ"/>
        <s v="7655 - FORTALECIMIENTO DE LA PLANEACIÓN Y GESTIÓN DE LA UAECOB BOGOTÁ"/>
        <s v="FUNCIONAMIENTO"/>
        <s v="7637 - FORTALECIMIENTO DE LA INFRAESTRUCTURA DE TECNOLOGÍA INFORMÁTICA Y DE COMUNICACIONES DE LA UAECOB BOGOTÁ"/>
      </sharedItems>
    </cacheField>
    <cacheField name="META PROYECTO DE INVERSIÓN" numFmtId="0">
      <sharedItems containsBlank="1" count="17">
        <s v="Reforzar, Adecuar y Ampliar  6 estaciones de Bomberos"/>
        <s v="Implementar 100% de un programa de mantenimiento a las estaciones de bomberos de Bogotá"/>
        <s v="Poner 3 espacios nuevos en funcionamiento para la gestión integral de riesgos, incendios, incidentes con materiales peligrosos y rescates en todas sus modalidades"/>
        <s v="Implementar 1 plan de ajuste y sostenibilidad del MIPG en la UAECOB"/>
        <m/>
        <s v="Funcionamiento"/>
        <s v="Implementar 100% del programa de capacitación, formación y entrenamiento al personal uniformado de la Unidad Administrativa Cuerpo Oficial de Bomberos de Bogotá"/>
        <s v="Implementar 100% de un programa de renovación de equipo menor, herramientas, accesorios y elementos de protección personal en la UAECOB"/>
        <s v="Implementar 100% de un programa de suministros y consumibles para la atención de emergencias en la UAECOB"/>
        <s v="Ejecutar el 100% del programa de mantenimiento de vehículos y equipo menor de la UAECOB"/>
        <s v="Implementar 100 % del plan de gestión de riesgo para los procesos de conocimiento y reducción en incendios, incidentes con materiales peligrosos y escenarios de riesgos"/>
        <s v="Implementar 100% del programa de seguridad y privacidad de la información en la UAECOB alineado a la Política de Gobierno Digital"/>
        <s v="Implementar 100% del programa de arquitectura TI conforme a las necesidades de la UAECOB"/>
        <s v="Habilitar 3 servicios ciudadanos digitales básicos en la UAECOB"/>
        <s v="Elaborar 1 plan de preparativos y continuidad del servicio para la UAECOB ante la eventual ocurrencia de un desastre en el Distrito Capital"/>
        <s v="NO APLICA"/>
        <s v="Implementar 100% de un programa de renovación de vehículos de la Unidad Administrativa Cuerpo Oficial de Bomberos de Bogotá"/>
      </sharedItems>
    </cacheField>
    <cacheField name="DEPENDENCIA" numFmtId="0">
      <sharedItems count="11">
        <s v="Subdirección de Gestión Corporativa"/>
        <s v="Subdirección de Gestión Humana"/>
        <s v="Subdirección Operativa"/>
        <s v="Subdirección Logística"/>
        <s v="Subdirección de Gestión del Riesgo"/>
        <s v="Oficina Asesora de Planeación"/>
        <s v="Oficina Asesora Jurídica"/>
        <s v="Oficina de Control Interno"/>
        <s v="Dirección - Comunicaciones y Prensa"/>
        <s v="Dirección"/>
        <s v="Subdirección Lógistica" u="1"/>
      </sharedItems>
    </cacheField>
    <cacheField name="TIPO" numFmtId="0">
      <sharedItems containsBlank="1"/>
    </cacheField>
    <cacheField name="PROYECTO INTERNO" numFmtId="0">
      <sharedItems containsBlank="1"/>
    </cacheField>
    <cacheField name="PRODUCTO" numFmtId="0">
      <sharedItems containsBlank="1"/>
    </cacheField>
    <cacheField name="APROPIACIÓN 2021" numFmtId="0">
      <sharedItems containsString="0" containsBlank="1" containsNumber="1" minValue="0" maxValue="4669290786"/>
    </cacheField>
    <cacheField name="ACTIVIDADES" numFmtId="0">
      <sharedItems containsBlank="1" longText="1"/>
    </cacheField>
    <cacheField name="TAREAS" numFmtId="0">
      <sharedItems containsBlank="1" longText="1"/>
    </cacheField>
    <cacheField name="POLÍTICA MIPG" numFmtId="0">
      <sharedItems containsBlank="1"/>
    </cacheField>
    <cacheField name="RECURRENCIA" numFmtId="0">
      <sharedItems containsBlank="1"/>
    </cacheField>
    <cacheField name="PERFIL RESPONSABLE TAREA" numFmtId="0">
      <sharedItems containsBlank="1"/>
    </cacheField>
    <cacheField name="Códigos UNSPSC" numFmtId="0">
      <sharedItems containsBlank="1" containsMixedTypes="1" containsNumber="1" containsInteger="1" minValue="8610705" maxValue="90121800" longText="1"/>
    </cacheField>
    <cacheField name="DESCRIPCIÓN" numFmtId="0">
      <sharedItems containsBlank="1" longText="1"/>
    </cacheField>
    <cacheField name="Tipo de contrato" numFmtId="0">
      <sharedItems containsBlank="1" longText="1"/>
    </cacheField>
    <cacheField name="FECHA DE RADICACION EN JURIDICA" numFmtId="0">
      <sharedItems containsDate="1" containsBlank="1" containsMixedTypes="1" minDate="2021-01-02T00:00:00" maxDate="2021-12-12T00:00:00"/>
    </cacheField>
    <cacheField name="FECHA DE PUBLICACIÓN DEL PROCESO " numFmtId="0">
      <sharedItems containsDate="1" containsBlank="1" containsMixedTypes="1" minDate="2021-01-15T00:00:00" maxDate="2021-08-29T00:00:00"/>
    </cacheField>
    <cacheField name="Fecha estimada de inicio de proceso de selección (mes)" numFmtId="0">
      <sharedItems containsDate="1" containsBlank="1" containsMixedTypes="1" minDate="2020-02-15T00:00:00" maxDate="2021-12-12T00:00:00"/>
    </cacheField>
    <cacheField name="Duración estimada del contrato (número de mes(es))" numFmtId="0">
      <sharedItems containsBlank="1" containsMixedTypes="1" containsNumber="1" minValue="1" maxValue="14"/>
    </cacheField>
    <cacheField name="Modalidad de selección " numFmtId="0">
      <sharedItems containsBlank="1"/>
    </cacheField>
    <cacheField name=" VALOR TOTAL ESTIMADO" numFmtId="0">
      <sharedItems containsString="0" containsBlank="1" containsNumber="1" minValue="500000" maxValue="4669290786"/>
    </cacheField>
    <cacheField name="Valor Mensual" numFmtId="0">
      <sharedItems containsString="0" containsBlank="1" containsNumber="1" minValue="0" maxValue="30228975"/>
    </cacheField>
    <cacheField name="Valor estimado en la vigencia actual" numFmtId="166">
      <sharedItems containsString="0" containsBlank="1" containsNumber="1" minValue="0" maxValue="4669290786"/>
    </cacheField>
    <cacheField name="¿Se requieren vigencias futuras?" numFmtId="0">
      <sharedItems containsBlank="1"/>
    </cacheField>
    <cacheField name="Estado de solicitud de vigencias futuras" numFmtId="0">
      <sharedItems containsBlank="1"/>
    </cacheField>
    <cacheField name="Datos de contacto del responsable" numFmtId="0">
      <sharedItems containsBlank="1"/>
    </cacheField>
    <cacheField name="ID PAA" numFmtId="0">
      <sharedItems containsBlank="1" containsMixedTypes="1" containsNumber="1" containsInteger="1" minValue="1" maxValue="850"/>
    </cacheField>
    <cacheField name="PILAR" numFmtId="0">
      <sharedItems containsBlank="1"/>
    </cacheField>
    <cacheField name="OBJETIVOS ESTRATEGICOS" numFmtId="0">
      <sharedItems containsBlank="1"/>
    </cacheField>
    <cacheField name="CONCEPTO DEL GASTO" numFmtId="0">
      <sharedItems containsBlank="1" count="12">
        <s v="1082001010 Servicios de la construcción"/>
        <m/>
        <s v="PAS - OTROS DISTRITO"/>
        <s v="1082001052 Servicios para la comunidad, sociales y personales"/>
        <s v="1080100021       Maquinaria y equipo"/>
        <s v="1082001042 Servicios prestados a las empresas y servicios de producción"/>
        <s v="1082001052       Servicios para la comunidad, sociales y personales"/>
        <s v="1110100052       Productos metálicos, maquinaria y equipo"/>
        <s v="1110200042       Servicios prestados a las empresas y servicios de producción "/>
        <s v="1082001010       Servicios de la construcción" u="1"/>
        <s v="1082001010       Servicios de la construcción" u="1"/>
        <s v="1082001042       Servicios prestados a las empresas y servicios de producción " u="1"/>
      </sharedItems>
    </cacheField>
    <cacheField name="FUENTE" numFmtId="0">
      <sharedItems containsBlank="1" containsMixedTypes="1" containsNumber="1" containsInteger="1" minValue="3" maxValue="3" count="4">
        <s v="CREDITO"/>
        <m/>
        <n v="3"/>
        <s v="DISTRITO"/>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6">
  <r>
    <n v="1"/>
    <x v="0"/>
    <x v="0"/>
    <x v="0"/>
    <s v="Bandera"/>
    <s v="Difundir y promover la apropiación de la Política Ambiental Institucional - sostenibilidad"/>
    <s v="Infraestructura "/>
    <n v="4669290786"/>
    <s v="Construcción Marichuela "/>
    <s v="Formulación, implementación y seguimiento de las etapas preconractual, contractual y postcontractual de los procesos a relacionados con la construcción de la estación Marichuela"/>
    <s v="Fortalecimiento organizacional y simplificación de procesos"/>
    <s v="NO"/>
    <m/>
    <s v="72121400;72151700;95121700"/>
    <s v="Construcción de la Ampliación y Reforzamiento Estructural de la Estación de Bomberos de Marichuela.-SGC"/>
    <s v="CONTRATO DE OBRA PUBLICA"/>
    <d v="2021-05-07T00:00:00"/>
    <m/>
    <d v="2021-07-15T00:00:00"/>
    <n v="13"/>
    <s v="LICITACION"/>
    <n v="4669290786"/>
    <m/>
    <n v="4669290786"/>
    <s v="N/A"/>
    <s v="N/A"/>
    <s v="Sebastian Ayala Calderon - 3058199250 - sayalac@bomberosbogota.gov.co "/>
    <n v="1"/>
    <s v="Operaciones y respuesta"/>
    <s v="Fortalecer los procesos de preparativos y respuesta"/>
    <x v="0"/>
    <x v="0"/>
  </r>
  <r>
    <m/>
    <x v="0"/>
    <x v="0"/>
    <x v="0"/>
    <s v="Bandera"/>
    <s v="Modernización de la infraestructura física de la UAECOB a través de tres (3) espacios  nuevos"/>
    <s v="Infraestructura "/>
    <m/>
    <s v="Estudios y Diseños  nueva estaciones "/>
    <s v="Gestión del trámite de pasivos exigibles "/>
    <m/>
    <m/>
    <m/>
    <m/>
    <m/>
    <m/>
    <m/>
    <m/>
    <m/>
    <m/>
    <m/>
    <m/>
    <m/>
    <m/>
    <m/>
    <m/>
    <s v="Sebastian Ayala Calderon - 3058199250 - sayalac@bomberosbogota.gov.co "/>
    <n v="2"/>
    <s v="Operaciones y respuesta"/>
    <s v="Fortalecer los procesos de preparativos y respuesta"/>
    <x v="1"/>
    <x v="1"/>
  </r>
  <r>
    <m/>
    <x v="0"/>
    <x v="0"/>
    <x v="0"/>
    <s v="Bandera"/>
    <s v="Modernización de la infraestructura física de la UAECOB a través de tres (3) espacios  nuevos"/>
    <s v="Infraestructura "/>
    <m/>
    <s v="Construcción Marichuela "/>
    <s v="Componente administrativo y de apoyo  la SGC"/>
    <m/>
    <m/>
    <m/>
    <m/>
    <m/>
    <m/>
    <m/>
    <m/>
    <m/>
    <m/>
    <m/>
    <m/>
    <m/>
    <m/>
    <m/>
    <m/>
    <s v="Sebastian Ayala Calderon - 3058199250 - sayalac@bomberosbogota.gov.co "/>
    <n v="3"/>
    <s v="Operaciones y respuesta"/>
    <s v="Fortalecer los procesos de preparativos y respuesta"/>
    <x v="1"/>
    <x v="1"/>
  </r>
  <r>
    <m/>
    <x v="0"/>
    <x v="0"/>
    <x v="0"/>
    <s v="Bandera"/>
    <s v="Modernización de la infraestructura física de la UAECOB a través de tres (3) espacios  nuevos"/>
    <s v="Infraestructura "/>
    <m/>
    <s v="Estudios y Diseños  nueva estaciones "/>
    <s v="Formulación, implementación y seguimiento de las etapas preconractual, contractual y postcontractual relacionadas con el diseño de la estación bomberos Suba"/>
    <m/>
    <m/>
    <m/>
    <m/>
    <m/>
    <m/>
    <m/>
    <m/>
    <m/>
    <m/>
    <m/>
    <m/>
    <m/>
    <m/>
    <m/>
    <m/>
    <s v="Sebastian Ayala Calderon - 3058199250 - sayalac@bomberosbogota.gov.co "/>
    <n v="4"/>
    <s v="Operaciones y respuesta"/>
    <s v="Fortalecer los procesos de preparativos y respuesta"/>
    <x v="1"/>
    <x v="2"/>
  </r>
  <r>
    <n v="2"/>
    <x v="0"/>
    <x v="0"/>
    <x v="0"/>
    <s v="Bandera"/>
    <s v="Fortalecimiento de la infraestructura física de la UAECOB a través de la adecuación de seis (6) estaciones"/>
    <s v="Infraestructura "/>
    <n v="2000000000"/>
    <s v="Coordinación  y control de  la ejecución del presupuesto asignado al proyecto"/>
    <s v="Formulación, implementación y seguimiento de las etapas preconractual, contractual y postcontractual de la interventoría de la construcción de la estación Marichuela "/>
    <s v="Fortalecimiento organizacional y simplificación de procesos"/>
    <s v="NO"/>
    <m/>
    <s v="81101500;_x000a_80101600"/>
    <s v="Estudios, diseños y demás trámites para la obtención de la licencia de construcción de las estaciónes de bomberos de Candelaria,Chapinero, Garces Navas, Suba y Puenta Aranda-SGC"/>
    <s v="CONTRATO DE CONSULTORIA"/>
    <d v="2021-01-25T00:00:00"/>
    <m/>
    <d v="2021-03-15T00:00:00"/>
    <n v="10"/>
    <s v="CCE-04_Concurso de méritos abierto"/>
    <n v="2000000000"/>
    <m/>
    <n v="1414377573"/>
    <s v="NO"/>
    <s v="N/A"/>
    <s v="Sebastian Ayala Calderon - 3058199250 - sayalac@bomberosbogota.gov.co "/>
    <n v="5"/>
    <s v="Operaciones y respuesta"/>
    <s v="Fortalecer los procesos de preparativos y respuesta"/>
    <x v="0"/>
    <x v="0"/>
  </r>
  <r>
    <m/>
    <x v="0"/>
    <x v="0"/>
    <x v="0"/>
    <s v="Bandera"/>
    <s v="Fortalecimiento de la infraestructura física de la UAECOB a través de la adecuación de seis (6) estaciones"/>
    <s v="Infraestructura "/>
    <m/>
    <s v="Estudios y Diseños  nueva estaciones "/>
    <s v="Formulación, implementación y seguimiento de las etapas preconractual, contractual y postcontractual de la interventoría de estudios y diseños de las 6 estacions "/>
    <m/>
    <m/>
    <m/>
    <m/>
    <m/>
    <m/>
    <m/>
    <m/>
    <m/>
    <m/>
    <m/>
    <m/>
    <m/>
    <m/>
    <m/>
    <m/>
    <s v="Sebastian Ayala Calderon - 3058199250 - sayalac@bomberosbogota.gov.co "/>
    <n v="6"/>
    <s v="Operaciones y respuesta"/>
    <s v="Fortalecer los procesos de preparativos y respuesta"/>
    <x v="1"/>
    <x v="1"/>
  </r>
  <r>
    <m/>
    <x v="0"/>
    <x v="0"/>
    <x v="0"/>
    <s v="Bandera"/>
    <s v="Fortalecimiento de la infraestructura física de la UAECOB a través de la adecuación de seis (6) estaciones"/>
    <s v="Infraestructura "/>
    <m/>
    <s v="Estudios y Diseños  nueva estaciones "/>
    <s v="Formulación, implementación y seguimiento de las etapas preconractual, contractual y postcontractual relacionadas con el diseño de la estación bomberos Puente Aranda "/>
    <m/>
    <m/>
    <m/>
    <m/>
    <m/>
    <m/>
    <m/>
    <m/>
    <m/>
    <m/>
    <m/>
    <m/>
    <m/>
    <m/>
    <m/>
    <m/>
    <s v="Sebastian Ayala Calderon - 3058199250 - sayalac@bomberosbogota.gov.co "/>
    <n v="7"/>
    <s v="Operaciones y respuesta"/>
    <s v="Fortalecer los procesos de preparativos y respuesta"/>
    <x v="1"/>
    <x v="1"/>
  </r>
  <r>
    <n v="3"/>
    <x v="0"/>
    <x v="0"/>
    <x v="0"/>
    <s v="Bandera"/>
    <s v="Fortalecimiento de la infraestructura física de la UAECOB a través de la adecuación de seis (6) estaciones"/>
    <s v="Infraestructura "/>
    <n v="600000000"/>
    <s v="Estudios y Diseños  nueva estaciones "/>
    <s v="Apoyo a la intervención directa a las estaciones según las necesidades de mantenimiento identificadas"/>
    <s v="Fortalecimiento organizacional y simplificación de procesos"/>
    <s v="NO"/>
    <m/>
    <s v="80101600;81101500;72101500;72121400"/>
    <s v="Interventoría tecnica, administrativa, financiera, contable, juridica y ambiental  para la  Construcción de la ampliación y reforzamiento estructural de la estación de bomberos de Marichuela.-SGC"/>
    <s v="CONTRATO DE INTERVENTORIA"/>
    <d v="2021-01-25T00:00:00"/>
    <m/>
    <d v="2021-03-15T00:00:00"/>
    <n v="14"/>
    <s v="CONCURSO_MERITOS"/>
    <n v="600000000"/>
    <m/>
    <n v="600000000"/>
    <s v="NO"/>
    <s v="N/A"/>
    <s v="Sebastian Ayala Calderon - 3058199250 - sayalac@bomberosbogota.gov.co "/>
    <n v="3"/>
    <s v="Operaciones y respuesta"/>
    <s v="Fortalecer los procesos de preparativos y respuesta"/>
    <x v="0"/>
    <x v="0"/>
  </r>
  <r>
    <m/>
    <x v="0"/>
    <x v="0"/>
    <x v="0"/>
    <s v="Bandera"/>
    <s v="Fortalecimiento de la infraestructura física de la UAECOB a través de la adecuación de seis (6) estaciones"/>
    <s v="Infraestructura "/>
    <m/>
    <s v="Construcción Marichuela "/>
    <s v="Apoyo a la intervención directa a las estaciones según las necesidades de mantenimiento identificadas"/>
    <m/>
    <m/>
    <m/>
    <m/>
    <m/>
    <m/>
    <m/>
    <m/>
    <m/>
    <m/>
    <m/>
    <m/>
    <m/>
    <m/>
    <m/>
    <m/>
    <s v="Sebastian Ayala Calderon - 3058199250 - sayalac@bomberosbogota.gov.co "/>
    <n v="9"/>
    <s v="Operaciones y respuesta"/>
    <s v="Fortalecer los procesos de preparativos y respuesta"/>
    <x v="1"/>
    <x v="1"/>
  </r>
  <r>
    <m/>
    <x v="0"/>
    <x v="0"/>
    <x v="0"/>
    <s v="Bandera"/>
    <s v="Fortalecimiento de la infraestructura física de la UAECOB a través de la adecuación de seis (6) estaciones"/>
    <s v="Infraestructura "/>
    <m/>
    <s v="Construcción Marichuela "/>
    <s v="Apoyo a la intervención directa a las estaciones según las necesidades de mantenimiento identificadas"/>
    <m/>
    <m/>
    <m/>
    <m/>
    <m/>
    <m/>
    <m/>
    <m/>
    <m/>
    <m/>
    <m/>
    <m/>
    <m/>
    <m/>
    <m/>
    <m/>
    <s v="Sebastian Ayala Calderon - 3058199250 - sayalac@bomberosbogota.gov.co "/>
    <n v="10"/>
    <s v="Operaciones y respuesta"/>
    <s v="Fortalecer los procesos de preparativos y respuesta"/>
    <x v="1"/>
    <x v="1"/>
  </r>
  <r>
    <m/>
    <x v="0"/>
    <x v="0"/>
    <x v="0"/>
    <s v="Bandera"/>
    <s v="Fortalecimiento de la infraestructura física de la UAECOB a través de la adecuación de seis (6) estaciones"/>
    <s v="Infraestructura "/>
    <m/>
    <s v="Construcción Marichuela "/>
    <s v="Apoyo a la intervención directa a las estaciones según las necesidades de mantenimiento identificadas"/>
    <m/>
    <m/>
    <m/>
    <m/>
    <m/>
    <m/>
    <m/>
    <m/>
    <m/>
    <m/>
    <m/>
    <m/>
    <m/>
    <m/>
    <m/>
    <m/>
    <s v="Sebastian Ayala Calderon - 3058199250 - sayalac@bomberosbogota.gov.co "/>
    <n v="11"/>
    <s v="Operaciones y respuesta"/>
    <s v="Fortalecer los procesos de preparativos y respuesta"/>
    <x v="1"/>
    <x v="1"/>
  </r>
  <r>
    <n v="4"/>
    <x v="0"/>
    <x v="0"/>
    <x v="0"/>
    <s v="Bandera"/>
    <s v="Fortalecimiento de la infraestructura física de la UAECOB a través de la adecuación de seis (6) estaciones"/>
    <s v="Infraestructura "/>
    <n v="236000000"/>
    <s v="Estudios y Diseños  nueva estaciones "/>
    <s v="Apoyo a la intervención directa a las estaciones según las necesidades de mantenimiento identificadas"/>
    <s v="Fortalecimiento organizacional y simplificación de procesos"/>
    <s v="NO"/>
    <m/>
    <s v="80101600;_x000a_81101500;_x000a_72101500;_x000a_72121400"/>
    <s v="Interventoría tecnica, administrativa, financiera, contable, juridica y ambiental para los estudios, diseños y demás trámites para la obtención de la licencia de construcción de las estaciónes de bomberos de Candelaria,Chapinero, Garces Navas, Suba y Puenta Aranda-SGC"/>
    <s v="CONTRATO DE INTERVENTORIA"/>
    <d v="2021-01-25T00:00:00"/>
    <m/>
    <d v="2021-03-15T00:00:00"/>
    <n v="10"/>
    <s v="CCE-04_Concurso de méritos abierto"/>
    <n v="236000000"/>
    <m/>
    <n v="236000000"/>
    <s v="NO"/>
    <s v="N/A"/>
    <s v="Sebastian Ayala Calderon - 3058199250 - sayalac@bomberosbogota.gov.co "/>
    <n v="12"/>
    <s v="Operaciones y respuesta"/>
    <s v="Fortalecer los procesos de preparativos y respuesta"/>
    <x v="0"/>
    <x v="0"/>
  </r>
  <r>
    <m/>
    <x v="0"/>
    <x v="0"/>
    <x v="0"/>
    <s v="Bandera"/>
    <s v="Fortalecimiento de la infraestructura física de la UAECOB a través de la adecuación de seis (6) estaciones"/>
    <s v="Infraestructura "/>
    <m/>
    <s v="Estudios y Diseños  nueva estaciones "/>
    <s v="Apoyo a la intervención directa a las estaciones según las necesidades de mantenimiento identificadas"/>
    <m/>
    <m/>
    <m/>
    <m/>
    <m/>
    <m/>
    <m/>
    <m/>
    <m/>
    <m/>
    <m/>
    <m/>
    <m/>
    <m/>
    <m/>
    <m/>
    <s v="Sebastian Ayala Calderon - 3058199250 - sayalac@bomberosbogota.gov.co "/>
    <n v="13"/>
    <s v="Operaciones y respuesta"/>
    <s v="Fortalecer los procesos de preparativos y respuesta"/>
    <x v="1"/>
    <x v="1"/>
  </r>
  <r>
    <m/>
    <x v="0"/>
    <x v="0"/>
    <x v="0"/>
    <s v="Bandera"/>
    <s v="Fortalecimiento de la infraestructura física de la UAECOB a través de la adecuación de seis (6) estaciones"/>
    <s v="Infraestructura "/>
    <m/>
    <s v="Construcción Marichuela "/>
    <s v="Apoyo a la intervención directa a las estaciones según las necesidades de mantenimiento identificadas"/>
    <m/>
    <m/>
    <m/>
    <m/>
    <m/>
    <m/>
    <m/>
    <m/>
    <m/>
    <m/>
    <m/>
    <m/>
    <m/>
    <m/>
    <m/>
    <m/>
    <s v="Sebastian Ayala Calderon - 3058199250 - sayalac@bomberosbogota.gov.co "/>
    <n v="14"/>
    <s v="Operaciones y respuesta"/>
    <s v="Fortalecer los procesos de preparativos y respuesta"/>
    <x v="1"/>
    <x v="1"/>
  </r>
  <r>
    <m/>
    <x v="0"/>
    <x v="0"/>
    <x v="0"/>
    <s v="Bandera"/>
    <s v="Fortalecimiento de la infraestructura física de la UAECOB a través de la adecuación de seis (6) estaciones"/>
    <s v="Infraestructura "/>
    <m/>
    <s v="Estudios y Diseños  nueva estaciones "/>
    <s v="Apoyo a la intervención directa a las estaciones según las necesidades de mantenimiento identificadas"/>
    <m/>
    <m/>
    <m/>
    <m/>
    <m/>
    <m/>
    <m/>
    <m/>
    <m/>
    <m/>
    <m/>
    <m/>
    <m/>
    <m/>
    <m/>
    <m/>
    <s v="Sebastian Ayala Calderon - 3058199250 - sayalac@bomberosbogota.gov.co "/>
    <n v="15"/>
    <s v="Operaciones y respuesta"/>
    <s v="Fortalecer los procesos de preparativos y respuesta"/>
    <x v="1"/>
    <x v="1"/>
  </r>
  <r>
    <n v="5"/>
    <x v="0"/>
    <x v="0"/>
    <x v="0"/>
    <s v="Bandera"/>
    <s v="Fortalecimiento de la infraestructura física de la UAECOB a través de la adecuación de seis (6) estaciones"/>
    <s v="Infraestructura "/>
    <n v="4364000000"/>
    <s v="Construcción Marichuela "/>
    <s v="Apoyo a la intervención directa a las estaciones según las necesidades de mantenimiento identificadas"/>
    <s v="Fortalecimiento organizacional y simplificación de procesos"/>
    <s v="NO"/>
    <m/>
    <s v="no requiere"/>
    <s v="Amparar pasivo exigible-SGC"/>
    <s v="Resolución"/>
    <m/>
    <m/>
    <m/>
    <m/>
    <s v="N/A"/>
    <n v="4412000000"/>
    <m/>
    <n v="4412000000"/>
    <s v="NO"/>
    <s v="N/A"/>
    <s v="Sebastian Ayala Calderon - 3058199250 - sayalac@bomberosbogota.gov.co "/>
    <n v="16"/>
    <s v="Operaciones y respuesta"/>
    <s v="Fortalecer los procesos de preparativos y respuesta"/>
    <x v="2"/>
    <x v="3"/>
  </r>
  <r>
    <n v="6"/>
    <x v="0"/>
    <x v="1"/>
    <x v="0"/>
    <s v="Bandera"/>
    <s v="Estaciones de Bomberos Sostenibles"/>
    <s v="Infraestructura "/>
    <n v="90200000"/>
    <s v="Estudios y Diseños  nueva estaciones "/>
    <s v="Contatación del cambio de puertas automatizadas "/>
    <s v="Fortalecimiento organizacional y simplificación de procesos"/>
    <s v="SI"/>
    <m/>
    <n v="80111600"/>
    <s v="Prestación de servicios profesionales para articular los procesos y procedimientos del Área de infraestructura, así como en el apoyo a la supervisión de los contratos que le sean asignados-SGC"/>
    <s v="CONTRATO DE PRESTACION DE SERVICIOS PROFESIONALES"/>
    <d v="2021-01-18T00:00:00"/>
    <m/>
    <d v="2021-01-30T00:00:00"/>
    <n v="11"/>
    <s v="CCE-16_Contratación directa - Sin Oferta"/>
    <n v="90200000"/>
    <n v="8200000"/>
    <n v="90200000"/>
    <s v="NO"/>
    <s v="N/A"/>
    <s v="Sebastian Ayala Calderon - 3058199250 - sayalac@bomberosbogota.gov.co "/>
    <n v="17"/>
    <s v="Operaciones y respuesta"/>
    <s v="Fortalecer los procesos de preparativos y respuesta"/>
    <x v="3"/>
    <x v="3"/>
  </r>
  <r>
    <m/>
    <x v="0"/>
    <x v="1"/>
    <x v="0"/>
    <s v="Bandera"/>
    <s v="Estaciones de Bomberos Sostenibles"/>
    <s v="Infraestructura "/>
    <m/>
    <s v="Estudios y Diseños  nueva estaciones "/>
    <s v="Contratación del mantenimiento en operación tercerizada del mantenimiento a estaciones de la UAECOB"/>
    <m/>
    <m/>
    <m/>
    <m/>
    <m/>
    <m/>
    <m/>
    <m/>
    <m/>
    <m/>
    <m/>
    <m/>
    <m/>
    <m/>
    <m/>
    <m/>
    <s v="Sebastian Ayala Calderon - 3058199250 - sayalac@bomberosbogota.gov.co "/>
    <n v="18"/>
    <s v="Operaciones y respuesta"/>
    <s v="Fortalecer los procesos de preparativos y respuesta"/>
    <x v="1"/>
    <x v="1"/>
  </r>
  <r>
    <n v="7"/>
    <x v="0"/>
    <x v="1"/>
    <x v="0"/>
    <s v="Bandera"/>
    <s v="Estaciones de Bomberos Sostenibles"/>
    <s v="Infraestructura "/>
    <n v="90200000"/>
    <s v="Estudios y Diseños  nueva estaciones "/>
    <s v="Contratación del mantenimiento al mobiliriario en operación tercerizada del mantenimiento a estaciones de la UAECOB"/>
    <s v="Fortalecimiento organizacional y simplificación de procesos"/>
    <s v="SI"/>
    <m/>
    <n v="80111600"/>
    <s v="Prestar servicios profesionales para acompañar jurídicamente los procesos y procedimientos de la area de infraestructura de la  Subdirección de Gestión Corporativa.SGC"/>
    <s v="CONTRATO DE PRESTACION DE SERVICIOS PROFESIONALES"/>
    <d v="2021-01-12T00:00:00"/>
    <m/>
    <d v="2021-01-30T00:00:00"/>
    <n v="11"/>
    <s v="CCE-16_Contratación directa - Sin Oferta"/>
    <n v="90200000"/>
    <n v="8200000"/>
    <n v="90200000"/>
    <s v="NO"/>
    <s v="N/A"/>
    <s v="Sebastian Ayala Calderon - 3058199250 - sayalac@bomberosbogota.gov.co "/>
    <n v="19"/>
    <s v="Operaciones y respuesta"/>
    <s v="Fortalecer los procesos de preparativos y respuesta"/>
    <x v="3"/>
    <x v="3"/>
  </r>
  <r>
    <n v="8"/>
    <x v="0"/>
    <x v="2"/>
    <x v="0"/>
    <s v="Bandera"/>
    <s v="Modernización de la infraestructura física de la UAECOB a través de tres (3) espacios  nuevos"/>
    <s v="Infraestructura "/>
    <n v="500000000"/>
    <s v="seguimiento y control al desarrollo y mantenimiento de la infraestructura física de la Unidad "/>
    <s v="Vigilancia y seguridad privada para las estacines"/>
    <s v="Fortalecimiento organizacional y simplificación de procesos"/>
    <s v="NO"/>
    <m/>
    <s v="72121400;_x000a_72151700;_x000a_95121700"/>
    <s v="Realizar la Gestión predial para tres (3) nuevios espacios requeridos por la UAECOB - SGC "/>
    <s v="CONTRATO DE OBRA"/>
    <d v="2021-06-20T00:00:00"/>
    <m/>
    <d v="2021-07-10T00:00:00"/>
    <n v="6"/>
    <s v="CCE-02_Licitación pública"/>
    <n v="175276370"/>
    <m/>
    <n v="175276370"/>
    <s v="NO"/>
    <s v="N/A"/>
    <s v="Sebastian Ayala Calderon - 3058199250 - sayalac@bomberosbogota.gov.co "/>
    <n v="20"/>
    <s v="Operaciones y respuesta"/>
    <s v="Fortalecer los procesos de preparativos y respuesta"/>
    <x v="0"/>
    <x v="0"/>
  </r>
  <r>
    <n v="9"/>
    <x v="0"/>
    <x v="1"/>
    <x v="0"/>
    <s v="Bandera"/>
    <s v="Estaciones de Bomberos Sostenibles"/>
    <s v="Infraestructura "/>
    <n v="31350000"/>
    <s v="seguimiento y control al desarrollo y mantenimiento de la infraestructura física de la Unidad "/>
    <s v="Contatación del mantenimiento de las Plantas Eléctricas  de las estaciones de la UAECOB"/>
    <s v="Fortalecimiento organizacional y simplificación de procesos"/>
    <s v="SI"/>
    <m/>
    <n v="80111600"/>
    <s v="Prestar los servicios como conductor del area de infraestructura de la Subdireccion de Gestion Corporativa-SGC "/>
    <s v="CONTRATO DE PRESTACIÓN DE SERVICIOS DE APOYO A LA GESTIÓN"/>
    <d v="2021-01-18T00:00:00"/>
    <m/>
    <d v="2021-01-30T00:00:00"/>
    <n v="11"/>
    <s v="CCE-16_Contratación directa - Sin Oferta"/>
    <n v="31350000"/>
    <n v="2850000"/>
    <n v="31350000"/>
    <s v="NO"/>
    <s v="N/A"/>
    <s v="Sebastian Ayala Calderon - 3058199250 - sayalac@bomberosbogota.gov.co "/>
    <n v="21"/>
    <s v="Operaciones y respuesta"/>
    <s v="Fortalecer los procesos de preparativos y respuesta"/>
    <x v="3"/>
    <x v="3"/>
  </r>
  <r>
    <n v="10"/>
    <x v="0"/>
    <x v="1"/>
    <x v="0"/>
    <s v="Bandera"/>
    <s v="Estaciones de Bomberos Sostenibles"/>
    <m/>
    <n v="80300000"/>
    <s v="seguimiento y control al desarrollo y mantenimiento de la infraestructura física de la Unidad "/>
    <s v="Actividades técnicas  de seguimiento control asociada a area de infraestructura"/>
    <s v="Fortalecimiento organizacional y simplificación de procesos"/>
    <s v="SI"/>
    <m/>
    <n v="80111600"/>
    <s v="PRESTAR LOS SERVICIOS PROFESIONALES ESPECIALIZADOS  RELACIONADOS CON LOS ASUNTOS JURÍDICOS DE LA CONTRATACIÓN Y DEMAS TRAMITES ADMINISTRATIVO DEL AREA DE INFRAESTRUTURA DE LA SUBDIRECCION DE GESTION CORPORATIVA-SGC"/>
    <s v="CONTRATO DE PRESTACION DE SERVICIOS PROFESIONALES"/>
    <d v="2021-02-26T00:00:00"/>
    <m/>
    <d v="2021-03-01T00:00:00"/>
    <n v="11"/>
    <s v="CCE-16_Contratación directa - Sin Oferta"/>
    <n v="80300000"/>
    <n v="7300000"/>
    <n v="80300000"/>
    <s v="N/A"/>
    <s v="N/A"/>
    <s v="Sebastian Ayala Calderon - 3058199250 - sayalac@bomberosbogota.gov.co "/>
    <n v="22"/>
    <s v="Operaciones y respuesta"/>
    <s v="Fortalecer los procesos de preparativos y respuesta"/>
    <x v="3"/>
    <x v="3"/>
  </r>
  <r>
    <m/>
    <x v="0"/>
    <x v="1"/>
    <x v="0"/>
    <s v="Bandera"/>
    <s v="Estaciones de Bomberos Sostenibles"/>
    <s v="Infraestructura "/>
    <m/>
    <s v="seguimiento y control al desarrollo y mantenimiento de la infraestructura física de la Unidad "/>
    <s v="Actividades técnicas  de seguimiento control asociada a area de infraestructura"/>
    <m/>
    <m/>
    <m/>
    <m/>
    <m/>
    <m/>
    <m/>
    <m/>
    <m/>
    <m/>
    <m/>
    <m/>
    <m/>
    <m/>
    <m/>
    <m/>
    <s v="Sebastian Ayala Calderon - 3058199250 - sayalac@bomberosbogota.gov.co "/>
    <n v="23"/>
    <s v="Operaciones y respuesta"/>
    <s v="Fortalecer los procesos de preparativos y respuesta"/>
    <x v="1"/>
    <x v="1"/>
  </r>
  <r>
    <n v="11"/>
    <x v="0"/>
    <x v="1"/>
    <x v="0"/>
    <s v="Bandera"/>
    <s v="Estaciones de Bomberos Sostenibles"/>
    <s v="Infraestructura "/>
    <n v="80300000"/>
    <s v="seguimiento y control al desarrollo y mantenimiento de la infraestructura física de la Unidad "/>
    <s v="Actividades técnicas  de seguimiento control asociada a area de infraestructura"/>
    <s v="Fortalecimiento organizacional y simplificación de procesos"/>
    <s v="SI"/>
    <m/>
    <n v="80111600"/>
    <s v="Prestación de servicios profesionales para apoyar las actividades técnicas del Área de Infraestructura de la Subdirección de Gestión Corporativa-SGC_x000a_"/>
    <s v="CONTRATO DE PRESTACION DE SERVICIOS PROFESIONALES"/>
    <d v="2021-02-03T00:00:00"/>
    <m/>
    <d v="2021-02-10T00:00:00"/>
    <n v="11"/>
    <s v="CCE-16_Contratación directa - Sin Oferta"/>
    <n v="80300000"/>
    <n v="7300000"/>
    <n v="80300000"/>
    <s v="NO"/>
    <s v="N/A"/>
    <s v="Sebastian Ayala Calderon - 3058199250 - sayalac@bomberosbogota.gov.co "/>
    <n v="24"/>
    <s v="Operaciones y respuesta"/>
    <s v="Fortalecer los procesos de preparativos y respuesta"/>
    <x v="3"/>
    <x v="3"/>
  </r>
  <r>
    <m/>
    <x v="0"/>
    <x v="1"/>
    <x v="0"/>
    <s v="Bandera"/>
    <s v="Estaciones de Bomberos Sostenibles"/>
    <s v="Infraestructura "/>
    <m/>
    <s v="seguimiento y control al desarrollo y mantenimiento de la infraestructura física de la Unidad "/>
    <s v="Actividades técnicas  de seguimiento control asociada a area de infraestructura"/>
    <m/>
    <m/>
    <m/>
    <m/>
    <m/>
    <m/>
    <m/>
    <m/>
    <m/>
    <m/>
    <m/>
    <m/>
    <m/>
    <m/>
    <m/>
    <m/>
    <s v="Sebastian Ayala Calderon - 3058199250 - sayalac@bomberosbogota.gov.co "/>
    <n v="25"/>
    <s v="Operaciones y respuesta"/>
    <s v="Fortalecer los procesos de preparativos y respuesta"/>
    <x v="1"/>
    <x v="1"/>
  </r>
  <r>
    <n v="12"/>
    <x v="0"/>
    <x v="1"/>
    <x v="0"/>
    <s v="Bandera"/>
    <s v="Estaciones de Bomberos Sostenibles"/>
    <s v="Infraestructura "/>
    <n v="49500000"/>
    <s v="seguimiento y control al desarrollo y mantenimiento de la infraestructura física de la Unidad "/>
    <s v="Actividades técnicas  de seguimiento control asociada a area de infraestructura"/>
    <s v="Fortalecimiento organizacional y simplificación de procesos"/>
    <s v="SI"/>
    <m/>
    <n v="80111600"/>
    <s v="Prestar servicios profesionales con el fin de atender los trámites ambientales  y los demás que requiera el área de infraestructura de la Subdirección de Gestión Corporativa . SGC"/>
    <s v="CONTRATO DE PRESTACION DE SERVICIOS PROFESIONALES"/>
    <d v="2021-01-12T00:00:00"/>
    <m/>
    <d v="2021-01-20T00:00:00"/>
    <n v="11"/>
    <s v="CCE-16_Contratación directa - Sin Oferta"/>
    <n v="49500000"/>
    <n v="4500000"/>
    <n v="49500000"/>
    <s v="NO"/>
    <s v="N/A"/>
    <s v="Sebastian Ayala Calderon - 3058199250 - sayalac@bomberosbogota.gov.co "/>
    <n v="26"/>
    <s v="Operaciones y respuesta"/>
    <s v="Fortalecer los procesos de preparativos y respuesta"/>
    <x v="3"/>
    <x v="3"/>
  </r>
  <r>
    <n v="13"/>
    <x v="0"/>
    <x v="1"/>
    <x v="0"/>
    <s v="Bandera"/>
    <s v="Estaciones de Bomberos Sostenibles"/>
    <s v="Infraestructura "/>
    <n v="49500000"/>
    <s v="seguimiento y control al desarrollo y mantenimiento de la infraestructura física de la Unidad "/>
    <s v="Actividades técnicas  de seguimiento control asociada a area de infraestructura"/>
    <s v="Fortalecimiento organizacional y simplificación de procesos"/>
    <s v="SI"/>
    <m/>
    <n v="80111600"/>
    <s v="Prestación de servicios profesionales para apoyar las actividades técnicas del Área de Infraestructura de la Subdirección de Gestión Corporativa-SGC"/>
    <s v="CONTRATO DE PRESTACION DE SERVICIOS PROFESIONALES"/>
    <d v="2021-01-12T00:00:00"/>
    <m/>
    <d v="2021-01-30T00:00:00"/>
    <n v="9"/>
    <s v="CCE-16_Contratación directa - Sin Oferta"/>
    <n v="49500000"/>
    <n v="5500000"/>
    <n v="49500000"/>
    <s v="NO"/>
    <s v="N/A"/>
    <s v="Sebastian Ayala Calderon - 3058199250 - sayalac@bomberosbogota.gov.co "/>
    <n v="27"/>
    <s v="Operaciones y respuesta"/>
    <s v="Fortalecer los procesos de preparativos y respuesta"/>
    <x v="3"/>
    <x v="3"/>
  </r>
  <r>
    <n v="14"/>
    <x v="0"/>
    <x v="1"/>
    <x v="0"/>
    <s v="Bandera"/>
    <s v="Estaciones de Bomberos Sostenibles"/>
    <s v="Infraestructura "/>
    <n v="80300000"/>
    <s v="seguimiento y control al desarrollo y mantenimiento de la infraestructura física de la Unidad "/>
    <s v="Actividades técnicas  de seguimiento control asociada a area de infraestructura"/>
    <s v="Fortalecimiento organizacional y simplificación de procesos"/>
    <s v="SI"/>
    <m/>
    <n v="80111600"/>
    <s v="Prestación de servicios profesionales especializados para apoyar las actividades técnicas del Área de Infraestructura de la Subdirección de Gestión Corporativa-SGC"/>
    <s v="CONTRATO DE PRESTACION DE SERVICIOS PROFESIONALES"/>
    <d v="2021-01-18T00:00:00"/>
    <m/>
    <d v="2021-01-30T00:00:00"/>
    <n v="11"/>
    <s v="CCE-16_Contratación directa - Sin Oferta"/>
    <n v="80300000"/>
    <n v="7300000"/>
    <n v="80300000"/>
    <s v="NO"/>
    <s v="N/A"/>
    <s v="Sebastian Ayala Calderon - 3058199250 - sayalac@bomberosbogota.gov.co "/>
    <n v="28"/>
    <s v="Operaciones y respuesta"/>
    <s v="Fortalecer los procesos de preparativos y respuesta"/>
    <x v="3"/>
    <x v="3"/>
  </r>
  <r>
    <m/>
    <x v="0"/>
    <x v="1"/>
    <x v="0"/>
    <s v="Bandera"/>
    <s v="Estaciones de Bomberos Sostenibles"/>
    <s v="Infraestructura "/>
    <m/>
    <s v="seguimiento y control al desarrollo y mantenimiento de la infraestructura física de la Unidad "/>
    <s v="Actividades técnicas  de seguimiento control asociada a area de infraestructura"/>
    <m/>
    <m/>
    <m/>
    <m/>
    <s v="Prestar servicios profesionales en la Subdirección de Gestión Corporativa en el marco de los programas de la Dependencia.-SGC"/>
    <m/>
    <m/>
    <m/>
    <m/>
    <m/>
    <m/>
    <m/>
    <m/>
    <m/>
    <m/>
    <m/>
    <s v="Sebastian Ayala Calderon - 3058199250 - sayalac@bomberosbogota.gov.co "/>
    <n v="29"/>
    <s v="Operaciones y respuesta"/>
    <s v="Fortalecer los procesos de preparativos y respuesta"/>
    <x v="1"/>
    <x v="1"/>
  </r>
  <r>
    <n v="15"/>
    <x v="0"/>
    <x v="1"/>
    <x v="0"/>
    <s v="Bandera"/>
    <s v="Estaciones de Bomberos Sostenibles"/>
    <s v="Infraestructura "/>
    <n v="90200000"/>
    <s v="seguimiento y control al desarrollo y mantenimiento de la infraestructura física de la Unidad "/>
    <s v="Actividades técnicas  de seguimiento control asociada a area de infraestructura"/>
    <s v="Fortalecimiento organizacional y simplificación de procesos"/>
    <s v="SI"/>
    <m/>
    <n v="80111600"/>
    <s v="Prestar servicios profesionales en la Subdirección de Gestión Corporativa en el marco de los programas de la Dependencia.-SGC"/>
    <s v="CONTRATO DE PRESTACION DE SERVICIOS PROFESIONALES"/>
    <d v="2021-01-10T00:00:00"/>
    <m/>
    <d v="2021-01-30T00:00:00"/>
    <n v="11"/>
    <s v="CCE-16_Contratación directa - Sin Oferta"/>
    <n v="90200000"/>
    <n v="8200000"/>
    <n v="90200000"/>
    <s v="NO"/>
    <s v="N/A"/>
    <s v="Sebastian Ayala Calderon - 3058199250 - sayalac@bomberosbogota.gov.co "/>
    <n v="30"/>
    <s v="Operaciones y respuesta"/>
    <s v="Fortalecer los procesos de preparativos y respuesta"/>
    <x v="3"/>
    <x v="3"/>
  </r>
  <r>
    <n v="16"/>
    <x v="0"/>
    <x v="1"/>
    <x v="0"/>
    <s v="Bandera"/>
    <s v="Estaciones de Bomberos Sostenibles"/>
    <s v="Infraestructura "/>
    <n v="80300000"/>
    <s v="seguimiento y control al desarrollo y mantenimiento de la infraestructura física de la Unidad "/>
    <s v="Actividades técnicas  de seguimiento control asociada a area de infraestructura"/>
    <s v="Fortalecimiento organizacional y simplificación de procesos"/>
    <s v="SI"/>
    <m/>
    <n v="80111600"/>
    <s v="Prestación de servicios profesionales especializados para apoyar las actividades técnicas del Área de Infraestructura de la Subdirección de Gestión Corporativa-SGC"/>
    <s v="CONTRATO DE PRESTACION DE SERVICIOS PROFESIONALES"/>
    <d v="2021-02-22T00:00:00"/>
    <m/>
    <d v="2021-02-28T00:00:00"/>
    <n v="11"/>
    <s v="CCE-16_Contratación directa - Sin Oferta"/>
    <n v="80300000"/>
    <n v="7300000"/>
    <n v="80300000"/>
    <s v="NO"/>
    <s v="N/A"/>
    <s v="Sebastian Ayala Calderon - 3058199250 - sayalac@bomberosbogota.gov.co "/>
    <n v="31"/>
    <s v="Operaciones y respuesta"/>
    <s v="Fortalecer los procesos de preparativos y respuesta"/>
    <x v="3"/>
    <x v="3"/>
  </r>
  <r>
    <m/>
    <x v="0"/>
    <x v="1"/>
    <x v="0"/>
    <s v="Bandera"/>
    <s v="Estaciones de Bomberos Sostenibles"/>
    <s v="Infraestructura "/>
    <m/>
    <s v="seguimiento y control al desarrollo y mantenimiento de la infraestructura física de la Unidad "/>
    <s v="Actividades técnicas  de seguimiento control asociada a area de infraestructura"/>
    <m/>
    <m/>
    <m/>
    <m/>
    <s v="Prestación de servicios profesionales especializados para apoyar las actividades técnicas del Área de Infraestructura de la Subdirección de Gestión Corporativa-SGC"/>
    <m/>
    <m/>
    <m/>
    <m/>
    <m/>
    <m/>
    <m/>
    <m/>
    <m/>
    <m/>
    <m/>
    <s v="Sebastian Ayala Calderon - 3058199250 - sayalac@bomberosbogota.gov.co "/>
    <n v="32"/>
    <s v="Operaciones y respuesta"/>
    <s v="Fortalecer los procesos de preparativos y respuesta"/>
    <x v="1"/>
    <x v="1"/>
  </r>
  <r>
    <n v="17"/>
    <x v="0"/>
    <x v="1"/>
    <x v="0"/>
    <s v="Bandera"/>
    <s v="Estaciones de Bomberos Sostenibles"/>
    <s v="Infraestructura "/>
    <n v="80300000"/>
    <s v="seguimiento y control al desarrollo y mantenimiento de la infraestructura física de la Unidad "/>
    <s v="Actividades técnicas  de seguimiento control asociada a area de infraestructura"/>
    <s v="Fortalecimiento organizacional y simplificación de procesos"/>
    <s v="SI"/>
    <m/>
    <n v="80111600"/>
    <s v="Prestación de servicios profesionales especializados para apoyar las actividades técnicas del Área de Infraestructura de la Subdirección de Gestión Corporativa-SGC"/>
    <s v="CONTRATO DE PRESTACION DE SERVICIOS PROFESIONALES"/>
    <d v="2021-02-03T00:00:00"/>
    <m/>
    <d v="2021-02-05T00:00:00"/>
    <n v="11"/>
    <s v="CCE-16_Contratación directa - Sin Oferta"/>
    <n v="80300000"/>
    <n v="7300000"/>
    <n v="80300000"/>
    <s v="NO"/>
    <s v="N/A"/>
    <s v="Sebastian Ayala Calderon - 3058199250 - sayalac@bomberosbogota.gov.co "/>
    <n v="33"/>
    <s v="Operaciones y respuesta"/>
    <s v="Fortalecer los procesos de preparativos y respuesta"/>
    <x v="3"/>
    <x v="3"/>
  </r>
  <r>
    <m/>
    <x v="0"/>
    <x v="1"/>
    <x v="0"/>
    <s v="Bandera"/>
    <s v="Estaciones de Bomberos Sostenibles"/>
    <s v="Infraestructura "/>
    <m/>
    <s v="seguimiento y control al desarrollo y mantenimiento de la infraestructura física de la Unidad "/>
    <s v="Actividades técnicas  de seguimiento control asociada a area de infraestructura"/>
    <m/>
    <m/>
    <m/>
    <m/>
    <s v="Prestación de servicios profesionales especializados para apoyar las actividades técnicas del Área de Infraestructura de la Subdirección de Gestión Corporativa-SGC"/>
    <m/>
    <m/>
    <m/>
    <m/>
    <m/>
    <m/>
    <m/>
    <m/>
    <m/>
    <m/>
    <m/>
    <s v="Sebastian Ayala Calderon - 3058199250 - sayalac@bomberosbogota.gov.co "/>
    <n v="34"/>
    <s v="Operaciones y respuesta"/>
    <s v="Fortalecer los procesos de preparativos y respuesta"/>
    <x v="1"/>
    <x v="1"/>
  </r>
  <r>
    <n v="18"/>
    <x v="0"/>
    <x v="1"/>
    <x v="0"/>
    <s v="Bandera"/>
    <s v="Estaciones de Bomberos Sostenibles"/>
    <s v="Infraestructura "/>
    <n v="80300000"/>
    <s v="seguimiento y control al desarrollo y mantenimiento de la infraestructura física de la Unidad "/>
    <s v="Actividades técnicas  de seguimiento control asociada a area de infraestructura"/>
    <s v="Fortalecimiento organizacional y simplificación de procesos"/>
    <s v="SI"/>
    <m/>
    <n v="80111600"/>
    <s v="Prestación de servicios profesionales especializados para apoyar las actividades técnicas del Área de Infraestructura de la Subdirección de Gestión Corporativa-SGC"/>
    <s v="CONTRATO DE PRESTACION DE SERVICIOS PROFESIONALES"/>
    <d v="2021-02-03T00:00:00"/>
    <m/>
    <d v="2021-02-05T00:00:00"/>
    <n v="11"/>
    <s v="CCE-16_Contratación directa - Sin Oferta"/>
    <n v="80300000"/>
    <n v="7300000"/>
    <n v="80300000"/>
    <s v="NO"/>
    <s v="N/A"/>
    <s v="Sebastian Ayala Calderon - 3058199250 - sayalac@bomberosbogota.gov.co "/>
    <n v="35"/>
    <s v="Operaciones y respuesta"/>
    <s v="Fortalecer los procesos de preparativos y respuesta"/>
    <x v="3"/>
    <x v="3"/>
  </r>
  <r>
    <m/>
    <x v="0"/>
    <x v="1"/>
    <x v="0"/>
    <s v="Bandera"/>
    <s v="Estaciones de Bomberos Sostenibles"/>
    <s v="Infraestructura "/>
    <m/>
    <s v="seguimiento y control al desarrollo y mantenimiento de la infraestructura física de la Unidad "/>
    <s v="Actividades técnicas  de seguimiento control asociada a area de infraestructura"/>
    <m/>
    <m/>
    <m/>
    <m/>
    <s v="Prestación de servicios profesionales especializados para apoyar las actividades técnicas del Área de Infraestructura de la Subdirección de Gestión Corporativa-SGC"/>
    <m/>
    <m/>
    <m/>
    <m/>
    <m/>
    <m/>
    <m/>
    <m/>
    <m/>
    <m/>
    <m/>
    <s v="Sebastian Ayala Calderon - 3058199250 - sayalac@bomberosbogota.gov.co "/>
    <n v="36"/>
    <s v="Operaciones y respuesta"/>
    <s v="Fortalecer los procesos de preparativos y respuesta"/>
    <x v="1"/>
    <x v="1"/>
  </r>
  <r>
    <n v="19"/>
    <x v="0"/>
    <x v="1"/>
    <x v="0"/>
    <s v="Bandera"/>
    <s v="Estaciones de Bomberos Sostenibles"/>
    <s v="Infraestructura "/>
    <n v="74800000"/>
    <s v="seguimiento y control al desarrollo y mantenimiento de la infraestructura física de la Unidad "/>
    <s v="Actividades técnicas  de seguimiento control asociada a area de infraestructura"/>
    <s v="Fortalecimiento organizacional y simplificación de procesos"/>
    <s v="SI"/>
    <m/>
    <n v="80111600"/>
    <s v="Prestación de servicios profesionales para apoyar las actividades técnicas del Área de Infraestructura de la Subdirección de Gestión Corporativa-SGC"/>
    <s v="CONTRATO DE PRESTACION DE SERVICIOS PROFESIONALES"/>
    <d v="2021-02-03T00:00:00"/>
    <m/>
    <d v="2021-02-05T00:00:00"/>
    <n v="11"/>
    <s v="CCE-16_Contratación directa - Sin Oferta"/>
    <n v="74800000"/>
    <n v="6800000"/>
    <n v="74800000"/>
    <s v="NO"/>
    <s v="N/A"/>
    <s v="Sebastian Ayala Calderon - 3058199250 - sayalac@bomberosbogota.gov.co "/>
    <n v="37"/>
    <s v="Operaciones y respuesta"/>
    <s v="Fortalecer los procesos de preparativos y respuesta"/>
    <x v="3"/>
    <x v="3"/>
  </r>
  <r>
    <m/>
    <x v="0"/>
    <x v="1"/>
    <x v="0"/>
    <s v="Bandera"/>
    <s v="Estaciones de Bomberos Sostenibles"/>
    <s v="Infraestructura "/>
    <m/>
    <s v="seguimiento y control al desarrollo y mantenimiento de la infraestructura física de la Unidad "/>
    <s v="Actividades técnicas  de seguimiento control asociada a area de infraestructura"/>
    <m/>
    <m/>
    <m/>
    <m/>
    <m/>
    <m/>
    <m/>
    <m/>
    <m/>
    <m/>
    <m/>
    <m/>
    <m/>
    <m/>
    <m/>
    <m/>
    <s v="Sebastian Ayala Calderon - 3058199250 - sayalac@bomberosbogota.gov.co "/>
    <n v="38"/>
    <s v="Operaciones y respuesta"/>
    <s v="Fortalecer los procesos de preparativos y respuesta"/>
    <x v="1"/>
    <x v="1"/>
  </r>
  <r>
    <n v="20"/>
    <x v="0"/>
    <x v="1"/>
    <x v="0"/>
    <s v="Bandera"/>
    <s v="Estaciones de Bomberos Sostenibles"/>
    <s v="Infraestructura "/>
    <n v="42350000"/>
    <s v="seguimiento y control al desarrollo y mantenimiento de la infraestructura física de la Unidad "/>
    <s v="Actividades técnicas  de seguimiento control asociada a area de infraestructura"/>
    <s v="Fortalecimiento organizacional y simplificación de procesos"/>
    <s v="SI"/>
    <m/>
    <n v="80111600"/>
    <s v="Prestación de servicios profesionales para adelantar  actividades tecnicas  y tramites administrativos  del Área de Infraestructura de la Subdirección de Gestión Corporativa-SGC"/>
    <s v="CONTRATO DE PRESTACION DE SERVICIOS PROFESIONALES"/>
    <d v="2021-02-28T00:00:00"/>
    <m/>
    <d v="2021-03-10T00:00:00"/>
    <n v="11"/>
    <s v="CCE-16_Contratación directa - Sin Oferta"/>
    <n v="42350000"/>
    <n v="3850000"/>
    <n v="42350000"/>
    <s v="NO"/>
    <s v="N/A"/>
    <s v="Sebastian Ayala Calderon - 3058199250 - sayalac@bomberosbogota.gov.co "/>
    <n v="39"/>
    <s v="Operaciones y respuesta"/>
    <s v="Fortalecer los procesos de preparativos y respuesta"/>
    <x v="3"/>
    <x v="3"/>
  </r>
  <r>
    <n v="21"/>
    <x v="0"/>
    <x v="1"/>
    <x v="0"/>
    <s v="Bandera"/>
    <s v="Estaciones de Bomberos Sostenibles"/>
    <s v="Infraestructura "/>
    <n v="26950000"/>
    <s v="seguimiento y control al desarrollo y mantenimiento de la infraestructura física de la Unidad "/>
    <s v="Actividades técnicas  de seguimiento control asociada a area de infraestructura"/>
    <s v="Fortalecimiento organizacional y simplificación de procesos"/>
    <s v="SI"/>
    <m/>
    <n v="80111600"/>
    <s v="Prestación de servicios de apoyo a la gestión, en la Subdirección de Gestión Corporativa en temas de infraestructura -SGC"/>
    <s v="CONTRATO DE PRESTACIÓN DE SERVICIOS DE APOYO A LA GESTIÓN"/>
    <d v="2021-01-18T00:00:00"/>
    <m/>
    <d v="2021-01-25T00:00:00"/>
    <n v="11"/>
    <s v="CCE-16_Contratación directa - Sin Oferta"/>
    <n v="26950000"/>
    <n v="2450000"/>
    <n v="26950000"/>
    <s v="NO"/>
    <s v="N/A"/>
    <s v="Sebastian Ayala Calderon - 3058199250 - sayalac@bomberosbogota.gov.co "/>
    <n v="40"/>
    <s v="Operaciones y respuesta"/>
    <s v="Fortalecer los procesos de preparativos y respuesta"/>
    <x v="3"/>
    <x v="3"/>
  </r>
  <r>
    <n v="22"/>
    <x v="0"/>
    <x v="1"/>
    <x v="0"/>
    <s v="Bandera"/>
    <s v="Estaciones de Bomberos Sostenibles"/>
    <s v="Infraestructura "/>
    <n v="60500000"/>
    <s v="seguimiento y control al desarrollo y mantenimiento de la infraestructura física de la Unidad "/>
    <s v="Actividades técnicas  de seguimiento control asociada a area de infraestructura"/>
    <s v="Fortalecimiento organizacional y simplificación de procesos"/>
    <s v="SI"/>
    <m/>
    <n v="80111600"/>
    <s v="Prestación de Servicios Profesionales en temas financieros, administrativas y misionales para apoyar los proyectos de infraestructura de la Subdirección de Gestión Corporativa.-SGC"/>
    <s v="CONTRATO DE PRESTACION DE SERVICIOS PROFESIONALES"/>
    <d v="2021-01-24T00:00:00"/>
    <m/>
    <d v="2021-01-30T00:00:00"/>
    <n v="11"/>
    <s v="CCE-16_Contratación directa - Sin Oferta"/>
    <n v="60500000"/>
    <n v="5500000"/>
    <n v="60500000"/>
    <s v="NO"/>
    <s v="N/A"/>
    <s v="Sebastian Ayala Calderon - 3058199250 - sayalac@bomberosbogota.gov.co "/>
    <n v="41"/>
    <s v="Operaciones y respuesta"/>
    <s v="Fortalecer los procesos de preparativos y respuesta"/>
    <x v="3"/>
    <x v="3"/>
  </r>
  <r>
    <n v="23"/>
    <x v="0"/>
    <x v="1"/>
    <x v="0"/>
    <s v="Bandera"/>
    <s v="Estaciones de Bomberos Sostenibles"/>
    <s v="Infraestructura "/>
    <n v="26950000"/>
    <s v="seguimiento y control al desarrollo y mantenimiento de la infraestructura física de la Unidad "/>
    <s v="Actividades técnicas  de seguimiento control asociada a area de infraestructura"/>
    <s v="Fortalecimiento organizacional y simplificación de procesos"/>
    <s v="SI"/>
    <m/>
    <n v="80111600"/>
    <s v="Prestación de servicios de apoyo a la gestión, en la Subdirección de Gestión Corporativa en temas de infraestructura, obras civiles, mejoramiento y sostenimiento de los equipamientos de la Unidad Administrativa Especial Cuerpo Oficial de Bomberos de Bogotá. -SGC"/>
    <s v="CONTRATO DE PRESTACIÓN DE SERVICIOS DE APOYO A LA GESTIÓN"/>
    <d v="2021-02-03T00:00:00"/>
    <m/>
    <d v="2021-02-05T00:00:00"/>
    <n v="11"/>
    <s v="CCE-16_Contratación directa - Sin Oferta"/>
    <n v="26950000"/>
    <n v="2450000"/>
    <n v="26950000"/>
    <s v="NO"/>
    <s v="N/A"/>
    <s v="Sebastian Ayala Calderon - 3058199250 - sayalac@bomberosbogota.gov.co "/>
    <n v="42"/>
    <s v="Operaciones y respuesta"/>
    <s v="Fortalecer los procesos de preparativos y respuesta"/>
    <x v="3"/>
    <x v="3"/>
  </r>
  <r>
    <n v="24"/>
    <x v="0"/>
    <x v="1"/>
    <x v="0"/>
    <s v="Bandera"/>
    <s v="Estaciones de Bomberos Sostenibles"/>
    <s v="Infraestructura "/>
    <n v="26950000"/>
    <s v="seguimiento y control al desarrollo y mantenimiento de la infraestructura física de la Unidad "/>
    <s v="Actividades técnicas  de seguimiento control asociada a area de infraestructura"/>
    <s v="Fortalecimiento organizacional y simplificación de procesos"/>
    <s v="SI"/>
    <m/>
    <n v="80111600"/>
    <s v="Prestación de servicios de apoyo a la gestión, en la Subdirección de Gestión Corporativa en temas de infraestructura, obras civiles, mejoramiento y sostenimiento de los equipamientos de la Unidad Administrativa Especial Cuerpo Oficial de Bomberos de Bogotá. -SGC"/>
    <s v="CONTRATO DE PRESTACIÓN DE SERVICIOS DE APOYO A LA GESTIÓN"/>
    <d v="2021-02-03T00:00:00"/>
    <m/>
    <d v="2021-02-05T00:00:00"/>
    <n v="11"/>
    <s v="CCE-16_Contratación directa - Sin Oferta"/>
    <n v="26950000"/>
    <n v="2450000"/>
    <n v="26950000"/>
    <s v="NO"/>
    <s v="N/A"/>
    <s v="Sebastian Ayala Calderon - 3058199250 - sayalac@bomberosbogota.gov.co "/>
    <n v="43"/>
    <s v="Operaciones y respuesta"/>
    <s v="Fortalecer los procesos de preparativos y respuesta"/>
    <x v="3"/>
    <x v="3"/>
  </r>
  <r>
    <n v="25"/>
    <x v="0"/>
    <x v="1"/>
    <x v="0"/>
    <s v="Bandera"/>
    <s v="Estaciones de Bomberos Sostenibles"/>
    <s v="Infraestructura "/>
    <n v="26950000"/>
    <s v="seguimiento y control al desarrollo y mantenimiento de la infraestructura física de la Unidad "/>
    <s v="Actividades técnicas  de seguimiento control asociada a area de infraestructura"/>
    <s v="Fortalecimiento organizacional y simplificación de procesos"/>
    <s v="SI"/>
    <m/>
    <n v="80111600"/>
    <s v="Prestación de servicios de apoyo a la gestión, en la Subdirección de Gestión Corporativa en temas de infraestructura, obras civiles, mejoramiento y sostenimiento de los equipamientos de la Unidad Administrativa Especial Cuerpo Oficial de Bomberos de Bogotá.-SGC"/>
    <s v="CONTRATO DE PRESTACIÓN DE SERVICIOS DE APOYO A LA GESTIÓN"/>
    <d v="2021-02-03T00:00:00"/>
    <m/>
    <d v="2021-02-05T00:00:00"/>
    <n v="11"/>
    <s v="CCE-16_Contratación directa - Sin Oferta"/>
    <n v="26950000"/>
    <n v="2450000"/>
    <n v="26950000"/>
    <s v="NO"/>
    <s v="N/A"/>
    <s v="Sebastian Ayala Calderon - 3058199250 - sayalac@bomberosbogota.gov.co "/>
    <n v="44"/>
    <s v="Operaciones y respuesta"/>
    <s v="Fortalecer los procesos de preparativos y respuesta"/>
    <x v="3"/>
    <x v="3"/>
  </r>
  <r>
    <n v="26"/>
    <x v="0"/>
    <x v="1"/>
    <x v="0"/>
    <s v="Bandera"/>
    <s v="Estaciones de Bomberos Sostenibles"/>
    <s v="Infraestructura "/>
    <n v="26950000"/>
    <s v="Apoyo a la intervención directa a las estaciones según las necesidades de mantenimiento identificadas"/>
    <s v="Alistamiento e Intervención en estaciones programadas_x000a_"/>
    <s v="Fortalecimiento organizacional y simplificación de procesos"/>
    <s v="SI"/>
    <m/>
    <n v="80111600"/>
    <s v="Prestación de servicios de apoyo a la gestión, en la Subdirección de Gestión Corporativa en temas de infraestructura, obras civiles, mejoramiento y sostenimiento de los equipamientos de la Unidad Administrativa Especial Cuerpo Oficial de Bomberos de Bogotá.-SGC"/>
    <s v="CONTRATO DE PRESTACIÓN DE SERVICIOS DE APOYO A LA GESTIÓN"/>
    <d v="2021-02-03T00:00:00"/>
    <m/>
    <d v="2021-02-05T00:00:00"/>
    <n v="11"/>
    <s v="CCE-16_Contratación directa - Sin Oferta"/>
    <n v="26950000"/>
    <n v="2450000"/>
    <n v="26950000"/>
    <s v="NO"/>
    <s v="N/A"/>
    <s v="Sebastian Ayala Calderon - 3058199250 - sayalac@bomberosbogota.gov.co "/>
    <n v="45"/>
    <s v="Operaciones y respuesta"/>
    <s v="Fortalecer los procesos de preparativos y respuesta"/>
    <x v="3"/>
    <x v="3"/>
  </r>
  <r>
    <n v="27"/>
    <x v="0"/>
    <x v="1"/>
    <x v="0"/>
    <s v="Bandera"/>
    <s v="Estaciones de Bomberos Sostenibles"/>
    <s v="Infraestructura "/>
    <n v="26950000"/>
    <s v="Apoyo a la intervención directa a las estaciones según las necesidades de mantenimiento identificadas"/>
    <s v="Alistamiento e Intervención en estaciones programadas_x000a_"/>
    <s v="Fortalecimiento organizacional y simplificación de procesos"/>
    <s v="SI"/>
    <m/>
    <n v="80111600"/>
    <s v="Prestación de servicios de apoyo a la gestión, en la Subdirección de Gestión Corporativa en temas de infraestructura, obras civiles, mejoramiento y sostenimiento de los equipamientos de la Unidad Administrativa Especial Cuerpo Oficial de Bomberos de Bogotá. -SGC"/>
    <s v="CONTRATO DE PRESTACIÓN DE SERVICIOS DE APOYO A LA GESTIÓN"/>
    <d v="2021-02-03T00:00:00"/>
    <m/>
    <d v="2021-02-05T00:00:00"/>
    <n v="11"/>
    <s v="CCE-16_Contratación directa - Sin Oferta"/>
    <n v="26950000"/>
    <n v="2450000"/>
    <n v="26950000"/>
    <s v="NO"/>
    <s v="N/A"/>
    <s v="Sebastian Ayala Calderon - 3058199250 - sayalac@bomberosbogota.gov.co "/>
    <n v="46"/>
    <s v="Operaciones y respuesta"/>
    <s v="Fortalecer los procesos de preparativos y respuesta"/>
    <x v="3"/>
    <x v="3"/>
  </r>
  <r>
    <n v="28"/>
    <x v="0"/>
    <x v="1"/>
    <x v="0"/>
    <s v="Bandera"/>
    <s v="Estaciones de Bomberos Sostenibles"/>
    <s v="Infraestructura "/>
    <n v="26950000"/>
    <s v="Apoyo a la intervención directa a las estaciones según las necesidades de mantenimiento identificadas"/>
    <s v="Alistamiento e Intervención en estaciones programadas_x000a_"/>
    <s v="Fortalecimiento organizacional y simplificación de procesos"/>
    <s v="SI"/>
    <m/>
    <n v="80111600"/>
    <s v="Prestación de servicios de apoyo a la gestión, en la Subdirección de Gestión Corporativa en temas de infraestructura, obras civiles, mejoramiento y sostenimiento de los equipamientos de la Unidad Administrativa Especial Cuerpo Oficial de Bomberos de Bogotá. -SGC"/>
    <s v="CONTRATO DE PRESTACIÓN DE SERVICIOS DE APOYO A LA GESTIÓN"/>
    <d v="2021-02-03T00:00:00"/>
    <m/>
    <d v="2021-02-05T00:00:00"/>
    <n v="11"/>
    <s v="CCE-16_Contratación directa - Sin Oferta"/>
    <n v="26950000"/>
    <n v="2450000"/>
    <n v="26950000"/>
    <s v="NO"/>
    <s v="N/A"/>
    <s v="Sebastian Ayala Calderon - 3058199250 - sayalac@bomberosbogota.gov.co "/>
    <n v="47"/>
    <s v="Operaciones y respuesta"/>
    <s v="Fortalecer los procesos de preparativos y respuesta"/>
    <x v="3"/>
    <x v="3"/>
  </r>
  <r>
    <n v="29"/>
    <x v="0"/>
    <x v="1"/>
    <x v="0"/>
    <s v="Bandera"/>
    <s v="Estaciones de Bomberos Sostenibles"/>
    <s v="Infraestructura "/>
    <n v="26950000"/>
    <s v="Apoyo a la intervención directa a las estaciones según las necesidades de mantenimiento identificadas"/>
    <s v="Alistamiento e Intervención en estaciones programadas_x000a_"/>
    <s v="Fortalecimiento organizacional y simplificación de procesos"/>
    <s v="SI"/>
    <m/>
    <n v="80111600"/>
    <s v="Prestación de servicios de apoyo a la gestión, en la Subdirección de Gestión Corporativa en temas de infraestructura para el sostenimiento y mejoramiento de los equipamientos de la Unidad Administrativa Especial Cuerpo Oficial de Bomberos de Bogotá-SGC"/>
    <s v="CONTRATO DE PRESTACIÓN DE SERVICIOS DE APOYO A LA GESTIÓN"/>
    <d v="2021-02-03T00:00:00"/>
    <m/>
    <d v="2021-02-05T00:00:00"/>
    <n v="11"/>
    <s v="CCE-16_Contratación directa - Sin Oferta"/>
    <n v="26950000"/>
    <n v="2450000"/>
    <n v="26950000"/>
    <s v="NO"/>
    <s v="N/A"/>
    <s v="Sebastian Ayala Calderon - 3058199250 - sayalac@bomberosbogota.gov.co "/>
    <n v="48"/>
    <s v="Operaciones y respuesta"/>
    <s v="Fortalecer los procesos de preparativos y respuesta"/>
    <x v="3"/>
    <x v="3"/>
  </r>
  <r>
    <n v="30"/>
    <x v="0"/>
    <x v="1"/>
    <x v="0"/>
    <s v="Bandera"/>
    <s v="Estaciones de Bomberos Sostenibles"/>
    <s v="Infraestructura "/>
    <n v="26950000"/>
    <s v="Apoyo a la intervención directa a las estaciones según las necesidades de mantenimiento identificadas"/>
    <s v="Alistamiento e Intervención en estaciones programadas_x000a_"/>
    <s v="Fortalecimiento organizacional y simplificación de procesos"/>
    <s v="SI"/>
    <m/>
    <n v="80111600"/>
    <s v="Prestación de servicios de apoyo a la gestión, en la Subdirección de Gestión Corporativa en temas de infraestructura para el sostenimiento y mejoramiento de los equipamientos de la Unidad Administrativa Especial Cuerpo Oficial de Bomberos de Bogotá-SGC"/>
    <s v="CONTRATO DE PRESTACIÓN DE SERVICIOS DE APOYO A LA GESTIÓN"/>
    <d v="2021-02-03T00:00:00"/>
    <m/>
    <d v="2021-02-05T00:00:00"/>
    <n v="11"/>
    <s v="CCE-16_Contratación directa - Sin Oferta"/>
    <n v="26950000"/>
    <n v="2450000"/>
    <n v="26950000"/>
    <s v="NO"/>
    <s v="N/A"/>
    <s v="Sebastian Ayala Calderon - 3058199250 - sayalac@bomberosbogota.gov.co "/>
    <n v="49"/>
    <s v="Operaciones y respuesta"/>
    <s v="Fortalecer los procesos de preparativos y respuesta"/>
    <x v="3"/>
    <x v="3"/>
  </r>
  <r>
    <n v="31"/>
    <x v="0"/>
    <x v="1"/>
    <x v="0"/>
    <s v="Bandera"/>
    <s v="Estaciones de Bomberos Sostenibles"/>
    <s v="Infraestructura "/>
    <n v="26950000"/>
    <s v="Apoyo a la intervención directa a las estaciones según las necesidades de mantenimiento identificadas"/>
    <s v="Alistamiento e Intervención en estaciones programadas_x000a_"/>
    <s v="Fortalecimiento organizacional y simplificación de procesos"/>
    <s v="SI"/>
    <m/>
    <n v="80111600"/>
    <s v="Prestación de servicios de apoyo a la gestión, en la Subdirección de Gestión Corporativa en temas de infraestructura para el sostenimiento y mejoramiento de los equipamientos de la Unidad Administrativa Especial Cuerpo Oficial de Bomberos de Bogotá-SGC"/>
    <s v="CONTRATO DE PRESTACIÓN DE SERVICIOS DE APOYO A LA GESTIÓN"/>
    <d v="2021-02-03T00:00:00"/>
    <m/>
    <d v="2021-02-05T00:00:00"/>
    <n v="11"/>
    <s v="CCE-16_Contratación directa - Sin Oferta"/>
    <n v="26950000"/>
    <m/>
    <n v="26950000"/>
    <s v="NO"/>
    <s v="N/A"/>
    <s v="Sebastian Ayala Calderon - 3058199250 - sayalac@bomberosbogota.gov.co "/>
    <n v="50"/>
    <s v="Operaciones y respuesta"/>
    <s v="Fortalecer los procesos de preparativos y respuesta"/>
    <x v="3"/>
    <x v="3"/>
  </r>
  <r>
    <n v="32"/>
    <x v="0"/>
    <x v="1"/>
    <x v="0"/>
    <s v="Bandera"/>
    <s v="Estaciones de Bomberos Sostenibles"/>
    <s v="Infraestructura "/>
    <n v="26950000"/>
    <s v="Apoyo a la intervención directa a las estaciones según las necesidades de mantenimiento identificadas"/>
    <s v="Alistamiento e Intervención en estaciones programadas_x000a_"/>
    <s v="Fortalecimiento organizacional y simplificación de procesos"/>
    <s v="SI"/>
    <m/>
    <n v="80111600"/>
    <s v="Prestación de servicios de apoyo a la gestión, en la Subdirección de Gestión Corporativa en temas de infraestructura para el sostenimiento y mejoramiento de los equipamientos de la Unidad Administrativa Especial Cuerpo Oficial de Bomberos de Bogotá-SGC"/>
    <s v="CONTRATO DE PRESTACIÓN DE SERVICIOS DE APOYO A LA GESTIÓN"/>
    <n v="44230"/>
    <m/>
    <d v="2021-02-05T00:00:00"/>
    <n v="11"/>
    <s v="CCE-16_Contratación directa - Sin Oferta"/>
    <n v="26950000"/>
    <m/>
    <n v="26950000"/>
    <s v="NO"/>
    <s v="N/A"/>
    <s v="Sebastian Ayala Calderon - 3058199250 - sayalac@bomberosbogota.gov.co "/>
    <n v="51"/>
    <s v="Operaciones y respuesta"/>
    <s v="Fortalecer los procesos de preparativos y respuesta"/>
    <x v="3"/>
    <x v="3"/>
  </r>
  <r>
    <n v="33"/>
    <x v="0"/>
    <x v="1"/>
    <x v="0"/>
    <s v="Bandera"/>
    <s v="Estaciones de Bomberos Sostenibles"/>
    <s v="Infraestructura "/>
    <n v="26950000"/>
    <s v="Apoyo a la intervención directa a las estaciones según las necesidades de mantenimiento identificadas"/>
    <s v="Alistamiento e Intervención en estaciones programadas_x000a_"/>
    <s v="Fortalecimiento organizacional y simplificación de procesos"/>
    <s v="SI"/>
    <m/>
    <n v="80111600"/>
    <s v="Prestación de servicios de apoyo a la gestión, en la Subdirección de Gestión Corporativa en temas de infraestructura, obras civiles, mejoramiento y sostenimiento de los equipamientos de la Unidad Administrativa Especial Cuerpo Oficial de Bomberos de Bogotá. -SGC"/>
    <s v="CONTRATO DE PRESTACIÓN DE SERVICIOS DE APOYO A LA GESTIÓN"/>
    <n v="44216"/>
    <m/>
    <d v="2021-01-30T00:00:00"/>
    <n v="11"/>
    <s v="CCE-16_Contratación directa - Sin Oferta"/>
    <n v="26950000"/>
    <m/>
    <n v="26950000"/>
    <s v="NO"/>
    <s v="N/A"/>
    <s v="Sebastian Ayala Calderon - 3058199250 - sayalac@bomberosbogota.gov.co "/>
    <n v="52"/>
    <s v="Operaciones y respuesta"/>
    <s v="Fortalecer los procesos de preparativos y respuesta"/>
    <x v="3"/>
    <x v="3"/>
  </r>
  <r>
    <n v="34"/>
    <x v="0"/>
    <x v="1"/>
    <x v="0"/>
    <s v="Bandera"/>
    <s v="Estaciones de Bomberos Sostenibles"/>
    <s v="Infraestructura "/>
    <n v="26950000"/>
    <s v="Apoyo a la intervención directa a las estaciones según las necesidades de mantenimiento identificadas"/>
    <s v="Alistamiento e Intervención en estaciones programadas_x000a_"/>
    <s v="Fortalecimiento organizacional y simplificación de procesos"/>
    <s v="SI"/>
    <m/>
    <n v="80111600"/>
    <s v="Prestación de servicios de apoyo a la gestión, en la Subdirección de Gestión Corporativa en temas de infraestructura para el sostenimiento y mejoramiento de los equipamientos de la Unidad Administrativa Especial Cuerpo Oficial de Bomberos de Bogotá-SGC"/>
    <s v="CONTRATO DE PRESTACIÓN DE SERVICIOS DE APOYO A LA GESTIÓN"/>
    <d v="2021-01-20T00:00:00"/>
    <m/>
    <d v="2021-01-30T00:00:00"/>
    <n v="11"/>
    <s v="CCE-16_Contratación directa - Sin Oferta"/>
    <n v="26950000"/>
    <n v="2450000"/>
    <n v="26950000"/>
    <s v="NO"/>
    <s v="N/A"/>
    <s v="Sebastian Ayala Calderon - 3058199250 - sayalac@bomberosbogota.gov.co "/>
    <n v="53"/>
    <s v="Operaciones y respuesta"/>
    <s v="Fortalecer los procesos de preparativos y respuesta"/>
    <x v="3"/>
    <x v="3"/>
  </r>
  <r>
    <n v="35"/>
    <x v="0"/>
    <x v="1"/>
    <x v="0"/>
    <s v="Bandera"/>
    <s v="Estaciones de Bomberos Sostenibles"/>
    <s v="Infraestructura "/>
    <n v="26950000"/>
    <s v="Apoyo a la intervención directa a las estaciones según las necesidades de mantenimiento identificadas"/>
    <s v="Alistamiento e Intervención en estaciones programadas_x000a_"/>
    <s v="Fortalecimiento organizacional y simplificación de procesos"/>
    <s v="SI"/>
    <m/>
    <n v="80111600"/>
    <s v="Prestación de servicios de apoyo a la gestión, en la Subdirección de Gestión Corporativa en temas de infraestructura para el sostenimiento y mejoramiento de los equipamientos de la Unidad Administrativa Especial Cuerpo Oficial de Bomberos de Bogotá-SGC"/>
    <s v="CONTRATO DE PRESTACIÓN DE SERVICIOS DE APOYO A LA GESTIÓN"/>
    <d v="2021-01-20T00:00:00"/>
    <m/>
    <d v="2021-01-30T00:00:00"/>
    <n v="11"/>
    <s v="CCE-16_Contratación directa - Sin Oferta"/>
    <n v="26950000"/>
    <n v="2450000"/>
    <n v="26950000"/>
    <s v="NO"/>
    <s v="N/A"/>
    <s v="Sebastian Ayala Calderon - 3058199250 - sayalac@bomberosbogota.gov.co "/>
    <n v="54"/>
    <s v="Operaciones y respuesta"/>
    <s v="Fortalecer los procesos de preparativos y respuesta"/>
    <x v="3"/>
    <x v="3"/>
  </r>
  <r>
    <n v="36"/>
    <x v="0"/>
    <x v="1"/>
    <x v="0"/>
    <s v="Bandera"/>
    <s v="Estaciones de Bomberos Sostenibles"/>
    <s v="Infraestructura "/>
    <n v="26950000"/>
    <s v="Apoyo a la intervención directa a las estaciones según las necesidades de mantenimiento identificadas"/>
    <s v="Alistamiento e Intervención en estaciones programadas_x000a_"/>
    <s v="Fortalecimiento organizacional y simplificación de procesos"/>
    <s v="SI"/>
    <m/>
    <n v="80111600"/>
    <s v="Prestación de servicios de apoyo a la gestión, en la Subdirección de Gestión Corporativa en temas de infraestructura para el sostenimiento y mejoramiento de los equipamientos de la Unidad Administrativa Especial Cuerpo Oficial de Bomberos de Bogotá-SGC"/>
    <s v="CONTRATO DE PRESTACIÓN DE SERVICIOS DE APOYO A LA GESTIÓN"/>
    <d v="2021-01-20T00:00:00"/>
    <m/>
    <d v="2021-01-30T00:00:00"/>
    <n v="11"/>
    <s v="CCE-16_Contratación directa - Sin Oferta"/>
    <n v="26950000"/>
    <n v="2450000"/>
    <n v="26950000"/>
    <s v="NO"/>
    <s v="N/A"/>
    <s v="Sebastian Ayala Calderon - 3058199250 - sayalac@bomberosbogota.gov.co "/>
    <n v="55"/>
    <s v="Operaciones y respuesta"/>
    <s v="Fortalecer los procesos de preparativos y respuesta"/>
    <x v="3"/>
    <x v="3"/>
  </r>
  <r>
    <n v="37"/>
    <x v="0"/>
    <x v="1"/>
    <x v="0"/>
    <s v="Bandera"/>
    <s v="Estaciones de Bomberos Sostenibles"/>
    <s v="Infraestructura "/>
    <n v="26950000"/>
    <s v="Apoyo a la intervención directa a las estaciones según las necesidades de mantenimiento identificadas"/>
    <s v="Alistamiento e Intervención en estaciones programadas_x000a_"/>
    <s v="Fortalecimiento organizacional y simplificación de procesos"/>
    <s v="SI"/>
    <m/>
    <n v="80111600"/>
    <s v="Prestación de servicios de apoyo a la gestión, en la Subdirección de Gestión Corporativa en temas de infraestructura para el sostenimiento y mejoramiento de los equipamientos de la Unidad Administrativa Especial Cuerpo Oficial de Bomberos de Bogotá-SGC"/>
    <s v="CONTRATO DE PRESTACIÓN DE SERVICIOS DE APOYO A LA GESTIÓN"/>
    <d v="2021-01-20T00:00:00"/>
    <m/>
    <d v="2021-01-30T00:00:00"/>
    <n v="11"/>
    <s v="CCE-16_Contratación directa - Sin Oferta"/>
    <n v="26950000"/>
    <n v="2450000"/>
    <n v="26950000"/>
    <s v="NO"/>
    <s v="N/A"/>
    <s v="Sebastian Ayala Calderon - 3058199250 - sayalac@bomberosbogota.gov.co "/>
    <n v="56"/>
    <s v="Operaciones y respuesta"/>
    <s v="Fortalecer los procesos de preparativos y respuesta"/>
    <x v="3"/>
    <x v="3"/>
  </r>
  <r>
    <n v="38"/>
    <x v="0"/>
    <x v="1"/>
    <x v="0"/>
    <s v="Bandera"/>
    <s v="Estaciones de Bomberos Sostenibles"/>
    <s v="Infraestructura "/>
    <n v="700000000"/>
    <s v="Cambio de puertas automatizadas "/>
    <s v="Elaboración de pliegos"/>
    <s v="Fortalecimiento organizacional y simplificación de procesos"/>
    <s v="SI"/>
    <m/>
    <s v="30171500;_x000a_72152400;_x000a_72151500"/>
    <s v="Suministro, instalación, automatización y puesta en marcha de puertas para la sala de máquinas de las estaciones de la UAE Cuerpo Oficial de Bomberos -SGC"/>
    <s v="CONTRATO DE SUMINISTRO"/>
    <d v="2021-02-10T00:00:00"/>
    <m/>
    <d v="2021-04-30T00:00:00"/>
    <n v="6"/>
    <s v="CCE-02_Licitación pública"/>
    <n v="700000000"/>
    <m/>
    <n v="700000000"/>
    <s v="NO"/>
    <s v="N/A"/>
    <s v="Sebastian Ayala Calderon - 3058199250 - sayalac@bomberosbogota.gov.co "/>
    <n v="57"/>
    <s v="Operaciones y respuesta"/>
    <s v="Fortalecer los procesos de preparativos y respuesta"/>
    <x v="0"/>
    <x v="0"/>
  </r>
  <r>
    <m/>
    <x v="0"/>
    <x v="1"/>
    <x v="0"/>
    <s v="Bandera"/>
    <s v="Estaciones de Bomberos Sostenibles"/>
    <s v="Infraestructura "/>
    <m/>
    <s v="seguimiento y control al desarrollo y mantenimiento de la infraestructura física de la Unidad "/>
    <s v="Contatación del cambio de puertas automatizadas "/>
    <m/>
    <m/>
    <m/>
    <m/>
    <s v="Contratación del cambio de puertas automatizadas -SGC"/>
    <m/>
    <m/>
    <m/>
    <m/>
    <m/>
    <m/>
    <m/>
    <m/>
    <m/>
    <m/>
    <m/>
    <s v="Sebastian Ayala Calderon - 3058199250 - sayalac@bomberosbogota.gov.co "/>
    <n v="58"/>
    <s v="Operaciones y respuesta"/>
    <s v="Fortalecer los procesos de preparativos y respuesta"/>
    <x v="1"/>
    <x v="1"/>
  </r>
  <r>
    <m/>
    <x v="0"/>
    <x v="1"/>
    <x v="0"/>
    <s v="Bandera"/>
    <s v="Estaciones de Bomberos Sostenibles"/>
    <s v="Infraestructura "/>
    <m/>
    <s v="seguimiento y control al desarrollo y mantenimiento de la infraestructura física de la Unidad "/>
    <s v="Contatación del cambio de puertas automatizadas "/>
    <m/>
    <m/>
    <m/>
    <m/>
    <s v="Contratación del cambio de puertas automatizadas -SGC"/>
    <m/>
    <m/>
    <m/>
    <m/>
    <m/>
    <m/>
    <m/>
    <m/>
    <m/>
    <m/>
    <m/>
    <s v="Sebastian Ayala Calderon - 3058199250 - sayalac@bomberosbogota.gov.co "/>
    <n v="59"/>
    <s v="Operaciones y respuesta"/>
    <s v="Fortalecer los procesos de preparativos y respuesta"/>
    <x v="1"/>
    <x v="1"/>
  </r>
  <r>
    <n v="39"/>
    <x v="0"/>
    <x v="1"/>
    <x v="0"/>
    <s v="Bandera"/>
    <s v="Estaciones de Bomberos Sostenibles"/>
    <s v="Infraestructura "/>
    <n v="300000000"/>
    <s v="Adquisición de insumos y bienes"/>
    <s v="Adquisición de insumos de ferretaría "/>
    <s v="Fortalecimiento organizacional y simplificación de procesos"/>
    <s v="SI"/>
    <m/>
    <s v="23131500;_x000a_27111800;_x000a_30131500;_x000a_30111600"/>
    <s v="Suministro de materiales, equipos y herramientas para el mejoramiento integral de las instalaciones de la UAE CUERPO OFICIAL DE BOMBEROS DE BOGOTÁ.-SGC"/>
    <s v="CONTRATO DE SUMINISTRO"/>
    <d v="2021-02-10T00:00:00"/>
    <m/>
    <d v="2021-04-30T00:00:00"/>
    <n v="7"/>
    <s v="CCE-07_Selección abreviada subasta inversa"/>
    <n v="300000000"/>
    <m/>
    <n v="300000000"/>
    <s v="NO"/>
    <s v="N/A"/>
    <s v="Sebastian Ayala Calderon - 3058199250 - sayalac@bomberosbogota.gov.co "/>
    <n v="60"/>
    <s v="Operaciones y respuesta"/>
    <s v="Fortalecer los procesos de preparativos y respuesta"/>
    <x v="4"/>
    <x v="3"/>
  </r>
  <r>
    <m/>
    <x v="0"/>
    <x v="1"/>
    <x v="0"/>
    <s v="Bandera"/>
    <s v="Estaciones de Bomberos Sostenibles"/>
    <s v="Infraestructura "/>
    <m/>
    <s v="seguimiento y control al desarrollo y mantenimiento de la infraestructura física de la Unidad "/>
    <s v="Adquisición de insumos de ferretaría "/>
    <m/>
    <m/>
    <m/>
    <m/>
    <s v="Suministro de materiales, equipos y herramientas para el mejoramiento integral de las instalaciones de la UAE CUERPO OFICIAL DE BOMBEROS DE BOGOTÁ.-SGC"/>
    <m/>
    <m/>
    <m/>
    <m/>
    <m/>
    <m/>
    <m/>
    <m/>
    <m/>
    <m/>
    <m/>
    <s v="Sebastian Ayala Calderon - 3058199250 - sayalac@bomberosbogota.gov.co "/>
    <n v="61"/>
    <s v="Operaciones y respuesta"/>
    <s v="Fortalecer los procesos de preparativos y respuesta"/>
    <x v="1"/>
    <x v="1"/>
  </r>
  <r>
    <m/>
    <x v="0"/>
    <x v="1"/>
    <x v="0"/>
    <s v="Bandera"/>
    <s v="Estaciones de Bomberos Sostenibles"/>
    <s v="Infraestructura "/>
    <m/>
    <s v="seguimiento y control al desarrollo y mantenimiento de la infraestructura física de la Unidad "/>
    <s v="Contratación del mantenimiento en operación tercerizada del mantenimiento a estaciones de la UAECOB"/>
    <m/>
    <m/>
    <m/>
    <m/>
    <s v="Suministro de materiales, equipos y herramientas para el mejoramiento integral de las instalaciones de la UAE CUERPO OFICIAL DE BOMBEROS DE BOGOTÁ.-SGC"/>
    <m/>
    <m/>
    <m/>
    <m/>
    <m/>
    <m/>
    <m/>
    <m/>
    <m/>
    <m/>
    <m/>
    <s v="Sebastian Ayala Calderon - 3058199250 - sayalac@bomberosbogota.gov.co "/>
    <n v="62"/>
    <s v="Operaciones y respuesta"/>
    <s v="Fortalecer los procesos de preparativos y respuesta"/>
    <x v="1"/>
    <x v="1"/>
  </r>
  <r>
    <n v="40"/>
    <x v="0"/>
    <x v="1"/>
    <x v="0"/>
    <s v="Bandera"/>
    <s v="Estaciones de Bomberos Sostenibles"/>
    <s v="Infraestructura "/>
    <n v="1000000000"/>
    <s v="Mantenimiento Infraestructura"/>
    <s v="Contratación del mantenimiento en operación tercerizada del mantenimiento a estaciones de la UAECOB"/>
    <s v="Fortalecimiento organizacional y simplificación de procesos"/>
    <s v="SI"/>
    <m/>
    <s v="72121400;_x000a_72151700;_x000a_95121700"/>
    <s v="Realizar el mantenimiento predictivo, preventivo, correctivo, adecuaciones y mejoras a las instalaciones de las dependencias de la Unidad Administrativa Especial Cuerpo Oficial de Bomberos de Bogotá-SGC"/>
    <s v="CONTRATO DE MANTENIMIENTO"/>
    <d v="2021-02-10T00:00:00"/>
    <m/>
    <d v="2021-04-30T00:00:00"/>
    <n v="4"/>
    <s v="CCE-02_Licitación pública"/>
    <n v="2452000000"/>
    <m/>
    <n v="1146400675"/>
    <s v="NO"/>
    <s v="N/A"/>
    <s v="Sebastian Ayala Calderon - 3058199250 - sayalac@bomberosbogota.gov.co "/>
    <n v="63"/>
    <s v="Operaciones y respuesta"/>
    <s v="Fortalecer los procesos de preparativos y respuesta"/>
    <x v="4"/>
    <x v="3"/>
  </r>
  <r>
    <m/>
    <x v="0"/>
    <x v="1"/>
    <x v="0"/>
    <s v="Bandera"/>
    <s v="Estaciones de Bomberos Sostenibles"/>
    <s v="Infraestructura "/>
    <m/>
    <s v="seguimiento y control al desarrollo y mantenimiento de la infraestructura física de la Unidad "/>
    <s v="Contratación de la interventoría del mantenimiento en operación tercerizada del mantenimiento a estaciones de la UAECOB"/>
    <m/>
    <m/>
    <m/>
    <m/>
    <s v="Realizar el mantenimiento predictivo, preventivo, correctivo, adecuaciones y mejoras a las instalaciones de las dependencias de la Unidad Administrativa Especial Cuerpo Oficial de Bomberos de Bogotá-SGC"/>
    <m/>
    <m/>
    <m/>
    <m/>
    <m/>
    <m/>
    <m/>
    <m/>
    <m/>
    <m/>
    <m/>
    <s v="Sebastian Ayala Calderon - 3058199250 - sayalac@bomberosbogota.gov.co "/>
    <n v="64"/>
    <s v="Operaciones y respuesta"/>
    <s v="Fortalecer los procesos de preparativos y respuesta"/>
    <x v="1"/>
    <x v="1"/>
  </r>
  <r>
    <m/>
    <x v="0"/>
    <x v="1"/>
    <x v="0"/>
    <s v="Bandera"/>
    <s v="Estaciones de Bomberos Sostenibles"/>
    <s v="Infraestructura "/>
    <m/>
    <s v="seguimiento y control al desarrollo y mantenimiento de la infraestructura física de la Unidad "/>
    <s v="Contratación de la interventoría del mantenimiento en operación tercerizada del mantenimiento a estaciones de la UAECOB"/>
    <m/>
    <m/>
    <m/>
    <m/>
    <s v="Realizar el mantenimiento predictivo, preventivo, correctivo, adecuaciones y mejoras a las instalaciones de las dependencias de la Unidad Administrativa Especial Cuerpo Oficial de Bomberos de Bogotá-SGC"/>
    <m/>
    <m/>
    <m/>
    <m/>
    <m/>
    <m/>
    <m/>
    <m/>
    <m/>
    <m/>
    <m/>
    <s v="Sebastian Ayala Calderon - 3058199250 - sayalac@bomberosbogota.gov.co "/>
    <n v="65"/>
    <s v="Operaciones y respuesta"/>
    <s v="Fortalecer los procesos de preparativos y respuesta"/>
    <x v="1"/>
    <x v="1"/>
  </r>
  <r>
    <n v="41"/>
    <x v="0"/>
    <x v="1"/>
    <x v="0"/>
    <s v="Bandera"/>
    <s v="Estaciones de Bomberos Sostenibles"/>
    <s v="Infraestructura "/>
    <n v="120000000"/>
    <s v="Iterventoría del mantenimiento en operación tercerizada del mantenimiento a estaciones de la UAECOB"/>
    <s v="Contratación del mantenimiento al mobiliriario en operación tercerizada del mantenimiento a estaciones de la UAECOB"/>
    <s v="Fortalecimiento organizacional y simplificación de procesos"/>
    <s v="SI"/>
    <m/>
    <s v="80101600;_x000a_81101500;_x000a_72101500;_x000a_72121400"/>
    <s v="Interventoría tecnica, administrativa, financiera, contable, juridica y ambiental   para predictivo, preventivo, correctivo, adecuaciones y mejoras a las instalaciones de las dependencias de la Unidad Administrativa Especial Cuerpo Oficial de Bomberos de Bogotá-SGC"/>
    <s v="CONTRATO DE INTERVENTORIA"/>
    <d v="2021-02-10T00:00:00"/>
    <m/>
    <d v="2021-04-30T00:00:00"/>
    <n v="5"/>
    <s v="CCE-04_Concurso de méritos abierto"/>
    <n v="120000000"/>
    <m/>
    <n v="120000000"/>
    <s v="NO"/>
    <s v="N/A"/>
    <s v="Sebastian Ayala Calderon - 3058199250 - sayalac@bomberosbogota.gov.co "/>
    <n v="66"/>
    <s v="Operaciones y respuesta"/>
    <s v="Fortalecer los procesos de preparativos y respuesta"/>
    <x v="0"/>
    <x v="3"/>
  </r>
  <r>
    <m/>
    <x v="0"/>
    <x v="1"/>
    <x v="0"/>
    <s v="Bandera"/>
    <s v="Estaciones de Bomberos Sostenibles"/>
    <s v="Infraestructura "/>
    <m/>
    <s v="seguimiento y control al desarrollo y mantenimiento de la infraestructura física de la Unidad "/>
    <s v="Contratación del mantenimiento al mobiliriario en operación tercerizada del mantenimiento a estaciones de la UAECOB"/>
    <m/>
    <m/>
    <m/>
    <m/>
    <s v="Interventoría técnica, administrativa, financiera y  ambiental  para el mantenieminto de las estaciones de bomberos de la Unidad Administrativa Especial Cuerpo Oficial de Bomberos de Bogotá-SGC"/>
    <m/>
    <m/>
    <m/>
    <m/>
    <m/>
    <m/>
    <m/>
    <m/>
    <m/>
    <m/>
    <m/>
    <s v="Sebastian Ayala Calderon - 3058199250 - sayalac@bomberosbogota.gov.co "/>
    <n v="67"/>
    <s v="Operaciones y respuesta"/>
    <s v="Fortalecer los procesos de preparativos y respuesta"/>
    <x v="1"/>
    <x v="1"/>
  </r>
  <r>
    <m/>
    <x v="0"/>
    <x v="1"/>
    <x v="0"/>
    <s v="Bandera"/>
    <s v="Estaciones de Bomberos Sostenibles"/>
    <s v="Infraestructura "/>
    <m/>
    <s v="seguimiento y control al desarrollo y mantenimiento de la infraestructura física de la Unidad "/>
    <s v="Prestar el servicio de vigilancia y seguridad privada en la modalidad de vigilancia fija, según especificaciones técnicas, en las instalaciones que la UAE especial cuerpo oficial de bomberos requiera"/>
    <m/>
    <m/>
    <m/>
    <m/>
    <s v="Interventoría técnica, administrativa, financiera y  ambiental  para el mantenieminto de las estaciones de bomberos de la Unidad Administrativa Especial Cuerpo Oficial de Bomberos de Bogotá-SGC"/>
    <m/>
    <m/>
    <m/>
    <m/>
    <m/>
    <m/>
    <m/>
    <m/>
    <m/>
    <m/>
    <m/>
    <s v="Sebastian Ayala Calderon - 3058199250 - sayalac@bomberosbogota.gov.co "/>
    <n v="68"/>
    <s v="Operaciones y respuesta"/>
    <s v="Fortalecer los procesos de preparativos y respuesta"/>
    <x v="1"/>
    <x v="1"/>
  </r>
  <r>
    <n v="42"/>
    <x v="0"/>
    <x v="1"/>
    <x v="0"/>
    <s v="Bandera"/>
    <s v="Estaciones de Bomberos Sostenibles"/>
    <s v="Infraestructura "/>
    <n v="402671145"/>
    <s v="seguimiento y control al desarrollo y mantenimiento de la infraestructura física de la Unidad "/>
    <s v="Prestar el servicio de vigilancia y seguridad privada en la modalidad de vigilancia fija, según especificaciones técnicas, en las instalaciones que la UAE especial cuerpo oficial de bomberos requiera"/>
    <s v="Fortalecimiento organizacional y simplificación de procesos"/>
    <s v="NO "/>
    <m/>
    <s v="56101500;_x000a_56111900"/>
    <s v="Adquisición de mobiliario para la dotación de la estación de bellavista -SGC"/>
    <s v="CONTRATO DE ADQUISICION DE BIENES"/>
    <d v="2021-02-10T00:00:00"/>
    <m/>
    <d v="2021-04-30T00:00:00"/>
    <n v="4"/>
    <s v="SELECCION_ABREVIADA"/>
    <n v="402671149"/>
    <m/>
    <n v="402671149"/>
    <s v="NO"/>
    <s v="N/A"/>
    <s v="Sebastian Ayala Calderon - 3058199250 - sayalac@bomberosbogota.gov.co "/>
    <n v="69"/>
    <s v="Operaciones y respuesta"/>
    <s v="Fortalecer los procesos de preparativos y respuesta"/>
    <x v="4"/>
    <x v="0"/>
  </r>
  <r>
    <m/>
    <x v="0"/>
    <x v="1"/>
    <x v="0"/>
    <s v="Bandera"/>
    <s v="Estaciones de Bomberos Sostenibles"/>
    <s v="Infraestructura "/>
    <m/>
    <s v="seguimiento y control al desarrollo y mantenimiento de la infraestructura física de la Unidad "/>
    <s v="Contatación del mantenimiento de las secadoras de las estaciones de la UAECOB"/>
    <m/>
    <m/>
    <m/>
    <m/>
    <s v="Adquisición de mobiliario para la dotación de la estación de bellavista -SGC"/>
    <m/>
    <m/>
    <m/>
    <m/>
    <m/>
    <m/>
    <m/>
    <m/>
    <m/>
    <m/>
    <m/>
    <s v="Sebastian Ayala Calderon - 3058199250 - sayalac@bomberosbogota.gov.co "/>
    <n v="70"/>
    <s v="Operaciones y respuesta"/>
    <s v="Fortalecer los procesos de preparativos y respuesta"/>
    <x v="1"/>
    <x v="1"/>
  </r>
  <r>
    <m/>
    <x v="0"/>
    <x v="1"/>
    <x v="0"/>
    <s v="Bandera"/>
    <s v="Estaciones de Bomberos Sostenibles"/>
    <s v="Infraestructura "/>
    <m/>
    <s v="seguimiento y control al desarrollo y mantenimiento de la infraestructura física de la Unidad "/>
    <s v="Contatación del mantenimiento de las secadoras de las estaciones de la UAECOB"/>
    <m/>
    <m/>
    <m/>
    <m/>
    <s v="Adquisición de mobiliario para la dotación de la estación de bellavista -SGC"/>
    <m/>
    <m/>
    <m/>
    <m/>
    <m/>
    <m/>
    <m/>
    <m/>
    <m/>
    <m/>
    <m/>
    <s v="Sebastian Ayala Calderon - 3058199250 - sayalac@bomberosbogota.gov.co "/>
    <n v="71"/>
    <s v="Operaciones y respuesta"/>
    <s v="Fortalecer los procesos de preparativos y respuesta"/>
    <x v="1"/>
    <x v="1"/>
  </r>
  <r>
    <n v="43"/>
    <x v="0"/>
    <x v="1"/>
    <x v="0"/>
    <s v="Bandera"/>
    <s v="Estaciones de Bomberos Sostenibles"/>
    <s v="Infraestructura "/>
    <n v="23400000"/>
    <s v="Adquisición de insumos y bienes"/>
    <s v="Contatación del mantenimiento de las Plantas Eléctricas  de las estaciones de la UAECOB"/>
    <s v="Fortalecimiento organizacional y simplificación de procesos"/>
    <s v="SI"/>
    <m/>
    <s v="52141500;_x000a_52141800"/>
    <s v="Adquisición de bienes, enseres y electrodomesticos para la la UAE Cuerpo Oficial de Bomberos-SGC."/>
    <s v="CONTRATO DE ADQUISICION DE BIENES"/>
    <d v="2021-03-25T00:00:00"/>
    <m/>
    <d v="2021-04-15T00:00:00"/>
    <n v="4"/>
    <s v="CCE-10_Mínima cuantía"/>
    <n v="23400000"/>
    <m/>
    <n v="23400000"/>
    <s v="NO"/>
    <s v="N/A"/>
    <s v="Sebastian Ayala Calderon - 3058199250 - sayalac@bomberosbogota.gov.co "/>
    <n v="72"/>
    <s v="Operaciones y respuesta"/>
    <s v="Fortalecer los procesos de preparativos y respuesta"/>
    <x v="4"/>
    <x v="3"/>
  </r>
  <r>
    <n v="44"/>
    <x v="0"/>
    <x v="1"/>
    <x v="0"/>
    <s v="Bandera"/>
    <s v="Estaciones de Bomberos Sostenibles"/>
    <s v="Infraestructura "/>
    <n v="100000000"/>
    <s v="Disposición de Insumos para el funcionamiento de la UAECOB"/>
    <s v="Contatación del mantenimiento de las Plantas Eléctricas  de las estaciones de la UAECOB"/>
    <s v="Fortalecimiento organizacional y simplificación de procesos"/>
    <s v="SI"/>
    <m/>
    <s v="44121700;_x000a_44111500;_x000a_44122000;_x000a_44122100;_x000a_14111500"/>
    <s v="_x000a_Contratar la prestación del servicio de aseo y cafetería incluído insumos para la UAE Cuerpo Oficial de Bomberos-SGC."/>
    <s v="ORDEN DE COMPRA"/>
    <d v="2021-01-13T00:00:00"/>
    <m/>
    <d v="2021-01-27T00:00:00"/>
    <n v="11"/>
    <s v="CCE-99_Seléccion abreviada - acuerdo marco"/>
    <n v="100000000"/>
    <m/>
    <n v="100000000"/>
    <s v="NO"/>
    <s v="N/A"/>
    <s v="Sebastian Ayala Calderon - 3058199250 - sayalac@bomberosbogota.gov.co "/>
    <n v="73"/>
    <s v="Operaciones y respuesta"/>
    <s v="Fortalecer los procesos de preparativos y respuesta"/>
    <x v="5"/>
    <x v="3"/>
  </r>
  <r>
    <n v="45"/>
    <x v="0"/>
    <x v="1"/>
    <x v="0"/>
    <s v="Bandera"/>
    <s v="Estaciones de Bomberos Sostenibles"/>
    <s v="Infraestructura "/>
    <n v="111000000"/>
    <s v="Servicio de vigilancia y seguridad privada para las estaciones de la UAECOB"/>
    <s v="Contatación del mantenimiento de las piscinas   de las estaciones de la UAECOB"/>
    <s v="Fortalecimiento organizacional y simplificación de procesos"/>
    <s v="SI"/>
    <m/>
    <s v="92121500;_x000a_92121700;_x000a_32151800"/>
    <s v="_x000a_Prestar el servicio de vigilancia y seguridad privada en la modalidad de vigilancia fija, según especificaciones técnicas, en las instalaciones que la UAE especial cuerpo oficial de bomberos requiera-SGC_x000a_."/>
    <s v="CONTRATO DE PRESTACION DE SERVICIOS"/>
    <d v="2021-02-10T00:00:00"/>
    <m/>
    <d v="2020-03-15T00:00:00"/>
    <n v="11"/>
    <s v="CCE-02_Licitación pública"/>
    <n v="479356996"/>
    <m/>
    <n v="479356996"/>
    <s v="NO"/>
    <s v="N/A"/>
    <s v="Sebastian Ayala Calderon - 3058199250 - sayalac@bomberosbogota.gov.co "/>
    <n v="74"/>
    <s v="Operaciones y respuesta"/>
    <s v="Fortalecer los procesos de preparativos y respuesta"/>
    <x v="5"/>
    <x v="3"/>
  </r>
  <r>
    <m/>
    <x v="0"/>
    <x v="1"/>
    <x v="0"/>
    <s v="Bandera"/>
    <s v="Estaciones de Bomberos Sostenibles"/>
    <s v="Infraestructura "/>
    <m/>
    <s v="seguimiento y control al desarrollo y mantenimiento de la infraestructura física de la Unidad "/>
    <s v="Contatación del mantenimiento de las piscinas   de las estaciones de la UAECOB"/>
    <m/>
    <m/>
    <m/>
    <m/>
    <s v="Contratacion servicio de Vigilancia asociado a las estaciones -SGC"/>
    <m/>
    <m/>
    <m/>
    <m/>
    <m/>
    <m/>
    <m/>
    <m/>
    <m/>
    <m/>
    <m/>
    <s v="Sebastian Ayala Calderon - 3058199250 - sayalac@bomberosbogota.gov.co "/>
    <n v="75"/>
    <s v="Operaciones y respuesta"/>
    <s v="Fortalecer los procesos de preparativos y respuesta"/>
    <x v="1"/>
    <x v="1"/>
  </r>
  <r>
    <m/>
    <x v="0"/>
    <x v="1"/>
    <x v="0"/>
    <s v="Bandera"/>
    <s v="Estaciones de Bomberos Sostenibles"/>
    <s v="Infraestructura "/>
    <m/>
    <s v="seguimiento y control al desarrollo y mantenimiento de la infraestructura física de la Unidad "/>
    <s v="Suministro de elementos "/>
    <m/>
    <m/>
    <m/>
    <m/>
    <s v="Contratacion servicio de Vigilancia asociado a las estaciones -SGC"/>
    <m/>
    <m/>
    <m/>
    <m/>
    <m/>
    <m/>
    <m/>
    <m/>
    <m/>
    <m/>
    <m/>
    <s v="Sebastian Ayala Calderon - 3058199250 - sayalac@bomberosbogota.gov.co "/>
    <n v="76"/>
    <s v="Operaciones y respuesta"/>
    <s v="Fortalecer los procesos de preparativos y respuesta"/>
    <x v="1"/>
    <x v="1"/>
  </r>
  <r>
    <n v="46"/>
    <x v="0"/>
    <x v="1"/>
    <x v="0"/>
    <s v="Bandera"/>
    <s v="Estaciones de Bomberos Sostenibles"/>
    <s v="Infraestructura "/>
    <n v="50000000"/>
    <s v="Mantenimiento  al mobiliario y electrodomesticos "/>
    <s v="Mantenimiento  al mobiliario y electrodomesticos "/>
    <s v="Fortalecimiento organizacional y simplificación de procesos"/>
    <s v="SI"/>
    <m/>
    <s v="72151800;_x000a_73152100"/>
    <s v="Realizar el mantenimiento a las lavadoras y secadoras industriales de la UAE Cuerpo Oficial De Bomberos.-SGC_x000a_"/>
    <s v="CONTRATO DE MANTENIMIENTO"/>
    <d v="2021-02-10T00:00:00"/>
    <m/>
    <d v="2021-04-30T00:00:00"/>
    <n v="5"/>
    <s v="CCE-06_Selección abreviada menor cuantía"/>
    <n v="23664425"/>
    <m/>
    <n v="23664425"/>
    <s v="NO"/>
    <s v="N/A"/>
    <s v="Sebastian Ayala Calderon - 3058199250 - sayalac@bomberosbogota.gov.co "/>
    <n v="77"/>
    <s v="Operaciones y respuesta"/>
    <s v="Fortalecer los procesos de preparativos y respuesta"/>
    <x v="5"/>
    <x v="3"/>
  </r>
  <r>
    <m/>
    <x v="0"/>
    <x v="1"/>
    <x v="0"/>
    <s v="Bandera"/>
    <s v="Estaciones de Bomberos Sostenibles"/>
    <s v="Infraestructura "/>
    <m/>
    <s v="seguimiento y control al desarrollo y mantenimiento de la infraestructura física de la Unidad "/>
    <s v="Mantenimiento  al mobiliario y electrodomesticos "/>
    <m/>
    <m/>
    <m/>
    <m/>
    <s v="Contatación del mantenimiento de las secadoras de las estaciones de la UAECOB-SGC"/>
    <m/>
    <m/>
    <m/>
    <m/>
    <m/>
    <m/>
    <m/>
    <m/>
    <m/>
    <m/>
    <m/>
    <s v="Sebastian Ayala Calderon - 3058199250 - sayalac@bomberosbogota.gov.co "/>
    <n v="78"/>
    <s v="Operaciones y respuesta"/>
    <s v="Fortalecer los procesos de preparativos y respuesta"/>
    <x v="1"/>
    <x v="1"/>
  </r>
  <r>
    <m/>
    <x v="0"/>
    <x v="1"/>
    <x v="0"/>
    <s v="Bandera"/>
    <s v="Estaciones de Bomberos Sostenibles"/>
    <s v="Infraestructura "/>
    <m/>
    <s v="seguimiento y control al desarrollo y mantenimiento de la infraestructura física de la Unidad "/>
    <s v="Mantenimiento Infraestructura"/>
    <m/>
    <m/>
    <m/>
    <m/>
    <s v="Contatación del mantenimiento de las secadoras de las estaciones de la UAECOB-SGC"/>
    <m/>
    <m/>
    <m/>
    <m/>
    <m/>
    <m/>
    <m/>
    <m/>
    <m/>
    <m/>
    <m/>
    <s v="Sebastian Ayala Calderon - 3058199250 - sayalac@bomberosbogota.gov.co "/>
    <n v="79"/>
    <s v="Operaciones y respuesta"/>
    <s v="Fortalecer los procesos de preparativos y respuesta"/>
    <x v="1"/>
    <x v="1"/>
  </r>
  <r>
    <n v="47"/>
    <x v="0"/>
    <x v="1"/>
    <x v="0"/>
    <s v="Bandera"/>
    <s v="Estaciones de Bomberos Sostenibles"/>
    <s v="Infraestructura "/>
    <n v="50000000"/>
    <s v="Mantenimiento  al mobiliario y electrodomesticos "/>
    <s v="Mantenimiento de las Plantas Eléctricas  de las estaciones de la UAECOB"/>
    <s v="Fortalecimiento organizacional y simplificación de procesos"/>
    <s v="SI"/>
    <m/>
    <s v="39120000;_x000a_72151800"/>
    <s v="Realizar el mantenimiento de las Plantas Eléctricas  de la UAE Cuerpo Oficial De Bomberos.-SGC"/>
    <s v="CONTRATO DE MANTENIMIENTO"/>
    <d v="2021-02-10T00:00:00"/>
    <m/>
    <d v="2021-04-30T00:00:00"/>
    <n v="5"/>
    <s v="CCE-06_Selección abreviada menor cuantía"/>
    <n v="23664426"/>
    <m/>
    <n v="23664426"/>
    <s v="NO"/>
    <s v="N/A"/>
    <s v="Sebastian Ayala Calderon - 3058199250 - sayalac@bomberosbogota.gov.co "/>
    <n v="80"/>
    <s v="Operaciones y respuesta"/>
    <s v="Fortalecer los procesos de preparativos y respuesta"/>
    <x v="5"/>
    <x v="3"/>
  </r>
  <r>
    <m/>
    <x v="0"/>
    <x v="1"/>
    <x v="0"/>
    <s v="Bandera"/>
    <s v="Estaciones de Bomberos Sostenibles"/>
    <s v="Infraestructura "/>
    <m/>
    <s v="seguimiento y control al desarrollo y mantenimiento de la infraestructura física de la Unidad "/>
    <s v="Gestión de la etapa Contractual "/>
    <m/>
    <m/>
    <m/>
    <m/>
    <s v="Contatación del mantenimiento de las Plantas Eléctricas  de las estaciones de la UAECOB-SGC"/>
    <m/>
    <m/>
    <m/>
    <m/>
    <m/>
    <m/>
    <m/>
    <m/>
    <m/>
    <m/>
    <m/>
    <s v="Sebastian Ayala Calderon - 3058199250 - sayalac@bomberosbogota.gov.co "/>
    <n v="81"/>
    <s v="Operaciones y respuesta"/>
    <s v="Fortalecer los procesos de preparativos y respuesta"/>
    <x v="1"/>
    <x v="1"/>
  </r>
  <r>
    <m/>
    <x v="0"/>
    <x v="1"/>
    <x v="0"/>
    <s v="Bandera"/>
    <s v="Estaciones de Bomberos Sostenibles"/>
    <s v="Infraestructura "/>
    <m/>
    <s v="seguimiento y control al desarrollo y mantenimiento de la infraestructura física de la Unidad "/>
    <s v="Seguimiento ejecución contractual "/>
    <m/>
    <m/>
    <m/>
    <m/>
    <s v="Contatación del mantenimiento de las Plantas Eléctricas  de las estaciones de la UAECOB-SGC"/>
    <m/>
    <m/>
    <m/>
    <m/>
    <m/>
    <m/>
    <m/>
    <m/>
    <m/>
    <m/>
    <m/>
    <s v="Sebastian Ayala Calderon - 3058199250 - sayalac@bomberosbogota.gov.co "/>
    <n v="82"/>
    <s v="Operaciones y respuesta"/>
    <s v="Fortalecer los procesos de preparativos y respuesta"/>
    <x v="1"/>
    <x v="1"/>
  </r>
  <r>
    <n v="48"/>
    <x v="0"/>
    <x v="1"/>
    <x v="0"/>
    <s v="Bandera"/>
    <s v="Estaciones de Bomberos Sostenibles"/>
    <s v="Infraestructura "/>
    <n v="69000000"/>
    <s v="Mantenimiento Infraestructura"/>
    <s v="Efectuar el mantenimiento de las Piscinas de la UAECOB"/>
    <s v="Fortalecimiento organizacional y simplificación de procesos"/>
    <s v="SI"/>
    <m/>
    <n v="73152100"/>
    <s v="Prestar los servicios de mantenimiento preventivo y correctivo del los equipos hidroneumativos, redes y insumos de químicos de limpieza para la piscina construida en la Estación de Bomberos de Kennedy &quot;Alejandro Lince&quot; B5, como escenario para el acondicionamiento físico y entrenamiento del personal del Cuerpo Oficial de Bomberos de Bogotá para el cumplimiento de su misionalidad&quot;-SGC"/>
    <s v="CONTRATO DE MANTENIMIENTO"/>
    <d v="2021-02-10T00:00:00"/>
    <m/>
    <d v="2021-04-30T00:00:00"/>
    <n v="5"/>
    <s v="CCE-06_Selección abreviada menor cuantía"/>
    <n v="69000000"/>
    <m/>
    <n v="69000000"/>
    <s v="NO"/>
    <s v="N/A"/>
    <s v="Sebastian Ayala Calderon - 3058199250 - sayalac@bomberosbogota.gov.co "/>
    <n v="83"/>
    <s v="Operaciones y respuesta"/>
    <s v="Fortalecer los procesos de preparativos y respuesta"/>
    <x v="5"/>
    <x v="3"/>
  </r>
  <r>
    <m/>
    <x v="0"/>
    <x v="1"/>
    <x v="0"/>
    <s v="Bandera"/>
    <s v="Estaciones de Bomberos Sostenibles"/>
    <s v="Infraestructura "/>
    <m/>
    <s v="seguimiento y control al desarrollo y mantenimiento de la infraestructura física de la Unidad "/>
    <s v="Gestión de la etapa Contractual "/>
    <m/>
    <m/>
    <m/>
    <m/>
    <s v="Contatación del mantenimiento de las piscinas   de las estaciones de la UAECOB-SGC"/>
    <m/>
    <m/>
    <m/>
    <m/>
    <m/>
    <m/>
    <m/>
    <m/>
    <m/>
    <m/>
    <m/>
    <s v="Sebastian Ayala Calderon - 3058199250 - sayalac@bomberosbogota.gov.co "/>
    <n v="84"/>
    <s v="Operaciones y respuesta"/>
    <s v="Fortalecer los procesos de preparativos y respuesta"/>
    <x v="1"/>
    <x v="1"/>
  </r>
  <r>
    <m/>
    <x v="0"/>
    <x v="1"/>
    <x v="0"/>
    <s v="Bandera"/>
    <s v="Estaciones de Bomberos Sostenibles"/>
    <s v="Infraestructura "/>
    <m/>
    <s v="seguimiento y control al desarrollo y mantenimiento de la infraestructura física de la Unidad "/>
    <s v="Seguimiento ejecución contractual "/>
    <m/>
    <m/>
    <m/>
    <m/>
    <s v="Contatación del mantenimiento de las piscinas   de las estaciones de la UAECOB-SGC"/>
    <m/>
    <m/>
    <m/>
    <m/>
    <m/>
    <m/>
    <m/>
    <m/>
    <m/>
    <m/>
    <m/>
    <s v="Sebastian Ayala Calderon - 3058199250 - sayalac@bomberosbogota.gov.co "/>
    <n v="85"/>
    <s v="Operaciones y respuesta"/>
    <s v="Fortalecer los procesos de preparativos y respuesta"/>
    <x v="1"/>
    <x v="1"/>
  </r>
  <r>
    <n v="49"/>
    <x v="1"/>
    <x v="3"/>
    <x v="0"/>
    <s v="Funcional"/>
    <s v="Fortalecimiento de la UAECOB  a través de MIPG - Gestión de recursos"/>
    <s v="Coordinación  y control de  la ejecución del presupuesto asignado a la Entidad."/>
    <n v="22800000"/>
    <s v="Implemtación de los procesos y procedimientos asociados a la  al soporte Contable-Financiero de la UAECOB "/>
    <s v="Implementar  procesos contables "/>
    <m/>
    <m/>
    <m/>
    <n v="80111600"/>
    <s v="Prestación de servicios de apoyo a la gestión del área Financiera de la Subdirección de Gestión Corporativa.-SGC"/>
    <s v="CONTRATO DE PRESTACIÓN DE SERVICIOS DE APOYO A LA GESTIÓN"/>
    <d v="2021-02-03T00:00:00"/>
    <m/>
    <d v="2021-02-10T00:00:00"/>
    <n v="8"/>
    <s v="CCE-16_Contratación directa - Sin Oferta"/>
    <n v="22800000"/>
    <n v="2850000"/>
    <n v="22800000"/>
    <s v="NO"/>
    <s v="N/A"/>
    <s v="Sebastian Ayala Calderon - 3058199250 - sayalac@bomberosbogota.gov.co "/>
    <n v="86"/>
    <s v="Fortalecimiento Institucional"/>
    <s v="Aumentar la efectividad de los servicios"/>
    <x v="3"/>
    <x v="3"/>
  </r>
  <r>
    <m/>
    <x v="1"/>
    <x v="3"/>
    <x v="0"/>
    <s v="Funcional"/>
    <s v="Fortalecimiento de la UAECOB  a través de MIPG - Gestión de recursos"/>
    <s v="Coordinación  y control de  la ejecución del presupuesto asignado a la Entidad."/>
    <m/>
    <s v="Implemtación de los procesos y procedimientos asociados a la  al soporte Contable-Financiero de la UAECOB "/>
    <s v="Apoyar supervisón de equipo de áea financiera _x000a_"/>
    <m/>
    <m/>
    <m/>
    <m/>
    <m/>
    <m/>
    <m/>
    <m/>
    <m/>
    <m/>
    <m/>
    <m/>
    <m/>
    <m/>
    <m/>
    <m/>
    <s v="Sebastian Ayala Calderon - 3058199250 - sayalac@bomberosbogota.gov.co "/>
    <n v="87"/>
    <s v="Fortalecimiento Institucional"/>
    <s v="Aumentar la efectividad de los servicios"/>
    <x v="1"/>
    <x v="1"/>
  </r>
  <r>
    <n v="50"/>
    <x v="1"/>
    <x v="3"/>
    <x v="0"/>
    <s v="Funcional"/>
    <s v="Fortalecimiento de la UAECOB  a través de MIPG - Gestión de recursos"/>
    <s v="Coordinación  y control de  la ejecución del presupuesto asignado a la Entidad."/>
    <n v="40800000"/>
    <s v="Implemtación de los procesos y procedimientos asociados a la  al soporte Contable-Financiero de la UAECOB "/>
    <s v="Implementar  procesos contables "/>
    <m/>
    <m/>
    <m/>
    <n v="80111600"/>
    <s v="Prestación de servicios profesionales a la Subdirección de Gestión Corporativa adelantando los procesos contables que se desarrollan en el área Financiera de la UAE Cuerpo Oficial de Bomberos, así como el apoyo a la supervisión de los contratos que le sean asignados.-SGC"/>
    <s v="CONTRATO DE PRESTACION DE SERVICIOS PROFESIONALES"/>
    <d v="2021-02-03T00:00:00"/>
    <m/>
    <d v="2021-02-10T00:00:00"/>
    <n v="8"/>
    <s v="CCE-16_Contratación directa - Sin Oferta"/>
    <n v="40800000"/>
    <n v="5100000"/>
    <n v="40800000"/>
    <s v="NO"/>
    <s v="N/A"/>
    <s v="Sebastian Ayala Calderon - 3058199250 - sayalac@bomberosbogota.gov.co "/>
    <n v="88"/>
    <s v="Fortalecimiento Institucional"/>
    <s v="Aumentar la efectividad de los servicios"/>
    <x v="3"/>
    <x v="3"/>
  </r>
  <r>
    <m/>
    <x v="1"/>
    <x v="3"/>
    <x v="0"/>
    <s v="Funcional"/>
    <s v="Fortalecimiento de la UAECOB  a través de MIPG - Gestión de recursos"/>
    <s v="Coordinación  y control de  la ejecución del presupuesto asignado a la Entidad."/>
    <m/>
    <s v="Implemtación de los procesos y procedimientos asociados a la  al soporte Contable-Financiero de la UAECOB "/>
    <s v="Apoyar supervisón de equipo de áea financiera _x000a_"/>
    <m/>
    <m/>
    <m/>
    <m/>
    <m/>
    <m/>
    <m/>
    <m/>
    <m/>
    <m/>
    <m/>
    <m/>
    <m/>
    <m/>
    <m/>
    <m/>
    <s v="Sebastian Ayala Calderon - 3058199250 - sayalac@bomberosbogota.gov.co "/>
    <n v="89"/>
    <s v="Fortalecimiento Institucional"/>
    <s v="Aumentar la efectividad de los servicios"/>
    <x v="1"/>
    <x v="1"/>
  </r>
  <r>
    <n v="51"/>
    <x v="1"/>
    <x v="3"/>
    <x v="0"/>
    <s v="Funcional"/>
    <s v="Fortalecimiento de la UAECOB  a través de MIPG - Gestión de recursos"/>
    <s v="Dirección, administración y control del almacén y los inventarios de la Unidad"/>
    <n v="54400000"/>
    <s v="Actuzaliación del Sistema PCT"/>
    <s v="Organización  de la información del sistema PCT."/>
    <m/>
    <m/>
    <m/>
    <n v="80111600"/>
    <s v="Prestación de servicios profesionales en la Subdirección de Gestión Corporativa con las actividades de organización y depuración de la información del sistema PCT.-SGC"/>
    <s v="CONTRATO DE PRESTACION DE SERVICIOS PROFESIONALES"/>
    <d v="2021-01-18T00:00:00"/>
    <m/>
    <d v="2021-01-30T00:00:00"/>
    <n v="8"/>
    <s v="CCE-16_Contratación directa - Sin Oferta"/>
    <n v="54400000"/>
    <n v="6800000"/>
    <n v="54400000"/>
    <s v="NO"/>
    <s v="N/A"/>
    <s v="Sebastian Ayala Calderon - 3058199250 - sayalac@bomberosbogota.gov.co "/>
    <n v="90"/>
    <s v="Fortalecimiento Institucional"/>
    <s v="Aumentar la efectividad de los servicios"/>
    <x v="3"/>
    <x v="3"/>
  </r>
  <r>
    <m/>
    <x v="1"/>
    <x v="3"/>
    <x v="0"/>
    <s v="Funcional"/>
    <s v="Fortalecimiento de la UAECOB  a través de MIPG - Gestión de recursos"/>
    <s v="Dirección, administración y control del almacén y los inventarios de la Unidad"/>
    <m/>
    <s v="Actuzaliación del Sistema PCT"/>
    <s v="depuración de la información del sistema PCT."/>
    <m/>
    <m/>
    <m/>
    <m/>
    <m/>
    <m/>
    <m/>
    <m/>
    <m/>
    <m/>
    <m/>
    <m/>
    <m/>
    <m/>
    <m/>
    <m/>
    <s v="Sebastian Ayala Calderon - 3058199250 - sayalac@bomberosbogota.gov.co "/>
    <n v="91"/>
    <s v="Fortalecimiento Institucional"/>
    <s v="Aumentar la efectividad de los servicios"/>
    <x v="1"/>
    <x v="1"/>
  </r>
  <r>
    <n v="52"/>
    <x v="1"/>
    <x v="3"/>
    <x v="0"/>
    <s v="Funcional"/>
    <s v="Fortalecimiento de la UAECOB  a través de MIPG - Gestión de recursos"/>
    <s v="Coordinación  y control de  la ejecución del presupuesto asignado a la Entidad."/>
    <n v="26800000"/>
    <s v="Implemtación de los procesos y procedimientos asociados a la  al soporte Contable-Financiero de la UAECOB "/>
    <s v="Apoyo a la gestión de procesos adminsitrativos, contables y financieros"/>
    <m/>
    <m/>
    <m/>
    <n v="80111600"/>
    <s v="Prestación de servicios de apoyo a la gestión del área Financiera de la Subdirección de Gestión Corporativa.-SGC"/>
    <s v="CONTRATO DE PRESTACIÓN DE SERVICIOS DE APOYO A LA GESTIÓN"/>
    <d v="2021-02-09T00:00:00"/>
    <m/>
    <d v="2021-02-11T00:00:00"/>
    <n v="8"/>
    <s v="CCE-16_Contratación directa - Sin Oferta"/>
    <n v="26800000"/>
    <n v="3850000"/>
    <n v="26800000"/>
    <s v="NO"/>
    <s v="N/A"/>
    <s v="Sebastian Ayala Calderon - 3058199250 - sayalac@bomberosbogota.gov.co "/>
    <n v="92"/>
    <s v="Fortalecimiento Institucional"/>
    <s v="Aumentar la efectividad de los servicios"/>
    <x v="3"/>
    <x v="3"/>
  </r>
  <r>
    <m/>
    <x v="1"/>
    <x v="3"/>
    <x v="0"/>
    <s v="Funcional"/>
    <s v="Fortalecimiento de la UAECOB  a través de MIPG - Gestión de recursos"/>
    <s v="Coordinación  y control de  la ejecución del presupuesto asignado a la Entidad."/>
    <m/>
    <s v="Implemtación de los procesos y procedimientos asociados a la  al soporte Contable-Financiero de la UAECOB "/>
    <s v="Apoyo a la gestión de procesos adminsitrativos, contables y financieros"/>
    <m/>
    <m/>
    <m/>
    <m/>
    <m/>
    <m/>
    <m/>
    <m/>
    <m/>
    <m/>
    <m/>
    <m/>
    <m/>
    <m/>
    <m/>
    <m/>
    <s v="Sebastian Ayala Calderon - 3058199250 - sayalac@bomberosbogota.gov.co "/>
    <n v="93"/>
    <s v="Fortalecimiento Institucional"/>
    <s v="Aumentar la efectividad de los servicios"/>
    <x v="1"/>
    <x v="1"/>
  </r>
  <r>
    <n v="53"/>
    <x v="1"/>
    <x v="3"/>
    <x v="0"/>
    <s v="Funcional"/>
    <s v="Fortalecimiento de la UAECOB  a través de MIPG - Gestión de recursos"/>
    <s v="Coordinación  y control de  la ejecución del presupuesto asignado a la Entidad."/>
    <n v="30800000"/>
    <s v="Implemtación de los procesos y procedimientos asociados a la  al soporte Contable-Financiero de la UAECOB "/>
    <s v="Analizar y depurar Infomación de procesos financieros  como soporte para  el desarrollo de las funciones de la UAECOB"/>
    <m/>
    <m/>
    <m/>
    <n v="80111600"/>
    <s v="Prestación de servicios profesionales en la Subdirección de Gestión Corporativa en los temas financieros de la Entidad.-SGC"/>
    <s v="CONTRATO DE PRESTACION DE SERVICIOS PROFESIONALES"/>
    <d v="2021-02-09T00:00:00"/>
    <m/>
    <d v="2021-02-11T00:00:00"/>
    <n v="8"/>
    <s v="CCE-16_Contratación directa - Sin Oferta"/>
    <n v="30800000"/>
    <n v="3850000"/>
    <n v="30800000"/>
    <s v="NO"/>
    <s v="N/A"/>
    <s v="Sebastian Ayala Calderon - 3058199250 - sayalac@bomberosbogota.gov.co "/>
    <n v="94"/>
    <s v="Fortalecimiento Institucional"/>
    <s v="Aumentar la efectividad de los servicios"/>
    <x v="3"/>
    <x v="3"/>
  </r>
  <r>
    <m/>
    <x v="1"/>
    <x v="3"/>
    <x v="0"/>
    <s v="Funcional"/>
    <s v="Fortalecimiento de la UAECOB  a través de MIPG - Gestión de recursos"/>
    <s v="Coordinación  y control de  la ejecución del presupuesto asignado a la Entidad."/>
    <m/>
    <s v="Implemtación de los procesos y procedimientos asociados a la  al soporte Contable-Financiero de la UAECOB "/>
    <s v="Analizar y depurar Infomación de procesos financieros  como soporte para  el desarrollo de las funciones de la UAECOB"/>
    <m/>
    <m/>
    <m/>
    <m/>
    <m/>
    <m/>
    <m/>
    <m/>
    <m/>
    <m/>
    <m/>
    <m/>
    <m/>
    <m/>
    <m/>
    <m/>
    <s v="Sebastian Ayala Calderon - 3058199250 - sayalac@bomberosbogota.gov.co "/>
    <n v="95"/>
    <s v="Fortalecimiento Institucional"/>
    <s v="Aumentar la efectividad de los servicios"/>
    <x v="1"/>
    <x v="1"/>
  </r>
  <r>
    <n v="54"/>
    <x v="1"/>
    <x v="3"/>
    <x v="0"/>
    <s v="Funcional"/>
    <s v="Fortalecimiento de la UAECOB  a través de MIPG - Gestión de recursos"/>
    <s v="Coordinación  y control de  la ejecución del presupuesto asignado a la Entidad."/>
    <n v="30800000"/>
    <s v="Implemtación de los procesos y procedimientos asociados a la  al soporte Contable-Financiero de la UAECOB "/>
    <s v="Desarrollo de  procesos y procedimientos requeridos para los pagos y la emisión de los estados de cuenta de las obligaciones adquiridas por la unidad."/>
    <m/>
    <m/>
    <m/>
    <n v="80111600"/>
    <s v="Prestación de servicios profesionales en la subdirección de gestión corporativa adelantando los procesos y procedimientos requeridos para los pagos y la emisión de los estados de cuenta de las obligaciones adquiridas por la unidad.-SGC"/>
    <s v="CONTRATO DE PRESTACION DE SERVICIOS PROFESIONALES"/>
    <d v="2021-02-09T00:00:00"/>
    <m/>
    <d v="2021-01-30T00:00:00"/>
    <n v="8"/>
    <s v="CCE-16_Contratación directa - Sin Oferta"/>
    <n v="30800000"/>
    <n v="3850000"/>
    <n v="30800000"/>
    <s v="NO"/>
    <s v="N/A"/>
    <s v="Sebastian Ayala Calderon - 3058199250 - sayalac@bomberosbogota.gov.co "/>
    <n v="96"/>
    <s v="Fortalecimiento Institucional"/>
    <s v="Aumentar la efectividad de los servicios"/>
    <x v="3"/>
    <x v="3"/>
  </r>
  <r>
    <n v="55"/>
    <x v="1"/>
    <x v="3"/>
    <x v="0"/>
    <s v="Funcional"/>
    <s v="Fortalecimiento de la UAECOB  a través de MIPG - Gestión de recursos"/>
    <s v="Servicios administrativos para el funcionamiento de la entidad"/>
    <n v="65600000"/>
    <s v="Soporte Jurídíco de las actuaciones administrativas de la SGC"/>
    <s v="Análisis y revisión actuaciones  Control Interno Disciplinarios."/>
    <m/>
    <m/>
    <m/>
    <n v="80111600"/>
    <s v="Prestación de servicios profesionales jurídicos  a cargo de la Subdirección de Gestión Corporativa y Control Interno Disciplinarios.-SGC"/>
    <s v="CONTRATO DE PRESTACION DE SERVICIOS PROFESIONALES"/>
    <d v="2021-01-12T00:00:00"/>
    <m/>
    <d v="2021-01-20T00:00:00"/>
    <n v="8"/>
    <s v="CCE-16_Contratación directa - Sin Oferta"/>
    <n v="65600000"/>
    <n v="8200000"/>
    <n v="65600000"/>
    <s v="NO"/>
    <s v="N/A"/>
    <s v="Sebastian Ayala Calderon - 3058199250 - sayalac@bomberosbogota.gov.co "/>
    <n v="97"/>
    <s v="Fortalecimiento Institucional"/>
    <s v="Aumentar la efectividad de los servicios"/>
    <x v="3"/>
    <x v="3"/>
  </r>
  <r>
    <m/>
    <x v="1"/>
    <x v="3"/>
    <x v="0"/>
    <s v="Funcional"/>
    <s v="Fortalecimiento de la UAECOB  a través de MIPG - Gestión de recursos"/>
    <s v="Servicios administrativos para el funcionamiento de la entidad"/>
    <m/>
    <s v="Soporte Jurídíco de las actuaciones administrativas de la SGC"/>
    <s v="Análisis y revisión actuaciones  administrativas"/>
    <m/>
    <m/>
    <m/>
    <m/>
    <m/>
    <m/>
    <m/>
    <m/>
    <m/>
    <m/>
    <m/>
    <m/>
    <m/>
    <m/>
    <m/>
    <m/>
    <s v="Sebastian Ayala Calderon - 3058199250 - sayalac@bomberosbogota.gov.co "/>
    <n v="98"/>
    <s v="Fortalecimiento Institucional"/>
    <s v="Aumentar la efectividad de los servicios"/>
    <x v="1"/>
    <x v="1"/>
  </r>
  <r>
    <n v="56"/>
    <x v="1"/>
    <x v="3"/>
    <x v="0"/>
    <s v="Funcional"/>
    <s v="Fortalecimiento de la UAECOB  a través de MIPG - Gestión de recursos"/>
    <s v="Servicios administrativos para el funcionamiento de la entidad"/>
    <n v="65600000"/>
    <s v="Soporte Jurídíco de las actuaciones administrativas de la SGC"/>
    <s v="Análisis y revisión actuaciones  procesos de fucionamiento "/>
    <m/>
    <m/>
    <m/>
    <n v="80111600"/>
    <s v="Prestación de servicios profesionales, en temas jurídicos de la gestión administrativa a cargo de la Subdirección de Gestión Corporativa.-SGC"/>
    <s v="CONTRATO DE PRESTACION DE SERVICIOS PROFESIONALES"/>
    <d v="2021-01-12T00:00:00"/>
    <m/>
    <d v="2021-01-20T00:00:00"/>
    <n v="8"/>
    <s v="CCE-16_Contratación directa - Sin Oferta"/>
    <n v="65600000"/>
    <n v="8200000"/>
    <n v="65600000"/>
    <s v="NO"/>
    <s v="N/A"/>
    <s v="Sebastian Ayala Calderon - 3058199250 - sayalac@bomberosbogota.gov.co "/>
    <n v="99"/>
    <s v="Fortalecimiento Institucional"/>
    <s v="Aumentar la efectividad de los servicios"/>
    <x v="3"/>
    <x v="3"/>
  </r>
  <r>
    <m/>
    <x v="1"/>
    <x v="3"/>
    <x v="0"/>
    <s v="Funcional"/>
    <s v="Fortalecimiento de la UAECOB  a través de MIPG - Gestión de recursos"/>
    <s v="Servicios administrativos para el funcionamiento de la entidad"/>
    <m/>
    <s v="Soporte Jurídíco de las actuaciones administrativas de la SGC"/>
    <s v="Análisis y revisión actuaciones  administrativas"/>
    <m/>
    <m/>
    <m/>
    <m/>
    <m/>
    <m/>
    <m/>
    <m/>
    <m/>
    <m/>
    <m/>
    <m/>
    <m/>
    <m/>
    <m/>
    <m/>
    <s v="Sebastian Ayala Calderon - 3058199250 - sayalac@bomberosbogota.gov.co "/>
    <n v="100"/>
    <s v="Fortalecimiento Institucional"/>
    <s v="Aumentar la efectividad de los servicios"/>
    <x v="1"/>
    <x v="1"/>
  </r>
  <r>
    <n v="57"/>
    <x v="1"/>
    <x v="3"/>
    <x v="0"/>
    <s v="Funcional"/>
    <s v="Fortalecimiento de la UAECOB  a través de MIPG - Gestión de recursos"/>
    <s v="Servicios administrativos para el funcionamiento de la entidad"/>
    <n v="40800000"/>
    <s v="Soporte Administrativo operativo  de las actuaciones de la SGC"/>
    <s v="Apoyo necesidades operativas de la SGC"/>
    <m/>
    <m/>
    <m/>
    <n v="80111600"/>
    <s v="Prestacion de Servicios Profesionales para apoyar los proyectos que atienden las necesidades operativas, administrativas y misionales de la Subdireccion de Gestion Corporativa.-SGC"/>
    <s v="CONTRATO DE PRESTACION DE SERVICIOS PROFESIONALES"/>
    <d v="2021-01-12T00:00:00"/>
    <m/>
    <d v="2021-01-20T00:00:00"/>
    <n v="8"/>
    <s v="CCE-16_Contratación directa - Sin Oferta"/>
    <n v="40800000"/>
    <n v="5100000"/>
    <n v="40800000"/>
    <s v="NO"/>
    <s v="N/A"/>
    <s v="Sebastian Ayala Calderon - 3058199250 - sayalac@bomberosbogota.gov.co "/>
    <n v="101"/>
    <s v="Fortalecimiento Institucional"/>
    <s v="Aumentar la efectividad de los servicios"/>
    <x v="3"/>
    <x v="3"/>
  </r>
  <r>
    <m/>
    <x v="1"/>
    <x v="3"/>
    <x v="0"/>
    <s v="Funcional"/>
    <s v="Fortalecimiento de la UAECOB  a través de MIPG - Gestión de recursos"/>
    <s v="Servicios administrativos para el funcionamiento de la entidad"/>
    <m/>
    <s v="Soporte Administrativo operativo  de las actuaciones de la SGC"/>
    <s v="Apyo a las necesidades administrativas de la SGC "/>
    <m/>
    <m/>
    <m/>
    <m/>
    <m/>
    <m/>
    <m/>
    <m/>
    <m/>
    <m/>
    <m/>
    <m/>
    <m/>
    <m/>
    <m/>
    <m/>
    <s v="Sebastian Ayala Calderon - 3058199250 - sayalac@bomberosbogota.gov.co "/>
    <n v="102"/>
    <s v="Fortalecimiento Institucional"/>
    <s v="Aumentar la efectividad de los servicios"/>
    <x v="1"/>
    <x v="1"/>
  </r>
  <r>
    <n v="58"/>
    <x v="1"/>
    <x v="3"/>
    <x v="0"/>
    <s v="Funcional"/>
    <s v="Fortalecimiento de la UAECOB  a través de MIPG - Gestión de recursos"/>
    <s v="Servicios administrativos para el funcionamiento de la entidad"/>
    <n v="36000000"/>
    <s v="Soporte Administrativo operativo  de las actuaciones de la SGC"/>
    <s v="Ccompañamiento y asistencia al área de gestión administrativa de la Subdirección de Gestión Corporativa"/>
    <m/>
    <m/>
    <m/>
    <s v="80101500;_x000a_80101600"/>
    <s v="Prestación de servicios profesionales en el acompañamiento y asistencia al área de gestión administrativa de la Subdirección de Gestión Corporativa, así como en el apoyo a la supervisión de los contratos que le sean asignados.-SGC"/>
    <s v="CONTRATO DE PRESTACION DE SERVICIOS PROFESIONALES"/>
    <d v="2021-01-12T00:00:00"/>
    <m/>
    <d v="2021-01-20T00:00:00"/>
    <n v="8"/>
    <s v="CCE-16_Contratación directa - Sin Oferta"/>
    <n v="36000000"/>
    <n v="4500000"/>
    <n v="36000000"/>
    <s v="NO"/>
    <s v="N/A"/>
    <s v="Sebastian Ayala Calderon - 3058199250 - sayalac@bomberosbogota.gov.co "/>
    <n v="103"/>
    <s v="Fortalecimiento Institucional"/>
    <s v="Aumentar la efectividad de los servicios"/>
    <x v="3"/>
    <x v="3"/>
  </r>
  <r>
    <m/>
    <x v="1"/>
    <x v="3"/>
    <x v="0"/>
    <s v="Funcional"/>
    <s v="Fortalecimiento de la UAECOB  a través de MIPG - Gestión de recursos"/>
    <s v="Servicios administrativos para el funcionamiento de la entidad"/>
    <m/>
    <s v="Soporte Administrativo operativo  de las actuaciones de la SGC"/>
    <s v="apoyo a la supervisión de los contratos que le sean asignados."/>
    <m/>
    <m/>
    <m/>
    <m/>
    <m/>
    <m/>
    <m/>
    <m/>
    <m/>
    <m/>
    <m/>
    <m/>
    <m/>
    <m/>
    <m/>
    <m/>
    <s v="Sebastian Ayala Calderon - 3058199250 - sayalac@bomberosbogota.gov.co "/>
    <n v="104"/>
    <s v="Fortalecimiento Institucional"/>
    <s v="Aumentar la efectividad de los servicios"/>
    <x v="1"/>
    <x v="1"/>
  </r>
  <r>
    <n v="59"/>
    <x v="1"/>
    <x v="3"/>
    <x v="0"/>
    <s v="Funcional"/>
    <s v="Fortalecimiento de la UAECOB  a través de MIPG - Gestión de recursos"/>
    <s v="Servicios administrativos para el funcionamiento de la entidad"/>
    <n v="54400000"/>
    <s v="Soporte Administrativo operativo  de las actuaciones de la SGC"/>
    <s v="Formulación  indicadores  proyectos administrativos y misionales de la UAECOB."/>
    <m/>
    <m/>
    <m/>
    <n v="80111600"/>
    <s v="Prestación de Servicios Profesionales para la formulación de estrategias, indicadores y acciones requeridas por la Subdirección de Gestión Corporativa en relación con los proyectos administrativos y misionales de la UAECOB.-SGC"/>
    <s v="CONTRATO DE PRESTACION DE SERVICIOS PROFESIONALES"/>
    <d v="2021-01-18T00:00:00"/>
    <m/>
    <d v="2021-01-30T00:00:00"/>
    <n v="8"/>
    <s v="CCE-16_Contratación directa - Sin Oferta"/>
    <n v="54400000"/>
    <n v="6800000"/>
    <n v="54400000"/>
    <s v="NO"/>
    <s v="N/A"/>
    <s v="Sebastian Ayala Calderon - 3058199250 - sayalac@bomberosbogota.gov.co "/>
    <n v="105"/>
    <s v="Fortalecimiento Institucional"/>
    <s v="Aumentar la efectividad de los servicios"/>
    <x v="3"/>
    <x v="3"/>
  </r>
  <r>
    <m/>
    <x v="1"/>
    <x v="3"/>
    <x v="0"/>
    <s v="Funcional"/>
    <s v="Fortalecimiento de la UAECOB  a través de MIPG - Gestión de recursos"/>
    <s v="Servicios administrativos para el funcionamiento de la entidad"/>
    <m/>
    <s v="Soporte Administrativo operativo  de las actuaciones de la SGC"/>
    <s v="Seguimiento a cumplimiento de metas "/>
    <m/>
    <m/>
    <m/>
    <m/>
    <m/>
    <m/>
    <m/>
    <m/>
    <m/>
    <m/>
    <m/>
    <m/>
    <m/>
    <m/>
    <m/>
    <m/>
    <s v="Sebastian Ayala Calderon - 3058199250 - sayalac@bomberosbogota.gov.co "/>
    <n v="106"/>
    <s v="Fortalecimiento Institucional"/>
    <s v="Aumentar la efectividad de los servicios"/>
    <x v="1"/>
    <x v="1"/>
  </r>
  <r>
    <n v="60"/>
    <x v="1"/>
    <x v="3"/>
    <x v="0"/>
    <s v="Funcional"/>
    <s v="Fortalecimiento de la UAECOB  a través de MIPG - Gestión de recursos"/>
    <s v="Servicios administrativos para el funcionamiento de la entidad"/>
    <n v="26800000"/>
    <s v="Soporte Administrativo operativo  de las actuaciones de la SGC"/>
    <s v="Apyo a las necesidades administrativas de la SGC "/>
    <m/>
    <m/>
    <m/>
    <n v="80111600"/>
    <s v="Prestación de servicios de apoyo a la gestión en el seguimiento y control de los tramites, procesos de la  Subdirección de Gestión Corporativa.-SGC"/>
    <s v="CONTRATO DE PRESTACIÓN DE SERVICIOS DE APOYO A LA GESTIÓN"/>
    <d v="2021-01-18T00:00:00"/>
    <m/>
    <d v="2021-01-30T00:00:00"/>
    <n v="8"/>
    <s v="CCE-16_Contratación directa - Sin Oferta"/>
    <n v="26800000"/>
    <n v="3350000"/>
    <n v="26800000"/>
    <s v="NO"/>
    <s v="N/A"/>
    <s v="Sebastian Ayala Calderon - 3058199250 - sayalac@bomberosbogota.gov.co "/>
    <n v="107"/>
    <s v="Fortalecimiento Institucional"/>
    <s v="Aumentar la efectividad de los servicios"/>
    <x v="3"/>
    <x v="3"/>
  </r>
  <r>
    <n v="61"/>
    <x v="1"/>
    <x v="3"/>
    <x v="0"/>
    <s v="Funcional"/>
    <s v="Fortalecimiento de la UAECOB  a través de MIPG - Gestión de recursos"/>
    <s v="Servicios administrativos para el funcionamiento de la entidad"/>
    <n v="58400000"/>
    <s v="Soporte Jurídíco de las actuaciones administrativas de la SGC"/>
    <s v="Análisis y revisión actuaciones  área de seguros "/>
    <m/>
    <m/>
    <m/>
    <n v="80111600"/>
    <s v="Prestación de servicios profesionales, en temas jurídicos del área de seguros, ambiental y documental  de la Subdirección de gestión Corporativa -SGC"/>
    <s v="CONTRATO DE PRESTACION DE SERVICIOS PROFESIONALES"/>
    <d v="2021-01-18T00:00:00"/>
    <m/>
    <d v="2021-01-30T00:00:00"/>
    <n v="8"/>
    <s v="CCE-16_Contratación directa - Sin Oferta"/>
    <n v="58400000"/>
    <n v="7300000"/>
    <n v="58400000"/>
    <s v="NO"/>
    <s v="N/A"/>
    <s v="Sebastian Ayala Calderon - 3058199250 - sayalac@bomberosbogota.gov.co "/>
    <n v="108"/>
    <s v="Fortalecimiento Institucional"/>
    <s v="Aumentar la efectividad de los servicios"/>
    <x v="3"/>
    <x v="3"/>
  </r>
  <r>
    <m/>
    <x v="1"/>
    <x v="3"/>
    <x v="0"/>
    <s v="Funcional"/>
    <s v="Fortalecimiento de la UAECOB  a través de MIPG - Gestión de recursos"/>
    <s v="Servicios administrativos para el funcionamiento de la entidad"/>
    <m/>
    <s v="Soporte Jurídíco de las actuaciones administrativas de la SGC"/>
    <s v="Análisis y revisión actuaciones  área ambiental "/>
    <m/>
    <m/>
    <m/>
    <m/>
    <m/>
    <m/>
    <m/>
    <m/>
    <m/>
    <m/>
    <m/>
    <m/>
    <m/>
    <m/>
    <m/>
    <m/>
    <s v="Sebastian Ayala Calderon - 3058199250 - sayalac@bomberosbogota.gov.co "/>
    <n v="109"/>
    <s v="Fortalecimiento Institucional"/>
    <s v="Aumentar la efectividad de los servicios"/>
    <x v="1"/>
    <x v="1"/>
  </r>
  <r>
    <n v="62"/>
    <x v="1"/>
    <x v="3"/>
    <x v="0"/>
    <s v="Funcional"/>
    <s v="Fortalecimiento de la UAECOB  a través de MIPG - Gestión de recursos"/>
    <s v="Servicios administrativos para el funcionamiento de la entidad"/>
    <n v="36000000"/>
    <s v="Soporte Administrativo operativo  de las actuaciones de la SGC"/>
    <s v="Cargue Secop _x000a_Seguimiento procesos administrativos"/>
    <m/>
    <m/>
    <m/>
    <n v="80111600"/>
    <s v="Prestacion de servicios profesionales para gestionar informes, seguimiento del Secop II que requiera la Subdireccion de Gestion Corporativa -SGC"/>
    <s v="CONTRATO DE PRESTACION DE SERVICIOS PROFESIONALES"/>
    <d v="2021-01-18T00:00:00"/>
    <m/>
    <d v="2021-01-30T00:00:00"/>
    <n v="8"/>
    <s v="CCE-16_Contratación directa - Sin Oferta"/>
    <n v="36000000"/>
    <n v="4500000"/>
    <n v="36000000"/>
    <s v="NO"/>
    <s v="N/A"/>
    <s v="Sebastian Ayala Calderon - 3058199250 - sayalac@bomberosbogota.gov.co "/>
    <n v="110"/>
    <s v="Fortalecimiento Institucional"/>
    <s v="Aumentar la efectividad de los servicios"/>
    <x v="3"/>
    <x v="3"/>
  </r>
  <r>
    <m/>
    <x v="1"/>
    <x v="3"/>
    <x v="0"/>
    <s v="Funcional"/>
    <s v="Fortalecimiento de la UAECOB  a través de MIPG - Gestión de recursos"/>
    <s v="Servicios administrativos para el funcionamiento de la entidad"/>
    <m/>
    <s v="Soporte Administrativo operativo  de las actuaciones de la SGC"/>
    <s v="Consolidación de Informes"/>
    <m/>
    <m/>
    <m/>
    <m/>
    <m/>
    <m/>
    <m/>
    <m/>
    <m/>
    <m/>
    <m/>
    <m/>
    <m/>
    <m/>
    <m/>
    <m/>
    <s v="Sebastian Ayala Calderon - 3058199250 - sayalac@bomberosbogota.gov.co "/>
    <n v="111"/>
    <s v="Fortalecimiento Institucional"/>
    <s v="Aumentar la efectividad de los servicios"/>
    <x v="1"/>
    <x v="1"/>
  </r>
  <r>
    <n v="63"/>
    <x v="1"/>
    <x v="3"/>
    <x v="0"/>
    <s v="Funcional"/>
    <s v="Fortalecimiento de la UAECOB  a través de MIPG - Gestión de recursos"/>
    <s v="Servicios administrativos para el funcionamiento de la entidad"/>
    <n v="25600000"/>
    <s v="Soporte Administrativo operativo  de las actuaciones de la SGC"/>
    <s v="Seguimieniento a contrato de Vigilancia "/>
    <m/>
    <m/>
    <m/>
    <n v="80111600"/>
    <s v="Prestación de servicios de apoyo a la gestión en la Subdirección de Gestión Corporativa para colaborar con las actividades administrativas y  demás trámites administrativos.-SGC"/>
    <s v="CONTRATO DE PRESTACIÓN DE SERVICIOS DE APOYO A LA GESTIÓN"/>
    <d v="2021-03-04T00:00:00"/>
    <m/>
    <d v="2021-03-30T00:00:00"/>
    <n v="8"/>
    <s v="CCE-16_Contratación directa - Sin Oferta"/>
    <n v="25600000"/>
    <n v="3200000"/>
    <n v="25600000"/>
    <s v="NO"/>
    <s v="N/A"/>
    <s v="Sebastian Ayala Calderon - 3058199250 - sayalac@bomberosbogota.gov.co "/>
    <n v="112"/>
    <s v="Fortalecimiento Institucional"/>
    <s v="Aumentar la efectividad de los servicios"/>
    <x v="3"/>
    <x v="3"/>
  </r>
  <r>
    <m/>
    <x v="1"/>
    <x v="3"/>
    <x v="0"/>
    <s v="Funcional"/>
    <s v="Fortalecimiento de la UAECOB  a través de MIPG - Gestión de recursos"/>
    <s v="Servicios administrativos para el funcionamiento de la entidad"/>
    <m/>
    <s v="Soporte Administrativo operativo  de las actuaciones de la SGC"/>
    <s v="Apoyo administrativo del contrato de vigilancia "/>
    <m/>
    <m/>
    <m/>
    <m/>
    <m/>
    <m/>
    <m/>
    <m/>
    <m/>
    <m/>
    <m/>
    <m/>
    <m/>
    <m/>
    <m/>
    <m/>
    <s v="Sebastian Ayala Calderon - 3058199250 - sayalac@bomberosbogota.gov.co "/>
    <n v="113"/>
    <s v="Fortalecimiento Institucional"/>
    <s v="Aumentar la efectividad de los servicios"/>
    <x v="1"/>
    <x v="1"/>
  </r>
  <r>
    <n v="64"/>
    <x v="1"/>
    <x v="3"/>
    <x v="0"/>
    <s v="Funcional"/>
    <s v="Fortalecimiento de la UAECOB  a través de MIPG - Gestión de recursos"/>
    <s v="Servicios administrativos para el funcionamiento de la entidad"/>
    <n v="54400000"/>
    <s v="Soporte Administrativo operativo  de las actuaciones de la SGC"/>
    <s v="Seguimiento Financiero"/>
    <m/>
    <m/>
    <m/>
    <n v="80111600"/>
    <s v="Prestación de Servicios Profesionales en la subdirección de gestión corporativa para apoyar la gestión financiera, administrativa y operativa de los proyectos de la -SGC."/>
    <s v="CONTRATO DE PRESTACION DE SERVICIOS PROFESIONALES"/>
    <d v="2021-03-04T00:00:00"/>
    <m/>
    <d v="2021-03-30T00:00:00"/>
    <n v="8"/>
    <s v="CCE-16_Contratación directa - Sin Oferta"/>
    <n v="54400000"/>
    <n v="6800000"/>
    <n v="54400000"/>
    <s v="NO"/>
    <s v="N/A"/>
    <s v="Sebastian Ayala Calderon - 3058199250 - sayalac@bomberosbogota.gov.co "/>
    <n v="114"/>
    <s v="Fortalecimiento Institucional"/>
    <s v="Aumentar la efectividad de los servicios"/>
    <x v="3"/>
    <x v="3"/>
  </r>
  <r>
    <m/>
    <x v="1"/>
    <x v="3"/>
    <x v="0"/>
    <s v="Funcional"/>
    <s v="Fortalecimiento de la UAECOB  a través de MIPG - Gestión de recursos"/>
    <s v="Servicios administrativos para el funcionamiento de la entidad"/>
    <m/>
    <s v="Soporte Administrativo operativo  de las actuaciones de la SGC"/>
    <s v="Seguimiento presupuestal y gestión del PAC"/>
    <m/>
    <m/>
    <m/>
    <m/>
    <m/>
    <m/>
    <m/>
    <m/>
    <m/>
    <m/>
    <m/>
    <m/>
    <m/>
    <m/>
    <m/>
    <m/>
    <s v="Sebastian Ayala Calderon - 3058199250 - sayalac@bomberosbogota.gov.co "/>
    <n v="115"/>
    <s v="Fortalecimiento Institucional"/>
    <s v="Aumentar la efectividad de los servicios"/>
    <x v="1"/>
    <x v="1"/>
  </r>
  <r>
    <n v="65"/>
    <x v="1"/>
    <x v="3"/>
    <x v="0"/>
    <s v="Funcional"/>
    <s v="Fortalecimiento de la UAECOB  a través de MIPG - Gestión de recursos"/>
    <s v="Servicios administrativos para el funcionamiento de la entidad"/>
    <n v="30800000"/>
    <s v="Soporte Administrativo operativo  de las actuaciones de la SGC"/>
    <s v="Traslados de equipo administrativo de la SGC"/>
    <m/>
    <m/>
    <m/>
    <n v="80111600"/>
    <s v="Prestar los servicios como conductor de  la Subdireccion de Gestion Corporativa -SGC"/>
    <s v="CONTRATO DE PRESTACIÓN DE SERVICIOS DE APOYO A LA GESTIÓN"/>
    <d v="2021-02-05T00:00:00"/>
    <m/>
    <d v="2021-02-10T00:00:00"/>
    <n v="11"/>
    <s v="CCE-16_Contratación directa - Sin Oferta"/>
    <n v="30800000"/>
    <n v="2800000"/>
    <n v="30800000"/>
    <s v="NO"/>
    <s v="N/A"/>
    <s v="Sebastian Ayala Calderon - 3058199250 - sayalac@bomberosbogota.gov.co "/>
    <n v="116"/>
    <s v="Fortalecimiento Institucional"/>
    <s v="Aumentar la efectividad de los servicios"/>
    <x v="3"/>
    <x v="3"/>
  </r>
  <r>
    <n v="66"/>
    <x v="1"/>
    <x v="3"/>
    <x v="0"/>
    <s v="Funcional"/>
    <s v="Fortalecimiento de la UAECOB  a través de MIPG - Gestión de recursos"/>
    <s v="Servicios administrativos para el funcionamiento de la entidad"/>
    <n v="44000000"/>
    <s v="Depuración de liquidaciones "/>
    <s v="Elaboración y revisión de actas de liquidación"/>
    <m/>
    <m/>
    <m/>
    <n v="80111600"/>
    <s v="Prestar servicios profesionales para realizar acompañamiento en la elaboración y revisión de actas de liquidación y demás actuaciones administrativas requeridas en la etapa postcontractual del proceso de contratación adelantados por la Subdirección Gestión Corporativa.  -SGC"/>
    <s v="CONTRATO DE PRESTACION DE SERVICIOS PROFESIONALES"/>
    <d v="2021-01-27T00:00:00"/>
    <m/>
    <d v="2021-01-30T00:00:00"/>
    <n v="8"/>
    <s v="CCE-16_Contratación directa - Sin Oferta"/>
    <n v="44000000"/>
    <n v="5500000"/>
    <n v="44000000"/>
    <s v="NO"/>
    <s v="N/A"/>
    <s v="Sebastian Ayala Calderon - 3058199250 - sayalac@bomberosbogota.gov.co "/>
    <n v="117"/>
    <s v="Fortalecimiento Institucional"/>
    <s v="Aumentar la efectividad de los servicios"/>
    <x v="3"/>
    <x v="3"/>
  </r>
  <r>
    <m/>
    <x v="1"/>
    <x v="3"/>
    <x v="0"/>
    <s v="Funcional"/>
    <s v="Fortalecimiento de la UAECOB  a través de MIPG - Gestión de recursos"/>
    <s v="Coordinación  y control de  la ejecución del presupuesto asignado a la Entidad."/>
    <m/>
    <s v="Depuración de liquidaciones "/>
    <s v="Implementar actuaciones  administrativas requeridas en la etapa postcontractual del proceso de contratación adelantados por la Subdirección Gestión Corporativa.  "/>
    <m/>
    <m/>
    <m/>
    <m/>
    <m/>
    <m/>
    <m/>
    <m/>
    <m/>
    <m/>
    <m/>
    <m/>
    <m/>
    <m/>
    <m/>
    <m/>
    <s v="Sebastian Ayala Calderon - 3058199250 - sayalac@bomberosbogota.gov.co "/>
    <n v="118"/>
    <s v="Fortalecimiento Institucional"/>
    <s v="Aumentar la efectividad de los servicios"/>
    <x v="1"/>
    <x v="1"/>
  </r>
  <r>
    <n v="67"/>
    <x v="1"/>
    <x v="3"/>
    <x v="0"/>
    <s v="Funcional"/>
    <s v="Fortalecimiento de la UAECOB  a través de MIPG - Gestión de recursos"/>
    <s v="Servicios administrativos para el funcionamiento de la entidad"/>
    <n v="38500000"/>
    <s v="Gestión de las Liquidaciones de contratos a cargo de la SGC"/>
    <s v="Diagnósticos estado de contratos en etapa postcontractual "/>
    <m/>
    <m/>
    <m/>
    <n v="80111600"/>
    <s v="Prestar servicios profesionales  para apoyar  la liquidación de los contratos de la subdirección de Gestión Corporativa-SGC"/>
    <s v="CONTRATO DE PRESTACION DE SERVICIOS PROFESIONALES"/>
    <d v="2021-01-20T00:00:00"/>
    <m/>
    <d v="2021-01-30T00:00:00"/>
    <n v="8"/>
    <s v="CCE-16_Contratación directa - Sin Oferta"/>
    <n v="38500000"/>
    <n v="5500000"/>
    <n v="38500000"/>
    <s v="NO"/>
    <s v="N/A"/>
    <s v="Sebastian Ayala Calderon - 3058199250 - sayalac@bomberosbogota.gov.co "/>
    <n v="119"/>
    <s v="Fortalecimiento Institucional"/>
    <s v="Aumentar la efectividad de los servicios"/>
    <x v="3"/>
    <x v="3"/>
  </r>
  <r>
    <m/>
    <x v="1"/>
    <x v="3"/>
    <x v="0"/>
    <s v="Funcional"/>
    <s v="Fortalecimiento de la UAECOB  a través de MIPG - Gestión de recursos"/>
    <s v="Servicios administrativos para el funcionamiento de la entidad"/>
    <m/>
    <s v="Gestión de las Liquidaciones de contratos a cargo de la SGC"/>
    <s v="Implementación plan de acción de liquidaciones"/>
    <m/>
    <m/>
    <m/>
    <m/>
    <m/>
    <m/>
    <m/>
    <m/>
    <m/>
    <m/>
    <m/>
    <m/>
    <m/>
    <m/>
    <m/>
    <m/>
    <s v="Sebastian Ayala Calderon - 3058199250 - sayalac@bomberosbogota.gov.co "/>
    <n v="120"/>
    <s v="Fortalecimiento Institucional"/>
    <s v="Aumentar la efectividad de los servicios"/>
    <x v="1"/>
    <x v="1"/>
  </r>
  <r>
    <n v="68"/>
    <x v="1"/>
    <x v="3"/>
    <x v="0"/>
    <s v="Funcional"/>
    <s v="Fortalecimiento de la UAECOB  a través de MIPG - Gestión de recursos"/>
    <s v="Dirección, administración y control del almacén y los inventarios de la Unidad"/>
    <n v="19600000"/>
    <s v="Implementar acciones de apoyo a la gestión del almacen"/>
    <s v="Apoyo al funcionamiento del almacén de la Entidad."/>
    <m/>
    <m/>
    <m/>
    <n v="80111600"/>
    <s v="Prestación de servicios de apoyo a la gestión en la Subdirección de Gestión Corporativa, en el almacén de la Entidad.-SGC"/>
    <s v="CONTRATO DE PRESTACIÓN DE SERVICIOS DE APOYO A LA GESTIÓN"/>
    <d v="2021-01-17T00:00:00"/>
    <m/>
    <d v="2021-01-30T00:00:00"/>
    <n v="8"/>
    <s v="CCE-16_Contratación directa - Sin Oferta"/>
    <n v="19600000"/>
    <n v="2450000"/>
    <n v="19600000"/>
    <s v="NO"/>
    <s v="N/A"/>
    <s v="Sebastian Ayala Calderon - 3058199250 - sayalac@bomberosbogota.gov.co "/>
    <n v="121"/>
    <s v="Fortalecimiento Institucional"/>
    <s v="Aumentar la efectividad de los servicios"/>
    <x v="3"/>
    <x v="3"/>
  </r>
  <r>
    <n v="69"/>
    <x v="1"/>
    <x v="3"/>
    <x v="0"/>
    <s v="Funcional"/>
    <s v="Fortalecimiento de la UAECOB  a través de MIPG - Gestión de recursos"/>
    <s v="Dirección, administración y control del almacén y los inventarios de la Unidad"/>
    <n v="19600000"/>
    <s v="Implementar acciones de apoyo a la gestión del almacen"/>
    <s v="Apoyo al funcionamiento del almacén de la Entidad."/>
    <m/>
    <m/>
    <m/>
    <n v="80111600"/>
    <s v="Prestación de servicios de apoyo a la gestión en la Subdirección de Gestión Corporativa, en el almacén de la Entidad.-SGC"/>
    <s v="CONTRATO DE PRESTACIÓN DE SERVICIOS DE APOYO A LA GESTIÓN"/>
    <d v="2021-01-10T00:00:00"/>
    <m/>
    <d v="2021-01-30T00:00:00"/>
    <n v="8"/>
    <s v="CCE-16_Contratación directa - Sin Oferta"/>
    <n v="19600000"/>
    <n v="2450000"/>
    <n v="19600000"/>
    <s v="NO"/>
    <s v="N/A"/>
    <s v="Sebastian Ayala Calderon - 3058199250 - sayalac@bomberosbogota.gov.co "/>
    <n v="122"/>
    <s v="Fortalecimiento Institucional"/>
    <s v="Aumentar la efectividad de los servicios"/>
    <x v="3"/>
    <x v="3"/>
  </r>
  <r>
    <n v="70"/>
    <x v="1"/>
    <x v="3"/>
    <x v="0"/>
    <s v="Funcional"/>
    <s v="Fortalecimiento de la UAECOB  a través de MIPG - Gestión de recursos"/>
    <s v="Dirección, administración y control del almacén y los inventarios de la Unidad"/>
    <n v="26800000"/>
    <s v="Dirigir la administración y control del almacén"/>
    <s v="Implementación y seguimiento a los procesos y procedimientos asociados a la gestión del almacén de la UAECOB_x000a_Apoyo al funcionamiento del almacén bajo responsabilidad de la UAECOB"/>
    <m/>
    <m/>
    <m/>
    <n v="80111600"/>
    <s v="Prestación de servicios de apoyo a la gestión en la Subdirección de Gestión Corporativa, en las actividades asociadas al proceso y procedimientos del almacén de la Entidad.-SGC"/>
    <s v="CONTRATO DE PRESTACIÓN DE SERVICIOS DE APOYO A LA GESTIÓN"/>
    <d v="2021-01-15T00:00:00"/>
    <m/>
    <d v="2021-01-30T00:00:00"/>
    <n v="8"/>
    <s v="CCE-16_Contratación directa - Sin Oferta"/>
    <n v="26800000"/>
    <n v="3350000"/>
    <n v="26800000"/>
    <s v="NO"/>
    <s v="N/A"/>
    <s v="Sebastian Ayala Calderon - 3058199250 - sayalac@bomberosbogota.gov.co "/>
    <n v="123"/>
    <s v="Fortalecimiento Institucional"/>
    <s v="Aumentar la efectividad de los servicios"/>
    <x v="3"/>
    <x v="3"/>
  </r>
  <r>
    <n v="71"/>
    <x v="1"/>
    <x v="3"/>
    <x v="0"/>
    <s v="Funcional"/>
    <s v="Fortalecimiento de la UAECOB  a través de MIPG - Gestión de recursos"/>
    <s v="Servicios administrativos para el funcionamiento de la entidad"/>
    <n v="30800000"/>
    <s v="Apoyo Gestión Admnistrativa - Funcionamiento "/>
    <s v="Apoyo estructuración proceso de seguros de los bienes de la UAECOB"/>
    <m/>
    <m/>
    <m/>
    <n v="80111600"/>
    <s v="Prestación de servicios de apoyo en la Subdirección de Gestión Corporativa, en lo relacionado con los procesos de compras, seguros e inventarios.-SGC"/>
    <s v="CONTRATO DE PRESTACIÓN DE SERVICIOS DE APOYO A LA GESTIÓN"/>
    <d v="2021-01-15T00:00:00"/>
    <m/>
    <d v="2021-01-30T00:00:00"/>
    <n v="8"/>
    <s v="CCE-16_Contratación directa - Sin Oferta"/>
    <n v="30800000"/>
    <n v="3850000"/>
    <n v="30800000"/>
    <s v="NO"/>
    <s v="N/A"/>
    <s v="Sebastian Ayala Calderon - 3058199250 - sayalac@bomberosbogota.gov.co "/>
    <n v="124"/>
    <s v="Fortalecimiento Institucional"/>
    <s v="Aumentar la efectividad de los servicios"/>
    <x v="3"/>
    <x v="3"/>
  </r>
  <r>
    <m/>
    <x v="1"/>
    <x v="3"/>
    <x v="0"/>
    <s v="Funcional"/>
    <s v="Fortalecimiento de la UAECOB  a través de MIPG - Gestión de recursos"/>
    <s v="Servicios administrativos para el funcionamiento de la entidad"/>
    <m/>
    <s v="Apoyo Gestión Admnistrativa - Funcionamiento "/>
    <s v="Seguimiento Gestión de Seguros de la UAECOB"/>
    <m/>
    <m/>
    <m/>
    <m/>
    <m/>
    <m/>
    <m/>
    <m/>
    <m/>
    <m/>
    <m/>
    <m/>
    <m/>
    <m/>
    <m/>
    <m/>
    <s v="Sebastian Ayala Calderon - 3058199250 - sayalac@bomberosbogota.gov.co "/>
    <n v="125"/>
    <s v="Fortalecimiento Institucional"/>
    <s v="Aumentar la efectividad de los servicios"/>
    <x v="1"/>
    <x v="1"/>
  </r>
  <r>
    <n v="72"/>
    <x v="1"/>
    <x v="3"/>
    <x v="0"/>
    <s v="Funcional"/>
    <s v="Fortalecimiento de la UAECOB  a través de MIPG - Gestión de recursos"/>
    <s v="Servicios administrativos para el funcionamiento de la entidad"/>
    <n v="30800000"/>
    <s v="Apoyo Gestión Admnistrativa - Funcionamiento "/>
    <s v="Apoyo estructuración proceso de seguros de los bienes de la UAECOB"/>
    <m/>
    <m/>
    <m/>
    <n v="80111600"/>
    <s v="Prestación de servicios profesionales en la Subdirección de Gestión Corporativa adelantando las actividades administrativas para la ejecución de los procesos de compras, seguros, inventarios y almacén.-SGC"/>
    <s v="CONTRATO DE PRESTACION DE SERVICIOS PROFESIONALES"/>
    <d v="2021-01-15T00:00:00"/>
    <m/>
    <d v="2021-01-30T00:00:00"/>
    <n v="8"/>
    <s v="CCE-16_Contratación directa - Sin Oferta"/>
    <n v="30800000"/>
    <n v="3850000"/>
    <n v="30800000"/>
    <s v="NO"/>
    <s v="N/A"/>
    <s v="Sebastian Ayala Calderon - 3058199250 - sayalac@bomberosbogota.gov.co "/>
    <n v="126"/>
    <s v="Fortalecimiento Institucional"/>
    <s v="Aumentar la efectividad de los servicios"/>
    <x v="3"/>
    <x v="3"/>
  </r>
  <r>
    <m/>
    <x v="1"/>
    <x v="3"/>
    <x v="0"/>
    <s v="Funcional"/>
    <s v="Fortalecimiento de la UAECOB  a través de MIPG - Gestión de recursos"/>
    <s v="Servicios administrativos para el funcionamiento de la entidad"/>
    <m/>
    <s v="Apoyo Gestión Admnistrativa - Funcionamiento "/>
    <s v="Seguimiento Gestión de Seguros de la UAECOB"/>
    <m/>
    <m/>
    <m/>
    <m/>
    <m/>
    <m/>
    <m/>
    <m/>
    <m/>
    <m/>
    <m/>
    <m/>
    <m/>
    <m/>
    <m/>
    <m/>
    <s v="Sebastian Ayala Calderon - 3058199250 - sayalac@bomberosbogota.gov.co "/>
    <n v="127"/>
    <s v="Fortalecimiento Institucional"/>
    <s v="Aumentar la efectividad de los servicios"/>
    <x v="1"/>
    <x v="1"/>
  </r>
  <r>
    <n v="73"/>
    <x v="1"/>
    <x v="3"/>
    <x v="0"/>
    <s v="Funcional"/>
    <s v="Fortalecimiento de la UAECOB  a través de MIPG - Gestión de recursos"/>
    <s v="Servicios administrativos para el funcionamiento de la entidad"/>
    <n v="26800000"/>
    <s v="Apoyo Gestión Admnistrativa - Funcionamiento "/>
    <s v="Apoyo gestión contractual proceso  de seguros de los bienes de la UAECOB"/>
    <m/>
    <m/>
    <m/>
    <n v="80111600"/>
    <s v="Prestación de servicios de apoyo a la gestión de seguros de la Subdirección de Gestión Corporativa.  -SGC"/>
    <s v="CONTRATO DE PRESTACIÓN DE SERVICIOS DE APOYO A LA GESTIÓN"/>
    <d v="2021-01-15T00:00:00"/>
    <m/>
    <d v="2021-01-30T00:00:00"/>
    <n v="8"/>
    <s v="CCE-16_Contratación directa - Sin Oferta"/>
    <n v="26800000"/>
    <n v="3350000"/>
    <n v="26800000"/>
    <s v="NO"/>
    <s v="N/A"/>
    <s v="Sebastian Ayala Calderon - 3058199250 - sayalac@bomberosbogota.gov.co "/>
    <n v="128"/>
    <s v="Fortalecimiento Institucional"/>
    <s v="Aumentar la efectividad de los servicios"/>
    <x v="3"/>
    <x v="3"/>
  </r>
  <r>
    <m/>
    <x v="1"/>
    <x v="3"/>
    <x v="0"/>
    <s v="Funcional"/>
    <s v="Fortalecimiento de la UAECOB  a través de MIPG - Gestión de recursos"/>
    <s v="Servicios administrativos para el funcionamiento de la entidad"/>
    <m/>
    <s v="Apoyo Gestión Admnistrativa - Funcionamiento "/>
    <s v="Seguimiento Gestión de Seguros de la UAECOB"/>
    <m/>
    <m/>
    <m/>
    <m/>
    <m/>
    <m/>
    <m/>
    <m/>
    <m/>
    <m/>
    <m/>
    <m/>
    <m/>
    <m/>
    <m/>
    <m/>
    <s v="Sebastian Ayala Calderon - 3058199250 - sayalac@bomberosbogota.gov.co "/>
    <n v="129"/>
    <s v="Fortalecimiento Institucional"/>
    <s v="Aumentar la efectividad de los servicios"/>
    <x v="1"/>
    <x v="1"/>
  </r>
  <r>
    <n v="74"/>
    <x v="1"/>
    <x v="3"/>
    <x v="0"/>
    <s v="Funcional"/>
    <s v="Fortalecimiento de la UAECOB  a través de MIPG - Gestión de recursos"/>
    <s v="Servicios administrativos para el funcionamiento de la entidad"/>
    <n v="19600000"/>
    <s v="Apoyo Gestión Admnistrativa - Funcionamiento "/>
    <s v="Apoyo gestión contractual proceso  de seguros de los bienes de la UAECOB"/>
    <m/>
    <m/>
    <m/>
    <n v="80111600"/>
    <s v="Prestación de servicios de apoyo a la gestión de compras, seguros e inventarios de la Subdirección de Gestión Corporativa.-SGC"/>
    <s v="CONTRATO DE PRESTACIÓN DE SERVICIOS DE APOYO A LA GESTIÓN"/>
    <d v="2021-01-10T00:00:00"/>
    <m/>
    <d v="2021-01-30T00:00:00"/>
    <n v="8"/>
    <s v="CCE-16_Contratación directa - Sin Oferta"/>
    <n v="19600000"/>
    <n v="2450000"/>
    <n v="19600000"/>
    <s v="NO"/>
    <s v="N/A"/>
    <s v="Sebastian Ayala Calderon - 3058199250 - sayalac@bomberosbogota.gov.co "/>
    <n v="130"/>
    <s v="Fortalecimiento Institucional"/>
    <s v="Aumentar la efectividad de los servicios"/>
    <x v="3"/>
    <x v="3"/>
  </r>
  <r>
    <n v="75"/>
    <x v="1"/>
    <x v="3"/>
    <x v="0"/>
    <s v="Funcional"/>
    <s v="Fortalecimiento de la UAECOB  a través de MIPG - Gestión de recursos"/>
    <s v="Dirección, administración y control del almacén y los inventarios de la Unidad"/>
    <n v="19600000"/>
    <s v="Dirigir   e implementar la administración y control de los inventarios de la Unidad"/>
    <s v="Realizar Toma Física y depuración de inventarios en estaciones asignadas _x000a_"/>
    <m/>
    <m/>
    <m/>
    <n v="80111600"/>
    <s v="Prestación de servicios de apoyo a la gestión de compras, seguros e inventarios de la Subdirección de Gestión Corporativa.-SGC_x000a_"/>
    <s v="CONTRATO DE PRESTACIÓN DE SERVICIOS DE APOYO A LA GESTIÓN"/>
    <d v="2021-01-10T00:00:00"/>
    <m/>
    <d v="2021-01-30T00:00:00"/>
    <n v="8"/>
    <s v="CCE-16_Contratación directa - Sin Oferta"/>
    <n v="19600000"/>
    <n v="2450000"/>
    <n v="19600000"/>
    <s v="NO"/>
    <s v="N/A"/>
    <s v="Sebastian Ayala Calderon - 3058199250 - sayalac@bomberosbogota.gov.co "/>
    <n v="131"/>
    <s v="Fortalecimiento Institucional"/>
    <s v="Aumentar la efectividad de los servicios"/>
    <x v="3"/>
    <x v="3"/>
  </r>
  <r>
    <m/>
    <x v="1"/>
    <x v="3"/>
    <x v="0"/>
    <s v="Funcional"/>
    <s v="Fortalecimiento de la UAECOB  a través de MIPG - Gestión de recursos"/>
    <s v="Dirección, administración y control del almacén y los inventarios de la Unidad"/>
    <m/>
    <s v="Dirigir   e implementar la administración y control de los inventarios de la Unidad"/>
    <s v="Depuración de los inventarios de la UAECOB"/>
    <m/>
    <m/>
    <m/>
    <m/>
    <m/>
    <m/>
    <m/>
    <m/>
    <m/>
    <m/>
    <m/>
    <m/>
    <m/>
    <m/>
    <m/>
    <m/>
    <s v="Sebastian Ayala Calderon - 3058199250 - sayalac@bomberosbogota.gov.co "/>
    <n v="132"/>
    <s v="Fortalecimiento Institucional"/>
    <s v="Aumentar la efectividad de los servicios"/>
    <x v="1"/>
    <x v="1"/>
  </r>
  <r>
    <n v="76"/>
    <x v="1"/>
    <x v="3"/>
    <x v="0"/>
    <s v="Funcional"/>
    <s v="Fortalecimiento de la UAECOB  a través de MIPG - Gestión de recursos"/>
    <s v="Dirección, administración y control del almacén y los inventarios de la Unidad"/>
    <n v="22000000"/>
    <s v="Dirigir   e implementar la administración y control de los inventarios de la Unidad"/>
    <s v="Adelantar la toma Física y depuración de inventarios en estaciones asignadas _x000a_"/>
    <m/>
    <m/>
    <m/>
    <n v="80111600"/>
    <s v="Prestación de servicios de apoyo a la gestion en la Subdirección de Gestión Corporativa en lo relacionado con los procesos de compras, e inventarios.-SGC"/>
    <s v="CONTRATO DE PRESTACIÓN DE SERVICIOS DE APOYO A LA GESTIÓN"/>
    <d v="2021-01-10T00:00:00"/>
    <m/>
    <d v="2021-01-30T00:00:00"/>
    <n v="8"/>
    <s v="CCE-16_Contratación directa - Sin Oferta"/>
    <n v="22000000"/>
    <n v="2750000"/>
    <n v="22000000"/>
    <s v="NO"/>
    <s v="N/A"/>
    <s v="Sebastian Ayala Calderon - 3058199250 - sayalac@bomberosbogota.gov.co "/>
    <n v="133"/>
    <s v="Fortalecimiento Institucional"/>
    <s v="Aumentar la efectividad de los servicios"/>
    <x v="3"/>
    <x v="3"/>
  </r>
  <r>
    <m/>
    <x v="1"/>
    <x v="3"/>
    <x v="0"/>
    <s v="Funcional"/>
    <s v="Fortalecimiento de la UAECOB  a través de MIPG - Gestión de recursos"/>
    <s v="Dirección, administración y control del almacén y los inventarios de la Unidad"/>
    <m/>
    <s v="Dirigir   e implementar la administración y control de los inventarios de la Unidad"/>
    <s v="Depuración de los inventarios de la UAECOB"/>
    <m/>
    <m/>
    <m/>
    <m/>
    <m/>
    <m/>
    <m/>
    <m/>
    <m/>
    <m/>
    <m/>
    <m/>
    <m/>
    <m/>
    <m/>
    <m/>
    <s v="Sebastian Ayala Calderon - 3058199250 - sayalac@bomberosbogota.gov.co "/>
    <n v="134"/>
    <s v="Fortalecimiento Institucional"/>
    <s v="Aumentar la efectividad de los servicios"/>
    <x v="1"/>
    <x v="1"/>
  </r>
  <r>
    <n v="77"/>
    <x v="1"/>
    <x v="3"/>
    <x v="0"/>
    <s v="Funcional"/>
    <s v="Fortalecimiento de la UAECOB  a través de MIPG - Gestión de recursos"/>
    <s v="Dirección, administración y control del almacén y los inventarios de la Unidad"/>
    <n v="19600000"/>
    <s v="Dirigir   e implementar la administración y control de los inventarios de la Unidad"/>
    <s v="Adelantar la toma Física y depuración de inventarios en estaciones asignadas _x000a_"/>
    <m/>
    <m/>
    <m/>
    <n v="80111600"/>
    <s v="Prestación de servicios de apoyo a la gestión de compras, seguros e inventarios de la Subdirección de Gestión Corporativa. -SGC"/>
    <s v="CONTRATO DE PRESTACIÓN DE SERVICIOS DE APOYO A LA GESTIÓN"/>
    <d v="2021-01-10T00:00:00"/>
    <m/>
    <d v="2021-01-30T00:00:00"/>
    <n v="8"/>
    <s v="CCE-16_Contratación directa - Sin Oferta"/>
    <n v="19600000"/>
    <n v="2450000"/>
    <n v="19600000"/>
    <s v="NO"/>
    <s v="N/A"/>
    <s v="Sebastian Ayala Calderon - 3058199250 - sayalac@bomberosbogota.gov.co "/>
    <n v="135"/>
    <s v="Fortalecimiento Institucional"/>
    <s v="Aumentar la efectividad de los servicios"/>
    <x v="3"/>
    <x v="3"/>
  </r>
  <r>
    <m/>
    <x v="1"/>
    <x v="3"/>
    <x v="0"/>
    <s v="Funcional"/>
    <s v="Fortalecimiento de la UAECOB  a través de MIPG - Gestión de recursos"/>
    <s v="Dirección, administración y control del almacén y los inventarios de la Unidad"/>
    <m/>
    <s v="Dirigir   e implementar la administración y control de los inventarios de la Unidad"/>
    <s v="Depuración de los inventarios de la UAECOB"/>
    <m/>
    <m/>
    <m/>
    <m/>
    <m/>
    <m/>
    <m/>
    <m/>
    <m/>
    <m/>
    <m/>
    <m/>
    <m/>
    <m/>
    <m/>
    <m/>
    <s v="Sebastian Ayala Calderon - 3058199250 - sayalac@bomberosbogota.gov.co "/>
    <n v="136"/>
    <s v="Fortalecimiento Institucional"/>
    <s v="Aumentar la efectividad de los servicios"/>
    <x v="1"/>
    <x v="1"/>
  </r>
  <r>
    <n v="78"/>
    <x v="1"/>
    <x v="3"/>
    <x v="0"/>
    <s v="Funcional"/>
    <s v="Fortalecimiento de la UAECOB  a través de MIPG - Gestión de recursos"/>
    <s v="Dirección, administración y control del almacén y los inventarios de la Unidad"/>
    <n v="44000000"/>
    <s v="Dirigir   e implementar la administración y control de los inventarios de la Unidad"/>
    <s v="Coordinar  la gestión y seguimiento de los inventarios institucionales de la UAECOB_x000a_"/>
    <m/>
    <m/>
    <m/>
    <n v="80111600"/>
    <s v="Prestar servicios profesionales en la Subdirección de Gestión Corporativa en el marco de las actividades administrativas de la Dependencia.-SGC"/>
    <s v="CONTRATO DE PRESTACION DE SERVICIOS PROFESIONALES"/>
    <d v="2021-01-10T00:00:00"/>
    <m/>
    <d v="2021-01-30T00:00:00"/>
    <n v="8"/>
    <s v="CCE-16_Contratación directa - Sin Oferta"/>
    <n v="44000000"/>
    <n v="5500000"/>
    <n v="44000000"/>
    <s v="NO"/>
    <s v="N/A"/>
    <s v="Sebastian Ayala Calderon - 3058199250 - sayalac@bomberosbogota.gov.co "/>
    <n v="137"/>
    <s v="Fortalecimiento Institucional"/>
    <s v="Aumentar la efectividad de los servicios"/>
    <x v="3"/>
    <x v="3"/>
  </r>
  <r>
    <m/>
    <x v="1"/>
    <x v="3"/>
    <x v="0"/>
    <s v="Funcional"/>
    <s v="Fortalecimiento de la UAECOB  a través de MIPG - Gestión de recursos"/>
    <s v="Dirección, administración y control del almacén y los inventarios de la Unidad"/>
    <m/>
    <s v="Dirigir   e implementar la administración y control de los inventarios de la Unidad"/>
    <s v="Líderar depuración de los inventarios de la UAECOB"/>
    <m/>
    <m/>
    <m/>
    <m/>
    <m/>
    <m/>
    <m/>
    <m/>
    <m/>
    <m/>
    <m/>
    <m/>
    <m/>
    <m/>
    <m/>
    <m/>
    <s v="Sebastian Ayala Calderon - 3058199250 - sayalac@bomberosbogota.gov.co "/>
    <n v="138"/>
    <s v="Fortalecimiento Institucional"/>
    <s v="Aumentar la efectividad de los servicios"/>
    <x v="1"/>
    <x v="1"/>
  </r>
  <r>
    <n v="79"/>
    <x v="1"/>
    <x v="3"/>
    <x v="0"/>
    <s v="Funcional"/>
    <s v="Fortalecimiento de la UAECOB  a través de MIPG - Gestión de recursos"/>
    <s v="Dirección, administración y control del almacén y los inventarios de la Unidad"/>
    <n v="30800000"/>
    <s v="Dirigir   e implementar la administración y control de los inventarios de la Unidad"/>
    <s v="Apoyo a la gestión y seguimiento de los inventarios institucionales de la UAECOB_x000a_"/>
    <m/>
    <m/>
    <m/>
    <n v="80111600"/>
    <s v="Prestación de servicios de apoyo en la Subdirección de Gestión Corporativa en lo relacionado con los procesos de compras, seguros e inventarios.-SGC"/>
    <s v="CONTRATO DE PRESTACIÓN DE SERVICIOS DE APOYO A LA GESTIÓN"/>
    <d v="2021-01-10T00:00:00"/>
    <m/>
    <d v="2021-01-30T00:00:00"/>
    <n v="8"/>
    <s v="CCE-16_Contratación directa - Sin Oferta"/>
    <n v="30800000"/>
    <n v="3850000"/>
    <n v="30800000"/>
    <s v="NO"/>
    <s v="N/A"/>
    <s v="Sebastian Ayala Calderon - 3058199250 - sayalac@bomberosbogota.gov.co "/>
    <n v="139"/>
    <s v="Fortalecimiento Institucional"/>
    <s v="Aumentar la efectividad de los servicios"/>
    <x v="3"/>
    <x v="3"/>
  </r>
  <r>
    <m/>
    <x v="1"/>
    <x v="3"/>
    <x v="0"/>
    <s v="Funcional"/>
    <s v="Fortalecimiento de la UAECOB  a través de MIPG - Gestión de recursos"/>
    <s v="Dirección, administración y control del almacén y los inventarios de la Unidad"/>
    <m/>
    <s v="Dirigir   e implementar la administración y control de los inventarios de la Unidad"/>
    <s v="Depuración de los inventarios de la UAECOB"/>
    <m/>
    <m/>
    <m/>
    <m/>
    <m/>
    <m/>
    <m/>
    <m/>
    <m/>
    <m/>
    <m/>
    <m/>
    <m/>
    <m/>
    <m/>
    <m/>
    <s v="Sebastian Ayala Calderon - 3058199250 - sayalac@bomberosbogota.gov.co "/>
    <n v="140"/>
    <s v="Fortalecimiento Institucional"/>
    <s v="Aumentar la efectividad de los servicios"/>
    <x v="1"/>
    <x v="1"/>
  </r>
  <r>
    <n v="80"/>
    <x v="1"/>
    <x v="3"/>
    <x v="0"/>
    <s v="Funcional"/>
    <s v="Fortalecimiento de la UAECOB  a través de MIPG - Gestión de recursos"/>
    <s v="Dirección, administración y control del almacén y los inventarios de la Unidad"/>
    <n v="19600000"/>
    <s v="Dirigir   e implementar la administración y control de los inventarios de la Unidad"/>
    <s v="Gestionar la depuración de inventarios en estaciones asignadas _x000a_"/>
    <m/>
    <m/>
    <m/>
    <n v="80111600"/>
    <s v="Prestación de servicios de apoyo a la gestión de compras, seguros e inventarios de la Subdirección de Gestión Corporativa.-SGC"/>
    <s v="CONTRATO DE PRESTACIÓN DE SERVICIOS DE APOYO A LA GESTIÓN"/>
    <d v="2021-01-10T00:00:00"/>
    <m/>
    <d v="2021-01-30T00:00:00"/>
    <n v="8"/>
    <s v="CCE-16_Contratación directa - Sin Oferta"/>
    <n v="19600000"/>
    <n v="2450000"/>
    <n v="19600000"/>
    <s v="NO"/>
    <s v="N/A"/>
    <s v="Sebastian Ayala Calderon - 3058199250 - sayalac@bomberosbogota.gov.co "/>
    <n v="141"/>
    <s v="Fortalecimiento Institucional"/>
    <s v="Aumentar la efectividad de los servicios"/>
    <x v="3"/>
    <x v="3"/>
  </r>
  <r>
    <m/>
    <x v="1"/>
    <x v="3"/>
    <x v="0"/>
    <s v="Funcional"/>
    <s v="Fortalecimiento de la UAECOB  a través de MIPG - Gestión de recursos"/>
    <s v="Dirección, administración y control del almacén y los inventarios de la Unidad"/>
    <m/>
    <s v="Dirigir   e implementar la administración y control de los inventarios de la Unidad"/>
    <s v="Depuración de los inventarios de la UAECOB"/>
    <m/>
    <m/>
    <m/>
    <m/>
    <m/>
    <m/>
    <m/>
    <m/>
    <m/>
    <m/>
    <m/>
    <m/>
    <m/>
    <m/>
    <m/>
    <m/>
    <s v="Sebastian Ayala Calderon - 3058199250 - sayalac@bomberosbogota.gov.co "/>
    <n v="142"/>
    <s v="Fortalecimiento Institucional"/>
    <s v="Aumentar la efectividad de los servicios"/>
    <x v="1"/>
    <x v="1"/>
  </r>
  <r>
    <n v="81"/>
    <x v="1"/>
    <x v="3"/>
    <x v="0"/>
    <s v="Funcional"/>
    <s v="Fortalecimiento de la UAECOB  a través de MIPG - Gestión de recursos"/>
    <s v="Dirección, administración y control del almacén y los inventarios de la Unidad"/>
    <n v="26800000"/>
    <s v="Dirigir   e implementar la administración y control de los inventarios de la Unidad"/>
    <s v="Seguimiento, control y verificación de los procesos de inventarios de la Entidad."/>
    <m/>
    <m/>
    <m/>
    <n v="80111600"/>
    <s v="Prestación de servicios profesionales en la Subdireccion de Gestión Corporativa en el seguimiento, control y verificación de los procesos de inventarios de la Entidad.-SGC"/>
    <s v="CONTRATO DE PRESTACION DE SERVICIOS PROFESIONALES"/>
    <d v="2021-01-10T00:00:00"/>
    <m/>
    <d v="2021-01-30T00:00:00"/>
    <n v="8"/>
    <s v="CCE-16_Contratación directa - Sin Oferta"/>
    <n v="26800000"/>
    <n v="3350000"/>
    <n v="26800000"/>
    <s v="NO"/>
    <s v="N/A"/>
    <s v="Sebastian Ayala Calderon - 3058199250 - sayalac@bomberosbogota.gov.co "/>
    <n v="143"/>
    <s v="Fortalecimiento Institucional"/>
    <s v="Aumentar la efectividad de los servicios"/>
    <x v="3"/>
    <x v="3"/>
  </r>
  <r>
    <m/>
    <x v="1"/>
    <x v="3"/>
    <x v="0"/>
    <s v="Funcional"/>
    <s v="Fortalecimiento de la UAECOB  a través de MIPG - Gestión de recursos"/>
    <s v="Dirección, administración y control del almacén y los inventarios de la Unidad"/>
    <m/>
    <s v="Dirigir   e implementar la administración y control de los inventarios de la Unidad"/>
    <s v="Liderar gestiones relacionadas con procesos de los inventarios de la UAECOB"/>
    <m/>
    <m/>
    <m/>
    <m/>
    <m/>
    <m/>
    <m/>
    <m/>
    <m/>
    <m/>
    <m/>
    <m/>
    <m/>
    <m/>
    <m/>
    <m/>
    <s v="Sebastian Ayala Calderon - 3058199250 - sayalac@bomberosbogota.gov.co "/>
    <n v="144"/>
    <s v="Fortalecimiento Institucional"/>
    <s v="Aumentar la efectividad de los servicios"/>
    <x v="1"/>
    <x v="1"/>
  </r>
  <r>
    <n v="82"/>
    <x v="1"/>
    <x v="3"/>
    <x v="0"/>
    <s v="Funcional"/>
    <s v="Fortalecimiento de la UAECOB  a través de MIPG - Gestión de recursos"/>
    <s v="Dirección, administración y control del almacén y los inventarios de la Unidad"/>
    <n v="19600000"/>
    <s v="Dirigir   e implementar la administración y control de los inventarios de la Unidad"/>
    <s v="Realizar la depuración de inventarios en aplicativos de  acuerdo con  estaciones asignadas _x000a_"/>
    <m/>
    <m/>
    <m/>
    <n v="80111600"/>
    <s v="Prestación de servicios de apoyo a la gestión de compras, seguros e inventarios de la Subdirección de Gestión Corporativa.-SGC"/>
    <s v="CONTRATO DE PRESTACIÓN DE SERVICIOS DE APOYO A LA GESTIÓN"/>
    <d v="2021-01-10T00:00:00"/>
    <m/>
    <d v="2021-01-30T00:00:00"/>
    <n v="8"/>
    <s v="CCE-16_Contratación directa - Sin Oferta"/>
    <n v="19600000"/>
    <n v="2450000"/>
    <n v="19600000"/>
    <s v="NO"/>
    <s v="N/A"/>
    <s v="Sebastian Ayala Calderon - 3058199250 - sayalac@bomberosbogota.gov.co "/>
    <n v="145"/>
    <s v="Fortalecimiento Institucional"/>
    <s v="Aumentar la efectividad de los servicios"/>
    <x v="3"/>
    <x v="3"/>
  </r>
  <r>
    <m/>
    <x v="1"/>
    <x v="3"/>
    <x v="0"/>
    <s v="Funcional"/>
    <s v="Fortalecimiento de la UAECOB  a través de MIPG - Gestión de recursos"/>
    <s v="Dirección, administración y control del almacén y los inventarios de la Unidad"/>
    <m/>
    <s v="Dirigir   e implementar la administración y control de los inventarios de la Unidad"/>
    <s v="Depuración de los inventarios de la UAECOB"/>
    <m/>
    <m/>
    <m/>
    <m/>
    <m/>
    <m/>
    <m/>
    <m/>
    <m/>
    <m/>
    <m/>
    <m/>
    <m/>
    <m/>
    <m/>
    <m/>
    <s v="Sebastian Ayala Calderon - 3058199250 - sayalac@bomberosbogota.gov.co "/>
    <n v="146"/>
    <s v="Fortalecimiento Institucional"/>
    <s v="Aumentar la efectividad de los servicios"/>
    <x v="1"/>
    <x v="1"/>
  </r>
  <r>
    <n v="83"/>
    <x v="1"/>
    <x v="3"/>
    <x v="0"/>
    <s v="Funcional"/>
    <s v="Fortalecimiento de la UAECOB  a través de MIPG - Gestión de recursos"/>
    <s v="Dirección, administración y control del almacén y los inventarios de la Unidad"/>
    <n v="19600000"/>
    <s v="Dirigir   e implementar la administración y control de los inventarios de la Unidad"/>
    <s v="Toma Física y depuración de inventarios en estaciones asignadas _x000a_"/>
    <m/>
    <m/>
    <m/>
    <n v="80111600"/>
    <s v="Prestación de servicios de apoyo a la gestión de compras, seguros e inventarios de la Subdirección de Gestión Corporativa.-SGC"/>
    <s v="CONTRATO DE PRESTACIÓN DE SERVICIOS DE APOYO A LA GESTIÓN"/>
    <d v="2021-01-10T00:00:00"/>
    <m/>
    <d v="2021-01-30T00:00:00"/>
    <n v="8"/>
    <s v="CCE-16_Contratación directa - Sin Oferta"/>
    <n v="19600000"/>
    <n v="2450000"/>
    <n v="19600000"/>
    <s v="NO"/>
    <s v="N/A"/>
    <s v="Sebastian Ayala Calderon - 3058199250 - sayalac@bomberosbogota.gov.co "/>
    <n v="147"/>
    <s v="Fortalecimiento Institucional"/>
    <s v="Aumentar la efectividad de los servicios"/>
    <x v="3"/>
    <x v="3"/>
  </r>
  <r>
    <m/>
    <x v="1"/>
    <x v="3"/>
    <x v="0"/>
    <s v="Funcional"/>
    <s v="Fortalecimiento de la UAECOB  a través de MIPG - Gestión de recursos"/>
    <s v="Dirección, administración y control del almacén y los inventarios de la Unidad"/>
    <m/>
    <s v="Dirigir   e implementar la administración y control de los inventarios de la Unidad"/>
    <s v="Depuración de los inventarios de la UAECOB"/>
    <m/>
    <m/>
    <m/>
    <m/>
    <m/>
    <m/>
    <m/>
    <m/>
    <m/>
    <m/>
    <m/>
    <m/>
    <m/>
    <m/>
    <m/>
    <m/>
    <s v="Sebastian Ayala Calderon - 3058199250 - sayalac@bomberosbogota.gov.co "/>
    <n v="148"/>
    <s v="Fortalecimiento Institucional"/>
    <s v="Aumentar la efectividad de los servicios"/>
    <x v="1"/>
    <x v="1"/>
  </r>
  <r>
    <n v="84"/>
    <x v="1"/>
    <x v="3"/>
    <x v="0"/>
    <s v="Funcional"/>
    <s v="Fortalecimiento de la UAECOB  a través de MIPG - Gestión de recursos"/>
    <s v="Dirección, administración y control del almacén y los inventarios de la Unidad"/>
    <n v="19600000"/>
    <s v="Dirigir   e implementar la administración y control de los inventarios de la Unidad"/>
    <s v="Realizar la actualización de los inventarios en estaciones asignadas _x000a_"/>
    <m/>
    <m/>
    <m/>
    <n v="80111600"/>
    <s v="Prestación de servicios de apoyo a la gestión de compras, seguros e inventarios de la Subdirección de Gestión Corporativa.-SGC"/>
    <s v="CONTRATO DE PRESTACIÓN DE SERVICIOS DE APOYO A LA GESTIÓN"/>
    <d v="2021-01-10T00:00:00"/>
    <m/>
    <d v="2021-01-30T00:00:00"/>
    <n v="8"/>
    <s v="CCE-16_Contratación directa - Sin Oferta"/>
    <n v="19600000"/>
    <n v="2450000"/>
    <n v="19600000"/>
    <s v="NO"/>
    <s v="N/A"/>
    <s v="Sebastian Ayala Calderon - 3058199250 - sayalac@bomberosbogota.gov.co "/>
    <n v="149"/>
    <s v="Fortalecimiento Institucional"/>
    <s v="Aumentar la efectividad de los servicios"/>
    <x v="3"/>
    <x v="3"/>
  </r>
  <r>
    <m/>
    <x v="1"/>
    <x v="3"/>
    <x v="0"/>
    <s v="Funcional"/>
    <s v="Fortalecimiento de la UAECOB  a través de MIPG - Gestión de recursos"/>
    <s v="Dirección, administración y control del almacén y los inventarios de la Unidad"/>
    <m/>
    <s v="Dirigir   e implementar la administración y control de los inventarios de la Unidad"/>
    <s v="Depuración de los inventarios de la UAECOB"/>
    <m/>
    <m/>
    <m/>
    <m/>
    <m/>
    <m/>
    <m/>
    <m/>
    <m/>
    <m/>
    <m/>
    <m/>
    <m/>
    <m/>
    <m/>
    <m/>
    <s v="Sebastian Ayala Calderon - 3058199250 - sayalac@bomberosbogota.gov.co "/>
    <n v="150"/>
    <s v="Fortalecimiento Institucional"/>
    <s v="Aumentar la efectividad de los servicios"/>
    <x v="1"/>
    <x v="1"/>
  </r>
  <r>
    <n v="85"/>
    <x v="1"/>
    <x v="3"/>
    <x v="0"/>
    <s v="Funcional"/>
    <s v="Fortalecimiento de la UAECOB  a través de MIPG - Gestión de recursos"/>
    <s v="Gestión Documental"/>
    <n v="19600000"/>
    <s v="Dirección y ejecución de  los planes y programas de Gestión Documental"/>
    <s v="Implementar actividades de los  sistemas y aplicativos a cargo del proceso de gestión documental de la SGC"/>
    <m/>
    <m/>
    <m/>
    <n v="80111600"/>
    <s v="Prestación de servicios de apoyo a la gestión documental de la Subdirección de Gestión Corporativa de la Unidad.-SGC"/>
    <s v="CONTRATO DE PRESTACIÓN DE SERVICIOS DE APOYO A LA GESTIÓN"/>
    <d v="2021-01-10T00:00:00"/>
    <m/>
    <d v="2021-01-30T00:00:00"/>
    <n v="8"/>
    <s v="CCE-16_Contratación directa - Sin Oferta"/>
    <n v="19600000"/>
    <n v="2450000"/>
    <n v="19600000"/>
    <s v="NO"/>
    <s v="N/A"/>
    <s v="Sebastian Ayala Calderon - 3058199250 - sayalac@bomberosbogota.gov.co "/>
    <n v="151"/>
    <s v="Fortalecimiento Institucional"/>
    <s v="Aumentar la efectividad de los servicios"/>
    <x v="3"/>
    <x v="3"/>
  </r>
  <r>
    <n v="86"/>
    <x v="1"/>
    <x v="3"/>
    <x v="0"/>
    <s v="Funcional"/>
    <s v="Fortalecimiento de la UAECOB  a través de MIPG - Gestión de recursos"/>
    <s v="Gestión Documental"/>
    <n v="14700000"/>
    <s v="Dirección y ejecución de  los planes y programas de Gestión Documental"/>
    <s v="Implementar actividades de los  sistemas y aplicativos a cargo del proceso de gestión documental de la SGC"/>
    <m/>
    <m/>
    <m/>
    <n v="80111600"/>
    <s v="Prestación de servicios de apoyo a la gestión para apoyar los  temas de sostenibilidad, desarrollo social ambiental y económico de los diferentes procesos y procedimientos de la UAECOB.-SGC"/>
    <s v="CONTRATO DE PRESTACION DE SERVICIOS PROFESIONALES"/>
    <d v="2021-01-10T00:00:00"/>
    <m/>
    <d v="2021-01-30T00:00:00"/>
    <n v="8"/>
    <s v="CCE-16_Contratación directa - Sin Oferta"/>
    <n v="14700000"/>
    <n v="3850000"/>
    <n v="14700000"/>
    <s v="NO"/>
    <s v="N/A"/>
    <s v="Sebastian Ayala Calderon - 3058199250 - sayalac@bomberosbogota.gov.co "/>
    <n v="152"/>
    <s v="Fortalecimiento Institucional"/>
    <s v="Aumentar la efectividad de los servicios"/>
    <x v="3"/>
    <x v="3"/>
  </r>
  <r>
    <m/>
    <x v="1"/>
    <x v="3"/>
    <x v="0"/>
    <s v="Funcional"/>
    <s v="Fortalecimiento de la UAECOB  a través de MIPG - Gestión de recursos"/>
    <s v="Gestión Documental"/>
    <m/>
    <s v="Ejecución de planes y programas de Gestión Documental"/>
    <s v="Apoyar actualización de procesos y prcedimientos"/>
    <m/>
    <m/>
    <m/>
    <m/>
    <m/>
    <m/>
    <m/>
    <m/>
    <m/>
    <m/>
    <m/>
    <m/>
    <m/>
    <m/>
    <m/>
    <m/>
    <s v="Sebastian Ayala Calderon - 3058199250 - sayalac@bomberosbogota.gov.co "/>
    <n v="153"/>
    <s v="Fortalecimiento Institucional"/>
    <s v="Aumentar la efectividad de los servicios"/>
    <x v="1"/>
    <x v="1"/>
  </r>
  <r>
    <n v="87"/>
    <x v="1"/>
    <x v="3"/>
    <x v="0"/>
    <s v="Funcional"/>
    <s v="Fortalecimiento de la UAECOB  a través de MIPG - Gestión de recursos"/>
    <s v="Gestión Documental"/>
    <n v="58400000"/>
    <s v="Dirección y ejecución de  los planes y programas de Gestión Documental"/>
    <s v="Liderar gestión documental de la SGC"/>
    <m/>
    <m/>
    <m/>
    <n v="80111600"/>
    <s v="Prestación de servicios profesionales, para liderar el proceso de  la gestión documental de la UAECOB.-SGC"/>
    <s v="CONTRATO DE PRESTACION DE SERVICIOS PROFESIONALES"/>
    <d v="2021-01-10T00:00:00"/>
    <m/>
    <d v="2021-01-30T00:00:00"/>
    <n v="8"/>
    <s v="CCE-16_Contratación directa - Sin Oferta"/>
    <n v="58400000"/>
    <n v="7300000"/>
    <n v="58400000"/>
    <s v="NO"/>
    <s v="N/A"/>
    <s v="Sebastian Ayala Calderon - 3058199250 - sayalac@bomberosbogota.gov.co "/>
    <n v="154"/>
    <s v="Fortalecimiento Institucional"/>
    <s v="Aumentar la efectividad de los servicios"/>
    <x v="3"/>
    <x v="3"/>
  </r>
  <r>
    <m/>
    <x v="1"/>
    <x v="3"/>
    <x v="0"/>
    <s v="Funcional"/>
    <s v="Fortalecimiento de la UAECOB  a través de MIPG - Gestión de recursos"/>
    <s v="Gestión Documental"/>
    <m/>
    <s v="Liderar  los planes y programas de Gestión Documental"/>
    <s v="Coordinar equipos de trabajo"/>
    <m/>
    <m/>
    <m/>
    <m/>
    <m/>
    <m/>
    <m/>
    <m/>
    <m/>
    <m/>
    <m/>
    <m/>
    <m/>
    <m/>
    <m/>
    <m/>
    <s v="Sebastian Ayala Calderon - 3058199250 - sayalac@bomberosbogota.gov.co "/>
    <n v="155"/>
    <s v="Fortalecimiento Institucional"/>
    <s v="Aumentar la efectividad de los servicios"/>
    <x v="1"/>
    <x v="1"/>
  </r>
  <r>
    <m/>
    <x v="1"/>
    <x v="3"/>
    <x v="0"/>
    <s v="Funcional"/>
    <s v="Fortalecimiento de la UAECOB  a través de MIPG - Gestión de recursos"/>
    <s v="Gestión Documental"/>
    <m/>
    <s v="Liderar los planes y programas de Gestión Documental"/>
    <s v="Consolidar informes"/>
    <m/>
    <m/>
    <m/>
    <m/>
    <m/>
    <m/>
    <m/>
    <m/>
    <m/>
    <m/>
    <m/>
    <m/>
    <m/>
    <m/>
    <m/>
    <m/>
    <s v="Sebastian Ayala Calderon - 3058199250 - sayalac@bomberosbogota.gov.co "/>
    <n v="156"/>
    <s v="Fortalecimiento Institucional"/>
    <s v="Aumentar la efectividad de los servicios"/>
    <x v="1"/>
    <x v="1"/>
  </r>
  <r>
    <n v="88"/>
    <x v="1"/>
    <x v="3"/>
    <x v="0"/>
    <s v="Funcional"/>
    <s v="Fortalecimiento de la UAECOB  a través de MIPG - Gestión de recursos"/>
    <s v="Gestión Documental"/>
    <n v="19600000"/>
    <s v="Dirección y ejecución de  los planes y programas de Gestión Documental"/>
    <s v="Implementación procesos y procediemientos asociados a la gestión documental a cargo de la SGC en estaciones asignadas "/>
    <m/>
    <m/>
    <m/>
    <n v="80111600"/>
    <s v="Prestación de servicios de apoyo a la gestión documental de la Subdirección de Gestión Corporativa de la Unidad-SGC"/>
    <s v="CONTRATO DE PRESTACIÓN DE SERVICIOS DE APOYO A LA GESTIÓN"/>
    <d v="2021-01-10T00:00:00"/>
    <m/>
    <d v="2021-01-30T00:00:00"/>
    <n v="8"/>
    <s v="CCE-16_Contratación directa - Sin Oferta"/>
    <n v="19600000"/>
    <n v="2450000"/>
    <n v="19600000"/>
    <s v="NO"/>
    <s v="N/A"/>
    <s v="Sebastian Ayala Calderon - 3058199250 - sayalac@bomberosbogota.gov.co "/>
    <n v="157"/>
    <s v="Fortalecimiento Institucional"/>
    <s v="Aumentar la efectividad de los servicios"/>
    <x v="3"/>
    <x v="3"/>
  </r>
  <r>
    <m/>
    <x v="1"/>
    <x v="3"/>
    <x v="0"/>
    <s v="Funcional"/>
    <s v="Fortalecimiento de la UAECOB  a través de MIPG - Gestión de recursos"/>
    <s v="Gestión Documental"/>
    <m/>
    <s v="Ejecutar los planes y programas de Gestión Documental"/>
    <s v="Apoyar actualización de procesos y prcedimientos asociados "/>
    <m/>
    <m/>
    <m/>
    <m/>
    <m/>
    <m/>
    <m/>
    <m/>
    <m/>
    <m/>
    <m/>
    <m/>
    <m/>
    <m/>
    <m/>
    <m/>
    <s v="Sebastian Ayala Calderon - 3058199250 - sayalac@bomberosbogota.gov.co "/>
    <n v="158"/>
    <s v="Fortalecimiento Institucional"/>
    <s v="Aumentar la efectividad de los servicios"/>
    <x v="1"/>
    <x v="1"/>
  </r>
  <r>
    <n v="89"/>
    <x v="1"/>
    <x v="3"/>
    <x v="0"/>
    <s v="Funcional"/>
    <s v="Fortalecimiento de la UAECOB  a través de MIPG - Gestión de recursos"/>
    <s v="Gestión Documental"/>
    <n v="30800000"/>
    <s v="Dirección y ejecución de  los planes y programas de Gestión Documental"/>
    <s v="Implementar actividades de los  sistemas y aplicativos a cargo del proceso de gestión documental de la SGC"/>
    <m/>
    <m/>
    <m/>
    <n v="80111600"/>
    <s v="Prestación de servicios profesionales en el acompañamiento y asistencia al proceso de gestión documental de la UAECOB, así como en el apoyo a la supervisión de los contratos que le sean asignados.-SGC"/>
    <s v="CONTRATO DE PRESTACION DE SERVICIOS PROFESIONALES"/>
    <d v="2021-01-10T00:00:00"/>
    <m/>
    <d v="2021-01-30T00:00:00"/>
    <n v="8"/>
    <s v="CCE-16_Contratación directa - Sin Oferta"/>
    <n v="30800000"/>
    <n v="3850000"/>
    <n v="30800000"/>
    <s v="NO"/>
    <s v="N/A"/>
    <s v="Sebastian Ayala Calderon - 3058199250 - sayalac@bomberosbogota.gov.co "/>
    <n v="159"/>
    <s v="Fortalecimiento Institucional"/>
    <s v="Aumentar la efectividad de los servicios"/>
    <x v="3"/>
    <x v="3"/>
  </r>
  <r>
    <m/>
    <x v="1"/>
    <x v="3"/>
    <x v="0"/>
    <s v="Funcional"/>
    <s v="Fortalecimiento de la UAECOB  a través de MIPG - Gestión de recursos"/>
    <s v="Gestión Documental"/>
    <m/>
    <s v="Ejecutar los planes y programas de Gestión Documental"/>
    <s v="Apoyar supervisión de contratos asignados _x000a_"/>
    <m/>
    <m/>
    <m/>
    <m/>
    <m/>
    <m/>
    <m/>
    <m/>
    <m/>
    <m/>
    <m/>
    <m/>
    <m/>
    <m/>
    <m/>
    <m/>
    <s v="Sebastian Ayala Calderon - 3058199250 - sayalac@bomberosbogota.gov.co "/>
    <n v="160"/>
    <s v="Fortalecimiento Institucional"/>
    <s v="Aumentar la efectividad de los servicios"/>
    <x v="1"/>
    <x v="1"/>
  </r>
  <r>
    <n v="90"/>
    <x v="1"/>
    <x v="3"/>
    <x v="0"/>
    <s v="Funcional"/>
    <s v="Fortalecimiento de la UAECOB  a través de MIPG - Gestión de recursos"/>
    <s v="Gestión Documental"/>
    <n v="19600000"/>
    <s v="Dirección y ejecución de  los planes y programas de Gestión Documental"/>
    <s v="Implementación procesos y procediemientos asociados a la gestión documental a cargo de la SGC"/>
    <m/>
    <m/>
    <m/>
    <n v="80111600"/>
    <s v="Prestación de servicios de apoyo a la gestión documental de la Subdirección de Gestión Corporativa de la Unidad.-SGC"/>
    <s v="CONTRATO DE PRESTACIÓN DE SERVICIOS DE APOYO A LA GESTIÓN"/>
    <d v="2021-01-10T00:00:00"/>
    <m/>
    <d v="2021-01-30T00:00:00"/>
    <n v="8"/>
    <s v="CCE-16_Contratación directa - Sin Oferta"/>
    <n v="19600000"/>
    <n v="2450000"/>
    <n v="19600000"/>
    <s v="NO"/>
    <s v="N/A"/>
    <s v="Sebastian Ayala Calderon - 3058199250 - sayalac@bomberosbogota.gov.co "/>
    <n v="161"/>
    <s v="Fortalecimiento Institucional"/>
    <s v="Aumentar la efectividad de los servicios"/>
    <x v="3"/>
    <x v="3"/>
  </r>
  <r>
    <m/>
    <x v="1"/>
    <x v="3"/>
    <x v="0"/>
    <s v="Funcional"/>
    <s v="Fortalecimiento de la UAECOB  a través de MIPG - Gestión de recursos"/>
    <s v="Gestión Documental"/>
    <m/>
    <s v="Ejecutar los planes y programas de Gestión Documental"/>
    <s v="Apoyar actualización de procesos y prcedimientos"/>
    <m/>
    <m/>
    <m/>
    <m/>
    <m/>
    <m/>
    <m/>
    <m/>
    <m/>
    <m/>
    <m/>
    <m/>
    <m/>
    <m/>
    <m/>
    <m/>
    <s v="Sebastian Ayala Calderon - 3058199250 - sayalac@bomberosbogota.gov.co "/>
    <n v="162"/>
    <s v="Fortalecimiento Institucional"/>
    <s v="Aumentar la efectividad de los servicios"/>
    <x v="1"/>
    <x v="1"/>
  </r>
  <r>
    <n v="91"/>
    <x v="1"/>
    <x v="3"/>
    <x v="0"/>
    <s v="Funcional"/>
    <s v="Fortalecimiento de la UAECOB  a través de MIPG - Gestión de recursos"/>
    <s v="Gestión Documental"/>
    <n v="19600000"/>
    <s v="Dirección y ejecución de  los planes y programas de Gestión Documental"/>
    <s v="Implementación procesos y procediemientos asociados a la gestión documental a cargo de la SGC"/>
    <m/>
    <m/>
    <m/>
    <n v="80111600"/>
    <s v="Prestación de servicios de apoyo a la gestión documental de la Subdirección de Gestión Corporativa de la Unidad.-SGC"/>
    <s v="CONTRATO DE PRESTACIÓN DE SERVICIOS DE APOYO A LA GESTIÓN"/>
    <d v="2021-01-10T00:00:00"/>
    <m/>
    <d v="2021-01-30T00:00:00"/>
    <n v="8"/>
    <s v="CCE-16_Contratación directa - Sin Oferta"/>
    <n v="19600000"/>
    <n v="2450000"/>
    <n v="19600000"/>
    <s v="NO"/>
    <s v="N/A"/>
    <s v="Sebastian Ayala Calderon - 3058199250 - sayalac@bomberosbogota.gov.co "/>
    <n v="163"/>
    <s v="Fortalecimiento Institucional"/>
    <s v="Aumentar la efectividad de los servicios"/>
    <x v="3"/>
    <x v="3"/>
  </r>
  <r>
    <m/>
    <x v="1"/>
    <x v="3"/>
    <x v="0"/>
    <s v="Funcional"/>
    <s v="Fortalecimiento de la UAECOB  a través de MIPG - Gestión de recursos"/>
    <s v="Gestión Documental"/>
    <m/>
    <s v="Ejecutar los planes y programas de Gestión Documental"/>
    <s v="Apoyar actualización de procesos y prcedimientos"/>
    <m/>
    <m/>
    <m/>
    <m/>
    <m/>
    <m/>
    <m/>
    <m/>
    <m/>
    <m/>
    <m/>
    <m/>
    <m/>
    <m/>
    <m/>
    <m/>
    <s v="Sebastian Ayala Calderon - 3058199250 - sayalac@bomberosbogota.gov.co "/>
    <n v="164"/>
    <s v="Fortalecimiento Institucional"/>
    <s v="Aumentar la efectividad de los servicios"/>
    <x v="1"/>
    <x v="1"/>
  </r>
  <r>
    <n v="92"/>
    <x v="1"/>
    <x v="3"/>
    <x v="0"/>
    <s v="Funcional"/>
    <s v="Fortalecimiento de la UAECOB  a través de MIPG - Gestión de recursos"/>
    <s v="Gestión Documental"/>
    <n v="19600000"/>
    <s v="Dirección y ejecución de  los planes y programas de Gestión Documental"/>
    <s v="Implementación procesos y procediemientos asociados a la gestión documental a cargo de la SGC"/>
    <m/>
    <m/>
    <m/>
    <n v="80111600"/>
    <s v="Prestación de servicios de apoyo a la gestión documental de la Subdirección de Gestión Corporativa de la Unidad.-SGC"/>
    <s v="CONTRATO DE PRESTACIÓN DE SERVICIOS DE APOYO A LA GESTIÓN"/>
    <d v="2021-01-10T00:00:00"/>
    <m/>
    <d v="2021-01-30T00:00:00"/>
    <n v="8"/>
    <s v="CCE-16_Contratación directa - Sin Oferta"/>
    <n v="19600000"/>
    <n v="2450000"/>
    <n v="19600000"/>
    <s v="NO"/>
    <s v="N/A"/>
    <s v="Sebastian Ayala Calderon - 3058199250 - sayalac@bomberosbogota.gov.co "/>
    <n v="165"/>
    <s v="Fortalecimiento Institucional"/>
    <s v="Aumentar la efectividad de los servicios"/>
    <x v="3"/>
    <x v="3"/>
  </r>
  <r>
    <n v="93"/>
    <x v="1"/>
    <x v="3"/>
    <x v="0"/>
    <s v="Funcional"/>
    <s v="Fortalecimiento de la UAECOB  a través de MIPG - Gestión de recursos"/>
    <s v="Gestión Documental"/>
    <n v="19600000"/>
    <s v="Dirección y ejecución de  los planes y programas de Gestión Documental"/>
    <s v="Implementación procesos y procediemientos asociados a la gestión documental a cargo de la SGC"/>
    <m/>
    <m/>
    <m/>
    <n v="80111600"/>
    <s v="Prestación de servicios de apoyo a la gestión documental de la Subdirección de Gestión Corporativa de la Unidad.-SGC"/>
    <s v="CONTRATO DE PRESTACIÓN DE SERVICIOS DE APOYO A LA GESTIÓN"/>
    <d v="2021-01-10T00:00:00"/>
    <m/>
    <d v="2021-01-30T00:00:00"/>
    <n v="8"/>
    <s v="CCE-16_Contratación directa - Sin Oferta"/>
    <n v="19600000"/>
    <n v="2450000"/>
    <n v="19600000"/>
    <s v="NO"/>
    <s v="N/A"/>
    <s v="Sebastian Ayala Calderon - 3058199250 - sayalac@bomberosbogota.gov.co "/>
    <n v="166"/>
    <s v="Fortalecimiento Institucional"/>
    <s v="Aumentar la efectividad de los servicios"/>
    <x v="3"/>
    <x v="3"/>
  </r>
  <r>
    <m/>
    <x v="1"/>
    <x v="3"/>
    <x v="0"/>
    <s v="Funcional"/>
    <s v="Fortalecimiento de la UAECOB  a través de MIPG - Gestión de recursos"/>
    <s v="Gestión Documental"/>
    <m/>
    <s v="Ejecutar los planes y programas de Gestión Documental"/>
    <s v="Actualización de procesos y prcedimientos"/>
    <m/>
    <m/>
    <m/>
    <m/>
    <m/>
    <m/>
    <m/>
    <m/>
    <m/>
    <m/>
    <m/>
    <m/>
    <m/>
    <m/>
    <m/>
    <m/>
    <s v="Sebastian Ayala Calderon - 3058199250 - sayalac@bomberosbogota.gov.co "/>
    <n v="167"/>
    <s v="Fortalecimiento Institucional"/>
    <s v="Aumentar la efectividad de los servicios"/>
    <x v="1"/>
    <x v="1"/>
  </r>
  <r>
    <n v="94"/>
    <x v="1"/>
    <x v="3"/>
    <x v="0"/>
    <s v="Funcional"/>
    <s v="Fortalecimiento de la UAECOB  a través de MIPG - Gestión de recursos"/>
    <s v="Servicios administrativos para el funcionamiento de la entidad"/>
    <n v="47600000"/>
    <s v="Soporte Administrativo operativo  de las actuaciones de la SGC"/>
    <s v="Implementación procesos y procediemientos asociados a la gestión operativa "/>
    <m/>
    <m/>
    <m/>
    <s v="8011600;_x000a_80101500"/>
    <s v="Prestación de servicios profesionales en la Subdirección de Gestión Corporativa para apoyar en la Administración Operativa y Administrativa del Edificio Comando de la UAECOB -SGC"/>
    <s v="CONTRATO DE PRESTACION DE SERVICIOS PROFESIONALES"/>
    <d v="2021-01-15T00:00:00"/>
    <m/>
    <d v="2021-01-22T00:00:00"/>
    <n v="7"/>
    <s v="CCE-16_Contratación directa - Sin Oferta"/>
    <n v="47600000"/>
    <n v="6800000"/>
    <n v="47600000"/>
    <s v="NO"/>
    <s v="N/A"/>
    <s v="Sebastian Ayala Calderon - 3058199250 - sayalac@bomberosbogota.gov.co "/>
    <n v="168"/>
    <s v="Fortalecimiento Institucional"/>
    <s v="Aumentar la efectividad de los servicios"/>
    <x v="3"/>
    <x v="3"/>
  </r>
  <r>
    <m/>
    <x v="1"/>
    <x v="3"/>
    <x v="0"/>
    <s v="Funcional"/>
    <s v="Fortalecimiento de la UAECOB  a través de MIPG - Gestión de recursos"/>
    <s v="Gestión Documental"/>
    <m/>
    <s v="Ejecutar los planes y programas de Gestión Documental"/>
    <s v="Actualización de procesos y prcedimientos"/>
    <m/>
    <m/>
    <m/>
    <m/>
    <m/>
    <m/>
    <m/>
    <m/>
    <m/>
    <m/>
    <m/>
    <m/>
    <m/>
    <m/>
    <m/>
    <m/>
    <s v="Sebastian Ayala Calderon - 3058199250 - sayalac@bomberosbogota.gov.co "/>
    <n v="169"/>
    <s v="Fortalecimiento Institucional"/>
    <s v="Aumentar la efectividad de los servicios"/>
    <x v="1"/>
    <x v="1"/>
  </r>
  <r>
    <n v="95"/>
    <x v="1"/>
    <x v="3"/>
    <x v="0"/>
    <s v="Funcional"/>
    <s v="Fortalecimiento de la UAECOB  a través de MIPG - Gestión del servicio a la ciudadanía"/>
    <s v="Consolidación de la gestión del servicio a la ciudadanía"/>
    <n v="65700000"/>
    <s v="Promoción de la cultura de servicio en la UAECOB_x000a_Trámite de requerimientos de la ciudadanía en la UAECOB_x000a_Atención a la ciudadanía_x000a_Fortalecimiento institucional. "/>
    <s v="Coordinación e implementación ejecución de los planes y programas de servicio al ciudadano a cargo de la Subdirección de Gestión Corporativa."/>
    <m/>
    <m/>
    <m/>
    <n v="80111600"/>
    <s v="Prestación de servicios profesionales para articular la gestión en la ejecución de los planes y programas de servicio al ciudadano a cargo de la Subdirección de Gestión Corporativa.-SGC"/>
    <s v="CONTRATO DE PRESTACION DE SERVICIOS PROFESIONALES"/>
    <d v="2021-01-12T00:00:00"/>
    <m/>
    <d v="2021-01-20T00:00:00"/>
    <n v="9"/>
    <s v="CCE-16_Contratación directa - Sin Oferta"/>
    <n v="65700000"/>
    <n v="7300000"/>
    <n v="65700000"/>
    <s v="NO"/>
    <s v="N/A"/>
    <s v="Sebastian Ayala Calderon - 3058199250 - sayalac@bomberosbogota.gov.co "/>
    <n v="170"/>
    <s v="Fortalecimiento Institucional"/>
    <s v="Aumentar la efectividad de los servicios"/>
    <x v="3"/>
    <x v="3"/>
  </r>
  <r>
    <m/>
    <x v="1"/>
    <x v="3"/>
    <x v="0"/>
    <s v="Funcional"/>
    <s v="Fortalecimiento de la UAECOB  a través de MIPG - Gestión del servicio a la ciudadanía"/>
    <s v="Consolidación de la gestión del servicio a la ciudadanía"/>
    <m/>
    <s v="Garantizar la atención de la ciudadanía "/>
    <s v="Acompañar la  estrtegia de  virtualización de trámites  de la UAECOB"/>
    <m/>
    <m/>
    <m/>
    <m/>
    <m/>
    <m/>
    <m/>
    <m/>
    <m/>
    <m/>
    <m/>
    <m/>
    <m/>
    <m/>
    <m/>
    <m/>
    <s v="Sebastian Ayala Calderon - 3058199250 - sayalac@bomberosbogota.gov.co "/>
    <n v="171"/>
    <s v="Fortalecimiento Institucional"/>
    <s v="Aumentar la efectividad de los servicios"/>
    <x v="1"/>
    <x v="1"/>
  </r>
  <r>
    <m/>
    <x v="1"/>
    <x v="3"/>
    <x v="0"/>
    <s v="Funcional"/>
    <s v="Fortalecimiento de la UAECOB  a través de MIPG - Gestión del servicio a la ciudadanía"/>
    <s v="Consolidación de la gestión del servicio a la ciudadanía"/>
    <m/>
    <s v="Garantizar la atención de la ciudadanía "/>
    <s v="Liderar gestión del servicio a a la ciudadanía "/>
    <m/>
    <m/>
    <m/>
    <m/>
    <m/>
    <m/>
    <m/>
    <m/>
    <m/>
    <m/>
    <m/>
    <m/>
    <m/>
    <m/>
    <m/>
    <m/>
    <s v="Sebastian Ayala Calderon - 3058199250 - sayalac@bomberosbogota.gov.co "/>
    <n v="172"/>
    <s v="Fortalecimiento Institucional"/>
    <s v="Aumentar la efectividad de los servicios"/>
    <x v="1"/>
    <x v="1"/>
  </r>
  <r>
    <n v="96"/>
    <x v="1"/>
    <x v="3"/>
    <x v="0"/>
    <s v="Funcional"/>
    <s v="Difundir y promover la apropiación de la Política Ambiental Institucional - sostenibilidad"/>
    <s v="Sostenibilidad en la construcción, remodelación, mantenimiento y operación de las estaciones de bomberos de la UAECOB"/>
    <n v="26800000"/>
    <s v="Implementar acciones orientadas a la sostenibilidad en la construcción, remodelación, mantenimiento y operación de las estaciones de bomberos de la UAECOB"/>
    <s v="Acompañar  a a la implementación de acciones de sostnibildad ambiental en los equipos de trabajo de la UAECOB_x000a_Aisistir técnicamente a los equipos de trabaj "/>
    <m/>
    <m/>
    <m/>
    <n v="80111600"/>
    <s v="Prestar servicios técnicos en la ejecución de los planes y programas de servicio al ciudadano, a cargo de la Subdirección de Gestión Corporativa.-SGC"/>
    <s v="CONTRATO DE PRESTACIÓN DE SERVICIOS DE APOYO A LA GESTIÓN"/>
    <d v="2021-01-12T00:00:00"/>
    <m/>
    <d v="2021-01-20T00:00:00"/>
    <n v="8"/>
    <s v="CCE-16_Contratación directa - Sin Oferta"/>
    <n v="26800000"/>
    <n v="3350000"/>
    <n v="26800000"/>
    <s v="NO"/>
    <s v="N/A"/>
    <s v="Sebastian Ayala Calderon - 3058199250 - sayalac@bomberosbogota.gov.co "/>
    <n v="173"/>
    <s v="Fortalecimiento Institucional"/>
    <s v="Incrementar la cultura de responsabilidad institucional"/>
    <x v="3"/>
    <x v="3"/>
  </r>
  <r>
    <n v="97"/>
    <x v="1"/>
    <x v="3"/>
    <x v="0"/>
    <s v="Funcional"/>
    <s v="Fortalecimiento de la UAECOB  a través de MIPG - Gestión del servicio a la ciudadanía"/>
    <s v="Consolidación de la gestión del servicio a la ciudadanía"/>
    <n v="22050000"/>
    <s v="Promoción de la cultura de servicio en la UAECOB_x000a_Trámite de requerimientos de la ciudadanía en la UAECOB_x000a_Atención a la ciudadanía_x000a_Fortalecimiento institucional. "/>
    <s v="Atención  a la ciudadanía en los lugares y canales asociados "/>
    <m/>
    <m/>
    <m/>
    <n v="80111600"/>
    <s v="Prestación de servicios de apoyo a la gestión en la ejecución de los planes y programas de servicio al ciudadano a cargo de la Subdirección de Gestión Corporativa-SGC"/>
    <s v="CONTRATO DE PRESTACIÓN DE SERVICIOS DE APOYO A LA GESTIÓN"/>
    <d v="2021-01-12T00:00:00"/>
    <m/>
    <d v="2021-01-20T00:00:00"/>
    <n v="9"/>
    <s v="CCE-16_Contratación directa - Sin Oferta"/>
    <n v="22050000"/>
    <n v="2450000"/>
    <n v="22050000"/>
    <s v="NO"/>
    <s v="N/A"/>
    <s v="Sebastian Ayala Calderon - 3058199250 - sayalac@bomberosbogota.gov.co "/>
    <n v="174"/>
    <s v="Fortalecimiento Institucional"/>
    <s v="Aumentar la efectividad de los servicios"/>
    <x v="3"/>
    <x v="3"/>
  </r>
  <r>
    <m/>
    <x v="1"/>
    <x v="3"/>
    <x v="0"/>
    <s v="Funcional"/>
    <s v="Fortalecimiento de la UAECOB  a través de MIPG - Gestión del servicio a la ciudadanía"/>
    <s v="Consolidación de la gestión del servicio a la ciudadanía"/>
    <m/>
    <s v="Garantizar la atención de la ciudadanía "/>
    <s v="Implementación de los procedimientos de atención a la ciudadanía "/>
    <m/>
    <m/>
    <m/>
    <m/>
    <m/>
    <m/>
    <m/>
    <m/>
    <m/>
    <m/>
    <m/>
    <m/>
    <m/>
    <m/>
    <m/>
    <m/>
    <s v="Sebastian Ayala Calderon - 3058199250 - sayalac@bomberosbogota.gov.co "/>
    <n v="175"/>
    <s v="Fortalecimiento Institucional"/>
    <s v="Aumentar la efectividad de los servicios"/>
    <x v="1"/>
    <x v="1"/>
  </r>
  <r>
    <n v="98"/>
    <x v="1"/>
    <x v="3"/>
    <x v="0"/>
    <s v="Funcional"/>
    <s v="Fortalecimiento de la UAECOB  a través de MIPG - Gestión del servicio a la ciudadanía"/>
    <s v="Consolidación de la gestión del servicio a la ciudadanía"/>
    <n v="22050000"/>
    <s v="Promoción de la cultura de servicio en la UAECOB_x000a_Trámite de requerimientos de la ciudadanía en la UAECOB_x000a_Atención a la ciudadanía_x000a_Fortalecimiento institucional. "/>
    <s v="Atención  a la ciudadanía en los lugares y canales asociados "/>
    <m/>
    <m/>
    <m/>
    <n v="80111600"/>
    <s v="Prestación de servicios de apoyo a la gestión en la ejecución de los planes y programas de servicio al ciudadano a cargo de la Subdirección de Gestión Corporativa.-SGC"/>
    <s v="CONTRATO DE PRESTACIÓN DE SERVICIOS DE APOYO A LA GESTIÓN"/>
    <d v="2021-01-12T00:00:00"/>
    <m/>
    <d v="2021-01-20T00:00:00"/>
    <n v="9"/>
    <s v="CCE-16_Contratación directa - Sin Oferta"/>
    <n v="22050000"/>
    <n v="2450000"/>
    <n v="22050000"/>
    <s v="NO"/>
    <s v="N/A"/>
    <s v="Sebastian Ayala Calderon - 3058199250 - sayalac@bomberosbogota.gov.co "/>
    <n v="176"/>
    <s v="Fortalecimiento Institucional"/>
    <s v="Aumentar la efectividad de los servicios"/>
    <x v="3"/>
    <x v="3"/>
  </r>
  <r>
    <m/>
    <x v="1"/>
    <x v="3"/>
    <x v="0"/>
    <s v="Funcional"/>
    <s v="Fortalecimiento de la UAECOB  a través de MIPG - Gestión del servicio a la ciudadanía"/>
    <s v="Consolidación de la gestión del servicio a la ciudadanía"/>
    <m/>
    <s v="Garantizar la atención de la ciudadanía "/>
    <s v="Implmentar  de los procedimientos de atención a la ciudadanía "/>
    <m/>
    <m/>
    <m/>
    <m/>
    <m/>
    <m/>
    <m/>
    <m/>
    <m/>
    <m/>
    <m/>
    <m/>
    <m/>
    <m/>
    <m/>
    <m/>
    <s v="Sebastian Ayala Calderon - 3058199250 - sayalac@bomberosbogota.gov.co "/>
    <n v="177"/>
    <s v="Fortalecimiento Institucional"/>
    <s v="Aumentar la efectividad de los servicios"/>
    <x v="1"/>
    <x v="1"/>
  </r>
  <r>
    <n v="99"/>
    <x v="1"/>
    <x v="3"/>
    <x v="0"/>
    <s v="Funcional"/>
    <s v="Fortalecimiento de la UAECOB  a través de MIPG - Gestión del servicio a la ciudadanía"/>
    <s v="Consolidación de la gestión del servicio a la ciudadanía"/>
    <n v="22050000"/>
    <s v="Promoción de la cultura de servicio en la UAECOB_x000a_Trámite de requerimientos de la ciudadanía en la UAECOB_x000a_Atención a la ciudadanía_x000a_Fortalecimiento institucional. "/>
    <s v="Atención  a la ciudadanía en los lugares y canales asociados "/>
    <m/>
    <m/>
    <m/>
    <n v="80111600"/>
    <s v="Prestación de servicios de apoyo a la gestión en la ejecución de los planes y programas de servicio al ciudadano a cargo de la Subdirección de Gestión Corporativa.-SGC"/>
    <s v="CONTRATO DE PRESTACIÓN DE SERVICIOS DE APOYO A LA GESTIÓN"/>
    <d v="2021-01-12T00:00:00"/>
    <m/>
    <d v="2021-01-20T00:00:00"/>
    <n v="9"/>
    <s v="CCE-16_Contratación directa - Sin Oferta"/>
    <n v="22050000"/>
    <n v="2450000"/>
    <n v="22050000"/>
    <s v="NO"/>
    <s v="N/A"/>
    <s v="Sebastian Ayala Calderon - 3058199250 - sayalac@bomberosbogota.gov.co "/>
    <n v="178"/>
    <s v="Fortalecimiento Institucional"/>
    <s v="Aumentar la efectividad de los servicios"/>
    <x v="3"/>
    <x v="3"/>
  </r>
  <r>
    <m/>
    <x v="1"/>
    <x v="3"/>
    <x v="0"/>
    <s v="Funcional"/>
    <s v="Fortalecimiento de la UAECOB  a través de MIPG - Gestión del servicio a la ciudadanía"/>
    <s v="Consolidación de la gestión del servicio a la ciudadanía"/>
    <m/>
    <s v="Garantizar la atención de la ciudadanía "/>
    <s v="Implementar los  procedimientos de atención a la ciudadanía "/>
    <m/>
    <m/>
    <m/>
    <m/>
    <m/>
    <m/>
    <m/>
    <m/>
    <m/>
    <m/>
    <m/>
    <m/>
    <m/>
    <m/>
    <m/>
    <m/>
    <s v="Sebastian Ayala Calderon - 3058199250 - sayalac@bomberosbogota.gov.co "/>
    <n v="179"/>
    <s v="Fortalecimiento Institucional"/>
    <s v="Aumentar la efectividad de los servicios"/>
    <x v="1"/>
    <x v="1"/>
  </r>
  <r>
    <n v="100"/>
    <x v="1"/>
    <x v="3"/>
    <x v="0"/>
    <s v="Funcional"/>
    <s v="Fortalecimiento de la UAECOB  a través de MIPG - Gestión del servicio a la ciudadanía"/>
    <s v="Consolidación de la gestión del servicio a la ciudadanía"/>
    <n v="22050000"/>
    <s v="Promoción de la cultura de servicio en la UAECOB_x000a_Trámite de requerimientos de la ciudadanía en la UAECOB_x000a_Atención a la ciudadanía_x000a_Fortalecimiento institucional. "/>
    <s v="Atención  a la ciudadanía en los lugares y canales asociados "/>
    <m/>
    <m/>
    <m/>
    <n v="80111600"/>
    <s v="Prestación de servicios de apoyo a la gestión en la ejecución de los planes y programas de servicio al ciudadano a cargo de la Subdirección de Gestión Corporativa.SGC"/>
    <s v="CONTRATO DE PRESTACIÓN DE SERVICIOS DE APOYO A LA GESTIÓN"/>
    <d v="2021-01-12T00:00:00"/>
    <m/>
    <d v="2021-01-20T00:00:00"/>
    <n v="9"/>
    <s v="CCE-16_Contratación directa - Sin Oferta"/>
    <n v="22050000"/>
    <n v="2450000"/>
    <n v="22050000"/>
    <s v="NO"/>
    <s v="N/A"/>
    <s v="Sebastian Ayala Calderon - 3058199250 - sayalac@bomberosbogota.gov.co "/>
    <n v="180"/>
    <s v="Fortalecimiento Institucional"/>
    <s v="Aumentar la efectividad de los servicios"/>
    <x v="3"/>
    <x v="3"/>
  </r>
  <r>
    <m/>
    <x v="1"/>
    <x v="3"/>
    <x v="0"/>
    <s v="Funcional"/>
    <s v="Fortalecimiento de la UAECOB  a través de MIPG - Gestión del servicio a la ciudadanía"/>
    <s v="Consolidación de la gestión del servicio a la ciudadanía"/>
    <m/>
    <s v="Garantizar la atención de la ciudadanía "/>
    <s v="Implementar los  procedimientos de atención a la ciudadanía "/>
    <m/>
    <m/>
    <m/>
    <m/>
    <m/>
    <m/>
    <m/>
    <m/>
    <m/>
    <m/>
    <m/>
    <m/>
    <m/>
    <m/>
    <m/>
    <m/>
    <s v="Sebastian Ayala Calderon - 3058199250 - sayalac@bomberosbogota.gov.co "/>
    <n v="181"/>
    <s v="Fortalecimiento Institucional"/>
    <s v="Aumentar la efectividad de los servicios"/>
    <x v="1"/>
    <x v="1"/>
  </r>
  <r>
    <n v="101"/>
    <x v="1"/>
    <x v="3"/>
    <x v="0"/>
    <s v="Funcional"/>
    <s v="Fortalecimiento de la UAECOB  a través de MIPG - Gestión del servicio a la ciudadanía"/>
    <s v="Consolidación de la gestión del servicio a la ciudadanía"/>
    <n v="22050000"/>
    <s v="Promoción de la cultura de servicio en la UAECOB_x000a_Trámite de requerimientos de la ciudadanía en la UAECOB_x000a_Atención a la ciudadanía_x000a_Fortalecimiento institucional. "/>
    <s v="Atención  a la ciudadanía en los lugares y canales asociados "/>
    <m/>
    <m/>
    <m/>
    <n v="80111600"/>
    <s v="Prestación de servicios de apoyo a la gestión en la ejecución de los planes y programas de servicio al ciudadano a cargo de la Subdirección de Gestión Corporativa.-SGC"/>
    <s v="CONTRATO DE PRESTACIÓN DE SERVICIOS DE APOYO A LA GESTIÓN"/>
    <d v="2021-01-12T00:00:00"/>
    <m/>
    <d v="2021-01-20T00:00:00"/>
    <n v="9"/>
    <s v="CCE-16_Contratación directa - Sin Oferta"/>
    <n v="22050000"/>
    <n v="2450000"/>
    <n v="22050000"/>
    <s v="NO"/>
    <s v="N/A"/>
    <s v="Sebastian Ayala Calderon - 3058199250 - sayalac@bomberosbogota.gov.co "/>
    <n v="182"/>
    <s v="Fortalecimiento Institucional"/>
    <s v="Aumentar la efectividad de los servicios"/>
    <x v="3"/>
    <x v="3"/>
  </r>
  <r>
    <m/>
    <x v="1"/>
    <x v="3"/>
    <x v="0"/>
    <s v="Funcional"/>
    <s v="Fortalecimiento de la UAECOB  a través de MIPG - Gestión del servicio a la ciudadanía"/>
    <s v="Consolidación de la gestión del servicio a la ciudadanía"/>
    <m/>
    <s v="Garantizar la atención de la ciudadanía "/>
    <s v="Implementar los  procedimientos de atención a la ciudadanía "/>
    <m/>
    <m/>
    <m/>
    <m/>
    <m/>
    <m/>
    <m/>
    <m/>
    <m/>
    <m/>
    <m/>
    <m/>
    <m/>
    <m/>
    <m/>
    <m/>
    <s v="Sebastian Ayala Calderon - 3058199250 - sayalac@bomberosbogota.gov.co "/>
    <n v="183"/>
    <s v="Fortalecimiento Institucional"/>
    <s v="Aumentar la efectividad de los servicios"/>
    <x v="1"/>
    <x v="1"/>
  </r>
  <r>
    <n v="102"/>
    <x v="1"/>
    <x v="3"/>
    <x v="0"/>
    <s v="Funcional"/>
    <s v="Fortalecimiento de la UAECOB  a través de MIPG - Gestión del servicio a la ciudadanía"/>
    <s v="Consolidación de la gestión del servicio a la ciudadanía"/>
    <n v="22050000"/>
    <s v="Promoción de la cultura de servicio en la UAECOB_x000a_Trámite de requerimientos de la ciudadanía en la UAECOB_x000a_Atención a la ciudadanía_x000a_Fortalecimiento institucional. "/>
    <s v="Atención  a la ciudadanía en los lugares y canales asociados "/>
    <m/>
    <m/>
    <m/>
    <n v="80111600"/>
    <s v="Prestación de servicios de apoyo a la gestión en la ejecución de los planes y programas de servicio al ciudadano a cargo de la Subdirección de Gestión Corporativa.-SGC"/>
    <s v="CONTRATO DE PRESTACIÓN DE SERVICIOS DE APOYO A LA GESTIÓN"/>
    <d v="2021-01-12T00:00:00"/>
    <m/>
    <d v="2021-01-20T00:00:00"/>
    <n v="9"/>
    <s v="CCE-16_Contratación directa - Sin Oferta"/>
    <n v="22050000"/>
    <n v="2450000"/>
    <n v="22050000"/>
    <s v="NO"/>
    <s v="N/A"/>
    <s v="Sebastian Ayala Calderon - 3058199250 - sayalac@bomberosbogota.gov.co "/>
    <n v="184"/>
    <s v="Fortalecimiento Institucional"/>
    <s v="Aumentar la efectividad de los servicios"/>
    <x v="3"/>
    <x v="3"/>
  </r>
  <r>
    <m/>
    <x v="1"/>
    <x v="3"/>
    <x v="0"/>
    <s v="Funcional"/>
    <s v="Fortalecimiento de la UAECOB  a través de MIPG - Gestión del servicio a la ciudadanía"/>
    <s v="Consolidación de la gestión del servicio a la ciudadanía"/>
    <m/>
    <s v="Garantizar la atención de la ciudadanía "/>
    <s v="Implementar los  procedimientos de atención a la ciudadanía "/>
    <m/>
    <m/>
    <m/>
    <m/>
    <m/>
    <m/>
    <m/>
    <m/>
    <m/>
    <m/>
    <m/>
    <m/>
    <m/>
    <m/>
    <m/>
    <m/>
    <s v="Sebastian Ayala Calderon - 3058199250 - sayalac@bomberosbogota.gov.co "/>
    <n v="185"/>
    <s v="Fortalecimiento Institucional"/>
    <s v="Aumentar la efectividad de los servicios"/>
    <x v="1"/>
    <x v="1"/>
  </r>
  <r>
    <n v="103"/>
    <x v="1"/>
    <x v="3"/>
    <x v="0"/>
    <s v="Funcional"/>
    <s v="Fortalecimiento de la UAECOB  a través de MIPG - Gestión del servicio a la ciudadanía"/>
    <s v="Consolidación de la gestión del servicio a la ciudadanía"/>
    <n v="22050000"/>
    <s v="Promoción de la cultura de servicio en la UAECOB_x000a_Trámite de requerimientos de la ciudadanía en la UAECOB_x000a_Atención a la ciudadanía_x000a_Fortalecimiento institucional. "/>
    <s v="Atención  a la ciudadanía en los lugares y canales asociados "/>
    <m/>
    <m/>
    <m/>
    <n v="80111600"/>
    <s v="Prestación de servicios de apoyo a la gestión en la ejecución de los planes y programas de servicio al ciudadano a cargo de la Subdirección de Gestión Corporativa.-SGC"/>
    <s v="CONTRATO DE PRESTACIÓN DE SERVICIOS DE APOYO A LA GESTIÓN"/>
    <d v="2021-01-12T00:00:00"/>
    <m/>
    <d v="2021-01-20T00:00:00"/>
    <n v="9"/>
    <s v="CCE-16_Contratación directa - Sin Oferta"/>
    <n v="22050000"/>
    <n v="2450000"/>
    <n v="22050000"/>
    <s v="NO"/>
    <s v="N/A"/>
    <s v="Sebastian Ayala Calderon - 3058199250 - sayalac@bomberosbogota.gov.co "/>
    <n v="186"/>
    <s v="Fortalecimiento Institucional"/>
    <s v="Aumentar la efectividad de los servicios"/>
    <x v="3"/>
    <x v="3"/>
  </r>
  <r>
    <m/>
    <x v="1"/>
    <x v="3"/>
    <x v="0"/>
    <s v="Funcional"/>
    <s v="Fortalecimiento de la UAECOB  a través de MIPG - Gestión del servicio a la ciudadanía"/>
    <s v="Consolidación de la gestión del servicio a la ciudadanía"/>
    <m/>
    <s v="Garantizar la atención de la ciudadanía "/>
    <s v="Implementar los  procedimientos de atención a la ciudadanía "/>
    <m/>
    <m/>
    <m/>
    <m/>
    <m/>
    <m/>
    <m/>
    <m/>
    <m/>
    <m/>
    <m/>
    <m/>
    <m/>
    <m/>
    <m/>
    <m/>
    <s v="Sebastian Ayala Calderon - 3058199250 - sayalac@bomberosbogota.gov.co "/>
    <n v="187"/>
    <s v="Fortalecimiento Institucional"/>
    <s v="Aumentar la efectividad de los servicios"/>
    <x v="1"/>
    <x v="1"/>
  </r>
  <r>
    <n v="104"/>
    <x v="1"/>
    <x v="3"/>
    <x v="0"/>
    <s v="Funcional"/>
    <s v="Fortalecimiento de la UAECOB  a través de MIPG - Gestión del servicio a la ciudadanía"/>
    <s v="Consolidación de la gestión del servicio a la ciudadanía"/>
    <n v="22050000"/>
    <s v="Promoción de la cultura de servicio en la UAECOB_x000a_Trámite de requerimientos de la ciudadanía en la UAECOB_x000a_Atención a la ciudadanía_x000a_Fortalecimiento institucional. "/>
    <s v="Atención  a la ciudadanía en los lugares y canales asociados "/>
    <m/>
    <m/>
    <m/>
    <n v="80111600"/>
    <s v="Prestación de servicios de apoyo a la gestión en la ejecución de los planes y programas de servicio al ciudadano a cargo de la Subdirección de Gestión Corporativa.-SGC"/>
    <s v="CONTRATO DE PRESTACIÓN DE SERVICIOS DE APOYO A LA GESTIÓN"/>
    <d v="2021-01-12T00:00:00"/>
    <m/>
    <d v="2021-01-20T00:00:00"/>
    <n v="9"/>
    <s v="CCE-16_Contratación directa - Sin Oferta"/>
    <n v="22050000"/>
    <n v="2450000"/>
    <n v="22050000"/>
    <s v="NO"/>
    <s v="N/A"/>
    <s v="Sebastian Ayala Calderon - 3058199250 - sayalac@bomberosbogota.gov.co "/>
    <n v="188"/>
    <s v="Fortalecimiento Institucional"/>
    <s v="Aumentar la efectividad de los servicios"/>
    <x v="3"/>
    <x v="3"/>
  </r>
  <r>
    <m/>
    <x v="1"/>
    <x v="3"/>
    <x v="0"/>
    <s v="Funcional"/>
    <s v="Fortalecimiento de la UAECOB  a través de MIPG - Gestión del servicio a la ciudadanía"/>
    <s v="Consolidación de la gestión del servicio a la ciudadanía"/>
    <m/>
    <s v="Garantizar la atención de la ciudadanía "/>
    <s v="Implementar los  procedimientos de atención a la ciudadanía "/>
    <m/>
    <m/>
    <m/>
    <m/>
    <m/>
    <m/>
    <m/>
    <m/>
    <m/>
    <m/>
    <m/>
    <m/>
    <m/>
    <m/>
    <m/>
    <m/>
    <s v="Sebastian Ayala Calderon - 3058199250 - sayalac@bomberosbogota.gov.co "/>
    <n v="189"/>
    <s v="Fortalecimiento Institucional"/>
    <s v="Aumentar la efectividad de los servicios"/>
    <x v="1"/>
    <x v="1"/>
  </r>
  <r>
    <n v="105"/>
    <x v="1"/>
    <x v="3"/>
    <x v="0"/>
    <s v="Funcional"/>
    <s v="Fortalecimiento de la UAECOB  a través de MIPG - Gestión del servicio a la ciudadanía"/>
    <s v="Consolidación de la gestión del servicio a la ciudadanía"/>
    <n v="22050000"/>
    <s v="Promoción de la cultura de servicio en la UAECOB_x000a_Trámite de requerimientos de la ciudadanía en la UAECOB_x000a_Atención a la ciudadanía_x000a_Fortalecimiento institucional. "/>
    <s v="Atención  a la ciudadanía en los lugares y canales asociados "/>
    <m/>
    <m/>
    <m/>
    <n v="80111600"/>
    <s v="Prestación de servicios de apoyo a la gestión en la ejecución de los planes y programas de servicio al ciudadano a cargo de la Subdirección de Gestión Corporativa.-SGC"/>
    <s v="CONTRATO DE PRESTACIÓN DE SERVICIOS DE APOYO A LA GESTIÓN"/>
    <d v="2021-01-12T00:00:00"/>
    <m/>
    <d v="2021-01-20T00:00:00"/>
    <n v="9"/>
    <s v="CCE-16_Contratación directa - Sin Oferta"/>
    <n v="22050000"/>
    <n v="2450000"/>
    <n v="22050000"/>
    <s v="NO"/>
    <s v="N/A"/>
    <s v="Sebastian Ayala Calderon - 3058199250 - sayalac@bomberosbogota.gov.co "/>
    <n v="190"/>
    <s v="Fortalecimiento Institucional"/>
    <s v="Aumentar la efectividad de los servicios"/>
    <x v="3"/>
    <x v="3"/>
  </r>
  <r>
    <m/>
    <x v="1"/>
    <x v="3"/>
    <x v="0"/>
    <s v="Funcional"/>
    <s v="Fortalecimiento de la UAECOB  a través de MIPG - Gestión del servicio a la ciudadanía"/>
    <s v="Consolidación de la gestión del servicio a la ciudadanía"/>
    <m/>
    <s v="Garantizar la atención de la ciudadanía "/>
    <s v="Implementar los  procedimientos de atención a la ciudadanía "/>
    <m/>
    <m/>
    <m/>
    <m/>
    <m/>
    <m/>
    <m/>
    <m/>
    <m/>
    <m/>
    <m/>
    <m/>
    <m/>
    <m/>
    <m/>
    <m/>
    <s v="Sebastian Ayala Calderon - 3058199250 - sayalac@bomberosbogota.gov.co "/>
    <n v="191"/>
    <s v="Fortalecimiento Institucional"/>
    <s v="Aumentar la efectividad de los servicios"/>
    <x v="1"/>
    <x v="1"/>
  </r>
  <r>
    <n v="106"/>
    <x v="1"/>
    <x v="3"/>
    <x v="0"/>
    <s v="Funcional"/>
    <s v="Fortalecimiento de la UAECOB  a través de MIPG - Gestión del servicio a la ciudadanía"/>
    <s v="Consolidación de la gestión del servicio a la ciudadanía"/>
    <n v="22050000"/>
    <s v="Promoción de la cultura de servicio en la UAECOB_x000a_Trámite de requerimientos de la ciudadanía en la UAECOB_x000a_Atención a la ciudadanía_x000a_Fortalecimiento institucional. "/>
    <s v="Atención  a la ciudadanía en los lugares y canales asociados "/>
    <m/>
    <m/>
    <m/>
    <n v="80111600"/>
    <s v="Prestación de servicios de apoyo a la gestión en la ejecución de los planes y programas de servicio al ciudadano a cargo de la Subdirección de Gestión Corporativa-SGC"/>
    <s v="CONTRATO DE PRESTACIÓN DE SERVICIOS DE APOYO A LA GESTIÓN"/>
    <d v="2021-01-12T00:00:00"/>
    <m/>
    <d v="2021-01-20T00:00:00"/>
    <n v="9"/>
    <s v="CCE-16_Contratación directa - Sin Oferta"/>
    <n v="22050000"/>
    <n v="2450000"/>
    <n v="22050000"/>
    <s v="NO"/>
    <s v="N/A"/>
    <s v="Sebastian Ayala Calderon - 3058199250 - sayalac@bomberosbogota.gov.co "/>
    <n v="192"/>
    <s v="Fortalecimiento Institucional"/>
    <s v="Aumentar la efectividad de los servicios"/>
    <x v="3"/>
    <x v="3"/>
  </r>
  <r>
    <m/>
    <x v="1"/>
    <x v="3"/>
    <x v="0"/>
    <s v="Funcional"/>
    <s v="Fortalecimiento de la UAECOB  a través de MIPG - Gestión del servicio a la ciudadanía"/>
    <s v="Consolidación de la gestión del servicio a la ciudadanía"/>
    <m/>
    <s v="Garantizar la atención de la ciudadanía "/>
    <s v="Implementar los  procedimientos de atención a la ciudadanía "/>
    <m/>
    <m/>
    <m/>
    <m/>
    <m/>
    <m/>
    <m/>
    <m/>
    <m/>
    <m/>
    <m/>
    <m/>
    <m/>
    <m/>
    <m/>
    <m/>
    <s v="Sebastian Ayala Calderon - 3058199250 - sayalac@bomberosbogota.gov.co "/>
    <n v="193"/>
    <s v="Fortalecimiento Institucional"/>
    <s v="Aumentar la efectividad de los servicios"/>
    <x v="1"/>
    <x v="1"/>
  </r>
  <r>
    <n v="107"/>
    <x v="1"/>
    <x v="3"/>
    <x v="0"/>
    <s v="Funcional"/>
    <s v="Fortalecimiento de la UAECOB  a través de MIPG - Gestión del servicio a la ciudadanía"/>
    <s v="Consolidación de la gestión del servicio a la ciudadanía"/>
    <n v="22050000"/>
    <s v="Promoción de la cultura de servicio en la UAECOB_x000a_Trámite de requerimientos de la ciudadanía en la UAECOB_x000a_Atención a la ciudadanía_x000a_Fortalecimiento institucional. "/>
    <s v="Atención  a la ciudadanía en los lugares y canales asociados "/>
    <m/>
    <m/>
    <m/>
    <n v="80111600"/>
    <s v="Prestación de servicios de apoyo a la gestión en la ejecución de los planes y programas de servicio al ciudadano a cargo de la Subdirección de Gestión Corporativa-SGC"/>
    <s v="CONTRATO DE PRESTACIÓN DE SERVICIOS DE APOYO A LA GESTIÓN"/>
    <d v="2021-01-12T00:00:00"/>
    <m/>
    <d v="2021-01-20T00:00:00"/>
    <n v="9"/>
    <s v="CCE-16_Contratación directa - Sin Oferta"/>
    <n v="22050000"/>
    <n v="2450000"/>
    <n v="22050000"/>
    <s v="NO"/>
    <s v="N/A"/>
    <s v="Sebastian Ayala Calderon - 3058199250 - sayalac@bomberosbogota.gov.co "/>
    <n v="194"/>
    <s v="Fortalecimiento Institucional"/>
    <s v="Aumentar la efectividad de los servicios"/>
    <x v="3"/>
    <x v="3"/>
  </r>
  <r>
    <m/>
    <x v="1"/>
    <x v="3"/>
    <x v="0"/>
    <s v="Funcional"/>
    <s v="Fortalecimiento de la UAECOB  a través de MIPG - Gestión del servicio a la ciudadanía"/>
    <s v="Consolidación de la gestión del servicio a la ciudadanía"/>
    <m/>
    <s v="Garantizar la atención de la ciudadanía "/>
    <s v="Implementar los  procedimientos de atención a la ciudadanía "/>
    <m/>
    <m/>
    <m/>
    <m/>
    <m/>
    <m/>
    <m/>
    <m/>
    <m/>
    <m/>
    <m/>
    <m/>
    <m/>
    <m/>
    <m/>
    <m/>
    <s v="Sebastian Ayala Calderon - 3058199250 - sayalac@bomberosbogota.gov.co "/>
    <n v="195"/>
    <s v="Fortalecimiento Institucional"/>
    <s v="Aumentar la efectividad de los servicios"/>
    <x v="1"/>
    <x v="1"/>
  </r>
  <r>
    <n v="108"/>
    <x v="1"/>
    <x v="3"/>
    <x v="0"/>
    <s v="Funcional"/>
    <s v="Fortalecimiento de la UAECOB  a través de MIPG - Gestión del servicio a la ciudadanía"/>
    <s v="Consolidación de la gestión del servicio a la ciudadanía"/>
    <n v="22050000"/>
    <s v="Promoción de la cultura de servicio en la UAECOB_x000a_Trámite de requerimientos de la ciudadanía en la UAECOB_x000a_Atención a la ciudadanía_x000a_Fortalecimiento institucional. "/>
    <s v="Atención  a la ciudadanía en los lugares y canales asociados "/>
    <m/>
    <m/>
    <m/>
    <n v="80111600"/>
    <s v="Prestación de servicios de apoyo a la gestión en la ejecución de los planes y programas de servicio al ciudadano a cargo de la Subdirección de Gestión Corporativa-SGC"/>
    <s v="CONTRATO DE PRESTACIÓN DE SERVICIOS DE APOYO A LA GESTIÓN"/>
    <d v="2021-01-12T00:00:00"/>
    <m/>
    <d v="2021-01-20T00:00:00"/>
    <n v="9"/>
    <s v="CCE-16_Contratación directa - Sin Oferta"/>
    <n v="22050000"/>
    <n v="2450000"/>
    <n v="22050000"/>
    <s v="NO"/>
    <s v="N/A"/>
    <s v="Sebastian Ayala Calderon - 3058199250 - sayalac@bomberosbogota.gov.co "/>
    <n v="196"/>
    <s v="Fortalecimiento Institucional"/>
    <s v="Aumentar la efectividad de los servicios"/>
    <x v="3"/>
    <x v="3"/>
  </r>
  <r>
    <m/>
    <x v="1"/>
    <x v="3"/>
    <x v="0"/>
    <s v="Funcional"/>
    <s v="Fortalecimiento de la UAECOB  a través de MIPG - Gestión del servicio a la ciudadanía"/>
    <s v="Consolidación de la gestión del servicio a la ciudadanía"/>
    <m/>
    <s v="Garantizar la atención de la ciudadanía "/>
    <s v="Implementar los  procedimientos de atención a la ciudadanía "/>
    <m/>
    <m/>
    <m/>
    <m/>
    <m/>
    <m/>
    <m/>
    <m/>
    <m/>
    <m/>
    <m/>
    <m/>
    <m/>
    <m/>
    <m/>
    <m/>
    <s v="Sebastian Ayala Calderon - 3058199250 - sayalac@bomberosbogota.gov.co "/>
    <n v="197"/>
    <s v="Fortalecimiento Institucional"/>
    <s v="Aumentar la efectividad de los servicios"/>
    <x v="1"/>
    <x v="1"/>
  </r>
  <r>
    <n v="109"/>
    <x v="1"/>
    <x v="3"/>
    <x v="0"/>
    <s v="Funcional"/>
    <s v="Fortalecimiento de la UAECOB  a través de MIPG - Gestión del servicio a la ciudadanía"/>
    <s v="Consolidación de la gestión del servicio a la ciudadanía"/>
    <n v="22050000"/>
    <s v="Promoción de la cultura de servicio en la UAECOB_x000a_Trámite de requerimientos de la ciudadanía en la UAECOB_x000a_Atención a la ciudadanía_x000a_Fortalecimiento institucional. "/>
    <s v="Atención  a la ciudadanía en los lugares y canales asociados "/>
    <m/>
    <m/>
    <m/>
    <n v="80111600"/>
    <s v="Prestación de servicios de apoyo a la gestión en la ejecución de los planes y programas de servicio al ciudadano a cargo de la Subdirección de Gestión Corporativa-SGC"/>
    <s v="CONTRATO DE PRESTACIÓN DE SERVICIOS DE APOYO A LA GESTIÓN"/>
    <d v="2021-01-12T00:00:00"/>
    <m/>
    <d v="2021-01-20T00:00:00"/>
    <n v="9"/>
    <s v="CCE-16_Contratación directa - Sin Oferta"/>
    <n v="22050000"/>
    <n v="2450000"/>
    <n v="22050000"/>
    <s v="NO"/>
    <s v="N/A"/>
    <s v="Sebastian Ayala Calderon - 3058199250 - sayalac@bomberosbogota.gov.co "/>
    <n v="198"/>
    <s v="Fortalecimiento Institucional"/>
    <s v="Aumentar la efectividad de los servicios"/>
    <x v="3"/>
    <x v="3"/>
  </r>
  <r>
    <m/>
    <x v="1"/>
    <x v="3"/>
    <x v="0"/>
    <s v="Funcional"/>
    <s v="Fortalecimiento de la UAECOB  a través de MIPG - Gestión del servicio a la ciudadanía"/>
    <s v="Consolidación de la gestión del servicio a la ciudadanía"/>
    <m/>
    <s v="Garantizar la atención de la ciudadanía "/>
    <s v="Implementar los  procedimientos de atención a la ciudadanía "/>
    <m/>
    <m/>
    <m/>
    <m/>
    <m/>
    <m/>
    <m/>
    <m/>
    <m/>
    <m/>
    <m/>
    <m/>
    <m/>
    <m/>
    <m/>
    <m/>
    <s v="Sebastian Ayala Calderon - 3058199250 - sayalac@bomberosbogota.gov.co "/>
    <n v="199"/>
    <s v="Fortalecimiento Institucional"/>
    <s v="Aumentar la efectividad de los servicios"/>
    <x v="1"/>
    <x v="1"/>
  </r>
  <r>
    <n v="110"/>
    <x v="1"/>
    <x v="3"/>
    <x v="0"/>
    <s v="Funcional"/>
    <s v="Fortalecimiento de la UAECOB  a través de MIPG - Gestión del servicio a la ciudadanía"/>
    <s v="Consolidación de la gestión del servicio a la ciudadanía"/>
    <n v="22050000"/>
    <s v="Promoción de la cultura de servicio en la UAECOB_x000a_Trámite de requerimientos de la ciudadanía en la UAECOB_x000a_Atención a la ciudadanía_x000a_Fortalecimiento institucional. "/>
    <s v="Atención  a la ciudadanía en los lugares y canales asociados "/>
    <m/>
    <m/>
    <m/>
    <n v="80111600"/>
    <s v="Prestación de servicios de apoyo a la gestión en la ejecución de los planes y programas de servicio al ciudadano a cargo de la Subdirección de Gestión Corporativa.-SGC"/>
    <s v="CONTRATO DE PRESTACIÓN DE SERVICIOS DE APOYO A LA GESTIÓN"/>
    <d v="2021-01-12T00:00:00"/>
    <m/>
    <d v="2021-01-20T00:00:00"/>
    <n v="9"/>
    <s v="CCE-16_Contratación directa - Sin Oferta"/>
    <n v="22050000"/>
    <n v="2450000"/>
    <n v="22050000"/>
    <s v="NO"/>
    <s v="N/A"/>
    <s v="Sebastian Ayala Calderon - 3058199250 - sayalac@bomberosbogota.gov.co "/>
    <n v="200"/>
    <s v="Fortalecimiento Institucional"/>
    <s v="Aumentar la efectividad de los servicios"/>
    <x v="3"/>
    <x v="3"/>
  </r>
  <r>
    <m/>
    <x v="1"/>
    <x v="3"/>
    <x v="0"/>
    <s v="Funcional"/>
    <s v="Fortalecimiento de la UAECOB  a través de MIPG - Gestión del servicio a la ciudadanía"/>
    <s v="Consolidación de la gestión del servicio a la ciudadanía"/>
    <m/>
    <s v="Garantizar la atención de la ciudadanía "/>
    <s v="Implementar los  procedimientos de atención a la ciudadanía "/>
    <m/>
    <m/>
    <m/>
    <m/>
    <m/>
    <m/>
    <m/>
    <m/>
    <m/>
    <m/>
    <m/>
    <m/>
    <m/>
    <m/>
    <m/>
    <m/>
    <s v="Sebastian Ayala Calderon - 3058199250 - sayalac@bomberosbogota.gov.co "/>
    <n v="201"/>
    <s v="Fortalecimiento Institucional"/>
    <s v="Aumentar la efectividad de los servicios"/>
    <x v="1"/>
    <x v="1"/>
  </r>
  <r>
    <n v="111"/>
    <x v="1"/>
    <x v="3"/>
    <x v="0"/>
    <s v="Funcional"/>
    <s v="Fortalecimiento de la UAECOB  a través de MIPG - Gestión del servicio a la ciudadanía"/>
    <s v="Consolidación de la gestión del servicio a la ciudadanía"/>
    <n v="22050000"/>
    <s v="Promoción de la cultura de servicio en la UAECOB_x000a_Trámite de requerimientos de la ciudadanía en la UAECOB_x000a_Atención a la ciudadanía_x000a_Fortalecimiento institucional. "/>
    <s v="Atención  a la ciudadanía en los lugares y canales asociados "/>
    <m/>
    <m/>
    <m/>
    <n v="80111600"/>
    <s v="Prestación de servicios de apoyo a la gestión en la ejecución de los planes y programas de servicio al ciudadano a cargo de la Subdirección de Gestión Corporativa-SGC"/>
    <s v="CONTRATO DE PRESTACIÓN DE SERVICIOS DE APOYO A LA GESTIÓN"/>
    <d v="2021-01-12T00:00:00"/>
    <m/>
    <d v="2021-01-20T00:00:00"/>
    <n v="9"/>
    <s v="CCE-16_Contratación directa - Sin Oferta"/>
    <n v="22050000"/>
    <n v="2450000"/>
    <n v="22050000"/>
    <s v="NO"/>
    <s v="N/A"/>
    <s v="Sebastian Ayala Calderon - 3058199250 - sayalac@bomberosbogota.gov.co "/>
    <n v="202"/>
    <s v="Fortalecimiento Institucional"/>
    <s v="Aumentar la efectividad de los servicios"/>
    <x v="3"/>
    <x v="3"/>
  </r>
  <r>
    <m/>
    <x v="1"/>
    <x v="3"/>
    <x v="0"/>
    <s v="Funcional"/>
    <s v="Fortalecimiento de la UAECOB  a través de MIPG - Gestión del servicio a la ciudadanía"/>
    <s v="Consolidación de la gestión del servicio a la ciudadanía"/>
    <m/>
    <s v="Garantizar la atención de la ciudadanía "/>
    <s v="Implementar los  procedimientos de atención a la ciudadanía "/>
    <m/>
    <m/>
    <m/>
    <m/>
    <m/>
    <m/>
    <m/>
    <m/>
    <m/>
    <m/>
    <m/>
    <m/>
    <m/>
    <m/>
    <m/>
    <m/>
    <s v="Sebastian Ayala Calderon - 3058199250 - sayalac@bomberosbogota.gov.co "/>
    <n v="203"/>
    <s v="Fortalecimiento Institucional"/>
    <s v="Aumentar la efectividad de los servicios"/>
    <x v="1"/>
    <x v="1"/>
  </r>
  <r>
    <n v="112"/>
    <x v="1"/>
    <x v="3"/>
    <x v="0"/>
    <s v="Funcional"/>
    <s v="Fortalecimiento de la UAECOB  a través de MIPG - Gestión del servicio a la ciudadanía"/>
    <s v="Consolidación de la gestión del servicio a la ciudadanía"/>
    <n v="22050000"/>
    <s v="Promoción de la cultura de servicio en la UAECOB_x000a_Trámite de requerimientos de la ciudadanía en la UAECOB_x000a_Atención a la ciudadanía_x000a_Fortalecimiento institucional. "/>
    <s v="Atención  a la ciudadanía en los lugares y canales asociados "/>
    <m/>
    <m/>
    <m/>
    <n v="80111600"/>
    <s v="Prestación de servicios de apoyo a la gestión en la ejecución de los planes y programas de servicio al ciudadano a cargo de la Subdirección de Gestión Corporativa.-SGC"/>
    <s v="CONTRATO DE PRESTACIÓN DE SERVICIOS DE APOYO A LA GESTIÓN"/>
    <d v="2021-01-12T00:00:00"/>
    <m/>
    <d v="2021-01-20T00:00:00"/>
    <n v="9"/>
    <s v="CCE-16_Contratación directa - Sin Oferta"/>
    <n v="22050000"/>
    <n v="2450000"/>
    <n v="22050000"/>
    <s v="NO"/>
    <s v="N/A"/>
    <s v="Sebastian Ayala Calderon - 3058199250 - sayalac@bomberosbogota.gov.co "/>
    <n v="204"/>
    <s v="Fortalecimiento Institucional"/>
    <s v="Aumentar la efectividad de los servicios"/>
    <x v="3"/>
    <x v="3"/>
  </r>
  <r>
    <m/>
    <x v="1"/>
    <x v="3"/>
    <x v="0"/>
    <s v="Funcional"/>
    <s v="Fortalecimiento de la UAECOB  a través de MIPG - Gestión del servicio a la ciudadanía"/>
    <s v="Consolidación de la gestión del servicio a la ciudadanía"/>
    <m/>
    <s v="Garantizar la atención de la ciudadanía "/>
    <s v="Implementar los  procedimientos de atención a la ciudadanía "/>
    <m/>
    <m/>
    <m/>
    <m/>
    <m/>
    <m/>
    <m/>
    <m/>
    <m/>
    <m/>
    <m/>
    <m/>
    <m/>
    <m/>
    <m/>
    <m/>
    <s v="Sebastian Ayala Calderon - 3058199250 - sayalac@bomberosbogota.gov.co "/>
    <n v="205"/>
    <s v="Fortalecimiento Institucional"/>
    <s v="Aumentar la efectividad de los servicios"/>
    <x v="1"/>
    <x v="1"/>
  </r>
  <r>
    <n v="113"/>
    <x v="1"/>
    <x v="3"/>
    <x v="0"/>
    <s v="Funcional"/>
    <s v="Fortalecimiento de la UAECOB  a través de MIPG - Gestión del servicio a la ciudadanía"/>
    <s v="Consolidación de la gestión del servicio a la ciudadanía"/>
    <n v="22050000"/>
    <s v="Promoción de la cultura de servicio en la UAECOB_x000a_Trámite de requerimientos de la ciudadanía en la UAECOB_x000a_Atención a la ciudadanía_x000a_Fortalecimiento institucional. "/>
    <s v="Atención  a la ciudadanía en los lugares y canales asociados "/>
    <m/>
    <m/>
    <m/>
    <n v="80111600"/>
    <s v="Prestación de servicios de apoyo a la gestión en la ejecución de los planes y programas de servicio al ciudadano a cargo de la Subdirección de Gestión Corporativa-SGC"/>
    <s v="CONTRATO DE PRESTACIÓN DE SERVICIOS DE APOYO A LA GESTIÓN"/>
    <d v="2021-01-12T00:00:00"/>
    <m/>
    <d v="2021-01-20T00:00:00"/>
    <n v="9"/>
    <s v="CCE-16_Contratación directa - Sin Oferta"/>
    <n v="22050000"/>
    <n v="2450000"/>
    <n v="22050000"/>
    <s v="NO"/>
    <s v="N/A"/>
    <s v="Sebastian Ayala Calderon - 3058199250 - sayalac@bomberosbogota.gov.co "/>
    <n v="206"/>
    <s v="Fortalecimiento Institucional"/>
    <s v="Aumentar la efectividad de los servicios"/>
    <x v="3"/>
    <x v="3"/>
  </r>
  <r>
    <m/>
    <x v="1"/>
    <x v="3"/>
    <x v="0"/>
    <s v="Funcional"/>
    <s v="Fortalecimiento de la UAECOB  a través de MIPG - Gestión del servicio a la ciudadanía"/>
    <s v="Consolidación de la gestión del servicio a la ciudadanía"/>
    <m/>
    <s v="Garantizar la atención de la ciudadanía "/>
    <s v="Implementar los  procedimientos de atención a la ciudadanía "/>
    <m/>
    <m/>
    <m/>
    <m/>
    <m/>
    <m/>
    <m/>
    <m/>
    <m/>
    <m/>
    <m/>
    <m/>
    <m/>
    <m/>
    <m/>
    <m/>
    <s v="Sebastian Ayala Calderon - 3058199250 - sayalac@bomberosbogota.gov.co "/>
    <n v="207"/>
    <s v="Fortalecimiento Institucional"/>
    <s v="Aumentar la efectividad de los servicios"/>
    <x v="1"/>
    <x v="1"/>
  </r>
  <r>
    <n v="114"/>
    <x v="1"/>
    <x v="3"/>
    <x v="0"/>
    <s v="Funcional"/>
    <s v="Fortalecimiento de la UAECOB  a través de MIPG - Gestión del servicio a la ciudadanía"/>
    <s v="Consolidación de la gestión del servicio a la ciudadanía"/>
    <n v="22050000"/>
    <s v="Promoción de la cultura de servicio en la UAECOB_x000a_Trámite de requerimientos de la ciudadanía en la UAECOB_x000a_Atención a la ciudadanía_x000a_Fortalecimiento institucional. "/>
    <s v="Atención  a la ciudadanía en los lugares y canales asociados "/>
    <m/>
    <m/>
    <m/>
    <n v="80111600"/>
    <s v="Prestación de servicios de apoyo a la gestión en la ejecución de los planes y programas de servicio al ciudadano a cargo de la Subdirección de Gestión Corporativa-SGC"/>
    <s v="CONTRATO DE PRESTACIÓN DE SERVICIOS DE APOYO A LA GESTIÓN"/>
    <d v="2021-01-12T00:00:00"/>
    <m/>
    <d v="2021-01-20T00:00:00"/>
    <n v="9"/>
    <s v="CCE-16_Contratación directa - Sin Oferta"/>
    <n v="22050000"/>
    <n v="2450000"/>
    <n v="22050000"/>
    <s v="NO"/>
    <s v="N/A"/>
    <s v="Sebastian Ayala Calderon - 3058199250 - sayalac@bomberosbogota.gov.co "/>
    <n v="208"/>
    <s v="Fortalecimiento Institucional"/>
    <s v="Aumentar la efectividad de los servicios"/>
    <x v="3"/>
    <x v="3"/>
  </r>
  <r>
    <m/>
    <x v="1"/>
    <x v="3"/>
    <x v="0"/>
    <s v="Funcional"/>
    <s v="Fortalecimiento de la UAECOB  a través de MIPG - Gestión del servicio a la ciudadanía"/>
    <s v="Consolidación de la gestión del servicio a la ciudadanía"/>
    <m/>
    <s v="Garantizar la atención de la ciudadanía "/>
    <s v="Implementar los  procedimientos de atención a la ciudadanía "/>
    <m/>
    <m/>
    <m/>
    <m/>
    <m/>
    <m/>
    <m/>
    <m/>
    <m/>
    <m/>
    <m/>
    <m/>
    <m/>
    <m/>
    <m/>
    <m/>
    <s v="Sebastian Ayala Calderon - 3058199250 - sayalac@bomberosbogota.gov.co "/>
    <n v="209"/>
    <s v="Fortalecimiento Institucional"/>
    <s v="Aumentar la efectividad de los servicios"/>
    <x v="1"/>
    <x v="1"/>
  </r>
  <r>
    <n v="115"/>
    <x v="1"/>
    <x v="3"/>
    <x v="0"/>
    <s v="Funcional"/>
    <s v="Fortalecimiento de la UAECOB  a través de MIPG - Gestión del servicio a la ciudadanía"/>
    <s v="Consolidación de la gestión del servicio a la ciudadanía"/>
    <n v="22050000"/>
    <s v="Promoción de la cultura de servicio en la UAECOB_x000a_Trámite de requerimientos de la ciudadanía en la UAECOB_x000a_Atención a la ciudadanía_x000a_Fortalecimiento institucional. "/>
    <s v="Atención  a la ciudadanía en los lugares y canales asociados "/>
    <m/>
    <m/>
    <m/>
    <n v="80111600"/>
    <s v="Prestación de servicios de apoyo a la gestión en la ejecución de los planes y programas de servicio al ciudadano a cargo de la Subdirección de Gestión Corporativa-SGC"/>
    <s v="CONTRATO DE PRESTACIÓN DE SERVICIOS DE APOYO A LA GESTIÓN"/>
    <d v="2021-01-12T00:00:00"/>
    <m/>
    <d v="2021-01-20T00:00:00"/>
    <n v="9"/>
    <s v="CCE-16_Contratación directa - Sin Oferta"/>
    <n v="22050000"/>
    <n v="2450000"/>
    <n v="22050000"/>
    <s v="NO"/>
    <s v="N/A"/>
    <s v="Sebastian Ayala Calderon - 3058199250 - sayalac@bomberosbogota.gov.co "/>
    <n v="210"/>
    <s v="Fortalecimiento Institucional"/>
    <s v="Aumentar la efectividad de los servicios"/>
    <x v="3"/>
    <x v="3"/>
  </r>
  <r>
    <m/>
    <x v="1"/>
    <x v="3"/>
    <x v="0"/>
    <s v="Funcional"/>
    <s v="Fortalecimiento de la UAECOB  a través de MIPG - Gestión del servicio a la ciudadanía"/>
    <s v="Consolidación de la gestión del servicio a la ciudadanía"/>
    <m/>
    <s v="Garantizar la atención de la ciudadanía "/>
    <s v="Implementar los  procedimientos de atención a la ciudadanía "/>
    <m/>
    <m/>
    <m/>
    <m/>
    <m/>
    <m/>
    <m/>
    <m/>
    <m/>
    <m/>
    <m/>
    <m/>
    <m/>
    <m/>
    <m/>
    <m/>
    <s v="Sebastian Ayala Calderon - 3058199250 - sayalac@bomberosbogota.gov.co "/>
    <n v="211"/>
    <s v="Fortalecimiento Institucional"/>
    <s v="Aumentar la efectividad de los servicios"/>
    <x v="1"/>
    <x v="1"/>
  </r>
  <r>
    <n v="116"/>
    <x v="1"/>
    <x v="3"/>
    <x v="0"/>
    <s v="Funcional"/>
    <s v="Fortalecimiento de la UAECOB  a través de MIPG - Gestión del servicio a la ciudadanía"/>
    <s v="Consolidación de la gestión del servicio a la ciudadanía"/>
    <n v="22050000"/>
    <s v="Promoción de la cultura de servicio en la UAECOB_x000a_Trámite de requerimientos de la ciudadanía en la UAECOB_x000a_Atención a la ciudadanía_x000a_Fortalecimiento institucional. "/>
    <s v="Atención  a la ciudadanía en los lugares y canales asociados "/>
    <m/>
    <m/>
    <m/>
    <n v="80111600"/>
    <s v="Prestación de servicios de apoyo a la gestión en la ejecución de los planes y programas de servicio al ciudadano a cargo de la Subdirección de Gestión Corporativa-SGC"/>
    <s v="CONTRATO DE PRESTACIÓN DE SERVICIOS DE APOYO A LA GESTIÓN"/>
    <d v="2021-01-12T00:00:00"/>
    <m/>
    <d v="2021-01-20T00:00:00"/>
    <n v="9"/>
    <s v="CCE-16_Contratación directa - Sin Oferta"/>
    <n v="22050000"/>
    <n v="2450000"/>
    <n v="22050000"/>
    <s v="NO"/>
    <s v="N/A"/>
    <s v="Sebastian Ayala Calderon - 3058199250 - sayalac@bomberosbogota.gov.co "/>
    <n v="212"/>
    <s v="Fortalecimiento Institucional"/>
    <s v="Aumentar la efectividad de los servicios"/>
    <x v="3"/>
    <x v="3"/>
  </r>
  <r>
    <m/>
    <x v="1"/>
    <x v="3"/>
    <x v="0"/>
    <s v="Funcional"/>
    <s v="Fortalecimiento de la UAECOB  a través de MIPG - Gestión del servicio a la ciudadanía"/>
    <s v="Consolidación de la gestión del servicio a la ciudadanía"/>
    <m/>
    <s v="Garantizar la atención de la ciudadanía "/>
    <s v="Implementar los  procedimientos de atención a la ciudadanía "/>
    <m/>
    <m/>
    <m/>
    <m/>
    <m/>
    <m/>
    <m/>
    <m/>
    <m/>
    <m/>
    <m/>
    <m/>
    <m/>
    <m/>
    <m/>
    <m/>
    <s v="Sebastian Ayala Calderon - 3058199250 - sayalac@bomberosbogota.gov.co "/>
    <n v="213"/>
    <s v="Fortalecimiento Institucional"/>
    <s v="Aumentar la efectividad de los servicios"/>
    <x v="1"/>
    <x v="1"/>
  </r>
  <r>
    <n v="117"/>
    <x v="1"/>
    <x v="3"/>
    <x v="0"/>
    <s v="Funcional"/>
    <s v="Fortalecimiento de la UAECOB  a través de MIPG - Gestión del servicio a la ciudadanía"/>
    <s v="Consolidación de la gestión del servicio a la ciudadanía"/>
    <n v="22050000"/>
    <s v="Promoción de la cultura de servicio en la UAECOB_x000a_Trámite de requerimientos de la ciudadanía en la UAECOB_x000a_Atención a la ciudadanía_x000a_Fortalecimiento institucional. "/>
    <s v="Atención  a la ciudadanía en los lugares y canales asociados "/>
    <m/>
    <m/>
    <m/>
    <n v="80111600"/>
    <s v="Prestación de servicios de apoyo a la gestión en la ejecución de los planes y programas de servicio al ciudadano a cargo de la Subdirección de Gestión Corporativa-SGC"/>
    <s v="CONTRATO DE PRESTACIÓN DE SERVICIOS DE APOYO A LA GESTIÓN"/>
    <d v="2021-01-12T00:00:00"/>
    <m/>
    <d v="2021-01-20T00:00:00"/>
    <n v="9"/>
    <s v="CCE-16_Contratación directa - Sin Oferta"/>
    <n v="22050000"/>
    <n v="2450000"/>
    <n v="22050000"/>
    <s v="NO"/>
    <s v="N/A"/>
    <s v="Sebastian Ayala Calderon - 3058199250 - sayalac@bomberosbogota.gov.co "/>
    <n v="214"/>
    <s v="Fortalecimiento Institucional"/>
    <s v="Aumentar la efectividad de los servicios"/>
    <x v="3"/>
    <x v="3"/>
  </r>
  <r>
    <m/>
    <x v="1"/>
    <x v="3"/>
    <x v="0"/>
    <s v="Funcional"/>
    <s v="Fortalecimiento de la UAECOB  a través de MIPG - Gestión del servicio a la ciudadanía"/>
    <s v="Consolidación de la gestión del servicio a la ciudadanía"/>
    <m/>
    <s v="Garantizar la atención de la ciudadanía "/>
    <s v="Implementar los  procedimientos de atención a la ciudadanía "/>
    <m/>
    <m/>
    <m/>
    <m/>
    <m/>
    <m/>
    <m/>
    <m/>
    <m/>
    <m/>
    <m/>
    <m/>
    <m/>
    <m/>
    <m/>
    <m/>
    <s v="Sebastian Ayala Calderon - 3058199250 - sayalac@bomberosbogota.gov.co "/>
    <n v="215"/>
    <s v="Fortalecimiento Institucional"/>
    <s v="Aumentar la efectividad de los servicios"/>
    <x v="1"/>
    <x v="1"/>
  </r>
  <r>
    <n v="118"/>
    <x v="1"/>
    <x v="3"/>
    <x v="0"/>
    <s v="Funcional"/>
    <s v="Difundir y promover la apropiación de la Política Ambiental Institucional - sostenibilidad"/>
    <s v="Sostenibilidad en la construcción, remodelación, mantenimiento y operación de las estaciones de bomberos de la UAECOB"/>
    <n v="58400000"/>
    <s v="Implementar acciones orientadas a la sostenibilidad en la construcción, remodelación, mantenimiento y operación de las estaciones de bomberos de la UAECOB"/>
    <s v="Armonización del proceso de implementación y mejora continua del sistema de gestión ambiental "/>
    <m/>
    <m/>
    <m/>
    <n v="80111600"/>
    <s v="Prestación de servicios profesionales en la subdirección de gestión corporativa en las actividades de armonización del proceso de implementación y mejora continua del sistema de gestión ambiental de la unidad; así como en el apoyo a la supervisión de los contratos que le sean asignados.-SGC"/>
    <s v="CONTRATO DE PRESTACION DE SERVICIOS PROFESIONALES"/>
    <d v="2021-01-15T00:00:00"/>
    <m/>
    <d v="2021-01-30T00:00:00"/>
    <n v="8"/>
    <s v="CCE-16_Contratación directa - Sin Oferta"/>
    <n v="58400000"/>
    <n v="7300000"/>
    <n v="58400000"/>
    <s v="NO"/>
    <s v="N/A"/>
    <s v="Sebastian Ayala Calderon - 3058199250 - sayalac@bomberosbogota.gov.co "/>
    <n v="216"/>
    <s v="Fortalecimiento Institucional"/>
    <s v="Incrementar la cultura de responsabilidad institucional"/>
    <x v="3"/>
    <x v="3"/>
  </r>
  <r>
    <m/>
    <x v="1"/>
    <x v="3"/>
    <x v="0"/>
    <s v="Funcional"/>
    <s v="Difundir y promover la apropiación de la Política Ambiental Institucional - sostenibilidad"/>
    <s v="Sostenibilidad en la construcción, remodelación, mantenimiento y operación de las estaciones de bomberos de la UAECOB"/>
    <m/>
    <s v="Implementar acciones orientadas a la sostenibilidad en la construcción, remodelación, mantenimiento y operación de las estaciones de bomberos de la UAECOB"/>
    <s v="Apoyo a la implementación de estratagias de sostenibilidad ambiental"/>
    <m/>
    <m/>
    <m/>
    <m/>
    <m/>
    <m/>
    <m/>
    <m/>
    <m/>
    <m/>
    <m/>
    <m/>
    <m/>
    <m/>
    <m/>
    <m/>
    <s v="Sebastian Ayala Calderon - 3058199250 - sayalac@bomberosbogota.gov.co "/>
    <n v="217"/>
    <s v="Fortalecimiento Institucional"/>
    <s v="Incrementar la cultura de responsabilidad institucional"/>
    <x v="1"/>
    <x v="1"/>
  </r>
  <r>
    <n v="119"/>
    <x v="1"/>
    <x v="3"/>
    <x v="0"/>
    <s v="Funcional"/>
    <s v="Difundir y promover la apropiación de la Política Ambiental Institucional - sostenibilidad"/>
    <s v="Sostenibilidad en la construcción, remodelación, mantenimiento y operación de las estaciones de bomberos de la UAECOB"/>
    <n v="30800000"/>
    <s v="Implementar acciones orientadas a la sostenibilidad en la construcción, remodelación, mantenimiento y operación de las estaciones de bomberos de la UAECOB"/>
    <s v="Apoyo proceso de implementación y mejora continua del sistema de gestión ambiental "/>
    <m/>
    <m/>
    <m/>
    <n v="80111600"/>
    <s v="Prestación de servicios profesionales en la Subdirección de Gestión Corporativa para apoyar el proceso de implementación y mejora continua del sistema de gestión ambiental de la unidad; así como en el apoyo a la supervisión de los contratos que le sean asignados.-SGC"/>
    <s v="CONTRATO DE PRESTACION DE SERVICIOS PROFESIONALES"/>
    <d v="2021-01-15T00:00:00"/>
    <m/>
    <d v="2021-01-30T00:00:00"/>
    <n v="8"/>
    <s v="CCE-16_Contratación directa - Sin Oferta"/>
    <n v="30800000"/>
    <n v="3850000"/>
    <n v="30800000"/>
    <s v="NO"/>
    <s v="N/A"/>
    <s v="Sebastian Ayala Calderon - 3058199250 - sayalac@bomberosbogota.gov.co "/>
    <n v="218"/>
    <s v="Fortalecimiento Institucional"/>
    <s v="Incrementar la cultura de responsabilidad institucional"/>
    <x v="3"/>
    <x v="3"/>
  </r>
  <r>
    <m/>
    <x v="1"/>
    <x v="3"/>
    <x v="0"/>
    <s v="Funcional"/>
    <s v="Difundir y promover la apropiación de la Política Ambiental Institucional - sostenibilidad"/>
    <s v="Sostenibilidad en la construcción, remodelación, mantenimiento y operación de las estaciones de bomberos de la UAECOB"/>
    <m/>
    <s v="Implementar acciones orientadas a la sostenibilidad en la construcción, remodelación, mantenimiento y operación de las estaciones de bomberos de la UAECOB"/>
    <s v="Apoyo ejecución de procesos contractuales asociados"/>
    <m/>
    <m/>
    <m/>
    <m/>
    <m/>
    <m/>
    <m/>
    <m/>
    <m/>
    <m/>
    <m/>
    <m/>
    <m/>
    <m/>
    <m/>
    <m/>
    <s v="Sebastian Ayala Calderon - 3058199250 - sayalac@bomberosbogota.gov.co "/>
    <n v="219"/>
    <s v="Fortalecimiento Institucional"/>
    <s v="Aumentar la efectividad de los servicios"/>
    <x v="1"/>
    <x v="1"/>
  </r>
  <r>
    <n v="120"/>
    <x v="1"/>
    <x v="3"/>
    <x v="0"/>
    <s v="Funcional"/>
    <s v="Fortalecimiento de la UAECOB  a través de MIPG - Gestión de recursos"/>
    <s v="Sostenibilidad en la construcción, remodelación, mantenimiento y operación de las estaciones de bomberos de la UAECOB"/>
    <n v="32000000"/>
    <s v="Implementar acciones orientadas a la sostenibilidad en la construcción, remodelación, mantenimiento y operación de las estaciones de bomberos de la UAECOB"/>
    <s v="Ejecución de las actividades de transversalización de ña  sostenibilidad ambiental en virtud del Sistema Integrado de Gestión "/>
    <m/>
    <m/>
    <m/>
    <n v="80111600"/>
    <s v="Prestar servicios profesionales en la Subdirección de Gestión Corporativa para fortalecer la gestión y desarrollo institucional y ejecución de las actividades_x000a_requeridas en temas de sostenibilidad ambiental en virtud del Sistema Integrado de Gestión - Modelo Integrado de Planeación de los diferentes procesos y_x000a_procedimientos de la UAECOB.-SGC"/>
    <s v="CONTRATO DE PRESTACION DE SERVICIOS PROFESIONALES"/>
    <d v="2021-01-20T00:00:00"/>
    <m/>
    <d v="2021-01-30T00:00:00"/>
    <n v="8"/>
    <s v="CCE-16_Contratación directa - Sin Oferta"/>
    <n v="32000000"/>
    <n v="4000000"/>
    <n v="32000000"/>
    <s v="NO"/>
    <s v="N/A"/>
    <s v="Sebastian Ayala Calderon - 3058199250 - sayalac@bomberosbogota.gov.co "/>
    <n v="220"/>
    <s v="Fortalecimiento Institucional"/>
    <s v="Aumentar la efectividad de los servicios"/>
    <x v="3"/>
    <x v="3"/>
  </r>
  <r>
    <m/>
    <x v="1"/>
    <x v="3"/>
    <x v="0"/>
    <s v="Funcional"/>
    <s v="Fortalecimiento de la UAECOB  a través de MIPG - Gestión de recursos"/>
    <s v="Sostenibilidad en la construcción, remodelación, mantenimiento y operación de las estaciones de bomberos de la UAECOB"/>
    <m/>
    <s v="Implementar acciones orientadas a la sostenibilidad en la construcción, remodelación, mantenimiento y operación de las estaciones de bomberos de la UAECOB"/>
    <s v="Apoyo a a planeación del relacionada con los procesos de sostenibilidad ambiental  "/>
    <m/>
    <m/>
    <m/>
    <m/>
    <m/>
    <m/>
    <m/>
    <m/>
    <m/>
    <m/>
    <m/>
    <m/>
    <m/>
    <m/>
    <m/>
    <m/>
    <s v="Sebastian Ayala Calderon - 3058199250 - sayalac@bomberosbogota.gov.co "/>
    <n v="221"/>
    <s v="Fortalecimiento Institucional"/>
    <s v="Aumentar la efectividad de los servicios"/>
    <x v="1"/>
    <x v="1"/>
  </r>
  <r>
    <n v="121"/>
    <x v="1"/>
    <x v="3"/>
    <x v="0"/>
    <s v="Funcional"/>
    <s v="Difundir y promover la apropiación de la Política Ambiental Institucional - sostenibilidad"/>
    <s v="Sostenibilidad en la construcción, remodelación, mantenimiento y operación de las estaciones de bomberos de la UAECOB"/>
    <n v="51100000"/>
    <s v="Desarrollo social ambiental y económico de los diferentes procesos y procedimientos de la UAECOB.-SGC"/>
    <s v="Ejecución de las actividades de transversalización de ña  sostenibilidad ambiental en virtud del Sistema Integrado de Gestión "/>
    <m/>
    <m/>
    <m/>
    <n v="80111600"/>
    <s v="Prestación de servicios profesionales para la subdirección de gestión corporativa en temas de sostenibilidad, desarrollo social ambiental y económico de los diferentes procesos y procedimientos de la UAECOB.-SGC"/>
    <s v="CONTRATO DE PRESTACION DE SERVICIOS PROFESIONALES"/>
    <d v="2021-01-10T00:00:00"/>
    <m/>
    <d v="2021-01-30T00:00:00"/>
    <n v="8"/>
    <s v="CCE-16_Contratación directa - Sin Oferta"/>
    <n v="51100000"/>
    <n v="7300000"/>
    <n v="51100000"/>
    <s v="NO"/>
    <s v="N/A"/>
    <s v="Sebastian Ayala Calderon - 3058199250 - sayalac@bomberosbogota.gov.co "/>
    <n v="222"/>
    <s v="Fortalecimiento Institucional"/>
    <s v="Aumentar la efectividad de los servicios"/>
    <x v="3"/>
    <x v="3"/>
  </r>
  <r>
    <n v="122"/>
    <x v="1"/>
    <x v="3"/>
    <x v="0"/>
    <s v="Funcional"/>
    <s v="Difundir y promover la apropiación de la Política Ambiental Institucional - sostenibilidad"/>
    <s v="Sostenibilidad en la construcción, remodelación, mantenimiento y operación de las estaciones de bomberos de la UAECOB"/>
    <n v="19600000"/>
    <s v="Implemenntación del Sistema Integrado de Gestión - Modelo Integrado de Planeación y Gestión,"/>
    <s v="Desarrollo  de estrategia pedagógica "/>
    <m/>
    <m/>
    <m/>
    <n v="80111600"/>
    <s v="Prestación de servicios de apoyo en la Subdirección de Gestión Corporativa, para fortalecer la gestión y desarrollo institucional y ejecución de las actividades relacionadas con el Sistema Integrado de Gestión - Modelo Integrado de Planeación y Gestión, a través de una estrategia pedagógica.-SGC"/>
    <s v="CONTRATO DE PRESTACIÓN DE SERVICIOS DE APOYO A LA GESTIÓN"/>
    <d v="2021-01-10T00:00:00"/>
    <m/>
    <d v="2021-01-30T00:00:00"/>
    <n v="8"/>
    <s v="CCE-16_Contratación directa - Sin Oferta"/>
    <n v="19600000"/>
    <n v="2450000"/>
    <n v="19600000"/>
    <s v="NO"/>
    <s v="N/A"/>
    <s v="Sebastian Ayala Calderon - 3058199250 - sayalac@bomberosbogota.gov.co "/>
    <n v="223"/>
    <s v="Fortalecimiento Institucional"/>
    <s v="Incrementar la cultura de responsabilidad institucional"/>
    <x v="3"/>
    <x v="3"/>
  </r>
  <r>
    <n v="123"/>
    <x v="1"/>
    <x v="3"/>
    <x v="0"/>
    <s v="Funcional"/>
    <s v="Fortalecimiento de la UAECOB  a través de MIPG - Gestión de recursos"/>
    <s v="Servicios administrativos para el funcionamiento de la entidad"/>
    <n v="35700000"/>
    <s v="Implemenntación del Sistema Integrado de Gestión - Modelo Integrado de Planeación y Gestión,"/>
    <s v="Consolidación, estructuración y seguimiento de las respuestas a los requerimientos de los organismos de control, para el fortalecimiento de las dimensiones “Evaluación de resultados” e “Información y comunicación” del Modelo Integrado de Planeación y Gestión –MIPG"/>
    <m/>
    <m/>
    <m/>
    <n v="80111600"/>
    <s v="Prestación de servicios profesionales a la Subdirección de Gestión Corporativa en la consolidación, estructuración y seguimiento de las respuestas a los requerimientos de los organismos de control, para el fortalecimiento de las dimensiones “Evaluación de resultados” e “Información y comunicación” del Modelo Integrado de Planeación y Gestión –MIPG– y, por ende, del Sistema Integrado de Gestión.-SGC"/>
    <s v="CONTRATO DE PRESTACION DE SERVICIOS PROFESIONALES"/>
    <d v="2021-01-12T00:00:00"/>
    <m/>
    <d v="2021-01-30T00:00:00"/>
    <n v="7"/>
    <s v="CCE-16_Contratación directa - Sin Oferta"/>
    <n v="35700000"/>
    <n v="5100000"/>
    <n v="35700000"/>
    <s v="NO"/>
    <s v="N/A"/>
    <s v="Sebastian Ayala Calderon - 3058199250 - sayalac@bomberosbogota.gov.co "/>
    <n v="224"/>
    <s v="Fortalecimiento Institucional"/>
    <s v="Aumentar la efectividad de los servicios"/>
    <x v="3"/>
    <x v="3"/>
  </r>
  <r>
    <n v="124"/>
    <x v="1"/>
    <x v="3"/>
    <x v="0"/>
    <s v="Funcional"/>
    <s v="Fortalecimiento de la UAECOB  a través de MIPG - Gestión de recursos"/>
    <s v="Servicios administrativos para el funcionamiento de la entidad"/>
    <n v="58400000"/>
    <s v="Implemenntación del Sistema Integrado de Gestión - Modelo Integrado de Planeación y Gestión,"/>
    <s v="Coordinar la implementación del sistema integrado de gestión-modelo integrado de planeación y gestión y su articulación con otros sistemas."/>
    <m/>
    <m/>
    <m/>
    <n v="80111600"/>
    <s v="Prestar sus servicios profesionales en la Subdirección de Gestión Corporativa en la ejecución de actividades relacionadas con el Modelo Integrado de Planeación y Gestión —MIPG— y demás tareas administrativas requeridas para el mejoramiento de los procesos-SGC"/>
    <s v="CONTRATO DE PRESTACION DE SERVICIOS PROFESIONALES"/>
    <d v="2021-01-10T00:00:00"/>
    <m/>
    <d v="2021-01-30T00:00:00"/>
    <n v="8"/>
    <s v="CCE-16_Contratación directa - Sin Oferta"/>
    <n v="58400000"/>
    <n v="7300000"/>
    <n v="58400000"/>
    <s v="NO"/>
    <s v="N/A"/>
    <s v="Sebastian Ayala Calderon - 3058199250 - sayalac@bomberosbogota.gov.co "/>
    <n v="225"/>
    <s v="Fortalecimiento Institucional"/>
    <s v="Aumentar la efectividad de los servicios"/>
    <x v="3"/>
    <x v="3"/>
  </r>
  <r>
    <n v="125"/>
    <x v="1"/>
    <x v="3"/>
    <x v="0"/>
    <s v="Funcional"/>
    <s v="Fortalecimiento de la UAECOB  a través de MIPG - Gestión de recursos"/>
    <s v="Servicios administrativos para el funcionamiento de la entidad"/>
    <n v="30800000"/>
    <s v="Implemenntación del Sistema Integrado de Gestión - Modelo Integrado de Planeación y Gestión,"/>
    <s v="Implementación del las políticas del  modelo  gestión-modelo integrado de planeación y gestión en las que participa la SGC"/>
    <m/>
    <m/>
    <m/>
    <n v="80111600"/>
    <s v="Prestación de servicios profesionales en la implementación, consolidación , seguimiento  y reporte de los lienamientos ambientales en cada una de las sedes de la UAE CUERPO OFICIAL DE BOMBEROS BOGOTÁ -SGC"/>
    <s v="CONTRATO DE PRESTACION DE SERVICIOS PROFESIONALES"/>
    <d v="2021-01-10T00:00:00"/>
    <m/>
    <d v="2021-01-30T00:00:00"/>
    <n v="8"/>
    <s v="CCE-16_Contratación directa - Sin Oferta"/>
    <n v="30800000"/>
    <n v="3850000"/>
    <n v="30800000"/>
    <s v="NO"/>
    <s v="N/A"/>
    <s v="Sebastian Ayala Calderon - 3058199250 - sayalac@bomberosbogota.gov.co "/>
    <n v="226"/>
    <s v="Fortalecimiento Institucional"/>
    <s v="Aumentar la efectividad de los servicios"/>
    <x v="3"/>
    <x v="3"/>
  </r>
  <r>
    <n v="126"/>
    <x v="1"/>
    <x v="3"/>
    <x v="0"/>
    <s v="Funcional"/>
    <s v="Fortalecimiento de la UAECOB  a través de MIPG - Gestión de recursos"/>
    <s v="Servicios administrativos para el funcionamiento de la entidad"/>
    <n v="54400000"/>
    <s v="Implemenntación del Sistema Integrado de Gestión - Modelo Integrado de Planeación y Gestión,"/>
    <s v="Liderar la estrategia pedagógica el Sistema Integrado de Gestión - Modelo Integrado de Planeación y Gestión, a través de una estrategia pedagógica.&quot;_x000a__x000a_"/>
    <m/>
    <m/>
    <m/>
    <n v="80111600"/>
    <s v="&quot;Prestar servicios profesionales en la Subdirección de Gestión Corporativa, para fortalecer la gestión y desarrollo institucional y ejecución de las actividades relacionadas con el Sistema Integrado de Gestión - Modelo Integrado de Planeación y Gestión, a través de una estrategia pedagógica.&quot;-SGC_x000a__x000a_"/>
    <s v="CONTRATO DE PRESTACION DE SERVICIOS PROFESIONALES"/>
    <d v="2021-01-10T00:00:00"/>
    <m/>
    <d v="2021-01-30T00:00:00"/>
    <n v="8"/>
    <s v="CCE-16_Contratación directa - Sin Oferta"/>
    <n v="54400000"/>
    <n v="6800000"/>
    <n v="54400000"/>
    <s v="NO"/>
    <s v="N/A"/>
    <s v="Sebastian Ayala Calderon - 3058199250 - sayalac@bomberosbogota.gov.co "/>
    <n v="227"/>
    <s v="Fortalecimiento Institucional"/>
    <s v="Aumentar la efectividad de los servicios"/>
    <x v="3"/>
    <x v="3"/>
  </r>
  <r>
    <n v="127"/>
    <x v="1"/>
    <x v="3"/>
    <x v="0"/>
    <s v="Funcional"/>
    <s v="Fortalecimiento de la UAECOB  a través de MIPG - Gestión disciplinaria"/>
    <s v="Primera Instancia Procesos Disciplinarios"/>
    <n v="22000000"/>
    <s v="Desarrollo de actuaciones para la Implementación del control interno disciplinario "/>
    <s v="Desarrollo de  actuaciones disciplinarias en el marco del proceso de la implementación."/>
    <m/>
    <m/>
    <m/>
    <n v="80111600"/>
    <s v="Prestación de servicios de apoyo a la gestión en las actuaciones disciplinarias adelantadas desde la Subdirección de Gestión Corporativa a los servidores públicos de la UAE Cuerpo Oficial de la Bomberos.-SGC"/>
    <s v="CONTRATO DE PRESTACIÓN DE SERVICIOS DE APOYO A LA GESTIÓN"/>
    <d v="2021-01-10T00:00:00"/>
    <m/>
    <d v="2021-01-30T00:00:00"/>
    <n v="8"/>
    <s v="CCE-16_Contratación directa - Sin Oferta"/>
    <n v="22000000"/>
    <n v="2750000"/>
    <n v="22000000"/>
    <s v="NO"/>
    <s v="N/A"/>
    <s v="Sebastian Ayala Calderon - 3058199250 - sayalac@bomberosbogota.gov.co "/>
    <n v="228"/>
    <s v="Fortalecimiento Institucional"/>
    <s v="Aumentar la efectividad de los servicios"/>
    <x v="3"/>
    <x v="3"/>
  </r>
  <r>
    <m/>
    <x v="1"/>
    <x v="3"/>
    <x v="0"/>
    <s v="Funcional"/>
    <s v="Fortalecimiento de la UAECOB  a través de MIPG - Gestión disciplinaria"/>
    <s v="Primera Instancia Procesos Disciplinarios"/>
    <m/>
    <s v="Desarrollo de actuaciones para la Implementación del control interno disciplinario "/>
    <s v="Sustanciación de  procesos "/>
    <m/>
    <m/>
    <m/>
    <m/>
    <m/>
    <m/>
    <m/>
    <m/>
    <m/>
    <m/>
    <m/>
    <m/>
    <m/>
    <m/>
    <m/>
    <m/>
    <s v="Sebastian Ayala Calderon - 3058199250 - sayalac@bomberosbogota.gov.co "/>
    <n v="229"/>
    <s v="Fortalecimiento Institucional"/>
    <s v="Aumentar la efectividad de los servicios"/>
    <x v="1"/>
    <x v="1"/>
  </r>
  <r>
    <m/>
    <x v="1"/>
    <x v="3"/>
    <x v="0"/>
    <s v="Funcional"/>
    <s v="Fortalecimiento de la UAECOB  a través de MIPG - Gestión disciplinaria"/>
    <s v="Primera Instancia Procesos Disciplinarios"/>
    <m/>
    <s v="Desarrollo de actuaciones para la Implementación del control interno disciplinario "/>
    <s v="Proyección de decisiones disciplinarias "/>
    <m/>
    <m/>
    <m/>
    <m/>
    <m/>
    <m/>
    <m/>
    <m/>
    <m/>
    <m/>
    <m/>
    <m/>
    <m/>
    <m/>
    <m/>
    <m/>
    <s v="Sebastian Ayala Calderon - 3058199250 - sayalac@bomberosbogota.gov.co "/>
    <n v="230"/>
    <s v="Fortalecimiento Institucional"/>
    <s v="Aumentar la efectividad de los servicios"/>
    <x v="1"/>
    <x v="1"/>
  </r>
  <r>
    <n v="128"/>
    <x v="1"/>
    <x v="3"/>
    <x v="0"/>
    <s v="Funcional"/>
    <s v="Fortalecimiento de la UAECOB  a través de MIPG - Gestión disciplinaria"/>
    <s v="Primera Instancia Procesos Disciplinarios"/>
    <n v="30800000"/>
    <s v="Desarrollo de actuaciones para la Implementación del control interno disciplinario "/>
    <s v="Desarrollo de  actuaciones disciplinarias en el marco del proceso de la implementación."/>
    <m/>
    <m/>
    <m/>
    <n v="80111600"/>
    <s v="Prestación de servicios profesionales en la gestión de las actuaciones disciplinarias adelantadas desde la Subdirección Corporativa a los servidores públicos de la UAE Cuerpo Oficial de la Bomberos.-SGC"/>
    <s v="CONTRATO DE PRESTACION DE SERVICIOS PROFESIONALES"/>
    <d v="2021-01-10T00:00:00"/>
    <m/>
    <d v="2021-01-30T00:00:00"/>
    <n v="8"/>
    <s v="CCE-16_Contratación directa - Sin Oferta"/>
    <n v="30800000"/>
    <n v="3850000"/>
    <n v="30800000"/>
    <s v="NO"/>
    <s v="N/A"/>
    <s v="Sebastian Ayala Calderon - 3058199250 - sayalac@bomberosbogota.gov.co "/>
    <n v="231"/>
    <s v="Fortalecimiento Institucional"/>
    <s v="Aumentar la efectividad de los servicios"/>
    <x v="3"/>
    <x v="3"/>
  </r>
  <r>
    <m/>
    <x v="1"/>
    <x v="3"/>
    <x v="0"/>
    <s v="Funcional"/>
    <s v="Fortalecimiento de la UAECOB  a través de MIPG - Gestión disciplinaria"/>
    <s v="Primera Instancia Procesos Disciplinarios"/>
    <m/>
    <s v="Desarrollo de actuaciones para la Implementación del control interno disciplinario "/>
    <s v="Sustanciación de  procesos "/>
    <m/>
    <m/>
    <m/>
    <m/>
    <m/>
    <m/>
    <m/>
    <m/>
    <m/>
    <m/>
    <m/>
    <m/>
    <m/>
    <m/>
    <m/>
    <m/>
    <s v="Sebastian Ayala Calderon - 3058199250 - sayalac@bomberosbogota.gov.co "/>
    <n v="232"/>
    <s v="Fortalecimiento Institucional"/>
    <s v="Aumentar la efectividad de los servicios"/>
    <x v="1"/>
    <x v="1"/>
  </r>
  <r>
    <m/>
    <x v="1"/>
    <x v="3"/>
    <x v="0"/>
    <s v="Funcional"/>
    <s v="Fortalecimiento de la UAECOB  a través de MIPG - Gestión disciplinaria"/>
    <s v="Primera Instancia Procesos Disciplinarios"/>
    <m/>
    <s v="Desarrollo de actuaciones para la Implementación del control interno disciplinario "/>
    <s v="Proyección de decisiones disciplinarias "/>
    <m/>
    <m/>
    <m/>
    <m/>
    <m/>
    <m/>
    <m/>
    <m/>
    <m/>
    <m/>
    <m/>
    <m/>
    <m/>
    <m/>
    <m/>
    <m/>
    <s v="Sebastian Ayala Calderon - 3058199250 - sayalac@bomberosbogota.gov.co "/>
    <n v="233"/>
    <s v="Fortalecimiento Institucional"/>
    <s v="Aumentar la efectividad de los servicios"/>
    <x v="1"/>
    <x v="1"/>
  </r>
  <r>
    <n v="129"/>
    <x v="1"/>
    <x v="3"/>
    <x v="0"/>
    <s v="Funcional"/>
    <s v="Fortalecimiento de la UAECOB  a través de MIPG - Gestión disciplinaria"/>
    <s v="Primera Instancia Procesos Disciplinarios"/>
    <n v="40800000"/>
    <s v="Desarrollo de actuaciones para la Implementación del control interno disciplinario "/>
    <s v="Desarrollo de  actuaciones disciplinarias en el marco del proceso de la implementación."/>
    <m/>
    <m/>
    <m/>
    <n v="80111600"/>
    <s v="Prestación de servicios profesionales en la gestión de las actuaciones disciplinarias adelantadas en la Subdirección de Gestión Corporativa.-SGC"/>
    <s v="CONTRATO DE PRESTACION DE SERVICIOS PROFESIONALES"/>
    <d v="2021-01-10T00:00:00"/>
    <m/>
    <d v="2021-01-30T00:00:00"/>
    <n v="8"/>
    <s v="CCE-16_Contratación directa - Sin Oferta"/>
    <n v="40800000"/>
    <n v="5100000"/>
    <n v="40800000"/>
    <s v="NO"/>
    <s v="N/A"/>
    <s v="Sebastian Ayala Calderon - 3058199250 - sayalac@bomberosbogota.gov.co "/>
    <n v="234"/>
    <s v="Fortalecimiento Institucional"/>
    <s v="Aumentar la efectividad de los servicios"/>
    <x v="3"/>
    <x v="3"/>
  </r>
  <r>
    <m/>
    <x v="1"/>
    <x v="3"/>
    <x v="0"/>
    <s v="Funcional"/>
    <s v="Fortalecimiento de la UAECOB  a través de MIPG - Gestión disciplinaria"/>
    <s v="Primera Instancia Procesos Disciplinarios"/>
    <m/>
    <s v="Desarrollo de actuaciones para la Implementación del control interno disciplinario "/>
    <s v="Sustanciación de  procesos "/>
    <m/>
    <m/>
    <m/>
    <m/>
    <m/>
    <m/>
    <m/>
    <m/>
    <m/>
    <m/>
    <m/>
    <m/>
    <m/>
    <m/>
    <m/>
    <m/>
    <s v="Sebastian Ayala Calderon - 3058199250 - sayalac@bomberosbogota.gov.co "/>
    <n v="235"/>
    <s v="Fortalecimiento Institucional"/>
    <s v="Aumentar la efectividad de los servicios"/>
    <x v="1"/>
    <x v="1"/>
  </r>
  <r>
    <m/>
    <x v="1"/>
    <x v="3"/>
    <x v="0"/>
    <s v="Funcional"/>
    <s v="Fortalecimiento de la UAECOB  a través de MIPG - Gestión disciplinaria"/>
    <s v="Primera Instancia Procesos Disciplinarios"/>
    <m/>
    <s v="Desarrollo de actuaciones para la Implementación del control interno disciplinario "/>
    <s v="Proyección de decisiones disciplinarias "/>
    <m/>
    <m/>
    <m/>
    <m/>
    <m/>
    <m/>
    <m/>
    <m/>
    <m/>
    <m/>
    <m/>
    <m/>
    <m/>
    <m/>
    <m/>
    <m/>
    <s v="Sebastian Ayala Calderon - 3058199250 - sayalac@bomberosbogota.gov.co "/>
    <n v="236"/>
    <s v="Fortalecimiento Institucional"/>
    <s v="Aumentar la efectividad de los servicios"/>
    <x v="1"/>
    <x v="1"/>
  </r>
  <r>
    <n v="130"/>
    <x v="1"/>
    <x v="3"/>
    <x v="0"/>
    <s v="Funcional"/>
    <s v="Fortalecimiento de la UAECOB  a través de MIPG - Gestión disciplinaria"/>
    <s v="Primera Instancia Procesos Disciplinarios"/>
    <n v="40800000"/>
    <s v="Desarrollo de actuaciones para la Implementación del control interno disciplinario "/>
    <s v="Desarrollo de  actuaciones disciplinarias en el marco del proceso de la implementación."/>
    <m/>
    <m/>
    <m/>
    <n v="80111600"/>
    <s v="Prestación de servicios profesionales en la gestión de las actuaciones disciplinarias adelantadas en la UAECOB.-SGC"/>
    <s v="CONTRATO DE PRESTACION DE SERVICIOS PROFESIONALES"/>
    <d v="2021-01-10T00:00:00"/>
    <m/>
    <d v="2021-01-30T00:00:00"/>
    <n v="8"/>
    <s v="CCE-16_Contratación directa - Sin Oferta"/>
    <n v="40800000"/>
    <n v="5100000"/>
    <n v="40800000"/>
    <s v="NO"/>
    <s v="N/A"/>
    <s v="Sebastian Ayala Calderon - 3058199250 - sayalac@bomberosbogota.gov.co "/>
    <n v="237"/>
    <s v="Fortalecimiento Institucional"/>
    <s v="Aumentar la efectividad de los servicios"/>
    <x v="3"/>
    <x v="3"/>
  </r>
  <r>
    <m/>
    <x v="1"/>
    <x v="3"/>
    <x v="0"/>
    <s v="Funcional"/>
    <s v="Fortalecimiento de la UAECOB  a través de MIPG - Gestión disciplinaria"/>
    <s v="Primera Instancia Procesos Disciplinarios"/>
    <m/>
    <s v="Desarrollo de actuaciones para la Implementación del control interno disciplinario "/>
    <s v="Sustanciación de  procesos "/>
    <m/>
    <m/>
    <m/>
    <m/>
    <m/>
    <m/>
    <m/>
    <m/>
    <m/>
    <m/>
    <m/>
    <m/>
    <m/>
    <m/>
    <m/>
    <m/>
    <s v="Sebastian Ayala Calderon - 3058199250 - sayalac@bomberosbogota.gov.co "/>
    <n v="238"/>
    <s v="Fortalecimiento Institucional"/>
    <s v="Aumentar la efectividad de los servicios"/>
    <x v="1"/>
    <x v="1"/>
  </r>
  <r>
    <m/>
    <x v="1"/>
    <x v="3"/>
    <x v="0"/>
    <s v="Funcional"/>
    <s v="Fortalecimiento de la UAECOB  a través de MIPG - Gestión disciplinaria"/>
    <s v="Primera Instancia Procesos Disciplinarios"/>
    <m/>
    <s v="Desarrollo de actuaciones para la Implementación del control interno disciplinario "/>
    <s v="Proyección de decisiones disciplinarias "/>
    <m/>
    <m/>
    <m/>
    <m/>
    <m/>
    <m/>
    <m/>
    <m/>
    <m/>
    <m/>
    <m/>
    <m/>
    <m/>
    <m/>
    <m/>
    <m/>
    <s v="Sebastian Ayala Calderon - 3058199250 - sayalac@bomberosbogota.gov.co "/>
    <n v="239"/>
    <s v="Fortalecimiento Institucional"/>
    <s v="Aumentar la efectividad de los servicios"/>
    <x v="1"/>
    <x v="1"/>
  </r>
  <r>
    <n v="131"/>
    <x v="1"/>
    <x v="3"/>
    <x v="0"/>
    <s v="Funcional"/>
    <s v="Fortalecimiento de la UAECOB  a través de MIPG - Gestión disciplinaria"/>
    <s v="Primera Instancia Procesos Disciplinarios"/>
    <n v="22000000"/>
    <s v="Desarrollo de actuaciones para la Implementación del control interno disciplinario "/>
    <s v="Desarrollo de  actuaciones disciplinarias en el marco del proceso de la implementación."/>
    <m/>
    <m/>
    <m/>
    <n v="80111600"/>
    <s v="Prestación de servicios de apoyo a la gestión en las actuaciones disciplinarias adelantadas desde la Subdirección de Gestión Corporativa a los servidores públicos de la UAE Cuerpo Oficial de la Bomberos-SGC"/>
    <s v="CONTRATO DE PRESTACIÓN DE SERVICIOS DE APOYO A LA GESTIÓN"/>
    <d v="2021-01-10T00:00:00"/>
    <m/>
    <d v="2021-01-30T00:00:00"/>
    <n v="8"/>
    <s v="CCE-16_Contratación directa - Sin Oferta"/>
    <n v="22000000"/>
    <n v="2750000"/>
    <n v="22000000"/>
    <s v="NO"/>
    <s v="N/A"/>
    <s v="Sebastian Ayala Calderon - 3058199250 - sayalac@bomberosbogota.gov.co "/>
    <n v="240"/>
    <s v="Fortalecimiento Institucional"/>
    <s v="Aumentar la efectividad de los servicios"/>
    <x v="3"/>
    <x v="3"/>
  </r>
  <r>
    <m/>
    <x v="1"/>
    <x v="3"/>
    <x v="0"/>
    <s v="Funcional"/>
    <s v="Fortalecimiento de la UAECOB  a través de MIPG - Gestión disciplinaria"/>
    <s v="Primera Instancia Procesos Disciplinarios"/>
    <m/>
    <s v="Desarrollo de actuaciones para la Implementación del control interno disciplinario "/>
    <s v="Sustanciación de  procesos "/>
    <m/>
    <m/>
    <m/>
    <m/>
    <m/>
    <m/>
    <m/>
    <m/>
    <m/>
    <m/>
    <m/>
    <m/>
    <m/>
    <m/>
    <m/>
    <m/>
    <s v="Sebastian Ayala Calderon - 3058199250 - sayalac@bomberosbogota.gov.co "/>
    <n v="241"/>
    <s v="Fortalecimiento Institucional"/>
    <s v="Aumentar la efectividad de los servicios"/>
    <x v="1"/>
    <x v="1"/>
  </r>
  <r>
    <m/>
    <x v="1"/>
    <x v="3"/>
    <x v="0"/>
    <s v="Funcional"/>
    <s v="Fortalecimiento de la UAECOB  a través de MIPG - Gestión disciplinaria"/>
    <s v="Primera Instancia Procesos Disciplinarios"/>
    <m/>
    <s v="Desarrollo de actuaciones para la Implementación del control interno disciplinario "/>
    <s v="Proyección de decisiones disciplinarias "/>
    <m/>
    <m/>
    <m/>
    <m/>
    <m/>
    <m/>
    <m/>
    <m/>
    <m/>
    <m/>
    <m/>
    <m/>
    <m/>
    <m/>
    <m/>
    <m/>
    <s v="Sebastian Ayala Calderon - 3058199250 - sayalac@bomberosbogota.gov.co "/>
    <n v="242"/>
    <s v="Fortalecimiento Institucional"/>
    <s v="Aumentar la efectividad de los servicios"/>
    <x v="1"/>
    <x v="1"/>
  </r>
  <r>
    <n v="132"/>
    <x v="1"/>
    <x v="3"/>
    <x v="0"/>
    <s v="Funcional"/>
    <s v="Fortalecimiento de la UAECOB  a través de MIPG - Gestión disciplinaria"/>
    <s v="Primera Instancia Procesos Disciplinarios"/>
    <n v="44000000"/>
    <s v="Desarrollo de actuaciones para la Implementación del control interno disciplinario "/>
    <s v="Desarrollo de  actuaciones disciplinarias en el marco del proceso de la implementación."/>
    <m/>
    <m/>
    <m/>
    <n v="80111600"/>
    <s v="Prestación de servicios profesionales en la gestión de las actuaciones disciplinarias adelantadas en la Subdirección de Gestión Corporativa.-SGC"/>
    <s v="CONTRATO DE PRESTACION DE SERVICIOS PROFESIONALES"/>
    <d v="2021-01-10T00:00:00"/>
    <m/>
    <d v="2021-01-30T00:00:00"/>
    <n v="8"/>
    <s v="CCE-16_Contratación directa - Sin Oferta"/>
    <n v="44000000"/>
    <n v="5500000"/>
    <n v="44000000"/>
    <s v="NO"/>
    <s v="N/A"/>
    <s v="Sebastian Ayala Calderon - 3058199250 - sayalac@bomberosbogota.gov.co "/>
    <n v="243"/>
    <s v="Fortalecimiento Institucional"/>
    <s v="Aumentar la efectividad de los servicios"/>
    <x v="3"/>
    <x v="3"/>
  </r>
  <r>
    <m/>
    <x v="1"/>
    <x v="3"/>
    <x v="0"/>
    <s v="Funcional"/>
    <s v="Fortalecimiento de la UAECOB  a través de MIPG - Gestión disciplinaria"/>
    <s v="Primera Instancia Procesos Disciplinarios"/>
    <m/>
    <s v="Desarrollo de actuaciones para la Implementación del control interno disciplinario "/>
    <s v="Sustanciación de  procesos "/>
    <m/>
    <m/>
    <m/>
    <m/>
    <m/>
    <m/>
    <m/>
    <m/>
    <m/>
    <m/>
    <m/>
    <m/>
    <m/>
    <m/>
    <m/>
    <m/>
    <s v="Sebastian Ayala Calderon - 3058199250 - sayalac@bomberosbogota.gov.co "/>
    <n v="244"/>
    <s v="Fortalecimiento Institucional"/>
    <s v="Aumentar la efectividad de los servicios"/>
    <x v="1"/>
    <x v="1"/>
  </r>
  <r>
    <m/>
    <x v="1"/>
    <x v="3"/>
    <x v="0"/>
    <s v="Funcional"/>
    <s v="Fortalecimiento de la UAECOB  a través de MIPG - Gestión disciplinaria"/>
    <s v="Primera Instancia Procesos Disciplinarios"/>
    <m/>
    <s v="Desarrollo de actuaciones para la Implementación del control interno disciplinario "/>
    <s v="Proyección de decisiones disciplinarias "/>
    <m/>
    <m/>
    <m/>
    <m/>
    <m/>
    <m/>
    <m/>
    <m/>
    <m/>
    <m/>
    <m/>
    <m/>
    <m/>
    <m/>
    <m/>
    <m/>
    <s v="Sebastian Ayala Calderon - 3058199250 - sayalac@bomberosbogota.gov.co "/>
    <n v="245"/>
    <s v="Fortalecimiento Institucional"/>
    <s v="Aumentar la efectividad de los servicios"/>
    <x v="1"/>
    <x v="1"/>
  </r>
  <r>
    <n v="133"/>
    <x v="1"/>
    <x v="3"/>
    <x v="0"/>
    <s v="Funcional"/>
    <s v="Difundir y promover la apropiación de la Política Ambiental Institucional - sostenibilidad"/>
    <s v="Sostenibilidad en la construcción, remodelación, mantenimiento y operación de las estaciones de bomberos de la UAECOB"/>
    <n v="10000000"/>
    <s v="Adquisición de insumos y bienes"/>
    <s v="Adquisición e instalación de la señalizaciñon _x000a_impalmentación acciones PIGA"/>
    <m/>
    <m/>
    <m/>
    <n v="55121700"/>
    <s v=" Suministro de señalización alusiva  al programa del PIGA de la UAECOB"/>
    <s v="CONTRATO DE SUMINISTRO"/>
    <d v="2021-02-10T00:00:00"/>
    <m/>
    <d v="2021-03-15T00:00:00"/>
    <n v="2"/>
    <s v="CCE-10_Mínima cuantía"/>
    <n v="10000000"/>
    <m/>
    <n v="10000000"/>
    <s v="NO"/>
    <s v="N/A"/>
    <s v="Sebastian Ayala Calderon - 3058199250 - sayalac@bomberosbogota.gov.co "/>
    <n v="246"/>
    <s v="Fortalecimiento Institucional"/>
    <s v="Aumentar la efectividad de los servicios"/>
    <x v="3"/>
    <x v="3"/>
  </r>
  <r>
    <n v="134"/>
    <x v="1"/>
    <x v="3"/>
    <x v="0"/>
    <s v="Funcional"/>
    <s v="Difundir y promover la apropiación de la Política Ambiental Institucional - sostenibilidad"/>
    <s v="Sostenibilidad en la construcción, remodelación, mantenimiento y operación de las estaciones de bomberos de la UAECOB"/>
    <n v="47050000"/>
    <s v="Saneamiento Ambiental"/>
    <s v="Implementación de servicios de Poda, jardinería a las areas verdes de las 18 sedes de la UAECOB"/>
    <m/>
    <m/>
    <m/>
    <s v="70111500;_x000a_76101500;_x000a_72102100"/>
    <s v="Contratar el servicio de saneamiento ambiental  y el servicio de poda y jardinería para las áreas verdes en las 18 sedes de la UAECOB-SGC"/>
    <s v="CONTRATO DE PRESTACION DE SERVICIOS"/>
    <d v="2021-01-20T00:00:00"/>
    <m/>
    <d v="2021-03-01T00:00:00"/>
    <n v="9"/>
    <s v="CCE-06_Selección abreviada menor cuantía"/>
    <n v="47050000"/>
    <m/>
    <n v="47050000"/>
    <s v="NO"/>
    <s v="N/A"/>
    <s v="Sebastian Ayala Calderon - 3058199250 - sayalac@bomberosbogota.gov.co "/>
    <n v="247"/>
    <s v="Fortalecimiento Institucional"/>
    <s v="Aumentar la efectividad de los servicios"/>
    <x v="3"/>
    <x v="3"/>
  </r>
  <r>
    <n v="135"/>
    <x v="1"/>
    <x v="3"/>
    <x v="0"/>
    <s v="Funcional"/>
    <s v="Difundir y promover la apropiación de la Política Ambiental Institucional - sostenibilidad"/>
    <s v="Sostenibilidad en la construcción, remodelación, mantenimiento y operación de las estaciones de bomberos de la UAECOB"/>
    <n v="9977530"/>
    <s v="Recolección, transporte, almacenamiento, tratamiento y disposición final de residuos de elementos de uso institucional utilizados por el personal operativo de la de la UAECOB de Bogotá."/>
    <s v="Elaboración de pliegos"/>
    <m/>
    <m/>
    <m/>
    <n v="76121900"/>
    <s v="Prestar el servicio de recolección, transporte, almacenamiento, tratamiento y disposición final de residuos de elementos de uso institucional utilizados por el personal operativo de la de la UAECOB de Bogotá.-SGC"/>
    <s v="CONTRATO DE PRESTACION DE SERVICIOS"/>
    <d v="2021-02-24T00:00:00"/>
    <m/>
    <d v="2021-03-05T00:00:00"/>
    <s v="Monto agotable "/>
    <s v="CCE-10_Mínima cuantía"/>
    <n v="9977530"/>
    <m/>
    <n v="9977530"/>
    <s v="NO"/>
    <s v="N/A"/>
    <s v="Sebastian Ayala Calderon - 3058199250 - sayalac@bomberosbogota.gov.co "/>
    <n v="248"/>
    <s v="Fortalecimiento Institucional"/>
    <s v="Aumentar la efectividad de los servicios"/>
    <x v="3"/>
    <x v="3"/>
  </r>
  <r>
    <m/>
    <x v="1"/>
    <x v="3"/>
    <x v="0"/>
    <s v="Funcional"/>
    <s v="Difundir y promover la apropiación de la Política Ambiental Institucional - sostenibilidad"/>
    <s v="Sostenibilidad en la construcción, remodelación, mantenimiento y operación de las estaciones de bomberos de la UAECOB"/>
    <m/>
    <s v="Prestar el servicio de recolección, transporte, almacenamiento, tratamiento y disposición final de residuos de elementos de uso institucional utilizados por el personal operativo de la de la UAECOB de Bogotá."/>
    <s v="Gestión de la etapa Contractual "/>
    <m/>
    <m/>
    <m/>
    <m/>
    <m/>
    <m/>
    <m/>
    <m/>
    <m/>
    <m/>
    <m/>
    <m/>
    <m/>
    <m/>
    <m/>
    <m/>
    <s v="Sebastian Ayala Calderon - 3058199250 - sayalac@bomberosbogota.gov.co "/>
    <n v="249"/>
    <s v="Fortalecimiento Institucional"/>
    <s v="Aumentar la efectividad de los servicios"/>
    <x v="1"/>
    <x v="1"/>
  </r>
  <r>
    <m/>
    <x v="1"/>
    <x v="3"/>
    <x v="0"/>
    <s v="Funcional"/>
    <s v="Difundir y promover la apropiación de la Política Ambiental Institucional - sostenibilidad"/>
    <s v="Sostenibilidad en la construcción, remodelación, mantenimiento y operación de las estaciones de bomberos de la UAECOB"/>
    <m/>
    <s v="Recolección, transporte, almacenamiento, tratamiento y disposición final de residuos de elementos de uso institucional utilizados por el personal operativo de la de la UAECOB de Bogotá."/>
    <s v="Seguimiento ejecución contractual "/>
    <m/>
    <m/>
    <m/>
    <m/>
    <m/>
    <m/>
    <m/>
    <m/>
    <m/>
    <m/>
    <m/>
    <m/>
    <m/>
    <m/>
    <m/>
    <m/>
    <s v="Sebastian Ayala Calderon - 3058199250 - sayalac@bomberosbogota.gov.co "/>
    <n v="250"/>
    <s v="Fortalecimiento Institucional"/>
    <s v="Aumentar la efectividad de los servicios"/>
    <x v="1"/>
    <x v="1"/>
  </r>
  <r>
    <n v="136"/>
    <x v="1"/>
    <x v="3"/>
    <x v="0"/>
    <s v="Funcional"/>
    <s v="Difundir y promover la apropiación de la Política Ambiental Institucional - sostenibilidad"/>
    <s v="Sostenibilidad en la construcción, remodelación, mantenimiento y operación de las estaciones de bomberos de la UAECOB"/>
    <n v="25000000"/>
    <s v="Adquisición de insumos y bienes"/>
    <s v="Elaboración de pliegos y desarrollo de proceso contratual_x000a_Disposición de contenedores"/>
    <m/>
    <m/>
    <m/>
    <s v="47121700;_x000a_76122300"/>
    <s v="Adquisición de contenedores para el almacenamiento de residuos para dar cumplimiento al programa del PIGA de la UAECOB"/>
    <s v="CONTRATO DE COMPRAVENTA"/>
    <d v="2021-02-10T00:00:00"/>
    <m/>
    <d v="2021-02-28T00:00:00"/>
    <n v="2"/>
    <s v="CCE-10_Mínima cuantía"/>
    <n v="25000000"/>
    <m/>
    <n v="25000000"/>
    <s v="NO"/>
    <s v="N/A"/>
    <s v="Sebastian Ayala Calderon - 3058199250 - sayalac@bomberosbogota.gov.co "/>
    <n v="251"/>
    <s v="Fortalecimiento Institucional"/>
    <s v="Aumentar la efectividad de los servicios"/>
    <x v="3"/>
    <x v="3"/>
  </r>
  <r>
    <m/>
    <x v="1"/>
    <x v="3"/>
    <x v="0"/>
    <s v="Funcional"/>
    <s v="Difundir y promover la apropiación de la Política Ambiental Institucional - sostenibilidad"/>
    <s v="Sostenibilidad en la construcción, remodelación, mantenimiento y operación de las estaciones de bomberos de la UAECOB"/>
    <m/>
    <s v="Compra de elementos para la adecuación de cuartos de almacenamiento de los Residuos Peligrosos para la UAECOB."/>
    <s v="Gestión de la etapa Contractual "/>
    <m/>
    <m/>
    <m/>
    <m/>
    <m/>
    <m/>
    <m/>
    <m/>
    <m/>
    <m/>
    <m/>
    <m/>
    <m/>
    <m/>
    <m/>
    <m/>
    <s v="Sebastian Ayala Calderon - 3058199250 - sayalac@bomberosbogota.gov.co "/>
    <n v="252"/>
    <s v="Fortalecimiento Institucional"/>
    <s v="Aumentar la efectividad de los servicios"/>
    <x v="1"/>
    <x v="1"/>
  </r>
  <r>
    <m/>
    <x v="1"/>
    <x v="3"/>
    <x v="0"/>
    <s v="Funcional"/>
    <s v="Difundir y promover la apropiación de la Política Ambiental Institucional - sostenibilidad"/>
    <s v="Sostenibilidad en la construcción, remodelación, mantenimiento y operación de las estaciones de bomberos de la UAECOB"/>
    <m/>
    <s v="Compra de elementos para la adecuación de cuartos de almacenamiento de los Residuos Peligrosos para la UAECOB."/>
    <s v="Seguimiento ejecución contractual "/>
    <m/>
    <m/>
    <m/>
    <m/>
    <m/>
    <m/>
    <m/>
    <m/>
    <m/>
    <m/>
    <m/>
    <m/>
    <m/>
    <m/>
    <m/>
    <m/>
    <s v="Sebastian Ayala Calderon - 3058199250 - sayalac@bomberosbogota.gov.co "/>
    <n v="253"/>
    <s v="Fortalecimiento Institucional"/>
    <s v="Aumentar la efectividad de los servicios"/>
    <x v="1"/>
    <x v="1"/>
  </r>
  <r>
    <n v="137"/>
    <x v="1"/>
    <x v="3"/>
    <x v="0"/>
    <s v="Funcional"/>
    <s v="Fortalecimiento de la UAECOB  a través de MIPG - Gestión de recursos"/>
    <s v="Servicios administrativos para el funcionamiento de la entidad"/>
    <n v="62500000"/>
    <s v="Avaluo de bienes muebles y semovientes"/>
    <s v="valúo de los bienes muebles y semovientes de la entidad dando cumplimiento a la normatividad establecida por la Contaduria General de la Nación-SGC"/>
    <m/>
    <m/>
    <m/>
    <s v=" 80131800"/>
    <s v="Realizar el avalúo de los bienes muebles y semovientes de la entidad dando cumplimiento a la normatividad establecida por la Contaduria General de la Nación-SGC"/>
    <s v="CONTRATO DE PRESTACION DE SERVICIOS"/>
    <d v="2021-03-01T00:00:00"/>
    <m/>
    <d v="2021-04-01T00:00:00"/>
    <n v="3"/>
    <s v="CCE-06_Selección abreviada menor cuantía"/>
    <n v="44500000"/>
    <m/>
    <n v="80736539"/>
    <s v="NO"/>
    <s v="N/A"/>
    <s v="Sebastian Ayala Calderon - 3058199250 - sayalac@bomberosbogota.gov.co "/>
    <n v="254"/>
    <s v="Fortalecimiento Institucional"/>
    <s v="Aumentar la efectividad de los servicios"/>
    <x v="3"/>
    <x v="3"/>
  </r>
  <r>
    <n v="138"/>
    <x v="1"/>
    <x v="3"/>
    <x v="0"/>
    <s v="Funcional"/>
    <s v="Difundir y promover la apropiación de la Política Ambiental Institucional - sostenibilidad"/>
    <s v="Sostenibilidad en la construcción, remodelación, mantenimiento y operación de las estaciones de bomberos de la UAECOB"/>
    <n v="5000000"/>
    <s v="Trámites ambientales "/>
    <s v="Pago de los trámites asociados a la gestión ambiental de la entidad "/>
    <m/>
    <m/>
    <m/>
    <s v="77101600;_x000a_77101700"/>
    <s v="Prestar los servicios para adelantar los Trámites ambientales que requiera la Unidad Administrativa Especial cuerpo oficial de Bomberos de Bogota -SGC"/>
    <s v="Resolución"/>
    <d v="2021-02-10T00:00:00"/>
    <m/>
    <d v="2021-04-30T00:00:00"/>
    <n v="5"/>
    <s v="CCE-10_Mínima cuantía"/>
    <n v="5000000"/>
    <m/>
    <n v="5000000"/>
    <s v="NO"/>
    <s v="N/A"/>
    <s v="Sebastian Ayala Calderon - 3058199250 - sayalac@bomberosbogota.gov.co "/>
    <n v="255"/>
    <s v="Fortalecimiento Institucional"/>
    <s v="Aumentar la efectividad de los servicios"/>
    <x v="3"/>
    <x v="3"/>
  </r>
  <r>
    <n v="139"/>
    <x v="2"/>
    <x v="4"/>
    <x v="0"/>
    <s v="Funcional"/>
    <s v="Fortalecimiento de la UAECOB  a través de MIPG - Gestión de recursos"/>
    <s v="Servicios administrativos para el funcionamiento de la entidad"/>
    <n v="7080160"/>
    <s v="Suministro de elementos "/>
    <s v="Gestionar el suministro  de implementos de papelería y oficina para las dependencias de la UAE Cuerpo Oficial de Bomberos "/>
    <m/>
    <s v="SI"/>
    <m/>
    <s v="44121700;_x000a_44121800;_x000a_44121900;_x000a_44122000_x000a_"/>
    <s v="Adición y Prorroga al contrato 536 de 2020 que tiene como objeto &quot;Suministro de implementos de papelería y oficina para las dependencias de la UAE Cuerpo Oficial de Bomberos&quot;- "/>
    <s v="CONTRATO DE SUMINISTRO"/>
    <d v="2021-01-20T00:00:00"/>
    <m/>
    <d v="2021-02-10T00:00:00"/>
    <n v="4"/>
    <s v="CCE-99_Seléccion abreviada - acuerdo marco"/>
    <n v="7080160"/>
    <m/>
    <n v="7080160"/>
    <s v="NO"/>
    <s v="N/A"/>
    <s v="Sebastian Ayala Calderon - 3058199250 - sayalac@bomberosbogota.gov.co "/>
    <n v="256"/>
    <s v="Fortalecimiento Institucional"/>
    <s v="Aumentar la efectividad de los servicios"/>
    <x v="1"/>
    <x v="3"/>
  </r>
  <r>
    <n v="140"/>
    <x v="2"/>
    <x v="4"/>
    <x v="0"/>
    <s v="Funcional"/>
    <s v="Fortalecimiento de la UAECOB  a través de MIPG - Gestión de recursos"/>
    <s v="Servicios administrativos para el funcionamiento de la entidad"/>
    <n v="3331840"/>
    <s v="Suministro de elementos "/>
    <s v="Suministro de implementos de papelería y oficina para las dependencias de la UAE Cuerpo Oficial de Bomberos "/>
    <m/>
    <s v="SI"/>
    <m/>
    <s v="44121700;_x000a_44121800;_x000a_44121900;_x000a_44122000_x000a_"/>
    <s v="Suministro de implementos de papelería y oficina para las dependencias de la UAE Cuerpo Oficial de Bomberos- SGC"/>
    <s v="CONTRATO DE SUMINISTRO"/>
    <d v="2021-08-03T00:00:00"/>
    <m/>
    <d v="2021-08-09T00:00:00"/>
    <n v="5"/>
    <s v="CCE-99_Seléccion abreviada - acuerdo marco"/>
    <n v="3331840"/>
    <m/>
    <n v="3331840"/>
    <s v="NO"/>
    <s v="N/A"/>
    <s v="Sebastian Ayala Calderon - 3058199250 - sayalac@bomberosbogota.gov.co "/>
    <n v="257"/>
    <s v="Fortalecimiento Institucional"/>
    <s v="Aumentar la efectividad de los servicios"/>
    <x v="1"/>
    <x v="1"/>
  </r>
  <r>
    <n v="141"/>
    <x v="2"/>
    <x v="4"/>
    <x v="0"/>
    <s v="Funcional"/>
    <s v="Fortalecimiento de la UAECOB  a través de MIPG - Gestión de recursos"/>
    <s v="Servicios administrativos para el funcionamiento de la entidad"/>
    <n v="94871000"/>
    <s v="Servicio de aseo y cafetería sedes de la UAECOB"/>
    <s v="Servicio de aseo y cafetería sedes de la UAECOB"/>
    <m/>
    <s v="SI"/>
    <m/>
    <s v="44121700;_x000a_44121800;_x000a_44121900;_x000a_44122000_x000a_"/>
    <s v="Contratar la prestación del servicio de aseo y cafetería incluído insumos para la UAE Cuerpo Oficial de Bomberos.-SGC"/>
    <s v="ORDEN DE COMPRA"/>
    <d v="2021-01-13T00:00:00"/>
    <m/>
    <d v="2021-01-27T00:00:00"/>
    <n v="11"/>
    <s v="CCE-99_Seléccion abreviada - acuerdo marco"/>
    <n v="94871000"/>
    <m/>
    <n v="94871000"/>
    <s v="NO"/>
    <s v="N/A"/>
    <s v="Sebastian Ayala Calderon - 3058199250 - sayalac@bomberosbogota.gov.co "/>
    <n v="258"/>
    <s v="Fortalecimiento Institucional"/>
    <s v="Aumentar la efectividad de los servicios"/>
    <x v="1"/>
    <x v="1"/>
  </r>
  <r>
    <n v="142"/>
    <x v="2"/>
    <x v="4"/>
    <x v="0"/>
    <s v="Funcional"/>
    <s v="Fortalecimiento de la UAECOB  a través de MIPG - Gestión de recursos"/>
    <s v="Servicios administrativos para el funcionamiento de la entidad"/>
    <n v="323945000"/>
    <s v="Adquisición de insumos y bienes"/>
    <s v="Adquirir  de uniformes para los integrantes del cuerpo oficial de Bomberos"/>
    <m/>
    <s v="SI"/>
    <m/>
    <s v="53102700;_x000a_53111601; _x000a_3111602"/>
    <s v="Adquisición de uniformes-SGC"/>
    <s v="CONTRATO DE COMPRAVENTA"/>
    <d v="2021-05-04T00:00:00"/>
    <m/>
    <d v="2021-06-04T00:00:00"/>
    <n v="6"/>
    <s v="CCE-05_Contratación directa"/>
    <n v="271945000"/>
    <m/>
    <n v="271945000"/>
    <s v="NO"/>
    <s v="N/A"/>
    <s v="Sebastian Ayala Calderon - 3058199250 - sayalac@bomberosbogota.gov.co "/>
    <n v="259"/>
    <s v="Fortalecimiento Institucional"/>
    <s v="Aumentar la efectividad de los servicios"/>
    <x v="1"/>
    <x v="1"/>
  </r>
  <r>
    <n v="143"/>
    <x v="2"/>
    <x v="4"/>
    <x v="0"/>
    <s v="Funcional"/>
    <s v="Fortalecimiento de la UAECOB  a través de MIPG - Gestión de recursos"/>
    <s v="Servicios administrativos para el funcionamiento de la entidad"/>
    <n v="17512865"/>
    <s v="Suministro de elementos "/>
    <s v="Gestionar el suministro  de implementos de papelería y oficina para las dependencias de la UAE Cuerpo Oficial de Bomberos "/>
    <m/>
    <s v="SI"/>
    <m/>
    <s v="44121700;_x000a_44121800;_x000a_44121900;_x000a_44122000"/>
    <s v="Adición y Prorroga al contrato 536 de 2020 que tiene como objeto &quot;Suministro de implementos de papelería y oficina para las dependencias de la UAE Cuerpo Oficial de Bomberos&quot;"/>
    <s v="CONTRATO DE SUMINISTRO"/>
    <d v="2021-01-20T00:00:00"/>
    <m/>
    <d v="2021-02-10T00:00:00"/>
    <n v="4"/>
    <s v="CCE-99_Seléccion abreviada - acuerdo marco"/>
    <n v="17512865"/>
    <m/>
    <n v="17512865"/>
    <s v="NO"/>
    <s v="N/A"/>
    <s v="Sebastian Ayala Calderon - 3058199250 - sayalac@bomberosbogota.gov.co "/>
    <n v="260"/>
    <s v="Fortalecimiento Institucional"/>
    <s v="Aumentar la efectividad de los servicios"/>
    <x v="1"/>
    <x v="1"/>
  </r>
  <r>
    <n v="144"/>
    <x v="2"/>
    <x v="4"/>
    <x v="0"/>
    <s v="Funcional"/>
    <s v="Fortalecimiento de la UAECOB  a través de MIPG - Gestión de recursos"/>
    <s v="Servicios administrativos para el funcionamiento de la entidad"/>
    <n v="7718135"/>
    <s v="Suministro de elementos "/>
    <s v="Gestionar el suministro  de implementos de papelería y oficina para las dependencias de la UAE Cuerpo Oficial de Bomberos "/>
    <m/>
    <s v="SI"/>
    <m/>
    <s v="44121700;_x000a_44121800;_x000a_44121900;_x000a_44122000_x000a_"/>
    <s v="Suministro de implementos de papelería y oficina para las dependencias de la UAE Cuerpo Oficial de Bomberos- SGC"/>
    <s v="CONTRATO DE SUMINISTRO"/>
    <d v="2021-08-03T00:00:00"/>
    <m/>
    <d v="2021-08-09T00:00:00"/>
    <n v="5"/>
    <s v="CCE-99_Seléccion abreviada - acuerdo marco"/>
    <n v="7718135"/>
    <m/>
    <n v="7718135"/>
    <s v="NO"/>
    <s v="N/A"/>
    <s v="Sebastian Ayala Calderon - 3058199250 - sayalac@bomberosbogota.gov.co "/>
    <n v="261"/>
    <s v="Fortalecimiento Institucional"/>
    <s v="Aumentar la efectividad de los servicios"/>
    <x v="1"/>
    <x v="1"/>
  </r>
  <r>
    <n v="145"/>
    <x v="2"/>
    <x v="4"/>
    <x v="0"/>
    <s v="Funcional"/>
    <s v="Fortalecimiento de la UAECOB  a través de MIPG - Gestión de recursos"/>
    <s v="Servicios administrativos para el funcionamiento de la entidad"/>
    <n v="30000000"/>
    <s v="Suministro de elementos "/>
    <s v="Gestionar el suministro  de insumos para computador e impresoras "/>
    <m/>
    <s v="SI"/>
    <m/>
    <s v="44103100;_x000a_44103101;_x000a_44103103;_x000a_44103105;_x000a_44103106;_x000a_44103108;_x000a_44103110;44103111;"/>
    <s v="Adición al contrato 612 de 2020 que tiene como objeto &quot;Suministro  de insumos para computador e impresoras   para  las dependencias de la UAE Cuerpo  Oficial de Bomberos."/>
    <s v="CONTRATO DE SUMINISTRO"/>
    <d v="2021-01-20T00:00:00"/>
    <m/>
    <m/>
    <m/>
    <s v="CCE-06_Selección abreviada menor cuantía"/>
    <n v="30000000"/>
    <m/>
    <n v="30000000"/>
    <s v="NO"/>
    <s v="N/A"/>
    <s v="Sebastian Ayala Calderon - 3058199250 - sayalac@bomberosbogota.gov.co "/>
    <n v="262"/>
    <s v="Fortalecimiento Institucional"/>
    <s v="Aumentar la efectividad de los servicios"/>
    <x v="1"/>
    <x v="1"/>
  </r>
  <r>
    <n v="146"/>
    <x v="2"/>
    <x v="4"/>
    <x v="0"/>
    <s v="Funcional"/>
    <s v="Fortalecimiento de la UAECOB  a través de MIPG - Gestión de recursos"/>
    <s v="Servicios administrativos para el funcionamiento de la entidad"/>
    <n v="70235200"/>
    <s v="Suministro de elementos "/>
    <s v="Gestionar el suministro  de insumos para computador e impresoras "/>
    <m/>
    <s v="SI"/>
    <m/>
    <s v="44103100;44103101;44103103;44103105;4410310;44103108; 44103110;44103111;"/>
    <s v="Suministro  de insumos para computador e impresoras   para  las dependencias de la UAE Cuerpo  Oficial de Bomberos.-SGC"/>
    <s v="CONTRATO DE SUMINISTRO"/>
    <d v="2021-02-20T00:00:00"/>
    <m/>
    <d v="2021-03-11T00:00:00"/>
    <n v="10"/>
    <s v="CCE-07_Selección abreviada subasta inversa"/>
    <n v="70235200"/>
    <m/>
    <n v="70235200"/>
    <s v="NO"/>
    <s v="N/A"/>
    <s v="Sebastian Ayala Calderon - 3058199250 - sayalac@bomberosbogota.gov.co "/>
    <n v="263"/>
    <s v="Fortalecimiento Institucional"/>
    <s v="Aumentar la efectividad de los servicios"/>
    <x v="1"/>
    <x v="1"/>
  </r>
  <r>
    <n v="147"/>
    <x v="2"/>
    <x v="4"/>
    <x v="0"/>
    <s v="Funcional"/>
    <s v="Fortalecimiento de la UAECOB  a través de MIPG - Gestión de recursos"/>
    <s v="Servicios administrativos para el funcionamiento de la entidad"/>
    <n v="81133800"/>
    <s v="Servicio de aseo y cafetería sedes de la UAECOB"/>
    <s v="Servicio de aseo y cafetería sedes de la UAECOB"/>
    <m/>
    <s v="SI"/>
    <m/>
    <s v="44121700;44111500;44122000;_x000a_44122100;14111500;"/>
    <s v="Contratar la prestación del servicio de aseo y cafetería incluído insumos para la UAE Cuerpo Oficial de Bomberos.-SGC"/>
    <s v="ORDEN DE COMPRA"/>
    <d v="2021-01-13T00:00:00"/>
    <m/>
    <d v="2021-01-27T00:00:00"/>
    <n v="11"/>
    <s v="CCE-99_Seléccion abreviada - acuerdo marco"/>
    <n v="81133800"/>
    <m/>
    <n v="81133800"/>
    <s v="NO"/>
    <s v="N/A"/>
    <s v="Sebastian Ayala Calderon - 3058199250 - sayalac@bomberosbogota.gov.co "/>
    <n v="264"/>
    <s v="Fortalecimiento Institucional"/>
    <s v="Aumentar la efectividad de los servicios"/>
    <x v="1"/>
    <x v="1"/>
  </r>
  <r>
    <n v="148"/>
    <x v="2"/>
    <x v="4"/>
    <x v="0"/>
    <s v="Funcional"/>
    <s v="Fortalecimiento de la UAECOB  a través de MIPG - Gestión de recursos"/>
    <s v="Infraestructura "/>
    <n v="25000000"/>
    <s v="seguimiento y control al desarrollo y mantenimiento de la infraestructura física de la Unidad "/>
    <s v="Sumnistro de insumos para lavadoras-SGC"/>
    <m/>
    <s v="SI"/>
    <m/>
    <n v="47131800"/>
    <s v="Sumnistro de insumos para lavadoras-SGC"/>
    <s v="CONTRATO DE SUMINISTRO"/>
    <d v="2021-05-15T00:00:00"/>
    <m/>
    <d v="2021-06-03T00:00:00"/>
    <n v="8"/>
    <s v="CCE-10_Mínima cuantía"/>
    <n v="25000000"/>
    <m/>
    <n v="25000000"/>
    <s v="NO"/>
    <s v="N/A"/>
    <s v="Sebastian Ayala Calderon - 3058199250 - sayalac@bomberosbogota.gov.co "/>
    <n v="265"/>
    <s v="Fortalecimiento Institucional"/>
    <s v="Aumentar la efectividad de los servicios"/>
    <x v="1"/>
    <x v="1"/>
  </r>
  <r>
    <n v="149"/>
    <x v="2"/>
    <x v="4"/>
    <x v="0"/>
    <s v="Funcional"/>
    <s v="Fortalecimiento de la UAECOB  a través de MIPG - Gestión de recursos"/>
    <s v="Servicios administrativos para el funcionamiento de la entidad"/>
    <n v="11013840"/>
    <s v="Servicio de aseo y cafetería sedes de la UAECOB"/>
    <s v="Servicio de aseo y cafetería sedes de la UAECOB"/>
    <m/>
    <s v="SI"/>
    <m/>
    <s v="44121700;44111500;44122000;_x000a_44122100;14111500;"/>
    <s v="Contratar la prestación del servicio de aseo y cafetería incluído insumos para la UAE Cuerpo Oficial de Bomberos.-SGC"/>
    <s v="OFERTA DE COMPRA"/>
    <d v="2021-01-13T00:00:00"/>
    <m/>
    <d v="2021-01-27T00:00:00"/>
    <n v="11"/>
    <s v="CCE-99_Seléccion abreviada - acuerdo marco"/>
    <n v="11013840"/>
    <m/>
    <n v="11013840"/>
    <s v="NO"/>
    <s v="N/A"/>
    <s v="Sebastian Ayala Calderon - 3058199250 - sayalac@bomberosbogota.gov.co "/>
    <n v="266"/>
    <s v="Fortalecimiento Institucional"/>
    <s v="Aumentar la efectividad de los servicios"/>
    <x v="1"/>
    <x v="1"/>
  </r>
  <r>
    <n v="150"/>
    <x v="2"/>
    <x v="4"/>
    <x v="0"/>
    <s v="Funcional"/>
    <s v="Fortalecimiento de la UAECOB  a través de MIPG - Gestión de recursos"/>
    <s v="Servicios administrativos para el funcionamiento de la entidad"/>
    <n v="5399989"/>
    <s v="Suministro de elementos "/>
    <s v="Gestionar el suministro  de implementos de papelería y oficina para las dependencias de la UAE Cuerpo Oficial de Bomberos "/>
    <m/>
    <s v="SI"/>
    <m/>
    <s v="44121700;44121800;44121900;44122000_x000a_"/>
    <s v="Adición y Prorroga al contrato 536 de 2020 que tiene como objeto &quot;Suministro de implementos de papelería y oficina para las dependencias de la UAE Cuerpo Oficial de Bomberos&quot;"/>
    <s v="CONTRATO DE SUMINISTRO"/>
    <d v="2021-01-20T00:00:00"/>
    <m/>
    <d v="2021-02-10T00:00:00"/>
    <n v="4"/>
    <s v="CCE-99_Seléccion abreviada - acuerdo marco"/>
    <n v="5399989"/>
    <m/>
    <n v="5399989"/>
    <s v="NO"/>
    <s v="N/A"/>
    <s v="Sebastian Ayala Calderon - 3058199250 - sayalac@bomberosbogota.gov.co "/>
    <n v="267"/>
    <s v="Fortalecimiento Institucional"/>
    <s v="Aumentar la efectividad de los servicios"/>
    <x v="1"/>
    <x v="1"/>
  </r>
  <r>
    <n v="151"/>
    <x v="2"/>
    <x v="4"/>
    <x v="0"/>
    <s v="Funcional"/>
    <s v="Fortalecimiento de la UAECOB  a través de MIPG - Gestión de recursos"/>
    <s v="Servicios administrativos para el funcionamiento de la entidad"/>
    <n v="2541171"/>
    <s v="Suministro de elementos "/>
    <s v="Gestionar el suministro  de implementos de papelería y oficina para las dependencias de la UAE Cuerpo Oficial de Bomberos "/>
    <m/>
    <s v="SI"/>
    <m/>
    <s v="44121700;44121800;44121900;44122000_x000a_"/>
    <s v="Suministro  de implementos  de  papelería y oficina   para las dependencias de la UAE Cuerpo  Oficial de Bomberos SGC"/>
    <s v="CONTRATO DE SUMINISTRO"/>
    <d v="2021-08-03T00:00:00"/>
    <m/>
    <d v="2021-08-09T00:00:00"/>
    <n v="5"/>
    <s v="CCE-99_Seléccion abreviada - acuerdo marco"/>
    <n v="2541171"/>
    <m/>
    <n v="2541171"/>
    <s v="NO"/>
    <s v="N/A"/>
    <s v="Sebastian Ayala Calderon - 3058199250 - sayalac@bomberosbogota.gov.co "/>
    <n v="268"/>
    <s v="Fortalecimiento Institucional"/>
    <s v="Aumentar la efectividad de los servicios"/>
    <x v="1"/>
    <x v="1"/>
  </r>
  <r>
    <n v="152"/>
    <x v="2"/>
    <x v="4"/>
    <x v="0"/>
    <s v="Funcional"/>
    <s v="Fortalecimiento de la UAECOB  a través de MIPG - Gestión de recursos"/>
    <s v="Servicios administrativos para el funcionamiento de la entidad"/>
    <n v="14905608"/>
    <s v="Servicio de aseo y cafetería sedes de la UAECOB"/>
    <s v="Servicio de aseo y cafetería sedes de la UAECOB"/>
    <m/>
    <s v="SI"/>
    <m/>
    <s v="44121700;44111500;44122000;_x000a_44122100;14111500;"/>
    <s v="Contratar la prestación del servicio de aseo y cafetería incluído insumos para la UAE Cuerpo Oficial de Bomberos."/>
    <s v="ORDEN DE COMPRA"/>
    <d v="2021-01-13T00:00:00"/>
    <m/>
    <d v="2021-01-27T00:00:00"/>
    <n v="11"/>
    <s v="CCE-99_Seléccion abreviada - acuerdo marco"/>
    <n v="14905608"/>
    <m/>
    <n v="14905608"/>
    <s v="NO"/>
    <s v="N/A"/>
    <s v="Sebastian Ayala Calderon - 3058199250 - sayalac@bomberosbogota.gov.co "/>
    <n v="269"/>
    <s v="Fortalecimiento Institucional"/>
    <s v="Aumentar la efectividad de los servicios"/>
    <x v="1"/>
    <x v="1"/>
  </r>
  <r>
    <n v="153"/>
    <x v="2"/>
    <x v="4"/>
    <x v="0"/>
    <s v="Funcional"/>
    <s v="Fortalecimiento de la UAECOB  a través de MIPG - Gestión de recursos"/>
    <s v="Servicios administrativos para el funcionamiento de la entidad"/>
    <n v="6207987"/>
    <s v="Suministro de elementos "/>
    <s v="Adición y Prorroga al contrato 536 de 2020 que tiene como objeto &quot;Suministro de implementos de papelería y oficina para las dependencias de la UAE Cuerpo Oficial de Bomberos&quot;- SGC"/>
    <m/>
    <s v="SI"/>
    <m/>
    <s v="44121700;44121800;44121900;44122000_x000a_"/>
    <s v="Adición y Prorroga al contrato 536 de 2020 que tiene como objeto &quot;Suministro de implementos de papelería y oficina para las dependencias de la UAE Cuerpo Oficial de Bomberos&quot;- SGC"/>
    <s v="CONTRATO DE SUMINISTRO"/>
    <d v="2021-01-20T00:00:00"/>
    <m/>
    <d v="2021-02-10T00:00:00"/>
    <n v="4"/>
    <s v="CCE-99_Seléccion abreviada - acuerdo marco"/>
    <n v="6207987"/>
    <m/>
    <n v="6207987"/>
    <s v="NO"/>
    <s v="N/A"/>
    <s v="Sebastian Ayala Calderon - 3058199250 - sayalac@bomberosbogota.gov.co "/>
    <n v="270"/>
    <s v="Fortalecimiento Institucional"/>
    <s v="Aumentar la efectividad de los servicios"/>
    <x v="1"/>
    <x v="1"/>
  </r>
  <r>
    <n v="154"/>
    <x v="2"/>
    <x v="4"/>
    <x v="0"/>
    <s v="Funcional"/>
    <s v="Fortalecimiento de la UAECOB  a través de MIPG - Gestión de recursos"/>
    <s v="Servicios administrativos para el funcionamiento de la entidad"/>
    <n v="2921405"/>
    <s v="Suministro de elementos "/>
    <s v="Gestionar el suministro  de implementos de papelería y oficina para las dependencias de la UAE Cuerpo Oficial de Bomberos "/>
    <m/>
    <s v="SI"/>
    <m/>
    <s v="44121700;44121800;44121900;44122000_x000a_"/>
    <s v="Suministro  de implementos  de  papelería y oficina   para las dependencias de la UAE Cuerpo  Oficial de Bomberos SGC"/>
    <s v="CONTRATO DE SUMINISTRO"/>
    <d v="2021-08-03T00:00:00"/>
    <m/>
    <d v="2021-08-09T00:00:00"/>
    <n v="5"/>
    <s v="CCE-99_Seléccion abreviada - acuerdo marco"/>
    <n v="2921405"/>
    <m/>
    <n v="2921405"/>
    <s v="NO"/>
    <s v="N/A"/>
    <s v="Sebastian Ayala Calderon - 3058199250 - sayalac@bomberosbogota.gov.co "/>
    <n v="271"/>
    <s v="Fortalecimiento Institucional"/>
    <s v="Aumentar la efectividad de los servicios"/>
    <x v="1"/>
    <x v="1"/>
  </r>
  <r>
    <n v="155"/>
    <x v="2"/>
    <x v="4"/>
    <x v="0"/>
    <s v="Funcional"/>
    <s v="Fortalecimiento de la UAECOB  a través de MIPG - Gestión de recursos"/>
    <s v="Servicios administrativos para el funcionamiento de la entidad"/>
    <n v="144230000"/>
    <s v="Trámite y gestión de Correspondencia"/>
    <s v="Realizar la radicación, digitalización de correspondencia, _x000a_ alistamiento básico, elaboración de guías, recolección, transporte y entrega de correo (sobres y/o paquetes) a nivel urbano, nacional e internacional"/>
    <m/>
    <s v="SI"/>
    <m/>
    <n v="78102206"/>
    <s v="Prestar a la UAECOB los servicios postales, la radicación, digitalización de correspondencia, el servicio de alistamiento básico, elaboración de guías, recolección, transporte y entrega de correo (sobres y/o paquetes) a nivel urbano, nacional e internacional, así como la administración del punto de correspondencia, con personal idóneo, equipos periféricos y motorizados, conforme lo establecido en la Ley 1369 del 2009 y demás normas concordantes y complementarios.-SGC"/>
    <s v="CONTRATO DE PRESTACION DE SERVICIOS"/>
    <d v="2021-04-28T00:00:00"/>
    <m/>
    <d v="2021-07-01T00:00:00"/>
    <n v="9"/>
    <s v="CCE-05_Contratación directa"/>
    <n v="144230000"/>
    <m/>
    <n v="144230000"/>
    <s v="NO"/>
    <s v="N/A"/>
    <s v="Sebastian Ayala Calderon - 3058199250 - sayalac@bomberosbogota.gov.co "/>
    <n v="272"/>
    <s v="Fortalecimiento Institucional"/>
    <s v="Aumentar la efectividad de los servicios"/>
    <x v="1"/>
    <x v="1"/>
  </r>
  <r>
    <n v="156"/>
    <x v="2"/>
    <x v="4"/>
    <x v="0"/>
    <s v="Funcional"/>
    <s v="Fortalecimiento de la UAECOB  a través de MIPG - Gestión de recursos"/>
    <s v="Servicios administrativos para el funcionamiento de la entidad"/>
    <n v="1027106000"/>
    <s v="Aquisición y Gestión de Seguros "/>
    <s v="Contratar el paquete integral de seguros-SGC"/>
    <m/>
    <s v="SI"/>
    <m/>
    <s v="84131600; 84131500;84131600;"/>
    <s v="Contratar el paquete integral de seguros-SGC"/>
    <s v="CONTRATO DE SEGUROS"/>
    <d v="2021-05-05T00:00:00"/>
    <m/>
    <d v="2021-08-04T00:00:00"/>
    <n v="7"/>
    <s v="CCE-02_Licitación pública"/>
    <n v="1027106000"/>
    <m/>
    <n v="1027106000"/>
    <s v="NO"/>
    <s v="N/A"/>
    <s v="Sebastian Ayala Calderon - 3058199250 - sayalac@bomberosbogota.gov.co "/>
    <n v="273"/>
    <s v="Fortalecimiento Institucional"/>
    <s v="Aumentar la efectividad de los servicios"/>
    <x v="1"/>
    <x v="1"/>
  </r>
  <r>
    <n v="157"/>
    <x v="2"/>
    <x v="4"/>
    <x v="0"/>
    <s v="Funcional"/>
    <s v="Fortalecimiento de la UAECOB  a través de MIPG - Gestión de recursos"/>
    <s v="Servicios administrativos para el funcionamiento de la entidad"/>
    <n v="448034000"/>
    <s v="Aquisición y Gestión de Seguros "/>
    <s v="Contratar el paquete integral de seguros-SGC"/>
    <m/>
    <s v="SI"/>
    <m/>
    <s v="84131600; 84131500;84131600;"/>
    <s v="Contratar el paquete integral de seguros-SGC"/>
    <m/>
    <d v="2021-05-05T00:00:00"/>
    <m/>
    <d v="2021-08-04T00:00:00"/>
    <n v="7"/>
    <s v="CCE-02_Licitación pública"/>
    <n v="448034000"/>
    <m/>
    <n v="448034000"/>
    <s v="NO"/>
    <s v="N/A"/>
    <s v="Sebastian Ayala Calderon - 3058199250 - sayalac@bomberosbogota.gov.co "/>
    <n v="274"/>
    <s v="Fortalecimiento Institucional"/>
    <s v="Aumentar la efectividad de los servicios"/>
    <x v="1"/>
    <x v="1"/>
  </r>
  <r>
    <n v="158"/>
    <x v="2"/>
    <x v="4"/>
    <x v="0"/>
    <s v="Funcional"/>
    <s v="Fortalecimiento de la UAECOB  a través de MIPG - Gestión de recursos"/>
    <s v="Servicios administrativos para el funcionamiento de la entidad"/>
    <n v="729584000"/>
    <s v="Aquisición y Gestión de Seguros "/>
    <s v="Contratar el paquete integral de seguros-SGC"/>
    <m/>
    <s v="SI"/>
    <m/>
    <s v="84131600; 84131500;84131600;"/>
    <s v="Contratar el paquete integral de seguros-SGC"/>
    <s v="CONTRATO DE SEGUROS"/>
    <d v="2021-05-05T00:00:00"/>
    <m/>
    <d v="2021-08-04T00:00:00"/>
    <n v="7"/>
    <s v="CCE-02_Licitación pública"/>
    <n v="729584000"/>
    <m/>
    <n v="729584000"/>
    <s v="NO"/>
    <s v="N/A"/>
    <s v="Sebastian Ayala Calderon - 3058199250 - sayalac@bomberosbogota.gov.co "/>
    <n v="275"/>
    <s v="Fortalecimiento Institucional"/>
    <s v="Aumentar la efectividad de los servicios"/>
    <x v="1"/>
    <x v="1"/>
  </r>
  <r>
    <n v="159"/>
    <x v="2"/>
    <x v="4"/>
    <x v="0"/>
    <s v="Funcional"/>
    <s v="Fortalecimiento de la UAECOB  a través de MIPG - Gestión de recursos"/>
    <s v="Servicios administrativos para el funcionamiento de la entidad"/>
    <n v="139251000"/>
    <s v="Aquisición y Gestión de Seguros "/>
    <s v="Contratar el paquete integral de seguros-SGC"/>
    <m/>
    <s v="SI"/>
    <m/>
    <s v="84131600; 84131500;84131600;"/>
    <s v="Contratar el paquete integral de seguros-SGC"/>
    <s v="CONTRATO DE SEGUROS"/>
    <d v="2021-05-05T00:00:00"/>
    <m/>
    <d v="2021-08-04T00:00:00"/>
    <n v="7"/>
    <s v="CCE-02_Licitación pública"/>
    <n v="139251000"/>
    <m/>
    <n v="139251000"/>
    <s v="NO"/>
    <s v="N/A"/>
    <s v="Sebastian Ayala Calderon - 3058199250 - sayalac@bomberosbogota.gov.co "/>
    <n v="276"/>
    <s v="Fortalecimiento Institucional"/>
    <s v="Aumentar la efectividad de los servicios"/>
    <x v="1"/>
    <x v="1"/>
  </r>
  <r>
    <n v="160"/>
    <x v="2"/>
    <x v="4"/>
    <x v="0"/>
    <s v="Funcional"/>
    <s v="Fortalecimiento de la UAECOB  a través de MIPG - Gestión de recursos"/>
    <s v="Servicios administrativos para el funcionamiento de la entidad"/>
    <n v="156250000"/>
    <s v="Aquisición y Gestión de Seguros "/>
    <s v="Contratar el paquete integral de seguros-SGC"/>
    <m/>
    <s v="SI"/>
    <m/>
    <s v="84131600; 84131500;84131600;"/>
    <s v="Contratar el paquete integral de seguros-SGC"/>
    <s v="CONTRATO DE SEGUROS"/>
    <d v="2021-05-05T00:00:00"/>
    <m/>
    <d v="2021-08-04T00:00:00"/>
    <n v="7"/>
    <s v="CCE-02_Licitación pública"/>
    <n v="156250000"/>
    <m/>
    <n v="156250000"/>
    <s v="NO"/>
    <s v="N/A"/>
    <s v="Sebastian Ayala Calderon - 3058199250 - sayalac@bomberosbogota.gov.co "/>
    <n v="277"/>
    <s v="Fortalecimiento Institucional"/>
    <s v="Aumentar la efectividad de los servicios"/>
    <x v="1"/>
    <x v="1"/>
  </r>
  <r>
    <n v="161"/>
    <x v="2"/>
    <x v="4"/>
    <x v="0"/>
    <s v="Funcional"/>
    <s v="Fortalecimiento de la UAECOB  a través de MIPG - Gestión de recursos"/>
    <s v="Servicios administrativos para el funcionamiento de la entidad"/>
    <n v="25939620"/>
    <s v="Arrendamiento funcionamiento Infraestructura"/>
    <s v="Garantizar  el arrendamirnto para el funcionamiento de la Estación Ferias"/>
    <m/>
    <s v="SI"/>
    <m/>
    <s v="80131502;"/>
    <s v="Adición y Prórroga al contrato 479 de 2020 que tiene como objeto &quot;Arrendamiento de instalaciones estación Ferias&quot;"/>
    <s v="CONTRATO DE ARRENDAMIENTO"/>
    <d v="2021-01-13T00:00:00"/>
    <m/>
    <d v="2021-01-23T00:00:00"/>
    <n v="3"/>
    <s v="CCE-05_Contratación directa"/>
    <n v="25939620"/>
    <m/>
    <n v="25939620"/>
    <s v="NO"/>
    <s v="N/A"/>
    <s v="Sebastian Ayala Calderon - 3058199250 - sayalac@bomberosbogota.gov.co "/>
    <n v="278"/>
    <s v="Fortalecimiento Institucional"/>
    <s v="Aumentar la efectividad de los servicios"/>
    <x v="1"/>
    <x v="1"/>
  </r>
  <r>
    <n v="162"/>
    <x v="2"/>
    <x v="4"/>
    <x v="0"/>
    <s v="Funcional"/>
    <s v="Fortalecimiento de la UAECOB  a través de MIPG - Gestión de recursos"/>
    <s v="Servicios administrativos para el funcionamiento de la entidad"/>
    <n v="89060380"/>
    <s v="Arrendamiento funcionamiento Infraestructura"/>
    <s v="Arrendamiento de instalaciones estación Ferias-SGC"/>
    <m/>
    <s v="SI"/>
    <m/>
    <s v="80131502;"/>
    <s v="Arrendamiento de instalaciones estación Ferias-SGC"/>
    <s v="CONTRATO DE ARRENDAMIENTO"/>
    <d v="2021-01-14T00:00:00"/>
    <m/>
    <d v="2021-01-23T00:00:00"/>
    <s v="11 y 8 dias "/>
    <s v="CCE-05_Contratación directa"/>
    <n v="89060380"/>
    <m/>
    <n v="87857490"/>
    <s v="NO"/>
    <s v="N/A"/>
    <s v="Sebastian Ayala Calderon - 3058199250 - sayalac@bomberosbogota.gov.co "/>
    <n v="279"/>
    <s v="Fortalecimiento Institucional"/>
    <s v="Aumentar la efectividad de los servicios"/>
    <x v="1"/>
    <x v="1"/>
  </r>
  <r>
    <n v="163"/>
    <x v="2"/>
    <x v="4"/>
    <x v="0"/>
    <s v="Funcional"/>
    <s v="Fortalecimiento de la UAECOB  a través de MIPG - Gestión de recursos"/>
    <s v="Gestión Documental"/>
    <n v="20713350"/>
    <s v="Ejecutar los planes y programas de Gestión Documental"/>
    <s v="Realizar proceso contractual para garantizar arrndamiento  de espacio físico para el Archivo Central de la UAECOB.-SGC"/>
    <m/>
    <s v="SI"/>
    <m/>
    <s v="80131502;"/>
    <s v="Contratar el arrendamiento de un espacio físico para el Archivo Central de la UAECOB.-SGC"/>
    <s v="CONTRATO DE ARRENDAMIENTO"/>
    <d v="2021-01-06T00:00:00"/>
    <m/>
    <d v="2021-01-13T00:00:00"/>
    <n v="3"/>
    <s v="CCE-05_Contratación directa"/>
    <n v="20713350"/>
    <m/>
    <n v="20713350"/>
    <s v="NO"/>
    <s v="N/A"/>
    <s v="Sebastian Ayala Calderon - 3058199250 - sayalac@bomberosbogota.gov.co "/>
    <n v="280"/>
    <s v="Fortalecimiento Institucional"/>
    <s v="Aumentar la efectividad de los servicios"/>
    <x v="1"/>
    <x v="1"/>
  </r>
  <r>
    <n v="164"/>
    <x v="2"/>
    <x v="4"/>
    <x v="0"/>
    <s v="Funcional"/>
    <s v="Fortalecimiento de la UAECOB  a través de MIPG - Gestión de recursos"/>
    <s v="Servicios administrativos para el funcionamiento de la entidad"/>
    <n v="99286650"/>
    <s v="Arrendamiento funcionamiento Infraestructura"/>
    <s v="Arrendamiento de instalaciones estación Marichuela -SGC"/>
    <m/>
    <s v="SI"/>
    <m/>
    <s v="80131502;"/>
    <s v="Arrendamiento de instalaciones estación Marichuela -SGC"/>
    <s v="CONTRATO DE ARRENDAMIENTO"/>
    <d v="2021-04-01T00:00:00"/>
    <m/>
    <d v="2021-05-01T00:00:00"/>
    <n v="8"/>
    <s v="CCE-05_Contratación directa"/>
    <n v="88929975"/>
    <m/>
    <n v="88929975"/>
    <s v="NO"/>
    <s v="N/A"/>
    <s v="Sebastian Ayala Calderon - 3058199250 - sayalac@bomberosbogota.gov.co "/>
    <n v="281"/>
    <s v="Fortalecimiento Institucional"/>
    <s v="Aumentar la efectividad de los servicios"/>
    <x v="1"/>
    <x v="1"/>
  </r>
  <r>
    <n v="165"/>
    <x v="2"/>
    <x v="4"/>
    <x v="0"/>
    <s v="Funcional"/>
    <s v="Fortalecimiento de la UAECOB  a través de MIPG - Gestión de recursos"/>
    <s v="Dirección, administración y control del almacén y los inventarios de la Unidad"/>
    <n v="70864000"/>
    <s v="Arrendamiento  para inventarios"/>
    <s v="Arrendamiento de  inmueble para el almacenamiento de los bienes de propiedad y/o a cargo de la UAECOB-SGC"/>
    <m/>
    <s v="SI"/>
    <m/>
    <s v="80131502;"/>
    <s v="Arrendamiento de un inmueble para el almacenamiento de los bienes de propiedad y/o a cargo de la UAECOB-SGC"/>
    <s v="CONTRATO DE ARRENDAMIENTO"/>
    <d v="2021-04-15T00:00:00"/>
    <m/>
    <d v="2021-05-14T00:00:00"/>
    <n v="8"/>
    <s v="CCE-05_Contratación directa"/>
    <n v="70864000"/>
    <m/>
    <n v="65162440"/>
    <s v="NO"/>
    <s v="N/A"/>
    <s v="Sebastian Ayala Calderon - 3058199250 - sayalac@bomberosbogota.gov.co "/>
    <n v="282"/>
    <s v="Fortalecimiento Institucional"/>
    <s v="Aumentar la efectividad de los servicios"/>
    <x v="1"/>
    <x v="1"/>
  </r>
  <r>
    <n v="166"/>
    <x v="2"/>
    <x v="4"/>
    <x v="0"/>
    <s v="Funcional"/>
    <s v="Fortalecimiento de la UAECOB  a través de MIPG - Gestión de recursos"/>
    <s v="Servicios administrativos para el funcionamiento de la entidad"/>
    <n v="147391228"/>
    <s v="Servicio de vigilancia y seguridad privada para las estaciones de la UAECOB"/>
    <s v="Implementación de servicio de vigilancia y seguridad privada en las sedes de la UAECOB_x000a__x000a_Gestión de prorroga de contrato vigente "/>
    <m/>
    <s v="SI"/>
    <m/>
    <s v="92121500;_x000a_92121700;_x000a_32151800"/>
    <s v="Adición y Prorroga al contrato 301 de 2020 que tiene como objeto&quot;Prestar el servicio de vigilancia y seguridad privada en la modalidad de vigilancia fija, según especificaciones técnicas, en las instalaciones donde la UAE Especial Cuerpo Oficial de Bomberos requiera."/>
    <s v="CONTRATO DE PRESTACION DE SERVICIOS"/>
    <d v="2021-01-13T00:00:00"/>
    <m/>
    <d v="2021-02-07T00:00:00"/>
    <s v="2 meses "/>
    <s v="CCE-02_Licitación pública"/>
    <n v="147391228"/>
    <m/>
    <n v="147391228"/>
    <s v="NO"/>
    <s v="N/A"/>
    <s v="Sebastian Ayala Calderon - 3058199250 - sayalac@bomberosbogota.gov.co "/>
    <n v="283"/>
    <s v="Fortalecimiento Institucional"/>
    <s v="Aumentar la efectividad de los servicios"/>
    <x v="1"/>
    <x v="1"/>
  </r>
  <r>
    <n v="167"/>
    <x v="2"/>
    <x v="4"/>
    <x v="0"/>
    <s v="Funcional"/>
    <s v="Fortalecimiento de la UAECOB  a través de MIPG - Gestión de recursos"/>
    <s v="Servicios administrativos para el funcionamiento de la entidad"/>
    <n v="644908772"/>
    <s v="Servicio de vigilancia y seguridad privada para las estaciones de la UAECOB"/>
    <s v="Implementación de servicio de vigilancia y seguridad privada en las sedes de la UAECOB"/>
    <m/>
    <s v="SI"/>
    <m/>
    <s v="92121500;_x000a_92121700_x000a_32151800"/>
    <s v="Prestar el servicio de vigilancia y seguridad privada en la modalidad de vigilancia fija, según especificaciones técnicas, en las instalaciones donde la UAE Especial Cuerpo Oficial de Bomberos requiera.-SGC"/>
    <s v="CONTRATO DE PRESTACION DE SERVICIOS"/>
    <d v="2021-01-13T00:00:00"/>
    <m/>
    <d v="2021-04-07T00:00:00"/>
    <n v="10"/>
    <s v="CCE-02_Licitación pública"/>
    <n v="623867556"/>
    <m/>
    <n v="623867556"/>
    <s v="NO"/>
    <s v="N/A"/>
    <s v="Sebastian Ayala Calderon - 3058199250 - sayalac@bomberosbogota.gov.co "/>
    <n v="284"/>
    <s v="Fortalecimiento Institucional"/>
    <s v="Aumentar la efectividad de los servicios"/>
    <x v="1"/>
    <x v="1"/>
  </r>
  <r>
    <n v="168"/>
    <x v="2"/>
    <x v="4"/>
    <x v="0"/>
    <s v="Funcional"/>
    <s v="Fortalecimiento de la UAECOB  a través de MIPG - Gestión de recursos"/>
    <s v="Servicios administrativos para el funcionamiento de la entidad"/>
    <n v="403000000"/>
    <s v="Servicio de aseo y cafetería sedes de la UAECOB"/>
    <s v="Servicio de aseo y cafetería incluído insumos en todas las sedes de la UAECOB"/>
    <m/>
    <s v="SI"/>
    <m/>
    <s v="44121700;_x000a_44111500;_x000a_44122000_x000a_ 44122100;_x000a_14111500"/>
    <s v="Contratar la prestación del servicio de aseo y cafetería incluído insumos para la UAE Cuerpo Oficial de Bomberos.-SGC"/>
    <s v="ORDEN DE COMPRA"/>
    <d v="2021-01-13T00:00:00"/>
    <m/>
    <d v="2021-01-27T00:00:00"/>
    <n v="11"/>
    <s v="CCE-99_Seléccion abreviada - acuerdo marco"/>
    <n v="403000000"/>
    <m/>
    <n v="403000000"/>
    <s v="NO"/>
    <s v="N/A"/>
    <s v="Sebastian Ayala Calderon - 3058199250 - sayalac@bomberosbogota.gov.co "/>
    <n v="285"/>
    <s v="Fortalecimiento Institucional"/>
    <s v="Aumentar la efectividad de los servicios"/>
    <x v="1"/>
    <x v="1"/>
  </r>
  <r>
    <n v="169"/>
    <x v="2"/>
    <x v="4"/>
    <x v="0"/>
    <s v="Funcional"/>
    <s v="Fortalecimiento de la UAECOB  a través de MIPG - Gestión de recursos"/>
    <s v="Infraestructura "/>
    <n v="30000000"/>
    <s v="seguimiento y control al desarrollo y mantenimiento de la infraestructura física de la Unidad "/>
    <s v="Realizar la reparación y/o mantenimiento de muebles, enseres y electrodomesticos  de la UAE  Cuerpo  Oficiales de Bomberos.-SGC"/>
    <m/>
    <s v="SI"/>
    <m/>
    <s v="52141500;_x000a_56101500;_x000a_56111900"/>
    <s v="Realizar la reparación y/o mantenimiento de muebles, enseres y electrodomesticos  de la UAE  Cuerpo  Oficiales de Bomberos.-SGC"/>
    <s v="CONTRATO DE MANTENIMIENTO"/>
    <d v="2021-02-15T00:00:00"/>
    <m/>
    <d v="2021-04-07T00:00:00"/>
    <n v="4"/>
    <s v="CCE-10_Mínima cuantía"/>
    <n v="30000000"/>
    <m/>
    <n v="30000000"/>
    <s v="NO"/>
    <s v="N/A"/>
    <s v="Sebastian Ayala Calderon - 3058199250 - sayalac@bomberosbogota.gov.co "/>
    <n v="286"/>
    <s v="Fortalecimiento Institucional"/>
    <s v="Aumentar la efectividad de los servicios"/>
    <x v="1"/>
    <x v="1"/>
  </r>
  <r>
    <n v="170"/>
    <x v="2"/>
    <x v="4"/>
    <x v="0"/>
    <s v="Funcional"/>
    <s v="Fortalecimiento de la UAECOB  a través de MIPG - Gestión de recursos"/>
    <s v="Infraestructura "/>
    <n v="37000000"/>
    <s v="seguimiento y control al desarrollo y mantenimiento de la infraestructura física de la Unidad "/>
    <s v="Mantenimiento correctivo y preventivo con suministro de repuestos para los Ascensores Edificio Comando.-SGC"/>
    <m/>
    <s v="SI"/>
    <m/>
    <s v="72154010;_x000a_72101506"/>
    <s v="Mantenimiento correctivo y preventivo con suministro de repuestos para los Ascensores Edificio Comando.-SGC"/>
    <s v="CONTRATO DE MANTENIMIENTO"/>
    <d v="2021-02-15T00:00:00"/>
    <m/>
    <d v="2021-03-15T00:00:00"/>
    <n v="10"/>
    <s v="CCE-05_Contratación directa"/>
    <n v="37000000"/>
    <m/>
    <n v="35798100"/>
    <s v="NO"/>
    <s v="N/A"/>
    <s v="Sebastian Ayala Calderon - 3058199250 - sayalac@bomberosbogota.gov.co "/>
    <n v="287"/>
    <s v="Fortalecimiento Institucional"/>
    <s v="Aumentar la efectividad de los servicios"/>
    <x v="1"/>
    <x v="1"/>
  </r>
  <r>
    <n v="171"/>
    <x v="2"/>
    <x v="4"/>
    <x v="0"/>
    <s v="Funcional"/>
    <s v="Fortalecimiento de la UAECOB  a través de MIPG - Gestión de recursos"/>
    <s v="Infraestructura "/>
    <n v="9500000"/>
    <s v="seguimiento y control al desarrollo y mantenimiento de la infraestructura física de la Unidad "/>
    <s v="Mantenimiento ascensor nueva Estación de Bomberos de Fontibón.-SGC"/>
    <m/>
    <s v="SI"/>
    <m/>
    <n v="72101506"/>
    <s v="Mantenimiento ascensor nueva Estación de Bomberos de Fontibón.-SGC"/>
    <s v="CONTRATO DE MANTENIMIENTO"/>
    <d v="2021-01-02T00:00:00"/>
    <m/>
    <d v="2021-01-20T00:00:00"/>
    <n v="12"/>
    <s v="CCE-05_Contratación directa"/>
    <n v="9500000"/>
    <m/>
    <n v="9500000"/>
    <s v="NO"/>
    <s v="N/A"/>
    <s v="Sebastian Ayala Calderon - 3058199250 - sayalac@bomberosbogota.gov.co "/>
    <n v="288"/>
    <s v="Fortalecimiento Institucional"/>
    <s v="Aumentar la efectividad de los servicios"/>
    <x v="1"/>
    <x v="1"/>
  </r>
  <r>
    <n v="172"/>
    <x v="2"/>
    <x v="4"/>
    <x v="0"/>
    <s v="Funcional"/>
    <s v="Difundir y promover la apropiación de la Política Ambiental Institucional - sostenibilidad"/>
    <s v="Gestión Documental"/>
    <n v="36000000"/>
    <s v="Ejecutar los planes y programas de Gestión Documental"/>
    <s v="Implementación de los componentes de la Ley de Archivo"/>
    <m/>
    <s v="SI"/>
    <m/>
    <s v="80101500;_x000a_80101600"/>
    <s v="Prestar los servicios profesionales archivisticos para los procesos referentes a la organización, cunplimiento de la ley de archivo que requiera la Subdirección de Gestión Corporativa -SGC"/>
    <s v="CONTRATO DE PRESTACION DE SERVICIOS PROFESIONALES"/>
    <d v="2021-01-13T00:00:00"/>
    <m/>
    <d v="2021-01-22T00:00:00"/>
    <n v="8"/>
    <s v="CCE-16_Contratación directa - Sin Oferta"/>
    <n v="36000000"/>
    <n v="4500000"/>
    <n v="36000000"/>
    <s v="NO"/>
    <s v="N/A"/>
    <s v="Sebastian Ayala Calderon - 3058199250 - sayalac@bomberosbogota.gov.co "/>
    <n v="289"/>
    <s v="Fortalecimiento Institucional"/>
    <s v="Aumentar la efectividad de los servicios"/>
    <x v="6"/>
    <x v="1"/>
  </r>
  <r>
    <n v="173"/>
    <x v="2"/>
    <x v="4"/>
    <x v="0"/>
    <s v="Funcional"/>
    <s v="Fortalecimiento de la UAECOB  a través de MIPG - Gestión de recursos"/>
    <s v="Gestión Documental"/>
    <n v="54400000"/>
    <s v="Ejecutar los planes y programas de Gestión Documental"/>
    <s v="Conservación   y custodia del archivo central, incluyendo digitalización de documentos requeridos por la UAECOB -SGC"/>
    <m/>
    <s v="SI"/>
    <m/>
    <s v="80101500;_x000a_80101600"/>
    <s v="Prestación de servicios profesionales en la Subdirección de Gestión Corporativa para apoyar en la Administración Operativa y Administrativa del Edificio Comando de la UAECOB -SGC"/>
    <s v="CONTRATO DE PRESTACION DE SERVICIOS PROFESIONALES"/>
    <d v="2021-01-13T00:00:00"/>
    <m/>
    <d v="2021-01-22T00:00:00"/>
    <n v="8"/>
    <s v="CCE-16_Contratación directa - Sin Oferta"/>
    <n v="54400000"/>
    <n v="6800000"/>
    <n v="54400000"/>
    <s v="NO"/>
    <s v="N/A"/>
    <s v="Sebastian Ayala Calderon - 3058199250 - sayalac@bomberosbogota.gov.co "/>
    <n v="290"/>
    <s v="Fortalecimiento Institucional"/>
    <s v="Aumentar la efectividad de los servicios"/>
    <x v="6"/>
    <x v="1"/>
  </r>
  <r>
    <n v="174"/>
    <x v="2"/>
    <x v="4"/>
    <x v="0"/>
    <s v="Funcional"/>
    <s v="Fortalecimiento de la UAECOB  a través de MIPG - Gestión de recursos"/>
    <s v="Gestión Documental"/>
    <n v="1200000000"/>
    <s v="Ejecutar los planes y programas de Gestión Documental"/>
    <s v="Conservación  y  digitalización de documentos requeridos por la UAECOB -SGC"/>
    <m/>
    <s v="SI"/>
    <m/>
    <s v="80161506;_x000a_811117"/>
    <s v="Prestar los servicios para la administración integral, conservación   y custodia del archivo central, incluyendo digitalización de documentos requeridos por la UAECOB -SGC"/>
    <s v="CONTRATO DE PRESTACION DE SERVICIOS"/>
    <d v="2021-01-13T00:00:00"/>
    <m/>
    <d v="2021-04-11T00:00:00"/>
    <n v="12"/>
    <s v="CCE-02_Licitación pública"/>
    <n v="1200000000"/>
    <m/>
    <n v="1200000000"/>
    <s v="NO"/>
    <s v="N/A"/>
    <s v="Sebastian Ayala Calderon - 3058199250 - sayalac@bomberosbogota.gov.co "/>
    <n v="291"/>
    <s v="Fortalecimiento Institucional"/>
    <s v="Aumentar la efectividad de los servicios"/>
    <x v="1"/>
    <x v="1"/>
  </r>
  <r>
    <n v="175"/>
    <x v="2"/>
    <x v="4"/>
    <x v="0"/>
    <s v="Funcional"/>
    <s v="Fortalecimiento de la UAECOB  a través de MIPG - Gestión de recursos"/>
    <s v="Gestión Documental"/>
    <n v="57000000"/>
    <s v="Ejecutar los planes y programas de Gestión Documental"/>
    <s v="Conservación  y  digitalización de documentos requeridos por la UAECOB -SGC"/>
    <m/>
    <s v="SI"/>
    <m/>
    <s v="70111500;_x000a_76101500;_x000a_72102100"/>
    <s v="Adición y Prorroga al contrato 478 de 2020 que tiene como objeto &quot;Contratar el servicio de saneamiento ambiental y el servicio de poda y jardinería para las áreas verdes en las 18 sedes de la UAECOB"/>
    <s v="CONTRATO DE PRESTACION DE SERVICIOS"/>
    <d v="2021-02-24T00:00:00"/>
    <m/>
    <d v="2021-04-14T00:00:00"/>
    <n v="3"/>
    <s v="CCE-06_Selección abreviada menor cuantía"/>
    <n v="57000000"/>
    <m/>
    <n v="57000000"/>
    <s v="NO"/>
    <s v="N/A"/>
    <s v="Sebastian Ayala Calderon - 3058199250 - sayalac@bomberosbogota.gov.co "/>
    <n v="292"/>
    <s v="Fortalecimiento Institucional"/>
    <s v="Aumentar la efectividad de los servicios"/>
    <x v="1"/>
    <x v="1"/>
  </r>
  <r>
    <n v="176"/>
    <x v="2"/>
    <x v="4"/>
    <x v="0"/>
    <s v="Funcional"/>
    <s v="Fortalecimiento de la UAECOB  a través de MIPG - Gestión de recursos"/>
    <s v="Gestión Documental"/>
    <n v="43000000"/>
    <s v="Mantenimiento de la Infraestructura "/>
    <s v="Realización de poda y jardinería en las  áreas verdes en las 18 sedes de la UAECOB-SGC"/>
    <m/>
    <s v="SI"/>
    <m/>
    <s v="70111500;_x000a_76101500;_x000a_72102100"/>
    <s v="Contratar el servicio de saneamiento ambiental y el servicio de poda y jardinería para las áreas verdes en las 18 sedes de la UAECOB-SGC"/>
    <s v="CONTRATO DE PRESTACION DE SERVICIOS"/>
    <d v="2021-02-24T00:00:00"/>
    <m/>
    <d v="2021-04-14T00:00:00"/>
    <n v="7"/>
    <s v="CCE-06_Selección abreviada menor cuantía"/>
    <n v="43000000"/>
    <m/>
    <n v="43000000"/>
    <s v="NO"/>
    <s v="N/A"/>
    <s v="Sebastian Ayala Calderon - 3058199250 - sayalac@bomberosbogota.gov.co "/>
    <n v="293"/>
    <s v="Fortalecimiento Institucional"/>
    <s v="Aumentar la efectividad de los servicios"/>
    <x v="1"/>
    <x v="1"/>
  </r>
  <r>
    <n v="177"/>
    <x v="2"/>
    <x v="4"/>
    <x v="0"/>
    <s v="Funcional"/>
    <s v="Estaciones de Bomberos Sostenibles"/>
    <s v="Infraestructura "/>
    <n v="37000000"/>
    <s v="Mantenimiento  al mobiliario y electrodomesticos "/>
    <s v="mantenimiento preventivo, correctivo y suministro de repuestos para los gimnasios de la UAECOB"/>
    <m/>
    <s v="SI"/>
    <m/>
    <n v="72151800"/>
    <s v="Realizar el mantenimiento preventivo, correctivo y suministro de repuestos para los equipos de gimnasio instalados en las diferentes estaciones de la UAE Cuerpo Oficiales de Bomberos.-SGC"/>
    <s v="CONTRATO DE MANTENIMIENTO"/>
    <d v="2021-05-17T00:00:00"/>
    <m/>
    <d v="2021-07-01T00:00:00"/>
    <n v="4"/>
    <s v="CCE-10_Mínima cuantía"/>
    <n v="37000000"/>
    <m/>
    <n v="37000000"/>
    <s v="NO"/>
    <s v="N/A"/>
    <s v="Sebastian Ayala Calderon - 3058199250 - sayalac@bomberosbogota.gov.co "/>
    <n v="294"/>
    <s v="Fortalecimiento Institucional"/>
    <s v="Aumentar la efectividad de los servicios"/>
    <x v="1"/>
    <x v="1"/>
  </r>
  <r>
    <n v="178"/>
    <x v="2"/>
    <x v="4"/>
    <x v="0"/>
    <s v="Funcional"/>
    <s v="Fortalecimiento de la UAECOB  a través de MIPG - Gestión de recursos"/>
    <s v="Gestión Documental"/>
    <n v="10000000"/>
    <s v="Ejecutar los planes y programas de Gestión Documental"/>
    <s v="Plaqueteo y/o marcación de los bienes devolutivos de la UAECOB  que permita la durabilidad y resistencia a los rótulos teniendo en cuenta su operatividad"/>
    <m/>
    <s v="SI"/>
    <m/>
    <s v="52141500;_x000a_52141800;_x000a_72151800"/>
    <s v="Realizar el mantenimiento correctivo, preventivo y suministro de repuestos para los electrodomésticos de las diferentes estaciones de la UAE Cuerpo  Oficiales de Bomberos.-SGC"/>
    <s v="CONTRATO DE MANTENIMIENTO"/>
    <d v="2021-02-02T00:00:00"/>
    <m/>
    <d v="2020-02-20T00:00:00"/>
    <n v="5"/>
    <s v="CCE-10_Mínima cuantía"/>
    <n v="10000000"/>
    <m/>
    <n v="10000000"/>
    <s v="NO"/>
    <s v="N/A"/>
    <s v="Sebastian Ayala Calderon - 3058199250 - sayalac@bomberosbogota.gov.co "/>
    <n v="295"/>
    <s v="Fortalecimiento Institucional"/>
    <s v="Aumentar la efectividad de los servicios"/>
    <x v="1"/>
    <x v="1"/>
  </r>
  <r>
    <n v="550"/>
    <x v="0"/>
    <x v="1"/>
    <x v="0"/>
    <s v="Funcional"/>
    <s v="Estaciones de Bomberos Sostenibles"/>
    <s v="Infraestructura "/>
    <n v="10000000"/>
    <s v="Mantenimiento  al mobiliario y electrodomesticos "/>
    <s v="Identificación _x000a_Marcación_x000a_Registro de Bienes"/>
    <s v="Fortalecimiento organizacional y simplificación de procesos"/>
    <s v="SI"/>
    <m/>
    <s v="60101717;_x000a_55121503"/>
    <s v="Adquisición de elementos para plaqueteo y/o marcación de los bienes devolutivos de la UAECOB  que permita la durabilidad y resistencia a los rótulos teniendo en cuenta su operatividad"/>
    <s v="CONTRATO DE ADQUISICION DE BIENES"/>
    <d v="2021-02-23T00:00:00"/>
    <m/>
    <d v="2021-03-23T00:00:00"/>
    <n v="4"/>
    <s v="CCE-10_Mínima cuantía"/>
    <n v="10000000"/>
    <m/>
    <n v="10000000"/>
    <s v="NO"/>
    <s v="N/A"/>
    <s v="Sebastian Ayala Calderon - 3058199250 - sayalac@bomberosbogota.gov.co "/>
    <n v="296"/>
    <s v="Operaciones y respuesta"/>
    <s v="Fortalecer los procesos de preparativos y respuesta"/>
    <x v="7"/>
    <x v="3"/>
  </r>
  <r>
    <n v="551"/>
    <x v="1"/>
    <x v="3"/>
    <x v="0"/>
    <s v="Funcional"/>
    <s v="Difundir y promover la apropiación de la Política Ambiental Institucional - sostenibilidad"/>
    <s v="Sostenibilidad en la construcción, remodelación, mantenimiento y operación de las estaciones de bomberos de la UAECOB"/>
    <n v="12600000"/>
    <s v="Implementar acciones orientadas a la sostenibilidad en la construcción, remodelación, mantenimiento y operación de las estaciones de bomberos de la UAECOB"/>
    <s v="Apoyo operativo implementación de acciones de sostenibilidad_x000a_seguimiento operativo en el marco de MIPG"/>
    <m/>
    <m/>
    <m/>
    <n v="80161506"/>
    <s v="Prestar servicios de apoyo a la gestión con la finalidad de acompañar a la Subdirección de  gestión Corporativa, en el desarrollo de las funciones propias asignadas a esta dependencia-SGC"/>
    <s v="CONTRATO DE PRESTACIÓN DE SERVICIOS DE APOYO A LA GESTIÓN"/>
    <d v="2021-02-22T00:00:00"/>
    <m/>
    <d v="2021-02-28T00:00:00"/>
    <n v="8"/>
    <s v="CCE-16_Contratación directa - Sin Oferta"/>
    <n v="12600000"/>
    <n v="1800000"/>
    <n v="12600000"/>
    <s v="NO"/>
    <s v="N/A"/>
    <s v="Sebastian Ayala Calderon - 3058199250 - sayalac@bomberosbogota.gov.co "/>
    <n v="297"/>
    <s v="Fortalecimiento Institucional"/>
    <s v="Aumentar la efectividad de los servicios"/>
    <x v="3"/>
    <x v="3"/>
  </r>
  <r>
    <n v="191"/>
    <x v="1"/>
    <x v="3"/>
    <x v="1"/>
    <s v="De_mejora"/>
    <s v="Fortalecimiento de la UAECOB  a través de MIPG - Normalización de historias laborales"/>
    <s v="Administración de Personal"/>
    <n v="46200000"/>
    <s v="FORTALECIMIENTO DE LA GESTIÓN DOCUMENTAL DE LOS EXPEDIENTES LABORALES DE LA UAECOB"/>
    <s v="Administración de las historias laborales"/>
    <s v="Política de talento humano"/>
    <m/>
    <s v="PROFESIONAL CONTRATACIÓN"/>
    <n v="80111600"/>
    <s v="Prestar sus servicios profesionales en la Subdirección de Gestión Humana de la UAE Cuerpo Oficial de Bomberos de Bogotá D.C."/>
    <s v="CONTRATO DE PRESTACION DE SERVICIOS PROFESIONALES"/>
    <d v="2021-01-07T00:00:00"/>
    <m/>
    <d v="2021-01-12T00:00:00"/>
    <n v="11"/>
    <s v="CCE-16_Contratación directa - Sin Oferta"/>
    <n v="46200000"/>
    <m/>
    <n v="46200000"/>
    <s v="NO"/>
    <s v="N/A"/>
    <s v="Sebastian Ayala Calderon - 3058199250 - sayalac@bomberosbogota.gov.co "/>
    <n v="298"/>
    <s v="Gestión estratégica del TH"/>
    <s v=" Consolidar la estrategia del Talento Humano"/>
    <x v="3"/>
    <x v="3"/>
  </r>
  <r>
    <n v="192"/>
    <x v="1"/>
    <x v="3"/>
    <x v="1"/>
    <s v="De_mejora"/>
    <s v="Fortalecimiento de la UAECOB  a través de MIPG - Normalización de historias laborales"/>
    <s v="Administración de Personal"/>
    <n v="36300000"/>
    <s v="FORTALECIMIENTO DE LA GESTIÓN DOCUMENTAL DE LOS EXPEDIENTES LABORALES DE LA UAECOB"/>
    <s v="Administración de las historias laborales"/>
    <s v="Política de talento humano"/>
    <m/>
    <s v="PROFESIONAL CONTRATACIÓN"/>
    <n v="80111600"/>
    <s v="Prestar servicios de apoyo a la gestión para las actividades propias de la Subdirección de Gestión Humana de la UAE Cuerpo Oficial de Bomberos de Bogotá D.C. "/>
    <s v="CONTRATO DE PRESTACIÓN DE SERVICIOS DE APOYO A LA GESTIÓN"/>
    <d v="2021-01-15T00:00:00"/>
    <m/>
    <d v="2021-01-25T00:00:00"/>
    <n v="11"/>
    <s v="CCE-16_Contratación directa - Sin Oferta"/>
    <n v="36300000"/>
    <m/>
    <n v="36300000"/>
    <s v="NO"/>
    <s v="N/A"/>
    <s v="Sebastian Ayala Calderon - 3058199250 - sayalac@bomberosbogota.gov.co "/>
    <n v="299"/>
    <s v="Gestión estratégica del TH"/>
    <s v=" Consolidar la estrategia del Talento Humano"/>
    <x v="3"/>
    <x v="3"/>
  </r>
  <r>
    <n v="193"/>
    <x v="1"/>
    <x v="3"/>
    <x v="1"/>
    <s v="Funcional"/>
    <s v="Planes Institucionales de talento Humano"/>
    <s v="Administración de Personal"/>
    <n v="21000000"/>
    <s v="Liquidación de nómina, liquidaciones de demandas y Situaciones administrativas"/>
    <s v="Liquidaciones de demandas"/>
    <s v="Política de talento humano"/>
    <m/>
    <s v="PROFESIONAL CONTRATACIÓN"/>
    <n v="80111600"/>
    <s v="Prestar sus servicios profesionales en la Subdirección de Gestión Humana de la UAE Cuerpo Oficial de Bomberos en temas de Administración de Personal."/>
    <s v="CONTRATO DE PRESTACION DE SERVICIOS PROFESIONALES"/>
    <d v="2021-02-01T00:00:00"/>
    <m/>
    <d v="2021-02-15T00:00:00"/>
    <n v="5"/>
    <s v="CCE-16_Contratación directa - Sin Oferta"/>
    <n v="55000000"/>
    <m/>
    <n v="55000000"/>
    <s v="NO"/>
    <s v="N/A"/>
    <s v="Sebastian Ayala Calderon - 3058199250 - sayalac@bomberosbogota.gov.co "/>
    <n v="300"/>
    <s v="Gestión estratégica del TH"/>
    <s v=" Consolidar la estrategia del Talento Humano"/>
    <x v="3"/>
    <x v="3"/>
  </r>
  <r>
    <n v="194"/>
    <x v="1"/>
    <x v="3"/>
    <x v="1"/>
    <s v="Funcional"/>
    <s v="Planes Institucionales de talento Humano"/>
    <s v="Administración de Personal"/>
    <n v="46200000"/>
    <s v="Liquidación de nómina, liquidaciones de demandas y Situaciones administrativas"/>
    <s v="Situaciones administrativas"/>
    <s v="Política de talento humano"/>
    <m/>
    <s v="PROFESIONAL CONTRATACIÓN"/>
    <n v="80111600"/>
    <s v="Prestar servicios de apoyo en la Subdirección de Gestión Humana de la UAE Cuerpo Oficial de Bomberos en temas de Administración de Personal"/>
    <s v="CONTRATO DE PRESTACIÓN DE SERVICIOS DE APOYO A LA GESTIÓN"/>
    <d v="2021-01-07T00:00:00"/>
    <m/>
    <d v="2021-01-12T00:00:00"/>
    <n v="11"/>
    <s v="CCE-16_Contratación directa - Sin Oferta"/>
    <n v="46200000"/>
    <m/>
    <n v="46200000"/>
    <s v="NO"/>
    <s v="N/A"/>
    <s v="Sebastian Ayala Calderon - 3058199250 - sayalac@bomberosbogota.gov.co "/>
    <n v="301"/>
    <s v="Gestión estratégica del TH"/>
    <s v=" Consolidar la estrategia del Talento Humano"/>
    <x v="3"/>
    <x v="3"/>
  </r>
  <r>
    <n v="195"/>
    <x v="1"/>
    <x v="3"/>
    <x v="1"/>
    <s v="Funcional"/>
    <s v="Planes Institucionales de talento Humano"/>
    <s v="Administración de Personal"/>
    <n v="46200000"/>
    <s v="Liquidación de nómina, liquidaciones de demandas y Situaciones administrativas"/>
    <s v="Liquidaciones de demandas"/>
    <s v="Política de talento humano"/>
    <m/>
    <s v="PROFESIONAL CONTRATACIÓN"/>
    <n v="80111600"/>
    <s v="Prestar sus servicios profesionales en la Subdirección de Gestión Humana de la UAE Cuerpo Oficial de Bomberos en administración de personal"/>
    <s v="CONTRATO DE PRESTACION DE SERVICIOS PROFESIONALES"/>
    <d v="2021-01-07T00:00:00"/>
    <m/>
    <d v="2021-01-12T00:00:00"/>
    <n v="11"/>
    <s v="CCE-16_Contratación directa - Sin Oferta"/>
    <n v="46200000"/>
    <m/>
    <n v="46200000"/>
    <s v="NO"/>
    <s v="N/A"/>
    <s v="Sebastian Ayala Calderon - 3058199250 - sayalac@bomberosbogota.gov.co "/>
    <n v="302"/>
    <s v="Gestión estratégica del TH"/>
    <s v=" Consolidar la estrategia del Talento Humano"/>
    <x v="3"/>
    <x v="3"/>
  </r>
  <r>
    <n v="196"/>
    <x v="1"/>
    <x v="3"/>
    <x v="1"/>
    <s v="Funcional"/>
    <s v="Planes Institucionales de talento Humano"/>
    <s v="Administración de Personal"/>
    <n v="35200000"/>
    <s v="Liquidación de nómina, liquidaciones de demandas y Situaciones administrativas"/>
    <s v="Situaciones administrativas"/>
    <s v="Política de talento humano"/>
    <m/>
    <s v="PROFESIONAL CONTRATACIÓN"/>
    <n v="80111600"/>
    <s v="Prestar servicios de apoyo en la Subdirección de Gestión Humana de la UAE Cuerpo Oficial de Bomberos en temas de Administración de Personal"/>
    <s v="CONTRATO DE PRESTACIÓN DE SERVICIOS DE APOYO A LA GESTIÓN"/>
    <d v="2021-01-07T00:00:00"/>
    <m/>
    <d v="2021-01-12T00:00:00"/>
    <n v="11"/>
    <s v="CCE-16_Contratación directa - Sin Oferta"/>
    <n v="35200000"/>
    <m/>
    <n v="35200000"/>
    <s v="NO"/>
    <s v="N/A"/>
    <s v="Sebastian Ayala Calderon - 3058199250 - sayalac@bomberosbogota.gov.co "/>
    <n v="303"/>
    <s v="Gestión estratégica del TH"/>
    <s v=" Consolidar la estrategia del Talento Humano"/>
    <x v="3"/>
    <x v="3"/>
  </r>
  <r>
    <n v="197"/>
    <x v="1"/>
    <x v="3"/>
    <x v="1"/>
    <s v="Funcional"/>
    <s v="Planes Institucionales de talento Humano"/>
    <s v="Administración de Personal"/>
    <n v="55000000"/>
    <s v="Liquidación de nómina, liquidaciones de demandas y Situaciones administrativas"/>
    <s v="Liquidaciones de demandas"/>
    <s v="Política de talento humano"/>
    <m/>
    <s v="PROFESIONAL CONTRATACIÓN"/>
    <n v="80111600"/>
    <s v="Prestar sus servicios profesionales en la Subdirección de Gestión Humana de la UAE Cuerpo Oficial de Bomberos."/>
    <s v="CONTRATO DE PRESTACION DE SERVICIOS PROFESIONALES"/>
    <d v="2021-01-07T00:00:00"/>
    <m/>
    <d v="2021-01-12T00:00:00"/>
    <n v="11"/>
    <s v="CCE-16_Contratación directa - Sin Oferta"/>
    <n v="55000000"/>
    <m/>
    <n v="55000000"/>
    <s v="NO"/>
    <s v="N/A"/>
    <s v="Sebastian Ayala Calderon - 3058199250 - sayalac@bomberosbogota.gov.co "/>
    <n v="304"/>
    <s v="Gestión estratégica del TH"/>
    <s v=" Consolidar la estrategia del Talento Humano"/>
    <x v="3"/>
    <x v="3"/>
  </r>
  <r>
    <n v="198"/>
    <x v="2"/>
    <x v="5"/>
    <x v="1"/>
    <s v="Funcional"/>
    <s v="Calidad de vida por medio del salario emocional"/>
    <s v="Calidad de Vida Laboral"/>
    <n v="857950000"/>
    <s v="Ejecución  de actividades de acuerdo al Plan de Bienestar e incentivos 2021"/>
    <s v="Actividades de bienestar (Recreativas, culturales, deportivas, familiares, bonos navideños, celebraciones especiales)"/>
    <s v="Política de talento humano"/>
    <s v="SI"/>
    <s v="Profesional Especializado"/>
    <s v="901016_x000a_901116_x000a_901417_x000a_901517"/>
    <s v="Contratar la Prestación de Servicios para desarrollar el Plan de Bienestar de la UAE Cuerpo Oficial de Bomberos para la Vigencia 2021"/>
    <m/>
    <d v="2021-04-05T00:00:00"/>
    <m/>
    <d v="2021-05-12T00:00:00"/>
    <n v="11"/>
    <s v="CCE-05_Contratación directa"/>
    <n v="857950000"/>
    <m/>
    <n v="857950000"/>
    <s v="NO"/>
    <s v="N/A"/>
    <s v="Sebastian Ayala Calderon - 3058199250 - sayalac@bomberosbogota.gov.co "/>
    <n v="305"/>
    <s v="Gestión estratégica del TH"/>
    <s v="Consolidar la estrategia del Talento Humano"/>
    <x v="1"/>
    <x v="1"/>
  </r>
  <r>
    <n v="199"/>
    <x v="2"/>
    <x v="5"/>
    <x v="1"/>
    <s v="Funcional"/>
    <s v="Calidad de vida por medio del salario emocional"/>
    <s v="Calidad de Vida Laboral"/>
    <n v="150000000"/>
    <s v="Ejecución  de actividades de acuerdo al Plan de Bienestar e incentivos 2021"/>
    <s v="Entrega de incentivos pecuniarios y no pecuniarios"/>
    <s v="Política de talento humano"/>
    <s v="SI"/>
    <s v="Profesional Especializado"/>
    <s v="no requiere"/>
    <s v="Incentivos"/>
    <s v="Resolución"/>
    <m/>
    <m/>
    <m/>
    <m/>
    <s v="no requiere"/>
    <n v="150000000"/>
    <m/>
    <n v="150000000"/>
    <s v="NO"/>
    <s v="N/A"/>
    <s v="Sebastian Ayala Calderon - 3058199250 - sayalac@bomberosbogota.gov.co "/>
    <n v="306"/>
    <s v="Gestión estratégica del TH"/>
    <s v="Consolidar la estrategia del Talento Humano"/>
    <x v="1"/>
    <x v="1"/>
  </r>
  <r>
    <n v="200"/>
    <x v="1"/>
    <x v="3"/>
    <x v="1"/>
    <s v="Funcional"/>
    <s v="Clima y Cultura Organizacional"/>
    <s v="Desarrollo Organizacional"/>
    <n v="55000000"/>
    <s v="Desarrollo del plan de fortalecimiento de cultura organizacional "/>
    <s v="Desarrollo de un plan de fortalecimiento de cultura organizacional _x000a_Desarrollo de un plan de comunicación que apoye el fortalecimiento de la cultura organizacional "/>
    <s v="Política de talento humano"/>
    <m/>
    <s v="PROFESIONAL CONTRATACIÓN"/>
    <n v="80111600"/>
    <s v="Prestar sus servicios profesionales en la Subdirección de Gestión Humana de la UAE Cuerpo Oficial de Bomberos."/>
    <s v="CONTRATO DE PRESTACION DE SERVICIOS PROFESIONALES"/>
    <d v="2021-01-07T00:00:00"/>
    <m/>
    <d v="2021-01-12T00:00:00"/>
    <n v="11"/>
    <s v="CCE-16_Contratación directa - Sin Oferta"/>
    <n v="55000000"/>
    <m/>
    <n v="55000000"/>
    <s v="NO"/>
    <s v="N/A"/>
    <s v="Sebastian Ayala Calderon - 3058199250 - sayalac@bomberosbogota.gov.co "/>
    <n v="307"/>
    <s v="Gestión estratégica del TH"/>
    <s v="Implementar la estrategia de gestión del cambio en el Cuerpo Oficial de Bomberos"/>
    <x v="3"/>
    <x v="3"/>
  </r>
  <r>
    <n v="201"/>
    <x v="1"/>
    <x v="3"/>
    <x v="1"/>
    <s v="Funcional"/>
    <s v="Evaluación del desempeño"/>
    <s v="Desarrollo Organizacional"/>
    <n v="35000000"/>
    <s v="Implementación del sistema propio de evaluaicón de desempeño"/>
    <s v="IDENTIFICACIÓN DE LOS PARAMETROS PARA LA CONSTRUCCIÓN DEL SISTEMA PROPIO DE EVALUACIÓN._x000a_SENSIBILIZACIÓN - PERSONAL CARRERA ADMINISTRATIVA_x000a_RECOLECCIÓN Y TRATAMIENTO DE LA INFORMACIÓN_x000a_INTERPRETACIÓN DE LA INFORMACIÓN Y CONSOLIDACIÓN DE LOS INSTRUMENTOS DEL SISTEMA PROPIO DE EVALUACIÓN_x000a_DOCUMENTO PROPUESTA PARA SER REMITIDO A LA CNSC"/>
    <s v="Política de talento humano"/>
    <m/>
    <s v="PROFESIONAL CONTRATACIÓN"/>
    <n v="80111600"/>
    <s v="Prestar sus servicios profesionales para apoyar el fortalecimiento de la estrategia de talento humano de la UAE Cuerpo Oficial de Bomberos de Bogotá."/>
    <s v="CONTRATO DE PRESTACION DE SERVICIOS PROFESIONALES"/>
    <d v="2021-05-18T00:00:00"/>
    <m/>
    <d v="2021-05-24T00:00:00"/>
    <n v="10"/>
    <s v="CCE-16_Contratación directa - Sin Oferta"/>
    <n v="35000000"/>
    <m/>
    <n v="35000000"/>
    <s v="NO"/>
    <s v="N/A"/>
    <s v="Sebastian Ayala Calderon - 3058199250 - sayalac@bomberosbogota.gov.co "/>
    <n v="308"/>
    <s v="Gestión estratégica del TH"/>
    <s v=" Consolidar la estrategia del Talento Humano"/>
    <x v="3"/>
    <x v="3"/>
  </r>
  <r>
    <n v="202"/>
    <x v="1"/>
    <x v="3"/>
    <x v="1"/>
    <s v="Funcional"/>
    <s v="Planes Institucionales de talento Humano"/>
    <s v="Desarrollo Organizacional"/>
    <n v="35000000"/>
    <s v="REDISEÑO INSTITUCIONAL Y MANUALES DE FUNCIONES"/>
    <s v="1. Rediseño institucional_x000a_2. Manuales de funciones"/>
    <s v="Política de talento humano"/>
    <m/>
    <s v="PROFESIONAL CONTRATACIÓN"/>
    <n v="80111600"/>
    <s v="Prestar sus servicios profesionales en la Subdirección de Gestión Humana de la UAE Cuerpo Oficial de Bomberos."/>
    <s v="CONTRATO DE PRESTACION DE SERVICIOS PROFESIONALES"/>
    <d v="2021-02-01T00:00:00"/>
    <m/>
    <d v="2021-02-15T00:00:00"/>
    <n v="7"/>
    <s v="CCE-16_Contratación directa - Sin Oferta"/>
    <n v="35000000"/>
    <m/>
    <n v="35000000"/>
    <s v="NO"/>
    <s v="N/A"/>
    <s v="Sebastian Ayala Calderon - 3058199250 - sayalac@bomberosbogota.gov.co "/>
    <n v="309"/>
    <s v="Gestión estratégica del TH"/>
    <s v=" Consolidar la estrategia del Talento Humano"/>
    <x v="3"/>
    <x v="3"/>
  </r>
  <r>
    <m/>
    <x v="2"/>
    <x v="5"/>
    <x v="1"/>
    <s v="Funcional"/>
    <s v="Planes Institucionales de talento Humano"/>
    <s v="Desarrollo Organizacional"/>
    <m/>
    <s v="CREACION E IMPLEMENTACIÓN DE LA POLITICA DE INTEGRIDAD DE LA ENTIDAD "/>
    <s v="Construcción de antecedentes normativos_x000a_revisión de la normatividad internacional_x000a_revisión de la normatividad nacional_x000a_revisión de la normatividad distrital _x000a_definición de conceptos_x000a_integridad _x000a_transparencia _x000a_identificar el problema central y los problemas específicos _x000a_definir el problema central _x000a_reconocer los problemas específicos _x000a_establecer objetivos y estrategias_x000a_definir el objetivo general_x000a_definir los objetivos específicos_x000a_diagnostico_x000a_construir el plan de acción _x000a_establecer las estrategias"/>
    <s v="Política de talento humano"/>
    <s v="SI"/>
    <s v="Profesional  Universitario"/>
    <s v="N/A"/>
    <m/>
    <m/>
    <m/>
    <m/>
    <m/>
    <m/>
    <m/>
    <m/>
    <m/>
    <m/>
    <m/>
    <m/>
    <s v="Sebastian Ayala Calderon - 3058199250 - sayalac@bomberosbogota.gov.co "/>
    <n v="310"/>
    <s v="Gestión estratégica del TH"/>
    <s v="Consolidar la estrategia del Talento Humano"/>
    <x v="1"/>
    <x v="1"/>
  </r>
  <r>
    <n v="203"/>
    <x v="1"/>
    <x v="3"/>
    <x v="1"/>
    <s v="Funcional"/>
    <s v="Planes Institucionales de talento Humano"/>
    <s v="Desarrollo Organizacional"/>
    <n v="17150000"/>
    <s v="Sostenimiento de los procesos de la Subdirección de Gestión Humana asociados a desarrollo organizacional"/>
    <s v="Apoyo en temas administrativos"/>
    <s v="Política de talento humano"/>
    <m/>
    <s v="PROFESIONAL CONTRATACIÓN"/>
    <n v="80111600"/>
    <s v="Prestar servicios de apoyo a la gestión en Subdirección de Gestión Humana de la UAE Cuerpo Oficial de Bomberos"/>
    <s v="CONTRATO DE PRESTACIÓN DE SERVICIOS DE APOYO A LA GESTIÓN"/>
    <d v="2021-01-07T00:00:00"/>
    <m/>
    <d v="2021-01-18T00:00:00"/>
    <n v="7"/>
    <s v="CCE-16_Contratación directa - Sin Oferta"/>
    <n v="17150000"/>
    <m/>
    <n v="17150000"/>
    <s v="NO"/>
    <s v="N/A"/>
    <s v="Sebastian Ayala Calderon - 3058199250 - sayalac@bomberosbogota.gov.co "/>
    <n v="311"/>
    <s v="Gestión estratégica del TH"/>
    <s v=" Consolidar la estrategia del Talento Humano"/>
    <x v="3"/>
    <x v="3"/>
  </r>
  <r>
    <n v="205"/>
    <x v="0"/>
    <x v="6"/>
    <x v="1"/>
    <s v="Bandera"/>
    <s v="Posicionamiento de la academia bomberil"/>
    <s v="Formación y capacitación"/>
    <n v="23100000"/>
    <s v="Sostenimiento de los procesos de la Subdirección de Gestión Humana asociados a la academia de formación bomberíl"/>
    <s v="Logística en las actividades de la Academia de formación bomberíl"/>
    <s v="Política de talento humano"/>
    <m/>
    <s v="PROFESIONAL CONTRATACIÓN"/>
    <n v="80111600"/>
    <s v="Prestar servicios de apoyo a la gestión a la Subdirección de Gestión Humana en las diferentes actividades relacionadas con  el proceso de Academia."/>
    <s v="CONTRATO DE PRESTACIÓN DE SERVICIOS DE APOYO A LA GESTIÓN"/>
    <d v="2021-01-15T00:00:00"/>
    <m/>
    <d v="2021-01-28T00:00:00"/>
    <n v="7"/>
    <s v="CCE-16_Contratación directa - Sin Oferta"/>
    <n v="23100000"/>
    <m/>
    <n v="23100000"/>
    <s v="NO"/>
    <s v="N/A"/>
    <s v="Sebastian Ayala Calderon - 3058199250 - sayalac@bomberosbogota.gov.co "/>
    <n v="313"/>
    <s v="Operaciones y respuesta"/>
    <s v=" Consolidar la estrategia del Talento Humano"/>
    <x v="3"/>
    <x v="3"/>
  </r>
  <r>
    <n v="206"/>
    <x v="0"/>
    <x v="6"/>
    <x v="1"/>
    <s v="Bandera"/>
    <s v="Posicionamiento de la academia bomberil"/>
    <s v="Formación y capacitación"/>
    <n v="16800000"/>
    <s v="Desarrollo Administrativo Y Curricular de la Escuela de Formación Bomberil "/>
    <s v="Desarrollo Procedimientos Administrativos Escuela de Formación Bomberil."/>
    <s v="Política de talento humano"/>
    <m/>
    <s v="PROFESIONAL CONTRATACIÓN"/>
    <n v="80111600"/>
    <s v="Prestar servicios profesionales en la Subdirección de Gestión Humana, en las actividades  con el proceso de Academia."/>
    <s v="CONTRATO DE PRESTACION DE SERVICIOS PROFESIONALES"/>
    <d v="2021-01-07T00:00:00"/>
    <m/>
    <d v="2021-01-18T00:00:00"/>
    <n v="4"/>
    <s v="CCE-16_Contratación directa - Sin Oferta"/>
    <n v="16800000"/>
    <m/>
    <n v="25200000"/>
    <s v="NO"/>
    <s v="N/A"/>
    <s v="Sebastian Ayala Calderon - 3058199250 - sayalac@bomberosbogota.gov.co "/>
    <n v="314"/>
    <s v="Operaciones y respuesta"/>
    <s v=" Consolidar la estrategia del Talento Humano"/>
    <x v="3"/>
    <x v="3"/>
  </r>
  <r>
    <n v="207"/>
    <x v="0"/>
    <x v="6"/>
    <x v="1"/>
    <s v="Bandera"/>
    <s v="Posicionamiento de la academia bomberil"/>
    <s v="Formación y capacitación"/>
    <n v="36400000"/>
    <s v="Desarrollo Administrativo Y Curricular de la Escuela de Formación Bomberil "/>
    <s v="Desarrollo Procedimientos Administrativos Escuela de Formación Bomberil."/>
    <s v="Política de talento humano"/>
    <m/>
    <s v="PROFESIONAL CONTRATACIÓN"/>
    <n v="80111600"/>
    <s v="Prestar servicios profesionales en la Subdirección de Gestión Humana, en las actividades  con el proceso de Academia."/>
    <s v="CONTRATO DE PRESTACION DE SERVICIOS PROFESIONALES"/>
    <d v="2021-01-07T00:00:00"/>
    <m/>
    <d v="2021-01-18T00:00:00"/>
    <n v="7"/>
    <s v="CCE-16_Contratación directa - Sin Oferta"/>
    <n v="36400000"/>
    <m/>
    <n v="36400000"/>
    <s v="NO"/>
    <s v="N/A"/>
    <s v="Sebastian Ayala Calderon - 3058199250 - sayalac@bomberosbogota.gov.co "/>
    <n v="315"/>
    <s v="Operaciones y respuesta"/>
    <s v=" Consolidar la estrategia del Talento Humano"/>
    <x v="3"/>
    <x v="3"/>
  </r>
  <r>
    <n v="208"/>
    <x v="0"/>
    <x v="6"/>
    <x v="1"/>
    <s v="Bandera"/>
    <s v="Posicionamiento de la academia bomberil"/>
    <s v="Formación y capacitación"/>
    <n v="57200000"/>
    <s v="Desarrollo Administrativo Y Curricular de la Escuela de Formación Bomberil "/>
    <s v="Aunar esfuerzos entre EL SERVICIO NACIONAL DE APRENDIZAJE (SENA) Y LA UNIDAD ADMINISTRATIVA ESPECIAL CUERPO OFICIAL DE BOMBEROS (UAECOB), para adelantar acciones conjuntas enmarcadas dentro de la misión institucional de las partes, que permitan desarrollar las estrategias de los procesos de formación para el trabajo, articulación de estrategias para la evaluación y certificación de competencias  y apoyo en los procesos de funcionamiento de la UAECOB."/>
    <s v="Política de talento humano"/>
    <m/>
    <s v="PROFESIONAL CONTRATACIÓN"/>
    <n v="80111600"/>
    <s v="Prestar servicios profesionales en la Subdirección de Gestión Humana,  en lo relacionado proceso de Academia"/>
    <s v="CONTRATO DE PRESTACION DE SERVICIOS PROFESIONALES"/>
    <d v="2021-01-07T00:00:00"/>
    <m/>
    <d v="2021-01-12T00:00:00"/>
    <n v="11"/>
    <s v="CCE-16_Contratación directa - Sin Oferta"/>
    <n v="57200000"/>
    <m/>
    <n v="57200000"/>
    <s v="NO"/>
    <s v="N/A"/>
    <s v="Sebastian Ayala Calderon - 3058199250 - sayalac@bomberosbogota.gov.co "/>
    <n v="316"/>
    <s v="Operaciones y respuesta"/>
    <s v=" Consolidar la estrategia del Talento Humano"/>
    <x v="3"/>
    <x v="3"/>
  </r>
  <r>
    <n v="209"/>
    <x v="0"/>
    <x v="6"/>
    <x v="1"/>
    <s v="Bandera"/>
    <s v="Posicionamiento de la academia bomberil"/>
    <s v="Formación y capacitación"/>
    <n v="38500000"/>
    <s v="Desarrollo Administrativo Y Curricular de la Escuela de Formación Bomberil "/>
    <s v="Aunar esfuerzos entre EL SERVICIO NACIONAL DE APRENDIZAJE (SENA) Y LA UNIDAD ADMINISTRATIVA ESPECIAL CUERPO OFICIAL DE BOMBEROS (UAECOB), para adelantar acciones conjuntas enmarcadas dentro de la misión institucional de las partes, que permitan desarrollar las estrategias de los procesos de formación para el trabajo, articulación de estrategias para la evaluación y certificación de competencias  y apoyo en los procesos de funcionamiento de la UAECOB."/>
    <s v="Política de talento humano"/>
    <m/>
    <s v="PROFESIONAL CONTRATACIÓN"/>
    <n v="80111600"/>
    <s v="Prestar servicios profesionales en la Subdirección de Gestión Humana, en las actividades  con el proceso de Academia."/>
    <s v="CONTRATO DE PRESTACION DE SERVICIOS PROFESIONALES"/>
    <d v="2021-03-01T00:00:00"/>
    <m/>
    <d v="2021-03-15T00:00:00"/>
    <n v="10"/>
    <s v="CCE-16_Contratación directa - Sin Oferta"/>
    <n v="38500000"/>
    <m/>
    <n v="38500000"/>
    <s v="NO"/>
    <s v="N/A"/>
    <s v="Sebastian Ayala Calderon - 3058199250 - sayalac@bomberosbogota.gov.co "/>
    <n v="317"/>
    <s v="Operaciones y respuesta"/>
    <s v=" Consolidar la estrategia del Talento Humano"/>
    <x v="3"/>
    <x v="3"/>
  </r>
  <r>
    <n v="211"/>
    <x v="0"/>
    <x v="6"/>
    <x v="1"/>
    <s v="Bandera"/>
    <s v="Posicionamiento de la academia bomberil"/>
    <s v="Formación y capacitación"/>
    <n v="52000000"/>
    <s v="Desarrollo Administrativo Y Curricular de la Escuela de Formación Bomberil "/>
    <s v="Construcción del Curso de Formación para Bomberos "/>
    <s v="Política de talento humano"/>
    <m/>
    <s v="PROFESIONAL CONTRATACIÓN"/>
    <n v="80111600"/>
    <s v="Prestar sus servicios profesionales a la subdirección de gestión humana para fortalecer el proceso de Academia"/>
    <s v="CONTRATO DE PRESTACION DE SERVICIOS PROFESIONALES"/>
    <d v="2021-02-01T00:00:00"/>
    <m/>
    <d v="2020-02-15T00:00:00"/>
    <n v="10"/>
    <s v="CCE-16_Contratación directa - Sin Oferta"/>
    <n v="52000000"/>
    <m/>
    <n v="52000000"/>
    <s v="NO"/>
    <s v="N/A"/>
    <s v="Sebastian Ayala Calderon - 3058199250 - sayalac@bomberosbogota.gov.co "/>
    <n v="319"/>
    <s v="Operaciones y respuesta"/>
    <s v=" Consolidar la estrategia del Talento Humano"/>
    <x v="3"/>
    <x v="3"/>
  </r>
  <r>
    <n v="213"/>
    <x v="0"/>
    <x v="6"/>
    <x v="1"/>
    <s v="Bandera"/>
    <s v="Posicionamiento de la academia bomberil"/>
    <s v="Formación y capacitación"/>
    <n v="29400000"/>
    <s v="Construcción mapa humano"/>
    <s v="Caracterización del Personal de acuerdo a los procesos Formativos y digitalización de soportes académicos del Personal Administrativo y Operativo para registro en plataforma                        "/>
    <s v="Política de talento humano"/>
    <m/>
    <s v="PROFESIONAL CONTRATACIÓN"/>
    <n v="80111600"/>
    <s v="Prestar servicios profesionales  para el fortalecimiento trasversal del proceso  de Academia"/>
    <s v="CONTRATO DE PRESTACION DE SERVICIOS PROFESIONALES"/>
    <d v="2021-01-15T00:00:00"/>
    <m/>
    <d v="2021-01-28T00:00:00"/>
    <n v="7"/>
    <s v="CCE-16_Contratación directa - Sin Oferta"/>
    <n v="29400000"/>
    <m/>
    <n v="29400000"/>
    <s v="NO"/>
    <s v="N/A"/>
    <s v="Sebastian Ayala Calderon - 3058199250 - sayalac@bomberosbogota.gov.co "/>
    <n v="321"/>
    <s v="Operaciones y respuesta"/>
    <s v=" Consolidar la estrategia del Talento Humano"/>
    <x v="3"/>
    <x v="3"/>
  </r>
  <r>
    <n v="214"/>
    <x v="0"/>
    <x v="6"/>
    <x v="1"/>
    <s v="Bandera"/>
    <s v="Posicionamiento de la academia bomberil"/>
    <s v="Formación y capacitación"/>
    <n v="70000000"/>
    <s v="Sostenimiento de los procesos de la Subdirección de Gestión Humana asociados al personal operativo"/>
    <s v="Garantizar los Recursos para movilización del Personal para emergencias"/>
    <s v="Política de talento humano"/>
    <m/>
    <s v="Profesional Administración de Personal"/>
    <n v="90121800"/>
    <s v="Garantizar los Recursos para movilización del Personal para emergencias"/>
    <s v="Resolución"/>
    <m/>
    <m/>
    <m/>
    <m/>
    <s v="no requiere"/>
    <n v="70000000"/>
    <m/>
    <n v="70000000"/>
    <s v="NO"/>
    <s v="N/A"/>
    <s v="Sebastian Ayala Calderon - 3058199250 - sayalac@bomberosbogota.gov.co "/>
    <n v="322"/>
    <s v="Operaciones y respuesta"/>
    <s v=" Consolidar la estrategia del Talento Humano"/>
    <x v="3"/>
    <x v="3"/>
  </r>
  <r>
    <n v="215"/>
    <x v="0"/>
    <x v="6"/>
    <x v="1"/>
    <s v="Bandera"/>
    <s v="Posicionamiento de la academia bomberil"/>
    <s v="Formación y capacitación"/>
    <n v="30000000"/>
    <s v="Sostenimiento de los procesos de la Subdirección de Gestión Humana asociados al personal operativo"/>
    <s v="Garantizar los Recursos para transporte del Personal"/>
    <s v="Política de talento humano"/>
    <m/>
    <s v="PROFESIONALES"/>
    <n v="90121800"/>
    <s v="Garantizar los Recursos para transporte del Personal"/>
    <m/>
    <d v="2021-05-31T00:00:00"/>
    <m/>
    <d v="2021-07-01T00:00:00"/>
    <n v="10"/>
    <s v="CCE-10_Mínima cuantía"/>
    <n v="50000000"/>
    <m/>
    <n v="20000000"/>
    <s v="NO"/>
    <s v="N/A"/>
    <s v="Sebastian Ayala Calderon - 3058199250 - sayalac@bomberosbogota.gov.co "/>
    <n v="323"/>
    <s v="Operaciones y respuesta"/>
    <s v=" Consolidar la estrategia del Talento Humano"/>
    <x v="3"/>
    <x v="3"/>
  </r>
  <r>
    <n v="217"/>
    <x v="0"/>
    <x v="6"/>
    <x v="1"/>
    <s v="Bandera"/>
    <s v="Posicionamiento de la academia bomberil"/>
    <s v="Formación y capacitación"/>
    <n v="592300000"/>
    <s v="Ejecución  de actividades de acuerdo al Plan de Capacitación Institucional 2021"/>
    <s v="CAPACITACIÓN Y ENTRENAMIENTO EN CURSOS ESPECIALIZADOS, ENTRENAMIENTO MISIONAL, CAPACITACIÓN EN EL PUESTO DE TRABAJO Y APOYO LOGÍSTICO CORRESPONDIENTE; AL PERSONAL OPERATIVO DE LA UNIDAD ADMINISTRATIVA ESPECIAL CUERPO OFICIAL DE BOMBEROS EN EL MARCO DEL PLAN INSTITUCIONAL DE CAPACITACIÓN 2021"/>
    <s v="Política de talento humano"/>
    <m/>
    <s v="PROFESIONALES"/>
    <s v="86101600; 86101700; 86101800; 86111600; 86141500; 86121800"/>
    <s v="Prestar los servicios de capacitación y entrenamiento en cursos especializados, entrenamiento misional, capacitación en el puesto de trabajo y apoyo logístico correspondiente; al personal operativo de la unidad administrativa especial cuerpo oficial de bomberos en el marco del plan institucional de capacitación 2021"/>
    <m/>
    <d v="2021-06-01T00:00:00"/>
    <m/>
    <d v="2021-09-30T00:00:00"/>
    <n v="6"/>
    <s v="CCE-02_Licitación pública"/>
    <n v="592300000"/>
    <m/>
    <n v="506650000"/>
    <s v="NO"/>
    <s v="N/A"/>
    <s v="Sebastian Ayala Calderon - 3058199250 - sayalac@bomberosbogota.gov.co "/>
    <n v="325"/>
    <s v="Operaciones y respuesta"/>
    <s v=" Consolidar la estrategia del Talento Humano"/>
    <x v="3"/>
    <x v="3"/>
  </r>
  <r>
    <n v="218"/>
    <x v="2"/>
    <x v="5"/>
    <x v="1"/>
    <s v="Bandera"/>
    <s v="Posicionamiento de la academia bomberil"/>
    <s v="Formación y capacitación"/>
    <n v="57000000"/>
    <s v="Inducción, reinducción y reentrenamiento"/>
    <s v="Sensibilización, Identificación de Necesidades, Consolidación Diagnostico de Necesidades, diseño y Ejecución"/>
    <s v="Política de talento humano"/>
    <s v="SI"/>
    <s v="PROFESIONALES"/>
    <s v="86111600_x000a_86101700"/>
    <s v="Inducción, reinducción y reentrenamiento"/>
    <m/>
    <m/>
    <m/>
    <m/>
    <m/>
    <s v="no requiere"/>
    <n v="57000000"/>
    <m/>
    <n v="59536395"/>
    <s v="NO"/>
    <s v="N/A"/>
    <s v="Sebastian Ayala Calderon - 3058199250 - sayalac@bomberosbogota.gov.co "/>
    <n v="326"/>
    <s v="Gestión estratégica del TH"/>
    <s v="Consolidar la estrategia del Talento Humano"/>
    <x v="1"/>
    <x v="1"/>
  </r>
  <r>
    <n v="219"/>
    <x v="0"/>
    <x v="6"/>
    <x v="1"/>
    <s v="Bandera"/>
    <s v="Posicionamiento de la academia bomberil"/>
    <s v="Formación y capacitación"/>
    <n v="26950000"/>
    <s v="Sostenimiento de los procesos de la Subdirección de Gestión Humana asociados a la academia de formación bomberíl"/>
    <s v="Logística en las actividades de la Academia de formación bomberíl"/>
    <s v="Política de talento humano"/>
    <m/>
    <s v="PROFESIONAL CONTRATACIÓN"/>
    <n v="80111600"/>
    <s v="Prestar servicios de apoyo a la gestión a la Subdirección de Gestión Humana en las diferentes actividades relacionadas con  el proceso de Academia."/>
    <s v="CONTRATO DE PRESTACIÓN DE SERVICIOS DE APOYO A LA GESTIÓN"/>
    <d v="2021-01-07T00:00:00"/>
    <m/>
    <d v="2021-01-18T00:00:00"/>
    <n v="11"/>
    <s v="CCE-16_Contratación directa - Sin Oferta"/>
    <n v="26950000"/>
    <m/>
    <n v="26950000"/>
    <s v="NO"/>
    <s v="N/A"/>
    <s v="Sebastian Ayala Calderon - 3058199250 - sayalac@bomberosbogota.gov.co "/>
    <n v="327"/>
    <s v="Operaciones y respuesta"/>
    <s v=" Consolidar la estrategia del Talento Humano"/>
    <x v="3"/>
    <x v="3"/>
  </r>
  <r>
    <n v="220"/>
    <x v="0"/>
    <x v="6"/>
    <x v="1"/>
    <s v="Bandera"/>
    <s v="Posicionamiento de la academia bomberil"/>
    <s v="Formación y capacitación"/>
    <n v="26950000"/>
    <s v="Sostenimiento de los procesos de la Subdirección de Gestión Humana asociados a la academia de formación bomberíl"/>
    <s v="Logística en las actividades de la Academia de formación bomberíl"/>
    <s v="Política de talento humano"/>
    <m/>
    <s v="PROFESIONAL CONTRATACIÓN"/>
    <n v="80111600"/>
    <s v="Prestar servicios de apoyo a la gestión a la Subdirección de Gestión Humana en las diferentes actividades relacionadas con  el proceso de Academia."/>
    <s v="CONTRATO DE PRESTACIÓN DE SERVICIOS DE APOYO A LA GESTIÓN"/>
    <d v="2021-01-07T00:00:00"/>
    <m/>
    <d v="2021-01-18T00:00:00"/>
    <n v="11"/>
    <s v="CCE-16_Contratación directa - Sin Oferta"/>
    <n v="26950000"/>
    <m/>
    <n v="26950000"/>
    <s v="NO"/>
    <s v="N/A"/>
    <s v="Sebastian Ayala Calderon - 3058199250 - sayalac@bomberosbogota.gov.co "/>
    <n v="328"/>
    <s v="Operaciones y respuesta"/>
    <s v=" Consolidar la estrategia del Talento Humano"/>
    <x v="3"/>
    <x v="3"/>
  </r>
  <r>
    <n v="552"/>
    <x v="0"/>
    <x v="6"/>
    <x v="1"/>
    <s v="Bandera"/>
    <s v="Posicionamiento de la academia bomberil"/>
    <s v="Formación y capacitación"/>
    <n v="109850000"/>
    <s v="Sostenimiento de los procesos de la Subdirección de Gestión Humana asociados a la academia de formación bomberíl"/>
    <m/>
    <s v="Política de talento humano"/>
    <m/>
    <s v="PROFESIONAL CONTRATACIÓN"/>
    <n v="80111600"/>
    <s v="Prestar servicios para soportar las actividades de la dependencia"/>
    <s v="CONTRATO DE PRESTACIÓN DE SERVICIOS DE APOYO A LA GESTIÓN"/>
    <d v="2021-06-01T00:00:00"/>
    <m/>
    <d v="2021-07-01T00:00:00"/>
    <n v="10"/>
    <s v="CCE-16_Contratación directa - Sin Oferta"/>
    <n v="109850000"/>
    <m/>
    <n v="72450000"/>
    <s v="NO"/>
    <s v="N/A"/>
    <s v="Sebastian Ayala Calderon - 3058199250 - sayalac@bomberosbogota.gov.co "/>
    <n v="329"/>
    <s v="Operaciones y respuesta"/>
    <s v=" Consolidar la estrategia del Talento Humano"/>
    <x v="3"/>
    <x v="3"/>
  </r>
  <r>
    <n v="553"/>
    <x v="1"/>
    <x v="3"/>
    <x v="1"/>
    <s v="Funcional"/>
    <s v="Planes Institucionales de talento Humano"/>
    <s v="Planes y programas"/>
    <n v="251771780"/>
    <s v="Sostenimiento de los procesos de la Subdirección de Gestión Humana asociados a los temas transversales"/>
    <m/>
    <s v="Política de talento humano"/>
    <m/>
    <s v="PROFESIONAL CONTRATACIÓN"/>
    <n v="80111600"/>
    <s v="Prestar servicios para soportar las actividades de la dependencia"/>
    <s v="CONTRATO DE PRESTACIÓN DE SERVICIOS DE APOYO A LA GESTIÓN"/>
    <d v="2021-06-01T00:00:00"/>
    <m/>
    <d v="2021-07-01T00:00:00"/>
    <n v="10"/>
    <s v="CCE-16_Contratación directa - Sin Oferta"/>
    <n v="231771780"/>
    <m/>
    <n v="207571780"/>
    <s v="NO"/>
    <s v="N/A"/>
    <s v="Sebastian Ayala Calderon - 3058199250 - sayalac@bomberosbogota.gov.co "/>
    <n v="330"/>
    <s v="Gestión estratégica del TH"/>
    <s v=" Consolidar la estrategia del Talento Humano"/>
    <x v="3"/>
    <x v="3"/>
  </r>
  <r>
    <n v="221"/>
    <x v="1"/>
    <x v="3"/>
    <x v="1"/>
    <s v="Funcional"/>
    <s v="Planes Institucionales de talento Humano"/>
    <s v="Planes y programas"/>
    <n v="29400000"/>
    <s v="Implementación del Programa para vinculación de practicantes"/>
    <s v="Diseñar y aplicar documentación y plan comunicacional y de acción del programa para vinculación de practicantes"/>
    <s v="Política de talento humano"/>
    <m/>
    <s v="PROFESIONAL CONTRATACIÓN"/>
    <n v="80111600"/>
    <s v="Prestar sus servicios profesionales en la Subdirección de Gestión Humana de la UAE Cuerpo Oficial de Bomberos de Bogotá D.C."/>
    <s v="CONTRATO DE PRESTACION DE SERVICIOS PROFESIONALES"/>
    <d v="2021-01-15T00:00:00"/>
    <m/>
    <d v="2021-01-25T00:00:00"/>
    <n v="7"/>
    <s v="CCE-16_Contratación directa - Sin Oferta"/>
    <n v="29400000"/>
    <m/>
    <n v="29400000"/>
    <s v="NO"/>
    <s v="N/A"/>
    <s v="Sebastian Ayala Calderon - 3058199250 - sayalac@bomberosbogota.gov.co "/>
    <n v="331"/>
    <s v="Gestión estratégica del TH"/>
    <s v=" Consolidar la estrategia del Talento Humano"/>
    <x v="3"/>
    <x v="3"/>
  </r>
  <r>
    <n v="222"/>
    <x v="1"/>
    <x v="3"/>
    <x v="1"/>
    <s v="Funcional"/>
    <s v="Planes Institucionales de talento Humano"/>
    <s v="Planes y programas"/>
    <n v="21000000"/>
    <s v="Creación e implementación de la Política Petfriendly"/>
    <s v="Diseñar y aplicar documentación y plan comunicacional y de acción de la política perfriendly"/>
    <s v="Política de talento humano"/>
    <m/>
    <s v="PROFESIONAL CONTRATACIÓN"/>
    <n v="80111600"/>
    <s v="Prestar sus servicios profesionales en la Subdirección de Gestión Humana de la UAE Cuerpo Oficial de Bomberos de Bogotá D.C."/>
    <s v="CONTRATO DE PRESTACION DE SERVICIOS PROFESIONALES"/>
    <d v="2021-02-01T00:00:00"/>
    <m/>
    <d v="2021-02-15T00:00:00"/>
    <n v="5"/>
    <s v="CCE-16_Contratación directa - Sin Oferta"/>
    <n v="21000000"/>
    <m/>
    <n v="21000000"/>
    <s v="NO"/>
    <s v="N/A"/>
    <s v="Sebastian Ayala Calderon - 3058199250 - sayalac@bomberosbogota.gov.co "/>
    <n v="332"/>
    <s v="Gestión estratégica del TH"/>
    <s v=" Consolidar la estrategia del Talento Humano"/>
    <x v="3"/>
    <x v="3"/>
  </r>
  <r>
    <n v="223"/>
    <x v="1"/>
    <x v="3"/>
    <x v="1"/>
    <s v="Funcional"/>
    <s v="Calidad de vida por medio del salario emocional"/>
    <s v="Planes y programas"/>
    <n v="35000000"/>
    <s v="Creación e implementación del Programa Bicibomberos"/>
    <s v="Diseñar y aplicar documentación y plan comunicacional y de acción del programa bicibomberos"/>
    <s v="Política de talento humano"/>
    <m/>
    <s v="PROFESIONAL CONTRATACIÓN"/>
    <n v="80111600"/>
    <s v="Prestar sus servicios profesionales en la Subdirección de Gestión Humana de la UAE Cuerpo Oficial de Bomberos."/>
    <s v="CONTRATO DE PRESTACION DE SERVICIOS PROFESIONALES"/>
    <d v="2021-01-07T00:00:00"/>
    <m/>
    <d v="2021-01-25T00:00:00"/>
    <n v="7"/>
    <s v="CCE-16_Contratación directa - Sin Oferta"/>
    <n v="35000000"/>
    <m/>
    <n v="35000000"/>
    <s v="NO"/>
    <s v="N/A"/>
    <s v="Sebastian Ayala Calderon - 3058199250 - sayalac@bomberosbogota.gov.co "/>
    <n v="333"/>
    <s v="Gestión estratégica del TH"/>
    <s v=" Consolidar la estrategia del Talento Humano"/>
    <x v="3"/>
    <x v="3"/>
  </r>
  <r>
    <s v="sin"/>
    <x v="2"/>
    <x v="5"/>
    <x v="1"/>
    <s v="Funcional"/>
    <s v="Teletrabajo"/>
    <s v="Planes y programas"/>
    <m/>
    <s v="Implementación del programa de  teletrabajo"/>
    <s v="Diseñar y aplicar documentación y plan comunicacional y de acción del programa de teletrabajo"/>
    <s v="Política de talento humano"/>
    <s v="SI"/>
    <s v="Profesional Universitario"/>
    <s v="NA"/>
    <m/>
    <m/>
    <m/>
    <m/>
    <m/>
    <m/>
    <m/>
    <m/>
    <m/>
    <m/>
    <m/>
    <m/>
    <s v="Sebastian Ayala Calderon - 3058199250 - sayalac@bomberosbogota.gov.co "/>
    <n v="334"/>
    <s v="Gestión estratégica del TH"/>
    <s v="Consolidar la estrategia del Talento Humano"/>
    <x v="1"/>
    <x v="1"/>
  </r>
  <r>
    <n v="224"/>
    <x v="1"/>
    <x v="3"/>
    <x v="1"/>
    <s v="Bandera"/>
    <s v="Posicionamiento de la academia bomberil"/>
    <s v="Planes y programas"/>
    <n v="30250000"/>
    <s v="Construcción mapa humano"/>
    <s v="Caracterización del Personal de acuerdo a los procesos Formativos y digitalización de soportes académicos del Personal Administrativo y Operativo para registro en plataforma                        "/>
    <s v="Política de talento humano"/>
    <m/>
    <s v="PROFESIONAL CONTRATACIÓN"/>
    <n v="80111600"/>
    <s v="Acompañar las labores de la política de Talento humano e la UAE-Cuerpo Oficial de Bomberos de Bogotá desde la subdirección de Gestión Humana."/>
    <m/>
    <d v="2021-01-07T00:00:00"/>
    <m/>
    <d v="2021-01-12T00:00:00"/>
    <n v="11"/>
    <s v="CCE-05_Contratación directa"/>
    <n v="30250000"/>
    <m/>
    <n v="30250000"/>
    <s v="NO"/>
    <s v="N/A"/>
    <s v="Sebastian Ayala Calderon - 3058199250 - sayalac@bomberosbogota.gov.co "/>
    <n v="335"/>
    <s v="Gestión estratégica del TH"/>
    <s v=" Consolidar la estrategia del Talento Humano"/>
    <x v="3"/>
    <x v="3"/>
  </r>
  <r>
    <n v="225"/>
    <x v="1"/>
    <x v="3"/>
    <x v="1"/>
    <s v="Funcional"/>
    <s v="Planes Institucionales de talento Humano"/>
    <s v="Planes y programas"/>
    <n v="37800000"/>
    <s v="Sostenimiento de los procesos de la Subdirección de Gestión Humana asociados a los temas transversales"/>
    <s v="Creación e implementación de la Estrategia comunicacional"/>
    <s v="Política de talento humano"/>
    <m/>
    <s v="PROFESIONAL CONTRATACIÓN"/>
    <n v="80111600"/>
    <s v="Prestar sus servicios profesionales en la Subdirección de Gestión Humana."/>
    <s v="CONTRATO DE PRESTACION DE SERVICIOS PROFESIONALES"/>
    <d v="2021-03-01T00:00:00"/>
    <m/>
    <d v="2021-03-15T00:00:00"/>
    <n v="9"/>
    <s v="CCE-16_Contratación directa - Sin Oferta"/>
    <n v="37800000"/>
    <m/>
    <n v="37800000"/>
    <s v="NO"/>
    <s v="N/A"/>
    <s v="Sebastian Ayala Calderon - 3058199250 - sayalac@bomberosbogota.gov.co "/>
    <n v="336"/>
    <s v="Gestión estratégica del TH"/>
    <s v=" Consolidar la estrategia del Talento Humano"/>
    <x v="3"/>
    <x v="3"/>
  </r>
  <r>
    <n v="226"/>
    <x v="1"/>
    <x v="3"/>
    <x v="1"/>
    <s v="Funcional"/>
    <s v="Planes Institucionales de talento Humano"/>
    <s v="Planes y programas"/>
    <n v="23100000"/>
    <s v="Sostenimiento de los procesos de la Subdirección de Gestión Humana asociados a los temas transversales"/>
    <s v="Implementación de controles de calidad"/>
    <s v="Política de talento humano"/>
    <m/>
    <s v="PROFESIONAL CONTRATACIÓN"/>
    <n v="80111600"/>
    <s v="Prestar sus servicios de apoyo en la Subdirección de Gestión Humana de la UAE Cuerpo Oficial de Bomberos de Bogotá D.C."/>
    <s v="CONTRATO DE PRESTACIÓN DE SERVICIOS DE APOYO A LA GESTIÓN"/>
    <d v="2021-01-15T00:00:00"/>
    <m/>
    <d v="2021-01-25T00:00:00"/>
    <n v="7"/>
    <s v="CCE-16_Contratación directa - Sin Oferta"/>
    <n v="23100000"/>
    <m/>
    <n v="23100000"/>
    <s v="NO"/>
    <s v="N/A"/>
    <s v="Sebastian Ayala Calderon - 3058199250 - sayalac@bomberosbogota.gov.co "/>
    <n v="337"/>
    <s v="Gestión estratégica del TH"/>
    <s v=" Consolidar la estrategia del Talento Humano"/>
    <x v="3"/>
    <x v="3"/>
  </r>
  <r>
    <n v="227"/>
    <x v="1"/>
    <x v="3"/>
    <x v="1"/>
    <s v="Funcional"/>
    <s v="Planes Institucionales de talento Humano"/>
    <s v="Planes y programas"/>
    <n v="74800000"/>
    <s v="Sostenimiento de los procesos de la Subdirección de Gestión Humana asociados a los temas transversales"/>
    <s v="Implementación de controles de calidad"/>
    <s v="Política de talento humano"/>
    <m/>
    <s v="PROFESIONAL CONTRATACIÓN"/>
    <n v="80111600"/>
    <s v="Prestar sus servicios profesionales en la Subdirección de Gestión Humana de la UAE-Cuerpo Oficial de Bomberos"/>
    <s v="CONTRATO DE PRESTACION DE SERVICIOS PROFESIONALES"/>
    <d v="2021-02-15T00:00:00"/>
    <m/>
    <d v="2021-03-01T00:00:00"/>
    <n v="11"/>
    <s v="CCE-16_Contratación directa - Sin Oferta"/>
    <n v="74800000"/>
    <m/>
    <n v="74800000"/>
    <s v="NO"/>
    <s v="N/A"/>
    <s v="Sebastian Ayala Calderon - 3058199250 - sayalac@bomberosbogota.gov.co "/>
    <n v="338"/>
    <s v="Gestión estratégica del TH"/>
    <s v=" Consolidar la estrategia del Talento Humano"/>
    <x v="3"/>
    <x v="3"/>
  </r>
  <r>
    <n v="228"/>
    <x v="1"/>
    <x v="3"/>
    <x v="1"/>
    <s v="Funcional"/>
    <s v="Planes Institucionales de talento Humano"/>
    <s v="Planes y programas"/>
    <n v="25000000"/>
    <s v="Sostenimiento de los procesos de la Subdirección de Gestión Humana asociados a los temas transversales"/>
    <s v="Apoyo jurídico - Contratación"/>
    <s v="Política de talento humano"/>
    <m/>
    <s v="PROFESIONAL CONTRATACIÓN"/>
    <n v="80111600"/>
    <s v="Prestar sus servicios profesionales brindando acompañamiento legal en la subdirección de gestión humana de la uae cuerpo oficial de bomberos"/>
    <s v="CONTRATO DE PRESTACION DE SERVICIOS PROFESIONALES"/>
    <d v="2021-01-07T00:00:00"/>
    <m/>
    <d v="2021-01-12T00:00:00"/>
    <n v="5"/>
    <s v="CCE-16_Contratación directa - Sin Oferta"/>
    <n v="25000000"/>
    <m/>
    <n v="25000000"/>
    <s v="NO"/>
    <s v="N/A"/>
    <s v="Sebastian Ayala Calderon - 3058199250 - sayalac@bomberosbogota.gov.co "/>
    <n v="339"/>
    <s v="Gestión estratégica del TH"/>
    <s v=" Consolidar la estrategia del Talento Humano"/>
    <x v="3"/>
    <x v="3"/>
  </r>
  <r>
    <n v="229"/>
    <x v="1"/>
    <x v="3"/>
    <x v="1"/>
    <s v="Funcional"/>
    <s v="Planes Institucionales de talento Humano"/>
    <s v="Planes y programas"/>
    <n v="55000000"/>
    <s v="Sostenimiento de los procesos de la Subdirección de Gestión Humana asociados a los temas transversales"/>
    <s v="Apoyo jurídico - Conceptos"/>
    <s v="Política de talento humano"/>
    <m/>
    <s v="PROFESIONAL CONTRATACIÓN"/>
    <n v="80111600"/>
    <s v="Prestar sus servicios profesionales en la Subdirección de_x000a_Gestión Humana de la UAE Cuerpo Oficial de Bomberos de Bogotá D.C."/>
    <s v="CONTRATO DE PRESTACION DE SERVICIOS PROFESIONALES"/>
    <d v="2021-01-15T00:00:00"/>
    <m/>
    <d v="2021-01-25T00:00:00"/>
    <n v="11"/>
    <s v="CCE-16_Contratación directa - Sin Oferta"/>
    <n v="48600000"/>
    <m/>
    <n v="48600000"/>
    <s v="NO"/>
    <s v="N/A"/>
    <s v="Sebastian Ayala Calderon - 3058199250 - sayalac@bomberosbogota.gov.co "/>
    <n v="340"/>
    <s v="Gestión estratégica del TH"/>
    <s v=" Consolidar la estrategia del Talento Humano"/>
    <x v="3"/>
    <x v="3"/>
  </r>
  <r>
    <n v="230"/>
    <x v="1"/>
    <x v="3"/>
    <x v="1"/>
    <s v="Funcional"/>
    <s v="Planes Institucionales de talento Humano"/>
    <s v="Planes y programas"/>
    <n v="21000000"/>
    <s v="Sostenimiento de los procesos de la Subdirección de Gestión Humana asociados a los temas transversales"/>
    <s v="Apoyo en temas de Contratación &amp; Presupuesto"/>
    <s v="Política de talento humano"/>
    <m/>
    <s v="PROFESIONAL CONTRATACIÓN"/>
    <n v="80111600"/>
    <s v="Prestar sus servicios profesionales en la Subdirección de Gestión Humana de la UAE Cuerpo Oficial de Bomberos."/>
    <s v="CONTRATO DE PRESTACION DE SERVICIOS PROFESIONALES"/>
    <d v="2021-01-07T00:00:00"/>
    <m/>
    <d v="2021-01-12T00:00:00"/>
    <n v="5"/>
    <s v="CCE-16_Contratación directa - Sin Oferta"/>
    <n v="21000000"/>
    <m/>
    <n v="21000000"/>
    <s v="NO"/>
    <s v="N/A"/>
    <s v="Sebastian Ayala Calderon - 3058199250 - sayalac@bomberosbogota.gov.co "/>
    <n v="341"/>
    <s v="Gestión estratégica del TH"/>
    <s v=" Consolidar la estrategia del Talento Humano"/>
    <x v="3"/>
    <x v="3"/>
  </r>
  <r>
    <n v="231"/>
    <x v="1"/>
    <x v="3"/>
    <x v="1"/>
    <s v="Funcional"/>
    <s v="Planes Institucionales de talento Humano"/>
    <s v="Planes y programas"/>
    <n v="35000000"/>
    <s v="Sostenimiento de los procesos de la Subdirección de Gestión Humana asociados a los temas transversales"/>
    <s v="Apoyo jurídico - Derechos de petición &amp; Negociación"/>
    <s v="Política de talento humano"/>
    <m/>
    <s v="PROFESIONAL CONTRATACIÓN"/>
    <n v="80111600"/>
    <s v="Prestar sus servicios profesionales brindando acompañamiento legal en la Subdirección de Gestión Humana de la UAE Cuerpo Oficial de Bomberos."/>
    <s v="CONTRATO DE PRESTACION DE SERVICIOS PROFESIONALES"/>
    <d v="2021-01-15T00:00:00"/>
    <m/>
    <d v="2021-01-25T00:00:00"/>
    <n v="7"/>
    <s v="CCE-16_Contratación directa - Sin Oferta"/>
    <n v="35000000"/>
    <m/>
    <n v="35000000"/>
    <s v="NO"/>
    <s v="N/A"/>
    <s v="Sebastian Ayala Calderon - 3058199250 - sayalac@bomberosbogota.gov.co "/>
    <n v="342"/>
    <s v="Gestión estratégica del TH"/>
    <s v=" Consolidar la estrategia del Talento Humano"/>
    <x v="3"/>
    <x v="3"/>
  </r>
  <r>
    <n v="233"/>
    <x v="1"/>
    <x v="3"/>
    <x v="1"/>
    <s v="Funcional"/>
    <s v="Planes Institucionales de talento Humano"/>
    <s v="Planes y programas"/>
    <n v="26950000"/>
    <s v="Sostenimiento de los procesos de la Subdirección de Gestión Humana asociados a los temas transversales"/>
    <s v="Apoyo en temas de radicación e Inventarios"/>
    <s v="Política de talento humano"/>
    <m/>
    <s v="PROFESIONAL CONTRATACIÓN"/>
    <n v="80111600"/>
    <s v="PRESTAR SERVICIOS DE APOYO EN LA SUBDIRECCIÓN DE GESTIÓN HUMANA DE LA UAE CUERPO OFICIAL DE BOMBEROS         "/>
    <s v="CONTRATO DE PRESTACIÓN DE SERVICIOS DE APOYO A LA GESTIÓN"/>
    <d v="2021-01-07T00:00:00"/>
    <m/>
    <d v="2021-01-12T00:00:00"/>
    <n v="11"/>
    <s v="CCE-16_Contratación directa - Sin Oferta"/>
    <n v="26950000"/>
    <m/>
    <n v="26950000"/>
    <s v="NO"/>
    <s v="N/A"/>
    <s v="Sebastian Ayala Calderon - 3058199250 - sayalac@bomberosbogota.gov.co "/>
    <n v="344"/>
    <s v="Gestión estratégica del TH"/>
    <s v=" Consolidar la estrategia del Talento Humano"/>
    <x v="3"/>
    <x v="3"/>
  </r>
  <r>
    <n v="554"/>
    <x v="1"/>
    <x v="3"/>
    <x v="1"/>
    <s v="Funcional"/>
    <s v="Planes Institucionales de talento Humano"/>
    <s v="Planes y programas"/>
    <n v="74800000"/>
    <s v="Sostenimiento de los procesos de la Subdirección de Gestión Humana asociados a los temas transversales"/>
    <s v="1. Seguimiento indicadores_x000a_2. Seguimiento pilares y planes estratégicos"/>
    <s v="Política de talento humano"/>
    <m/>
    <s v="PROFESIONAL CONTRATACIÓN"/>
    <n v="80111600"/>
    <s v="Prestar servicios profesionales en el desarrollo de las actividades y de los diferentes procesos que tiene a cargo la subdirección de gestión humana de la uae cuerpo oficial de bomberos de bogotá"/>
    <s v="CONTRATO DE PRESTACION DE SERVICIOS PROFESIONALES"/>
    <d v="2021-02-01T00:00:00"/>
    <m/>
    <d v="2021-02-15T00:00:00"/>
    <n v="11"/>
    <s v="CCE-16_Contratación directa - Sin Oferta"/>
    <n v="74800000"/>
    <m/>
    <n v="74800000"/>
    <s v="NO"/>
    <s v="N/A"/>
    <s v="Sebastian Ayala Calderon - 3058199250 - sayalac@bomberosbogota.gov.co "/>
    <n v="345"/>
    <s v="Gestión estratégica del TH"/>
    <s v=" Consolidar la estrategia del Talento Humano"/>
    <x v="3"/>
    <x v="3"/>
  </r>
  <r>
    <n v="235"/>
    <x v="0"/>
    <x v="6"/>
    <x v="1"/>
    <s v="Funcional"/>
    <s v="Planes Institucionales de talento Humano"/>
    <s v="Planes y programas"/>
    <n v="18200000"/>
    <s v="Sostenimiento de los procesos de la Subdirección de Gestión Humana asociados a los temas transversales"/>
    <s v="Transporte de recursos"/>
    <s v="Política de talento humano"/>
    <m/>
    <s v="PROFESIONAL CONTRATACIÓN"/>
    <n v="80111600"/>
    <s v="Prestar servicios de apoyo para el transporte de recursos de la uae-cuerpo oficial de bomberos de bogotá desde la subdirección de gestión humana."/>
    <s v="CONTRATO DE PRESTACIÓN DE SERVICIOS DE APOYO A LA GESTIÓN"/>
    <d v="2021-01-07T00:00:00"/>
    <m/>
    <d v="2021-01-18T00:00:00"/>
    <n v="7"/>
    <s v="CCE-16_Contratación directa - Sin Oferta"/>
    <n v="18200000"/>
    <m/>
    <n v="18200000"/>
    <s v="NO"/>
    <s v="N/A"/>
    <s v="Sebastian Ayala Calderon - 3058199250 - sayalac@bomberosbogota.gov.co "/>
    <n v="347"/>
    <s v="Operaciones y respuesta"/>
    <s v=" Consolidar la estrategia del Talento Humano"/>
    <x v="3"/>
    <x v="3"/>
  </r>
  <r>
    <n v="236"/>
    <x v="2"/>
    <x v="5"/>
    <x v="1"/>
    <s v="Funcional"/>
    <s v="Seguridad y salud en el trabajo"/>
    <s v="Seguridad y Salud en el Trabajo"/>
    <n v="150000000"/>
    <s v="Seguimiento a la condición de salud del personal de planta y vacunación para la prevención en riesgo biológico"/>
    <s v="Realizar exámenes ocupacionales y vacunación para el personal de planta de la entidad. Además, de la actualización del diagnóstico de condiciones de salud"/>
    <s v="Política de talento humano"/>
    <s v="SI"/>
    <s v="Profesional Especializado SGH-SST/ Contratista de apoyo en Medicina preventiva"/>
    <s v="85121503; 85121603; 85121604; 85121608; 85121610; 85121611; 85121612; 85121702; 85122201. "/>
    <s v="Realizar los exámenes Médicos Ocupacionales para el personal de la UAECOB"/>
    <m/>
    <d v="2021-05-21T00:00:00"/>
    <m/>
    <s v="01/072021"/>
    <n v="8"/>
    <s v="SELECCION_ABREVIADA"/>
    <n v="150000000"/>
    <m/>
    <n v="150000000"/>
    <s v="NO"/>
    <s v="N/A"/>
    <s v="Sebastian Ayala Calderon - 3058199250 - sayalac@bomberosbogota.gov.co "/>
    <n v="348"/>
    <s v="Gestión estratégica del TH"/>
    <s v="Consolidar la estrategia del Talento Humano"/>
    <x v="1"/>
    <x v="1"/>
  </r>
  <r>
    <n v="237"/>
    <x v="2"/>
    <x v="5"/>
    <x v="1"/>
    <s v="Funcional"/>
    <s v="Seguridad y salud en el trabajo"/>
    <s v="Seguridad y Salud en el Trabajo"/>
    <n v="2536395"/>
    <s v="Desarrollar actividades para la prevención de accidentes laborales"/>
    <s v="Pago pasivos Seguridad y Salud en el Trabajo"/>
    <s v="Política de talento humano"/>
    <s v="SI"/>
    <s v="Profesional Especializado SGH-SST"/>
    <s v="no requiere"/>
    <s v="Pago pasivos Seguridad y Salud en el Trabajo"/>
    <s v="Resolución"/>
    <m/>
    <m/>
    <m/>
    <m/>
    <s v="N/A"/>
    <n v="2536395"/>
    <m/>
    <n v="0"/>
    <s v="NO"/>
    <s v="N/A"/>
    <s v="Sebastian Ayala Calderon - 3058199250 - sayalac@bomberosbogota.gov.co "/>
    <n v="349"/>
    <s v="Gestión estratégica del TH"/>
    <s v="Consolidar la estrategia del Talento Humano"/>
    <x v="1"/>
    <x v="1"/>
  </r>
  <r>
    <n v="238"/>
    <x v="2"/>
    <x v="5"/>
    <x v="1"/>
    <s v="Funcional"/>
    <s v="Seguridad y salud en el trabajo"/>
    <s v="Seguridad y Salud en el Trabajo"/>
    <n v="22463605"/>
    <s v="Realizar actividades para la prevención de enfermedades  ocupacionales"/>
    <s v="Dotar con protectores auditivos de inserción al personal operativo y Adquirir elementos para la prevención del riesgo biomecánico_x000a_"/>
    <s v="Política de talento humano"/>
    <s v="SI"/>
    <s v="Profesional Especializado SGH-SST/ Contratista de apoyo en Prevención Riesgo biomecánico"/>
    <s v="46181900; 46181901"/>
    <s v="Adquirir elementos para prevenir la aparición de enfermedades ocupacionales en el personal de la UAE CUERPO OFICIAL DE BOMBEROS"/>
    <m/>
    <d v="2021-05-28T00:00:00"/>
    <m/>
    <s v="01/072021"/>
    <n v="4"/>
    <s v="CCE-10_Mínima cuantía"/>
    <n v="22463605"/>
    <m/>
    <n v="22463605"/>
    <s v="NO"/>
    <s v="N/A"/>
    <s v="Sebastian Ayala Calderon - 3058199250 - sayalac@bomberosbogota.gov.co "/>
    <n v="350"/>
    <s v="Gestión estratégica del TH"/>
    <s v="Consolidar la estrategia del Talento Humano"/>
    <x v="1"/>
    <x v="1"/>
  </r>
  <r>
    <n v="239"/>
    <x v="1"/>
    <x v="3"/>
    <x v="1"/>
    <s v="Funcional"/>
    <s v="Seguridad y salud en el trabajo"/>
    <s v="Seguridad y Salud en el Trabajo"/>
    <n v="22400000"/>
    <s v="Realizar actividades para la prevención de enfermedades  ocupacionales"/>
    <s v="Prevención de enfermedades ocupaciones_x000a_"/>
    <s v="Política de talento humano"/>
    <m/>
    <s v="PROFESIONAL CONTRATACIÓN"/>
    <n v="80111600"/>
    <s v="Prestar servicios de apoyo a la gestión en los temas relacionados con seguridad y salud en el trabajo en la Subdirección de Gestión Humana._x000a_"/>
    <s v="CONTRATO DE PRESTACION DE SERVICIOS PROFESIONALES"/>
    <d v="2021-01-15T00:00:00"/>
    <m/>
    <d v="2021-01-25T00:00:00"/>
    <n v="7"/>
    <s v="CCE-16_Contratación directa - Sin Oferta"/>
    <n v="22400000"/>
    <m/>
    <n v="22400000"/>
    <s v="NO"/>
    <s v="N/A"/>
    <s v="Sebastian Ayala Calderon - 3058199250 - sayalac@bomberosbogota.gov.co "/>
    <n v="351"/>
    <s v="Gestión estratégica del TH"/>
    <s v=" Consolidar la estrategia del Talento Humano"/>
    <x v="3"/>
    <x v="3"/>
  </r>
  <r>
    <n v="240"/>
    <x v="1"/>
    <x v="3"/>
    <x v="1"/>
    <s v="Funcional"/>
    <s v="Seguridad y salud en el trabajo"/>
    <s v="Seguridad y Salud en el Trabajo"/>
    <n v="33000000"/>
    <s v="Realizar actividades para la prevención de enfermedades  ocupacionales"/>
    <s v="Prevención de enfermedades ocupaciones_x000a_"/>
    <s v="Política de talento humano"/>
    <m/>
    <s v="PROFESIONAL CONTRATACIÓN"/>
    <n v="80111600"/>
    <s v="Prestar servicios profesionales para apoyar temas de seguridad y salud en el trabajo en la subdirección de gestión humana."/>
    <s v="CONTRATO DE PRESTACION DE SERVICIOS PROFESIONALES"/>
    <d v="2021-06-15T00:00:00"/>
    <m/>
    <d v="2021-07-05T00:00:00"/>
    <n v="6"/>
    <s v="CCE-16_Contratación directa - Sin Oferta"/>
    <n v="33000000"/>
    <m/>
    <n v="33000000"/>
    <s v="NO"/>
    <s v="N/A"/>
    <s v="Sebastian Ayala Calderon - 3058199250 - sayalac@bomberosbogota.gov.co "/>
    <n v="352"/>
    <s v="Gestión estratégica del TH"/>
    <s v=" Consolidar la estrategia del Talento Humano"/>
    <x v="3"/>
    <x v="3"/>
  </r>
  <r>
    <n v="241"/>
    <x v="1"/>
    <x v="3"/>
    <x v="1"/>
    <s v="Funcional"/>
    <s v="Seguridad y salud en el trabajo"/>
    <s v="Seguridad y Salud en el Trabajo"/>
    <n v="22400000"/>
    <s v="Realizar actividades para la prevención de enfermedades  ocupacionales"/>
    <s v="Prevención de enfermedades ocupaciones_x000a_"/>
    <s v="Política de talento humano"/>
    <m/>
    <s v="PROFESIONAL CONTRATACIÓN"/>
    <n v="80111600"/>
    <s v="Prestar servicios de apoyo a la gestión en Subdirección de Gestión Humana de la UAE Cuerpo Oficial de Bomberos"/>
    <s v="CONTRATO DE PRESTACIÓN DE SERVICIOS DE APOYO A LA GESTIÓN"/>
    <d v="2021-02-01T00:00:00"/>
    <m/>
    <d v="2021-02-15T00:00:00"/>
    <n v="7"/>
    <s v="CCE-16_Contratación directa - Sin Oferta"/>
    <n v="22400000"/>
    <m/>
    <n v="22400000"/>
    <s v="NO"/>
    <s v="N/A"/>
    <s v="Sebastian Ayala Calderon - 3058199250 - sayalac@bomberosbogota.gov.co "/>
    <n v="353"/>
    <s v="Gestión estratégica del TH"/>
    <s v=" Consolidar la estrategia del Talento Humano"/>
    <x v="3"/>
    <x v="3"/>
  </r>
  <r>
    <n v="242"/>
    <x v="2"/>
    <x v="5"/>
    <x v="1"/>
    <s v="Funcional"/>
    <s v="Seguridad y salud en el trabajo"/>
    <s v="Seguridad y Salud en el Trabajo"/>
    <n v="29250000"/>
    <s v="Desarrollar actividades para la prevención de accidentes laborales"/>
    <s v="Realizar actividades sensibilización en autocuidado y dotar botiquines de  las sedes según la normatividad vigente"/>
    <s v="Política de talento humano"/>
    <s v="SI"/>
    <s v="Profesional Especializado SGH-SST/ Contratista de apoyo en Seguridad Industrial"/>
    <n v="8610705"/>
    <s v="Contratar actividades y elementos para la implementación del programa de prevención de accidentes laborales de la UAECOB."/>
    <m/>
    <d v="2021-05-28T00:00:00"/>
    <m/>
    <s v="01/072021"/>
    <n v="4"/>
    <s v="CCE-10_Mínima cuantía"/>
    <n v="29250000"/>
    <m/>
    <n v="29250000"/>
    <s v="NO"/>
    <s v="N/A"/>
    <s v="Sebastian Ayala Calderon - 3058199250 - sayalac@bomberosbogota.gov.co "/>
    <n v="354"/>
    <s v="Gestión estratégica del TH"/>
    <s v="Consolidar la estrategia del Talento Humano"/>
    <x v="1"/>
    <x v="1"/>
  </r>
  <r>
    <n v="243"/>
    <x v="1"/>
    <x v="3"/>
    <x v="1"/>
    <s v="Funcional"/>
    <s v="Seguridad y salud en el trabajo"/>
    <s v="Seguridad y Salud en el Trabajo"/>
    <n v="29400000"/>
    <s v="Desarrollar actividades para la prevención de accidentes laborales"/>
    <s v="Actualizar los planes de emergencia de la Entidad y garantizar el cumplimiento del protocolo de bioseguridad de la UAECOB"/>
    <s v="Política de talento humano"/>
    <m/>
    <s v="PROFESIONAL CONTRATACIÓN"/>
    <n v="80111600"/>
    <s v="Prestar servicios profesionales para apoyar los temas relacionados con seguridad y salud en el trabajo en la Subdirección de Gestión Humana"/>
    <s v="CONTRATO DE PRESTACION DE SERVICIOS PROFESIONALES"/>
    <d v="2021-02-01T00:00:00"/>
    <m/>
    <d v="2021-02-15T00:00:00"/>
    <n v="7"/>
    <s v="CCE-16_Contratación directa - Sin Oferta"/>
    <n v="29400000"/>
    <m/>
    <n v="29400000"/>
    <s v="NO"/>
    <s v="N/A"/>
    <s v="Sebastian Ayala Calderon - 3058199250 - sayalac@bomberosbogota.gov.co "/>
    <n v="355"/>
    <s v="Gestión estratégica del TH"/>
    <s v=" Consolidar la estrategia del Talento Humano"/>
    <x v="3"/>
    <x v="3"/>
  </r>
  <r>
    <n v="244"/>
    <x v="1"/>
    <x v="3"/>
    <x v="1"/>
    <s v="Funcional"/>
    <s v="Seguridad y salud en el trabajo"/>
    <s v="Seguridad y Salud en el Trabajo"/>
    <n v="38500000"/>
    <s v="Desarrollar actividades para la prevención de accidentes laborales"/>
    <s v="Actualizar los planes de emergencia de la Entidad y garantizar el cumplimiento del protocolo de bioseguridad de la UAECOB"/>
    <s v="Política de talento humano"/>
    <m/>
    <s v="PROFESIONAL CONTRATACIÓN"/>
    <n v="80111600"/>
    <s v="Prestar servicios profesionales para apoyar los temas relacionados con seguridad y salud en el trabajo en la Subdirección de Gestión Humana"/>
    <s v="CONTRATO DE PRESTACION DE SERVICIOS PROFESIONALES"/>
    <d v="2021-01-07T00:00:00"/>
    <m/>
    <d v="2021-01-12T00:00:00"/>
    <n v="7"/>
    <s v="CCE-16_Contratación directa - Sin Oferta"/>
    <n v="38500000"/>
    <m/>
    <n v="38500000"/>
    <s v="NO"/>
    <s v="N/A"/>
    <s v="Sebastian Ayala Calderon - 3058199250 - sayalac@bomberosbogota.gov.co "/>
    <n v="356"/>
    <s v="Gestión estratégica del TH"/>
    <s v=" Consolidar la estrategia del Talento Humano"/>
    <x v="3"/>
    <x v="3"/>
  </r>
  <r>
    <n v="245"/>
    <x v="1"/>
    <x v="3"/>
    <x v="1"/>
    <s v="Funcional"/>
    <s v="Seguridad y salud en el trabajo"/>
    <s v="Seguridad y Salud en el Trabajo"/>
    <n v="35000000"/>
    <s v="Intervenir los factores de riesgo psicosocial identificados y  desarrollar estrategias para la promoción y la prevención de la salud mental"/>
    <s v="1. Capacitación en prevención del riesgo psicosocial_x000a_2. Seguimiento a personal identificado en Riesgo Alto_x000a_3. Implementar las disposiciones de la Circular 064 de 2020"/>
    <s v="Política de talento humano"/>
    <m/>
    <s v="PROFESIONAL CONTRATACIÓN"/>
    <n v="80111600"/>
    <s v="Prestar servicios profesionales para apoyar los temas relacionados con seguridad y salud en el trabajo en la Subdirección de Gestión Humana."/>
    <s v="CONTRATO DE PRESTACION DE SERVICIOS PROFESIONALES"/>
    <d v="2021-01-07T00:00:00"/>
    <m/>
    <d v="2021-01-12T00:00:00"/>
    <n v="7"/>
    <s v="CCE-16_Contratación directa - Sin Oferta"/>
    <n v="35000000"/>
    <m/>
    <n v="35000000"/>
    <s v="NO"/>
    <s v="N/A"/>
    <s v="Sebastian Ayala Calderon - 3058199250 - sayalac@bomberosbogota.gov.co "/>
    <n v="357"/>
    <s v="Gestión estratégica del TH"/>
    <s v=" Consolidar la estrategia del Talento Humano"/>
    <x v="3"/>
    <x v="3"/>
  </r>
  <r>
    <n v="246"/>
    <x v="1"/>
    <x v="3"/>
    <x v="1"/>
    <s v="Funcional"/>
    <s v="Seguridad y salud en el trabajo"/>
    <s v="Seguridad y Salud en el Trabajo"/>
    <n v="35000000"/>
    <s v="Intervenir los factores de riesgo psicosocial identificados y  desarrollar estrategias para la promoción y la prevención de la salud mental"/>
    <s v="1. Capacitación en prevención del riesgo psicosocial_x000a_2. Seguimiento a personal identificado en Riesgo Alto_x000a_3. Implementar las disposiciones de la Circular 064 de 2020"/>
    <s v="Política de talento humano"/>
    <m/>
    <s v="PROFESIONAL CONTRATACIÓN"/>
    <n v="80111600"/>
    <s v="Prestar servicios profesionales para apoyar los temas relacionados con seguridad y salud en el trabajo en la Subdirección de Gestión Humana."/>
    <s v="CONTRATO DE PRESTACION DE SERVICIOS PROFESIONALES"/>
    <d v="2021-02-01T00:00:00"/>
    <m/>
    <d v="2021-02-15T00:00:00"/>
    <n v="7"/>
    <s v="CCE-16_Contratación directa - Sin Oferta"/>
    <n v="35000000"/>
    <m/>
    <n v="35000000"/>
    <s v="NO"/>
    <s v="N/A"/>
    <s v="Sebastian Ayala Calderon - 3058199250 - sayalac@bomberosbogota.gov.co "/>
    <n v="358"/>
    <s v="Gestión estratégica del TH"/>
    <s v=" Consolidar la estrategia del Talento Humano"/>
    <x v="3"/>
    <x v="3"/>
  </r>
  <r>
    <m/>
    <x v="2"/>
    <x v="5"/>
    <x v="1"/>
    <s v="Funcional"/>
    <s v="Seguridad y salud en el trabajo"/>
    <s v="Seguridad y Salud en el Trabajo"/>
    <n v="0"/>
    <s v="Mejorar la calificación del cumplimiento de los Estándares Mínimos del SGSST "/>
    <s v="Definir un procedimiento para la rendición de cuentas del SGSST, realizar auditoría interna y realizar seguimiento al cumplimiento del  Plan Anual de Trabajo y el Plan de Capacitación"/>
    <s v="Política de talento humano"/>
    <s v="SI"/>
    <s v="PROFESIONAL SST"/>
    <m/>
    <m/>
    <m/>
    <m/>
    <m/>
    <m/>
    <m/>
    <m/>
    <m/>
    <m/>
    <m/>
    <m/>
    <m/>
    <s v="Sebastian Ayala Calderon - 3058199250 - sayalac@bomberosbogota.gov.co "/>
    <n v="361"/>
    <s v="Gestión estratégica del TH"/>
    <s v="Consolidar la estrategia del Talento Humano"/>
    <x v="1"/>
    <x v="1"/>
  </r>
  <r>
    <n v="248"/>
    <x v="0"/>
    <x v="7"/>
    <x v="2"/>
    <s v="Funcional"/>
    <s v="Centro de Coordinación y Comunicaciones (C.C.C.) para las emergencias, un escenario de inclusión social."/>
    <s v="Procesos asociados a preparativos con calidad"/>
    <n v="40500000"/>
    <s v="ADMINISTRAR LAS ACTIVIDADES DE COORDINACION PARA LOS PROCESOS Y PROCEDIMIENTOS OPERATIVOS"/>
    <s v="Generar y divulgar las órdenes operativas y comunicados para los preparativos y la atención de emergencias "/>
    <s v="Fortalecimiento organizacional y simplificación de procesos"/>
    <s v="SI"/>
    <s v="Coordinador de Telecomunicaciones"/>
    <n v="80111600"/>
    <s v="Prestación de servicios profesionales y de apoyo tecnológico al Centro de Coordinación y Comunicaciones de la UAECOB y servir de enlace en lo relacionado con sistemas de telecomunicaciones con el C4 del Distrito Capital "/>
    <s v="CONTRATO DE PRESTACION DE SERVICIOS PROFESIONALES"/>
    <d v="2021-02-12T00:00:00"/>
    <m/>
    <d v="2021-02-15T00:00:00"/>
    <n v="9"/>
    <s v="CCE-16_Contratación directa - Sin Oferta"/>
    <n v="40500000"/>
    <m/>
    <n v="40500000"/>
    <s v="NO"/>
    <s v="N/A"/>
    <s v="Sebastian Ayala Calderon - 3058199250 - sayalac@bomberosbogota.gov.co "/>
    <n v="362"/>
    <s v="Operaciones y respuesta"/>
    <s v="Optimizar los procesos de atención"/>
    <x v="3"/>
    <x v="3"/>
  </r>
  <r>
    <n v="249"/>
    <x v="0"/>
    <x v="7"/>
    <x v="2"/>
    <s v="Funcional"/>
    <s v="Centro de Coordinación y Comunicaciones (C.C.C.) para las emergencias, un escenario de inclusión social."/>
    <s v="Procesos asociados a preparativos con calidad"/>
    <n v="57800000"/>
    <s v="ADMINISTRAR LAS ACTIVIDADES DE COORDINACION PARA LOS PROCESOS Y PROCEDIMIENTOS OPERATIVOS"/>
    <s v="Actualizar los planes, procesos y procedimientos para la atención de emergencias."/>
    <s v="Fortalecimiento organizacional y simplificación de procesos"/>
    <s v="SI"/>
    <s v="Coordinador preparativos"/>
    <n v="80111600"/>
    <s v="Prestación los servicios profesionales para  la coordinación y  la optimización de preparativos para el fortalecimiento de la atención de emergencias de la Subdirección Operativa de la UAECOB"/>
    <s v="CONTRATO DE PRESTACION DE SERVICIOS PROFESIONALES"/>
    <d v="2021-02-12T00:00:00"/>
    <m/>
    <d v="2021-02-15T00:00:00"/>
    <n v="8.5"/>
    <s v="CCE-16_Contratación directa - Sin Oferta"/>
    <n v="57800000"/>
    <m/>
    <n v="57800000"/>
    <s v="NO"/>
    <s v="N/A"/>
    <s v="Sebastian Ayala Calderon - 3058199250 - sayalac@bomberosbogota.gov.co "/>
    <n v="363"/>
    <s v="Operaciones y respuesta"/>
    <s v="Optimizar los procesos de atención"/>
    <x v="3"/>
    <x v="3"/>
  </r>
  <r>
    <n v="250"/>
    <x v="0"/>
    <x v="7"/>
    <x v="2"/>
    <s v="Funcional"/>
    <s v="Centro de Coordinación y Comunicaciones (C.C.C.) para las emergencias, un escenario de inclusión social."/>
    <s v="Procesos asociados a preparativos con calidad"/>
    <n v="68000000"/>
    <s v="ADMINISTRAR LAS ACTIVIDADES DE COORDINACION PARA LOS PROCESOS Y PROCEDIMIENTOS OPERATIVOS"/>
    <s v="Actualizar los planes, procesos y procedimientos para la atención de emergencias."/>
    <s v="Fortalecimiento organizacional y simplificación de procesos"/>
    <s v="SI"/>
    <s v="Profesional MIPG"/>
    <n v="80111600"/>
    <s v="Prestación de servicios profesionales para realizar el mantenimiento,  seguimiento y mejoramiento de las actividades derivadas de la formulación de planes y programas institucionales que correspondan a los procesos misionales de la Subdirección Operativa."/>
    <s v="CONTRATO DE PRESTACION DE SERVICIOS PROFESIONALES"/>
    <d v="2021-02-18T00:00:00"/>
    <m/>
    <d v="2021-02-22T00:00:00"/>
    <n v="10"/>
    <s v="CCE-16_Contratación directa - Sin Oferta"/>
    <n v="68000000"/>
    <m/>
    <n v="68000000"/>
    <s v="NO"/>
    <s v="N/A"/>
    <s v="Sebastian Ayala Calderon - 3058199250 - sayalac@bomberosbogota.gov.co "/>
    <n v="364"/>
    <s v="Operaciones y respuesta"/>
    <s v="Optimizar los procesos de atención"/>
    <x v="3"/>
    <x v="3"/>
  </r>
  <r>
    <n v="251"/>
    <x v="0"/>
    <x v="7"/>
    <x v="2"/>
    <s v="Funcional"/>
    <s v="Centro de Coordinación y Comunicaciones (C.C.C.) para las emergencias, un escenario de inclusión social."/>
    <s v="Procesos asociados a preparativos con calidad"/>
    <n v="33500000"/>
    <s v="ADMINISTRAR LAS ACTIVIDADES DE COORDINACION PARA LOS PROCESOS Y PROCEDIMIENTOS OPERATIVOS"/>
    <s v="Sostenimiento de los procesos de la Subdirección operativa asociadas a preparativos"/>
    <s v="Fortalecimiento organizacional y simplificación de procesos"/>
    <s v="SI"/>
    <s v="Asistente Subdirector"/>
    <n v="80111600"/>
    <s v="Prestación de servicios de apoyo a la gestión en las actividades asistenciales que demanda la Subdirección Operativa"/>
    <s v="CONTRATO DE PRESTACIÓN DE SERVICIOS DE APOYO A LA GESTIÓN"/>
    <m/>
    <m/>
    <m/>
    <n v="10"/>
    <s v="CCE-16_Contratación directa - Sin Oferta"/>
    <n v="33500000"/>
    <m/>
    <n v="33500000"/>
    <s v="NO"/>
    <s v="N/A"/>
    <s v="Sebastian Ayala Calderon - 3058199250 - sayalac@bomberosbogota.gov.co "/>
    <n v="365"/>
    <s v="Operaciones y respuesta"/>
    <s v="Optimizar los procesos de atención"/>
    <x v="3"/>
    <x v="3"/>
  </r>
  <r>
    <n v="252"/>
    <x v="0"/>
    <x v="7"/>
    <x v="2"/>
    <s v="Funcional"/>
    <s v="Centro de Coordinación y Comunicaciones (C.C.C.) para las emergencias, un escenario de inclusión social."/>
    <s v="Procesos asociados a preparativos con calidad"/>
    <n v="33500000"/>
    <s v="ADMINISTRAR LAS ACTIVIDADES DE COORDINACION PARA LOS PROCESOS Y PROCEDIMIENTOS OPERATIVOS"/>
    <s v="Sostenimiento de los procesos de la Subdirección operativa asociadas a preparativos"/>
    <s v="Fortalecimiento organizacional y simplificación de procesos"/>
    <s v="SI"/>
    <s v="Asistente Compañías"/>
    <n v="80111600"/>
    <s v="Prestación de servicios de apoyo a la gestión en las actividades asistenciales que demandan las Compañías de la Subdirección Operativa."/>
    <s v="CONTRATO DE PRESTACIÓN DE SERVICIOS DE APOYO A LA GESTIÓN"/>
    <d v="2021-01-20T00:00:00"/>
    <m/>
    <d v="2021-02-20T00:00:00"/>
    <n v="10"/>
    <s v="CCE-16_Contratación directa - Sin Oferta"/>
    <n v="33500000"/>
    <m/>
    <n v="33500000"/>
    <s v="NO"/>
    <s v="N/A"/>
    <s v="Sebastian Ayala Calderon - 3058199250 - sayalac@bomberosbogota.gov.co "/>
    <n v="366"/>
    <s v="Operaciones y respuesta"/>
    <s v="Optimizar los procesos de atención"/>
    <x v="3"/>
    <x v="3"/>
  </r>
  <r>
    <m/>
    <x v="0"/>
    <x v="7"/>
    <x v="2"/>
    <s v="Funcional"/>
    <s v="Centro de Coordinación y Comunicaciones (C.C.C.) para las emergencias, un escenario de inclusión social."/>
    <s v="Procesos asociados a preparativos con calidad"/>
    <m/>
    <s v="ADMINISTRAR LAS ACTIVIDADES DE COORDINACION PARA LOS PROCESOS Y PROCEDIMIENTOS OPERATIVOS"/>
    <s v="Sostenimiento de los procesos de la Subdirección operativa asociadas a preparativos"/>
    <s v="Fortalecimiento organizacional y simplificación de procesos"/>
    <s v="NO"/>
    <s v="Coordinador preparativos"/>
    <m/>
    <m/>
    <m/>
    <m/>
    <m/>
    <m/>
    <m/>
    <m/>
    <m/>
    <m/>
    <m/>
    <m/>
    <m/>
    <s v="Sebastian Ayala Calderon - 3058199250 - sayalac@bomberosbogota.gov.co "/>
    <n v="367"/>
    <s v="Operaciones y respuesta"/>
    <s v="Optimizar los procesos de atención"/>
    <x v="1"/>
    <x v="1"/>
  </r>
  <r>
    <n v="253"/>
    <x v="0"/>
    <x v="7"/>
    <x v="2"/>
    <s v="Funcional"/>
    <s v="Centro de Coordinación y Comunicaciones (C.C.C.) para las emergencias, un escenario de inclusión social."/>
    <s v="Procesos asociados a preparativos con calidad"/>
    <n v="45000000"/>
    <s v="ADMINISTRAR LAS ACTIVIDADES DE COORDINACION PARA LOS PROCESOS Y PROCEDIMIENTOS OPERATIVOS"/>
    <s v="Sostenimiento de los procesos de la Subdirección operativa asociadas a preparativos"/>
    <s v="Fortalecimiento organizacional y simplificación de procesos"/>
    <s v="SI"/>
    <s v="Profesional novedades de personal"/>
    <n v="80111600"/>
    <s v="Prestación de servicios profesionales para realizar la consolidación, seguimiento,verificación y  control a los  reportes de disponibilidad del personal uniformado de la Subdirección Operativa"/>
    <s v="CONTRATO DE PRESTACION DE SERVICIOS PROFESIONALES"/>
    <d v="2021-01-20T00:00:00"/>
    <m/>
    <d v="2021-02-15T00:00:00"/>
    <n v="10"/>
    <s v="CCE-16_Contratación directa - Sin Oferta"/>
    <n v="45000000"/>
    <m/>
    <n v="45000000"/>
    <s v="NO"/>
    <s v="N/A"/>
    <s v="Sebastian Ayala Calderon - 3058199250 - sayalac@bomberosbogota.gov.co "/>
    <n v="368"/>
    <s v="Operaciones y respuesta"/>
    <s v="Optimizar los procesos de atención"/>
    <x v="3"/>
    <x v="3"/>
  </r>
  <r>
    <n v="254"/>
    <x v="0"/>
    <x v="7"/>
    <x v="2"/>
    <s v="Funcional"/>
    <s v="Centro de Coordinación y Comunicaciones (C.C.C.) para las emergencias, un escenario de inclusión social."/>
    <s v="Procesos asociados a preparativos con calidad"/>
    <n v="45000000"/>
    <s v="ADMINISTRAR LAS ACTIVIDADES DE COORDINACION PARA LOS PROCESOS Y PROCEDIMIENTOS OPERATIVOS"/>
    <s v="Sostenimiento de los procesos de la Subdirección operativa asociadas a preparativos"/>
    <s v="Fortalecimiento organizacional y simplificación de procesos"/>
    <s v="SI"/>
    <s v="Profesional de diagramación"/>
    <n v="80111600"/>
    <s v="Prestación de servicios profesionales en la elaboración de diseños y diagramación  de piezas para los programas, proyectos y  procedimientos requeridos por la Subdirección Operativa"/>
    <s v="CONTRATO DE PRESTACION DE SERVICIOS PROFESIONALES"/>
    <d v="2021-02-10T00:00:00"/>
    <m/>
    <d v="2021-03-01T00:00:00"/>
    <n v="10"/>
    <s v="CCE-16_Contratación directa - Sin Oferta"/>
    <n v="45000000"/>
    <m/>
    <n v="45000000"/>
    <s v="NO"/>
    <s v="N/A"/>
    <s v="Sebastian Ayala Calderon - 3058199250 - sayalac@bomberosbogota.gov.co "/>
    <n v="369"/>
    <s v="Operaciones y respuesta"/>
    <s v="Optimizar los procesos de atención"/>
    <x v="3"/>
    <x v="3"/>
  </r>
  <r>
    <n v="255"/>
    <x v="0"/>
    <x v="7"/>
    <x v="2"/>
    <s v="Funcional"/>
    <s v="Centro de Coordinación y Comunicaciones (C.C.C.) para las emergencias, un escenario de inclusión social."/>
    <s v="Procesos asociados a preparativos con calidad"/>
    <n v="45000000"/>
    <s v="ADMINISTRAR LAS ACTIVIDADES DE COORDINACION PARA LOS PROCESOS Y PROCEDIMIENTOS OPERATIVOS"/>
    <s v="Sostenimiento de los procesos de la Subdirección operativa asociadas a preparativos"/>
    <s v="Fortalecimiento organizacional y simplificación de procesos"/>
    <s v="SI"/>
    <s v="Profesional lista de verificación"/>
    <n v="80111600"/>
    <s v="Prestación de servicios profesionales para realizar el seguimiento,consolidación y reporte de las actividades derivadas del plan de acción interno de la Subdirección Operativa"/>
    <s v="CONTRATO DE PRESTACION DE SERVICIOS PROFESIONALES"/>
    <d v="2021-01-20T00:00:00"/>
    <m/>
    <d v="2021-03-05T00:00:00"/>
    <n v="10"/>
    <s v="CCE-16_Contratación directa - Sin Oferta"/>
    <n v="45000000"/>
    <m/>
    <n v="45000000"/>
    <s v="NO"/>
    <s v="N/A"/>
    <s v="Sebastian Ayala Calderon - 3058199250 - sayalac@bomberosbogota.gov.co "/>
    <n v="370"/>
    <s v="Operaciones y respuesta"/>
    <s v="Optimizar los procesos de atención"/>
    <x v="3"/>
    <x v="3"/>
  </r>
  <r>
    <n v="256"/>
    <x v="0"/>
    <x v="7"/>
    <x v="2"/>
    <s v="Funcional"/>
    <s v="Centro de Coordinación y Comunicaciones (C.C.C.) para las emergencias, un escenario de inclusión social."/>
    <s v="Procesos asociados a preparativos con calidad"/>
    <n v="68000000"/>
    <s v="ADMINISTRAR LAS ACTIVIDADES DE COORDINACION PARA LOS PROCESOS Y PROCEDIMIENTOS OPERATIVOS"/>
    <s v="Sostenimiento de los procesos de la Subdirección operativa asociadas a preparativos"/>
    <s v="Fortalecimiento organizacional y simplificación de procesos"/>
    <s v="SI"/>
    <s v="Profesional presupuesto y plan de acción"/>
    <n v="80111600"/>
    <s v="Prestar servicios profesionales para realizar las actividades de seguimiento y control de los programas y proyectos de inversión y analisis de los indicadores de la Subdirección Operativa"/>
    <s v="CONTRATO DE PRESTACION DE SERVICIOS PROFESIONALES"/>
    <d v="2021-01-20T00:00:00"/>
    <m/>
    <d v="2021-02-05T00:00:00"/>
    <n v="10"/>
    <s v="CCE-16_Contratación directa - Sin Oferta"/>
    <n v="68000000"/>
    <m/>
    <n v="68000000"/>
    <s v="NO"/>
    <s v="N/A"/>
    <s v="Sebastian Ayala Calderon - 3058199250 - sayalac@bomberosbogota.gov.co "/>
    <n v="371"/>
    <s v="Operaciones y respuesta"/>
    <s v="Optimizar los procesos de atención"/>
    <x v="3"/>
    <x v="3"/>
  </r>
  <r>
    <n v="257"/>
    <x v="0"/>
    <x v="7"/>
    <x v="2"/>
    <s v="Funcional"/>
    <s v="Centro de Coordinación y Comunicaciones (C.C.C.) para las emergencias, un escenario de inclusión social."/>
    <s v="Procesos asociados a preparativos con calidad"/>
    <n v="68000000"/>
    <s v="ADMINISTRAR LAS ACTIVIDADES DE COORDINACION PARA LOS PROCESOS Y PROCEDIMIENTOS OPERATIVOS"/>
    <s v="Sostenimiento de los procesos de la Subdirección operativa asociadas a preparativos"/>
    <s v="Fortalecimiento organizacional y simplificación de procesos"/>
    <s v="SI"/>
    <s v="Profesional jurídico 1"/>
    <n v="80111600"/>
    <s v="Prestación de servicios profesionales para gestionar los temas legales y jurídicos que requiera la Subdirección Operativa"/>
    <s v="CONTRATO DE PRESTACION DE SERVICIOS PROFESIONALES"/>
    <d v="2021-01-20T00:00:00"/>
    <m/>
    <d v="2021-02-05T00:00:00"/>
    <n v="10"/>
    <s v="CCE-16_Contratación directa - Sin Oferta"/>
    <n v="68000000"/>
    <m/>
    <n v="68000000"/>
    <s v="NO"/>
    <s v="N/A"/>
    <s v="Sebastian Ayala Calderon - 3058199250 - sayalac@bomberosbogota.gov.co "/>
    <n v="372"/>
    <s v="Operaciones y respuesta"/>
    <s v="Optimizar los procesos de atención"/>
    <x v="3"/>
    <x v="3"/>
  </r>
  <r>
    <n v="258"/>
    <x v="0"/>
    <x v="7"/>
    <x v="2"/>
    <s v="Funcional"/>
    <s v="Centro de Coordinación y Comunicaciones (C.C.C.) para las emergencias, un escenario de inclusión social."/>
    <s v="Procesos asociados a preparativos con calidad"/>
    <n v="62050000"/>
    <s v="ADMINISTRAR LAS ACTIVIDADES DE COORDINACION PARA LOS PROCESOS Y PROCEDIMIENTOS OPERATIVOS"/>
    <s v="Sostenimiento de los procesos de la Subdirección operativa asociadas a preparativos"/>
    <s v="Fortalecimiento organizacional y simplificación de procesos"/>
    <s v="SI"/>
    <s v="Profesional jurídico 2"/>
    <n v="80111600"/>
    <s v="Prestación de servicios profesionales para gestionar los temas legales y jurídicos que requiera la Subdirección Operativa"/>
    <s v="CONTRATO DE PRESTACION DE SERVICIOS PROFESIONALES"/>
    <d v="2021-01-20T00:00:00"/>
    <m/>
    <d v="2021-02-05T00:00:00"/>
    <n v="8.5"/>
    <s v="CCE-16_Contratación directa - Sin Oferta"/>
    <n v="62050000"/>
    <m/>
    <n v="62050000"/>
    <s v="NO"/>
    <s v="N/A"/>
    <s v="Sebastian Ayala Calderon - 3058199250 - sayalac@bomberosbogota.gov.co "/>
    <n v="373"/>
    <s v="Operaciones y respuesta"/>
    <s v="Optimizar los procesos de atención"/>
    <x v="3"/>
    <x v="3"/>
  </r>
  <r>
    <n v="259"/>
    <x v="0"/>
    <x v="7"/>
    <x v="2"/>
    <s v="Funcional"/>
    <s v="Centro de Coordinación y Comunicaciones (C.C.C.) para las emergencias, un escenario de inclusión social."/>
    <s v="Procesos asociados a preparativos con calidad"/>
    <n v="45000000"/>
    <s v="ADMINISTRAR LAS ACTIVIDADES DE COORDINACION PARA LOS PROCESOS Y PROCEDIMIENTOS OPERATIVOS"/>
    <s v="Sostenimiento de los procesos de la Subdirección operativa asociadas a preparativos"/>
    <s v="Fortalecimiento organizacional y simplificación de procesos"/>
    <s v="SI"/>
    <s v="Profesional enlaces  logistica y corporativa"/>
    <n v="80111600"/>
    <s v="Prestación de servicios profesionales para realizar el seguimiento y verificación a las necesidades de recursos del personal operativo  de la Subdirección Operativa articulando con las areas correspondientes lo pertinente."/>
    <s v="CONTRATO DE PRESTACION DE SERVICIOS PROFESIONALES"/>
    <d v="2021-01-20T00:00:00"/>
    <m/>
    <d v="2021-02-01T00:00:00"/>
    <n v="9"/>
    <s v="CCE-16_Contratación directa - Sin Oferta"/>
    <n v="45000000"/>
    <m/>
    <n v="45000000"/>
    <s v="NO"/>
    <s v="N/A"/>
    <s v="Sebastian Ayala Calderon - 3058199250 - sayalac@bomberosbogota.gov.co "/>
    <n v="374"/>
    <s v="Operaciones y respuesta"/>
    <s v="Optimizar los procesos de atención"/>
    <x v="3"/>
    <x v="3"/>
  </r>
  <r>
    <n v="260"/>
    <x v="0"/>
    <x v="7"/>
    <x v="2"/>
    <s v="Funcional"/>
    <s v="Centro de Coordinación y Comunicaciones (C.C.C.) para las emergencias, un escenario de inclusión social."/>
    <s v="Procesos asociados a preparativos con calidad"/>
    <n v="45000000"/>
    <s v="ADMINISTRAR LAS ACTIVIDADES DE COORDINACION PARA LOS PROCESOS Y PROCEDIMIENTOS OPERATIVOS"/>
    <s v="Generar la cartografia necesaria que permita atender y responder oportunamente las emergencias"/>
    <s v="Fortalecimiento organizacional y simplificación de procesos"/>
    <s v="SI"/>
    <s v="Profesional GeoData"/>
    <n v="80111600"/>
    <s v="Prestar servicios profesionales para desarrollar actividades de tratamiento y análisis de la información geográfica, manejo de coordenadas,  georeferenciación y generación de alertas a través de las herramientas, medios o sistemas de información dispuestos."/>
    <s v="CONTRATO DE PRESTACION DE SERVICIOS PROFESIONALES"/>
    <d v="2021-02-05T00:00:00"/>
    <m/>
    <d v="2021-01-20T00:00:00"/>
    <n v="10"/>
    <s v="CCE-16_Contratación directa - Sin Oferta"/>
    <n v="45000000"/>
    <m/>
    <n v="45000000"/>
    <s v="NO"/>
    <s v="N/A"/>
    <s v="Sebastian Ayala Calderon - 3058199250 - sayalac@bomberosbogota.gov.co "/>
    <n v="375"/>
    <s v="Operaciones y respuesta"/>
    <s v="Optimizar los procesos de atención"/>
    <x v="3"/>
    <x v="3"/>
  </r>
  <r>
    <n v="262"/>
    <x v="0"/>
    <x v="7"/>
    <x v="2"/>
    <s v="Funcional"/>
    <s v="Actividades asociadas a preparativos"/>
    <s v="Procesos asociados a preparativos con calidad"/>
    <n v="38500000"/>
    <s v="REALIZAR ENTRENAMIENTO PARA EL PERSONAL OPERATIVO."/>
    <s v="Recolectar e identificar las necesidades de capacitación y entrenamiento a través de instrumento definido"/>
    <s v="Fortalecimiento organizacional y simplificación de procesos"/>
    <s v="SI"/>
    <s v="Tecnico Bomberil 1"/>
    <n v="80111600"/>
    <s v="Prestación de servicios técnicos como  apoyo  ena la definición de necesidades  técnicas de la Subdirección Operativa y enlace con las diferentes dependencias de la UAECOB."/>
    <s v="CONTRATO DE PRESTACIÓN DE SERVICIOS DE APOYO A LA GESTIÓN"/>
    <d v="2021-01-20T00:00:00"/>
    <m/>
    <d v="2021-02-15T00:00:00"/>
    <n v="10"/>
    <s v="CCE-16_Contratación directa - Sin Oferta"/>
    <n v="38500000"/>
    <m/>
    <n v="38500000"/>
    <s v="NO"/>
    <s v="N/A"/>
    <s v="Sebastian Ayala Calderon - 3058199250 - sayalac@bomberosbogota.gov.co "/>
    <n v="377"/>
    <s v="Operaciones y respuesta"/>
    <s v="Fortalecer los procesos de preparativos y respuesta"/>
    <x v="3"/>
    <x v="3"/>
  </r>
  <r>
    <m/>
    <x v="0"/>
    <x v="7"/>
    <x v="2"/>
    <s v="Funcional"/>
    <s v="Actividades asociadas a preparativos"/>
    <s v="Procesos asociados a preparativos con calidad"/>
    <m/>
    <s v="REALIZAR ENTRENAMIENTO PARA EL PERSONAL OPERATIVO."/>
    <s v="Evaluar los resultados y definir las necesidades de capacitación y entrenamiento. "/>
    <s v="Fortalecimiento organizacional y simplificación de procesos"/>
    <s v="NO"/>
    <s v="Tecnico Bomberil 1"/>
    <m/>
    <m/>
    <m/>
    <m/>
    <m/>
    <m/>
    <m/>
    <m/>
    <m/>
    <m/>
    <m/>
    <m/>
    <m/>
    <s v="Sebastian Ayala Calderon - 3058199250 - sayalac@bomberosbogota.gov.co "/>
    <n v="378"/>
    <s v="Operaciones y respuesta"/>
    <s v="Fortalecer los procesos de preparativos y respuesta"/>
    <x v="1"/>
    <x v="1"/>
  </r>
  <r>
    <m/>
    <x v="0"/>
    <x v="7"/>
    <x v="2"/>
    <s v="Funcional"/>
    <s v="Actividades asociadas a preparativos"/>
    <s v="Procesos asociados a preparativos con calidad"/>
    <m/>
    <s v="REALIZAR ENTRENAMIENTO PARA EL PERSONAL OPERATIVO."/>
    <s v="Sumininistrar las necesidades de capacitación y entrenamiento a la Subdirección de Gestión Humana."/>
    <s v="Fortalecimiento organizacional y simplificación de procesos"/>
    <s v="NO"/>
    <s v="Tecnico Bomberil 1"/>
    <m/>
    <m/>
    <m/>
    <m/>
    <m/>
    <m/>
    <m/>
    <m/>
    <m/>
    <m/>
    <m/>
    <m/>
    <m/>
    <s v="Sebastian Ayala Calderon - 3058199250 - sayalac@bomberosbogota.gov.co "/>
    <n v="379"/>
    <s v="Operaciones y respuesta"/>
    <s v="Fortalecer los procesos de preparativos y respuesta"/>
    <x v="1"/>
    <x v="1"/>
  </r>
  <r>
    <m/>
    <x v="0"/>
    <x v="7"/>
    <x v="2"/>
    <s v="Funcional"/>
    <s v="Actividades asociadas a preparativos"/>
    <s v="Procesos asociados a preparativos con calidad"/>
    <m/>
    <s v="REALIZAR ENTRENAMIENTO PARA EL PERSONAL OPERATIVO."/>
    <s v="Adelantar por Compañías las actividades de entrenamiento relacionadas con PER, simulacros y/o simulaciones"/>
    <s v="Fortalecimiento organizacional y simplificación de procesos"/>
    <s v="NO"/>
    <s v="Profesional lista de verificación"/>
    <m/>
    <m/>
    <m/>
    <m/>
    <m/>
    <m/>
    <m/>
    <m/>
    <m/>
    <m/>
    <m/>
    <m/>
    <m/>
    <s v="Sebastian Ayala Calderon - 3058199250 - sayalac@bomberosbogota.gov.co "/>
    <n v="380"/>
    <s v="Operaciones y respuesta"/>
    <s v="Fortalecer los procesos de preparativos y respuesta"/>
    <x v="1"/>
    <x v="1"/>
  </r>
  <r>
    <n v="263"/>
    <x v="0"/>
    <x v="7"/>
    <x v="2"/>
    <s v="Funcional"/>
    <s v="Actividades asociadas a preparativos"/>
    <s v="Procesos asociados a preparativos con calidad"/>
    <n v="68000000"/>
    <s v="SUMINISTRAR EL EQUIPAMIENTO, RECURSOS Y APOYOS NECESARIOS PARA LA ATENCIÓN DE EMERGENCIAS, CUMPLIENDO CON ESTANDARES, NORMAS Y RECOMENDACIONES"/>
    <s v="Elaborar y estandarizar las especificaciones  técnicas de equipamento, servicios TIC´s y las necesarias para la atención de emergencias."/>
    <s v="Fortalecimiento organizacional y simplificación de procesos"/>
    <s v="SI"/>
    <s v="Profesional definición de necesidades 1 y estadística"/>
    <n v="80111600"/>
    <s v="Prestación  de servicios profesionales para realizar la estructuración y estandarización de especificaciones técnicas de las necesidades y el manejo y procesamiento de información estadística de la Subdirección Operativa"/>
    <s v="CONTRATO DE PRESTACION DE SERVICIOS PROFESIONALES"/>
    <d v="2021-01-20T00:00:00"/>
    <m/>
    <d v="2021-02-05T00:00:00"/>
    <n v="10"/>
    <s v="CCE-16_Contratación directa - Sin Oferta"/>
    <n v="68000000"/>
    <m/>
    <n v="68000000"/>
    <s v="NO"/>
    <s v="N/A"/>
    <s v="Sebastian Ayala Calderon - 3058199250 - sayalac@bomberosbogota.gov.co "/>
    <n v="381"/>
    <s v="Operaciones y respuesta"/>
    <s v="Fortalecer los procesos de preparativos y respuesta"/>
    <x v="3"/>
    <x v="3"/>
  </r>
  <r>
    <m/>
    <x v="0"/>
    <x v="7"/>
    <x v="2"/>
    <s v="Funcional"/>
    <s v="Actividades asociadas a preparativos"/>
    <s v="Procesos asociados a preparativos con calidad"/>
    <m/>
    <s v="SUMINISTRAR EL EQUIPAMIENTO, RECURSOS Y APOYOS NECESARIOS PARA LA ATENCIÓN DE EMERGENCIAS, CUMPLIENDO CON ESTANDARES, NORMAS Y RECOMENDACIONES"/>
    <s v="Elaborar y estandarizar las especificaciones  técnicas de equipamento, servicios TIC´s y las necesarias para la atención de emergencias."/>
    <s v="Fortalecimiento organizacional y simplificación de procesos"/>
    <s v="NO"/>
    <s v="Coordinador preparativos"/>
    <m/>
    <m/>
    <m/>
    <m/>
    <m/>
    <m/>
    <m/>
    <m/>
    <m/>
    <m/>
    <m/>
    <m/>
    <m/>
    <s v="Sebastian Ayala Calderon - 3058199250 - sayalac@bomberosbogota.gov.co "/>
    <n v="382"/>
    <s v="Operaciones y respuesta"/>
    <s v="Fortalecer los procesos de preparativos y respuesta"/>
    <x v="1"/>
    <x v="1"/>
  </r>
  <r>
    <m/>
    <x v="0"/>
    <x v="7"/>
    <x v="2"/>
    <s v="Funcional"/>
    <s v="Actividades asociadas a preparativos"/>
    <s v="Procesos asociados a preparativos con calidad"/>
    <m/>
    <s v="SUMINISTRAR EL EQUIPAMIENTO, RECURSOS Y APOYOS NECESARIOS PARA LA ATENCIÓN DE EMERGENCIAS, CUMPLIENDO CON ESTANDARES, NORMAS Y RECOMENDACIONES"/>
    <s v="Elaborar y estandarizar las especificaciones  técnicas de equipamento, servicios TIC´s y las necesarias para la atención de emergencias."/>
    <s v="Fortalecimiento organizacional y simplificación de procesos"/>
    <s v="NO"/>
    <s v="Tecnico Bomberil 1"/>
    <m/>
    <m/>
    <m/>
    <m/>
    <m/>
    <m/>
    <m/>
    <m/>
    <m/>
    <m/>
    <m/>
    <m/>
    <m/>
    <s v="Sebastian Ayala Calderon - 3058199250 - sayalac@bomberosbogota.gov.co "/>
    <n v="383"/>
    <s v="Operaciones y respuesta"/>
    <s v="Fortalecer los procesos de preparativos y respuesta"/>
    <x v="1"/>
    <x v="1"/>
  </r>
  <r>
    <n v="264"/>
    <x v="0"/>
    <x v="7"/>
    <x v="2"/>
    <s v="Funcional"/>
    <s v="Actividades asociadas a preparativos"/>
    <s v="Procesos asociados a preparativos con calidad"/>
    <n v="68000000"/>
    <s v="SUMINISTRAR EL EQUIPAMIENTO, RECURSOS Y APOYOS NECESARIOS PARA LA ATENCIÓN DE EMERGENCIAS, CUMPLIENDO CON ESTANDARES, NORMAS Y RECOMENDACIONES"/>
    <s v="Elaborar y estandarizar las especificaciones  técnicas de equipamento, servicios TIC´s y las necesarias para la atención de emergencias."/>
    <s v="Fortalecimiento organizacional y simplificación de procesos"/>
    <s v="SI"/>
    <s v="Profesional definición de necesidades 2 y apoyo a contratación"/>
    <n v="80111600"/>
    <s v="Prestación  de servicios profesionales para realizar la estructuración y estandarización de especificaciones técnicas de las necesidades y apoyar la contratación de la Subdirección Operativa"/>
    <s v="CONTRATO DE PRESTACION DE SERVICIOS PROFESIONALES"/>
    <d v="2021-02-10T00:00:00"/>
    <m/>
    <d v="2021-02-25T00:00:00"/>
    <n v="10"/>
    <s v="CCE-16_Contratación directa - Sin Oferta"/>
    <n v="68000000"/>
    <m/>
    <n v="68000000"/>
    <s v="NO"/>
    <s v="N/A"/>
    <s v="Sebastian Ayala Calderon - 3058199250 - sayalac@bomberosbogota.gov.co "/>
    <n v="384"/>
    <s v="Operaciones y respuesta"/>
    <s v="Fortalecer los procesos de preparativos y respuesta"/>
    <x v="3"/>
    <x v="3"/>
  </r>
  <r>
    <n v="266"/>
    <x v="0"/>
    <x v="7"/>
    <x v="2"/>
    <s v="Funcional"/>
    <s v="Dotación y Equipamiento para la operación - HEAs y EPPs"/>
    <s v="Procesos asociados a preparativos con calidad"/>
    <n v="2042998000"/>
    <s v="SUMINISTRAR EL EQUIPAMIENTO, RECURSOS Y APOYOS NECESARIOS PARA LA ATENCIÓN DE EMERGENCIAS, CUMPLIENDO CON ESTANDARES, NORMAS Y RECOMENDACIONES"/>
    <s v="Ejecutar las actividades de contratación asociadas a la Subdirección Operativa para el suministro de equipamiento"/>
    <s v="Fortalecimiento organizacional y simplificación de procesos"/>
    <s v="SI"/>
    <s v="Tecnico Bomberil 1"/>
    <s v="46180000; 46181500; 46181504; 45181600; 46181700; 46181800; 46182000"/>
    <s v="Adquisición de equipos de protección personal para la atención de emergencias. "/>
    <s v="CONTRATO DE ADQUISICION"/>
    <d v="2021-02-25T00:00:00"/>
    <m/>
    <d v="2021-04-30T00:00:00"/>
    <n v="5"/>
    <s v="CCE-02_Licitación pública"/>
    <n v="2042998000"/>
    <m/>
    <n v="1500000000"/>
    <s v="NO"/>
    <s v="N/A"/>
    <s v="Sebastian Ayala Calderon - 3058199250 - sayalac@bomberosbogota.gov.co "/>
    <n v="386"/>
    <s v="Operaciones y respuesta"/>
    <s v="Fortalecer los procesos de preparativos y respuesta"/>
    <x v="4"/>
    <x v="3"/>
  </r>
  <r>
    <m/>
    <x v="0"/>
    <x v="7"/>
    <x v="2"/>
    <s v="Funcional"/>
    <s v="Actividades asociadas a preparativos"/>
    <s v="Procesos asociados a preparativos con calidad"/>
    <m/>
    <s v="SUMINISTRAR EL EQUIPAMIENTO, RECURSOS Y APOYOS NECESARIOS PARA LA ATENCIÓN DE EMERGENCIAS, CUMPLIENDO CON ESTANDARES, NORMAS Y RECOMENDACIONES"/>
    <s v="Ejecutar las actividades de contratación asociadas a la Subdirección Operativa para el suministro de equipamiento"/>
    <s v="Fortalecimiento organizacional y simplificación de procesos"/>
    <s v="NO"/>
    <s v="Coordinador preparativos"/>
    <m/>
    <m/>
    <m/>
    <m/>
    <m/>
    <m/>
    <m/>
    <m/>
    <m/>
    <m/>
    <m/>
    <m/>
    <m/>
    <s v="Sebastian Ayala Calderon - 3058199250 - sayalac@bomberosbogota.gov.co "/>
    <n v="387"/>
    <s v="Operaciones y respuesta"/>
    <s v="Fortalecer los procesos de preparativos y respuesta"/>
    <x v="1"/>
    <x v="1"/>
  </r>
  <r>
    <m/>
    <x v="0"/>
    <x v="7"/>
    <x v="2"/>
    <s v="Funcional"/>
    <s v="Actividades asociadas a preparativos"/>
    <s v="Procesos asociados a preparativos con calidad"/>
    <m/>
    <s v="SUMINISTRAR EL EQUIPAMIENTO, RECURSOS Y APOYOS NECESARIOS PARA LA ATENCIÓN DE EMERGENCIAS, CUMPLIENDO CON ESTANDARES, NORMAS Y RECOMENDACIONES"/>
    <s v="Ejecutar las actividades de contratación asociadas a la Subdirección Operativa para el suministro de equipamiento"/>
    <s v="Fortalecimiento organizacional y simplificación de procesos"/>
    <s v="NO"/>
    <s v="Tecnico Bomberil 1"/>
    <m/>
    <m/>
    <m/>
    <m/>
    <m/>
    <m/>
    <m/>
    <m/>
    <m/>
    <m/>
    <m/>
    <m/>
    <m/>
    <s v="Sebastian Ayala Calderon - 3058199250 - sayalac@bomberosbogota.gov.co "/>
    <n v="388"/>
    <s v="Operaciones y respuesta"/>
    <s v="Fortalecer los procesos de preparativos y respuesta"/>
    <x v="1"/>
    <x v="1"/>
  </r>
  <r>
    <m/>
    <x v="0"/>
    <x v="7"/>
    <x v="2"/>
    <s v="Funcional"/>
    <s v="Actividades asociadas a preparativos"/>
    <s v="Procesos asociados a preparativos con calidad"/>
    <m/>
    <s v="SUMINISTRAR EL EQUIPAMIENTO, RECURSOS Y APOYOS NECESARIOS PARA LA ATENCIÓN DE EMERGENCIAS, CUMPLIENDO CON ESTANDARES, NORMAS Y RECOMENDACIONES"/>
    <s v="Ejecutar las actividades de contratación asociadas a la Subdirección Operativa para el suministro de equipamiento"/>
    <s v="Fortalecimiento organizacional y simplificación de procesos"/>
    <s v="NO"/>
    <s v="Profesional definición de necesidades 1 y estadística"/>
    <m/>
    <m/>
    <m/>
    <m/>
    <m/>
    <m/>
    <m/>
    <m/>
    <m/>
    <m/>
    <m/>
    <m/>
    <m/>
    <s v="Sebastian Ayala Calderon - 3058199250 - sayalac@bomberosbogota.gov.co "/>
    <n v="389"/>
    <s v="Operaciones y respuesta"/>
    <s v="Fortalecer los procesos de preparativos y respuesta"/>
    <x v="1"/>
    <x v="1"/>
  </r>
  <r>
    <m/>
    <x v="0"/>
    <x v="7"/>
    <x v="2"/>
    <s v="Funcional"/>
    <s v="Actividades asociadas a preparativos"/>
    <s v="Procesos asociados a preparativos con calidad"/>
    <m/>
    <s v="SUMINISTRAR EL EQUIPAMIENTO, RECURSOS Y APOYOS NECESARIOS PARA LA ATENCIÓN DE EMERGENCIAS, CUMPLIENDO CON ESTANDARES, NORMAS Y RECOMENDACIONES"/>
    <s v="Ejecutar las actividades de contratación asociadas a la Subdirección Operativa para el suministro de equipamiento"/>
    <s v="Fortalecimiento organizacional y simplificación de procesos"/>
    <s v="NO"/>
    <s v="Profesional definición de necesidades 2 y apoyo a contratación"/>
    <m/>
    <m/>
    <m/>
    <m/>
    <m/>
    <m/>
    <m/>
    <m/>
    <m/>
    <m/>
    <m/>
    <m/>
    <m/>
    <s v="Sebastian Ayala Calderon - 3058199250 - sayalac@bomberosbogota.gov.co "/>
    <n v="390"/>
    <s v="Operaciones y respuesta"/>
    <s v="Fortalecer los procesos de preparativos y respuesta"/>
    <x v="1"/>
    <x v="1"/>
  </r>
  <r>
    <m/>
    <x v="0"/>
    <x v="7"/>
    <x v="2"/>
    <s v="Funcional"/>
    <s v="Actividades asociadas a preparativos"/>
    <s v="Procesos asociados a preparativos con calidad"/>
    <m/>
    <s v="SUMINISTRAR EL EQUIPAMIENTO, RECURSOS Y APOYOS NECESARIOS PARA LA ATENCIÓN DE EMERGENCIAS, CUMPLIENDO CON ESTANDARES, NORMAS Y RECOMENDACIONES"/>
    <s v="Ejecutar las actividades de contratación asociadas a la Subdirección Operativa para el suministro de equipamiento"/>
    <s v="Fortalecimiento organizacional y simplificación de procesos"/>
    <s v="NO"/>
    <s v="Profesional presupuesto y plan de acción"/>
    <m/>
    <m/>
    <m/>
    <m/>
    <m/>
    <m/>
    <m/>
    <m/>
    <m/>
    <m/>
    <m/>
    <m/>
    <m/>
    <s v="Sebastian Ayala Calderon - 3058199250 - sayalac@bomberosbogota.gov.co "/>
    <n v="392"/>
    <s v="Operaciones y respuesta"/>
    <s v="Fortalecer los procesos de preparativos y respuesta"/>
    <x v="1"/>
    <x v="1"/>
  </r>
  <r>
    <m/>
    <x v="0"/>
    <x v="7"/>
    <x v="2"/>
    <s v="Funcional"/>
    <s v="Actividades asociadas a preparativos"/>
    <s v="Procesos asociados a preparativos con calidad"/>
    <m/>
    <s v="SUMINISTRAR EL EQUIPAMIENTO, RECURSOS Y APOYOS NECESARIOS PARA LA ATENCIÓN DE EMERGENCIAS, CUMPLIENDO CON ESTANDARES, NORMAS Y RECOMENDACIONES"/>
    <s v="Apoyar el ingreso de bienes (equipamento y/o servicios TIC´s) adquiridos conforme a las especificaciones definidas."/>
    <s v="Fortalecimiento organizacional y simplificación de procesos"/>
    <s v="NO"/>
    <s v="Coordinador preparativos"/>
    <m/>
    <m/>
    <m/>
    <m/>
    <m/>
    <m/>
    <m/>
    <m/>
    <m/>
    <m/>
    <m/>
    <m/>
    <m/>
    <s v="Sebastian Ayala Calderon - 3058199250 - sayalac@bomberosbogota.gov.co "/>
    <n v="393"/>
    <s v="Operaciones y respuesta"/>
    <s v="Fortalecer los procesos de preparativos y respuesta"/>
    <x v="1"/>
    <x v="1"/>
  </r>
  <r>
    <m/>
    <x v="0"/>
    <x v="7"/>
    <x v="2"/>
    <s v="Funcional"/>
    <s v="Actividades asociadas a preparativos"/>
    <s v="Procesos asociados a preparativos con calidad"/>
    <m/>
    <s v="SUMINISTRAR EL EQUIPAMIENTO, RECURSOS Y APOYOS NECESARIOS PARA LA ATENCIÓN DE EMERGENCIAS, CUMPLIENDO CON ESTANDARES, NORMAS Y RECOMENDACIONES"/>
    <s v="Apoyar el ingreso de bienes (equipamento y/o servicios TIC´s) adquiridos conforme a las especificaciones definidas."/>
    <s v="Fortalecimiento organizacional y simplificación de procesos"/>
    <s v="NO"/>
    <s v="Tecnico Bomberil 1"/>
    <m/>
    <m/>
    <m/>
    <m/>
    <m/>
    <m/>
    <m/>
    <m/>
    <m/>
    <m/>
    <m/>
    <m/>
    <m/>
    <s v="Sebastian Ayala Calderon - 3058199250 - sayalac@bomberosbogota.gov.co "/>
    <n v="394"/>
    <s v="Operaciones y respuesta"/>
    <s v="Fortalecer los procesos de preparativos y respuesta"/>
    <x v="1"/>
    <x v="1"/>
  </r>
  <r>
    <m/>
    <x v="0"/>
    <x v="7"/>
    <x v="2"/>
    <s v="Funcional"/>
    <s v="Actividades asociadas a preparativos"/>
    <s v="Procesos asociados a preparativos con calidad"/>
    <m/>
    <s v="SUMINISTRAR EL EQUIPAMIENTO, RECURSOS Y APOYOS NECESARIOS PARA LA ATENCIÓN DE EMERGENCIAS, CUMPLIENDO CON ESTANDARES, NORMAS Y RECOMENDACIONES"/>
    <s v="Apoyar el ingreso de bienes (equipamento y/o servicios TIC´s) adquiridos conforme a las especificaciones definidas."/>
    <s v="Fortalecimiento organizacional y simplificación de procesos"/>
    <s v="NO"/>
    <s v="Profesional definición de necesidades 1 y estadística"/>
    <m/>
    <m/>
    <m/>
    <m/>
    <m/>
    <m/>
    <m/>
    <m/>
    <m/>
    <m/>
    <m/>
    <m/>
    <m/>
    <s v="Sebastian Ayala Calderon - 3058199250 - sayalac@bomberosbogota.gov.co "/>
    <n v="395"/>
    <s v="Operaciones y respuesta"/>
    <s v="Fortalecer los procesos de preparativos y respuesta"/>
    <x v="1"/>
    <x v="1"/>
  </r>
  <r>
    <m/>
    <x v="0"/>
    <x v="7"/>
    <x v="2"/>
    <s v="Funcional"/>
    <s v="Actividades asociadas a preparativos"/>
    <s v="Procesos asociados a preparativos con calidad"/>
    <m/>
    <s v="SUMINISTRAR EL EQUIPAMIENTO, RECURSOS Y APOYOS NECESARIOS PARA LA ATENCIÓN DE EMERGENCIAS, CUMPLIENDO CON ESTANDARES, NORMAS Y RECOMENDACIONES"/>
    <s v="Apoyar el ingreso de bienes (equipamento y/o servicios TIC´s) adquiridos conforme a las especificaciones definidas."/>
    <s v="Fortalecimiento organizacional y simplificación de procesos"/>
    <s v="NO"/>
    <s v="Profesional definición de necesidades 2 y apoyo a contratación"/>
    <m/>
    <m/>
    <m/>
    <m/>
    <m/>
    <m/>
    <m/>
    <m/>
    <m/>
    <m/>
    <m/>
    <m/>
    <m/>
    <s v="Sebastian Ayala Calderon - 3058199250 - sayalac@bomberosbogota.gov.co "/>
    <n v="396"/>
    <s v="Operaciones y respuesta"/>
    <s v="Fortalecer los procesos de preparativos y respuesta"/>
    <x v="1"/>
    <x v="1"/>
  </r>
  <r>
    <m/>
    <x v="0"/>
    <x v="7"/>
    <x v="2"/>
    <s v="Funcional"/>
    <s v="Actividades asociadas a preparativos"/>
    <s v="Procesos asociados a preparativos con calidad"/>
    <m/>
    <s v="SUMINISTRAR EL EQUIPAMIENTO, RECURSOS Y APOYOS NECESARIOS PARA LA ATENCIÓN DE EMERGENCIAS, CUMPLIENDO CON ESTANDARES, NORMAS Y RECOMENDACIONES"/>
    <s v="Planificar la distribución de los bienes  adquiridos."/>
    <s v="Fortalecimiento organizacional y simplificación de procesos"/>
    <s v="NO"/>
    <s v="Coordinador preparativos"/>
    <m/>
    <m/>
    <m/>
    <m/>
    <m/>
    <m/>
    <m/>
    <m/>
    <m/>
    <m/>
    <m/>
    <m/>
    <m/>
    <s v="Sebastian Ayala Calderon - 3058199250 - sayalac@bomberosbogota.gov.co "/>
    <n v="397"/>
    <s v="Operaciones y respuesta"/>
    <s v="Fortalecer los procesos de preparativos y respuesta"/>
    <x v="1"/>
    <x v="1"/>
  </r>
  <r>
    <m/>
    <x v="0"/>
    <x v="7"/>
    <x v="2"/>
    <s v="Funcional"/>
    <s v="Actividades asociadas a preparativos"/>
    <s v="Procesos asociados a preparativos con calidad"/>
    <m/>
    <s v="SUMINISTRAR EL EQUIPAMIENTO, RECURSOS Y APOYOS NECESARIOS PARA LA ATENCIÓN DE EMERGENCIAS, CUMPLIENDO CON ESTANDARES, NORMAS Y RECOMENDACIONES"/>
    <s v="Planificar la distribución de los bienes  adquiridos."/>
    <s v="Fortalecimiento organizacional y simplificación de procesos"/>
    <s v="NO"/>
    <s v="Tecnico Bomberil 1"/>
    <m/>
    <m/>
    <m/>
    <m/>
    <m/>
    <m/>
    <m/>
    <m/>
    <m/>
    <m/>
    <m/>
    <m/>
    <m/>
    <s v="Sebastian Ayala Calderon - 3058199250 - sayalac@bomberosbogota.gov.co "/>
    <n v="398"/>
    <s v="Operaciones y respuesta"/>
    <s v="Fortalecer los procesos de preparativos y respuesta"/>
    <x v="1"/>
    <x v="1"/>
  </r>
  <r>
    <m/>
    <x v="0"/>
    <x v="7"/>
    <x v="2"/>
    <s v="Funcional"/>
    <s v="Actividades asociadas a preparativos"/>
    <s v="Procesos asociados a preparativos con calidad"/>
    <m/>
    <s v="SUMINISTRAR EL EQUIPAMIENTO, RECURSOS Y APOYOS NECESARIOS PARA LA ATENCIÓN DE EMERGENCIAS, CUMPLIENDO CON ESTANDARES, NORMAS Y RECOMENDACIONES"/>
    <s v="Planificar la distribución de los bienes  adquiridos."/>
    <s v="Fortalecimiento organizacional y simplificación de procesos"/>
    <s v="NO"/>
    <s v="Profesional definición de necesidades 1 y estadística"/>
    <m/>
    <m/>
    <m/>
    <m/>
    <m/>
    <m/>
    <m/>
    <m/>
    <m/>
    <m/>
    <m/>
    <m/>
    <m/>
    <s v="Sebastian Ayala Calderon - 3058199250 - sayalac@bomberosbogota.gov.co "/>
    <n v="399"/>
    <s v="Operaciones y respuesta"/>
    <s v="Fortalecer los procesos de preparativos y respuesta"/>
    <x v="1"/>
    <x v="1"/>
  </r>
  <r>
    <m/>
    <x v="0"/>
    <x v="7"/>
    <x v="2"/>
    <s v="Funcional"/>
    <s v="Actividades asociadas a preparativos"/>
    <s v="Procesos asociados a preparativos con calidad"/>
    <m/>
    <s v="SUMINISTRAR EL EQUIPAMIENTO, RECURSOS Y APOYOS NECESARIOS PARA LA ATENCIÓN DE EMERGENCIAS, CUMPLIENDO CON ESTANDARES, NORMAS Y RECOMENDACIONES"/>
    <s v="Planificar la distribución de los bienes  adquiridos."/>
    <s v="Fortalecimiento organizacional y simplificación de procesos"/>
    <s v="NO"/>
    <s v="Profesional definición de necesidades 2 y apoyo a contratación"/>
    <m/>
    <m/>
    <m/>
    <m/>
    <m/>
    <m/>
    <m/>
    <m/>
    <m/>
    <m/>
    <m/>
    <m/>
    <m/>
    <s v="Sebastian Ayala Calderon - 3058199250 - sayalac@bomberosbogota.gov.co "/>
    <n v="400"/>
    <s v="Operaciones y respuesta"/>
    <s v="Fortalecer los procesos de preparativos y respuesta"/>
    <x v="1"/>
    <x v="1"/>
  </r>
  <r>
    <n v="268"/>
    <x v="0"/>
    <x v="7"/>
    <x v="2"/>
    <s v="Funcional"/>
    <s v="Actividades asociadas a preparativos"/>
    <s v="Procesos asociados a preparativos con calidad"/>
    <n v="45000000"/>
    <s v="SUMINISTRAR EL EQUIPAMIENTO, RECURSOS Y APOYOS NECESARIOS PARA LA ATENCIÓN DE EMERGENCIAS, CUMPLIENDO CON ESTANDARES, NORMAS Y RECOMENDACIONES"/>
    <s v="Mantener las condiciones de salud, bienestar y entrenamiento de caninos del grupo brae"/>
    <s v="Fortalecimiento organizacional y simplificación de procesos"/>
    <s v="SI"/>
    <s v="Veterinario 1"/>
    <n v="80111600"/>
    <s v="Prestación de servicios profesionales como médico veterinario para el programa BRAE de la Subdirección Operativa"/>
    <s v="CONTRATO DE PRESTACION DE SERVICIOS PROFESIONALES"/>
    <d v="2021-01-20T00:00:00"/>
    <m/>
    <d v="2021-02-20T00:00:00"/>
    <n v="10"/>
    <s v="CCE-16_Contratación directa - Sin Oferta"/>
    <n v="45000000"/>
    <m/>
    <n v="45000000"/>
    <s v="NO"/>
    <s v="N/A"/>
    <s v="Sebastian Ayala Calderon - 3058199250 - sayalac@bomberosbogota.gov.co "/>
    <n v="401"/>
    <s v="Operaciones y respuesta"/>
    <s v="Fortalecer los procesos de preparativos y respuesta"/>
    <x v="3"/>
    <x v="3"/>
  </r>
  <r>
    <n v="269"/>
    <x v="0"/>
    <x v="7"/>
    <x v="2"/>
    <s v="Funcional"/>
    <s v="Actividades asociadas a preparativos"/>
    <s v="Procesos asociados a preparativos con calidad"/>
    <n v="45000000"/>
    <s v="SUMINISTRAR EL EQUIPAMIENTO, RECURSOS Y APOYOS NECESARIOS PARA LA ATENCIÓN DE EMERGENCIAS, CUMPLIENDO CON ESTANDARES, NORMAS Y RECOMENDACIONES"/>
    <s v="Mantener las condiciones de salud, bienestar y entrenamiento de caninos del grupo brae"/>
    <s v="Fortalecimiento organizacional y simplificación de procesos"/>
    <s v="SI"/>
    <s v="Veterinario 2"/>
    <n v="80111600"/>
    <s v="Prestación de servicios profesionales como médico veterinario para el programa BRAE de la Subdirección Operativa"/>
    <s v="CONTRATO DE PRESTACION DE SERVICIOS PROFESIONALES"/>
    <d v="2021-01-20T00:00:00"/>
    <m/>
    <d v="2021-02-20T00:00:00"/>
    <n v="10"/>
    <s v="CCE-16_Contratación directa - Sin Oferta"/>
    <n v="45000000"/>
    <m/>
    <n v="45000000"/>
    <s v="NO"/>
    <s v="N/A"/>
    <s v="Sebastian Ayala Calderon - 3058199250 - sayalac@bomberosbogota.gov.co "/>
    <n v="402"/>
    <s v="Operaciones y respuesta"/>
    <s v="Fortalecer los procesos de preparativos y respuesta"/>
    <x v="3"/>
    <x v="3"/>
  </r>
  <r>
    <n v="270"/>
    <x v="0"/>
    <x v="7"/>
    <x v="2"/>
    <s v="Funcional"/>
    <s v="Actividades asociadas a preparativos"/>
    <s v="Procesos asociados a preparativos con calidad"/>
    <n v="45900000"/>
    <s v="SUMINISTRAR EL EQUIPAMIENTO, RECURSOS Y APOYOS NECESARIOS PARA LA ATENCIÓN DE EMERGENCIAS, CUMPLIENDO CON ESTANDARES, NORMAS Y RECOMENDACIONES"/>
    <s v="Mantener las condiciones de salud, bienestar y entrenamiento de caninos del grupo brae"/>
    <s v="Fortalecimiento organizacional y simplificación de procesos"/>
    <s v="SI"/>
    <s v="Veterinario 3"/>
    <n v="80111600"/>
    <s v="Prestación de servicios profesionales como médico veterinario para el programa BRAE de la Subdirección Operativa"/>
    <s v="CONTRATO DE PRESTACION DE SERVICIOS PROFESIONALES"/>
    <d v="2021-01-20T00:00:00"/>
    <m/>
    <d v="2021-02-20T00:00:00"/>
    <n v="9"/>
    <s v="CCE-16_Contratación directa - Sin Oferta"/>
    <n v="45900000"/>
    <m/>
    <n v="45900000"/>
    <s v="NO"/>
    <s v="N/A"/>
    <s v="Sebastian Ayala Calderon - 3058199250 - sayalac@bomberosbogota.gov.co "/>
    <n v="403"/>
    <s v="Operaciones y respuesta"/>
    <s v="Fortalecer los procesos de preparativos y respuesta"/>
    <x v="3"/>
    <x v="3"/>
  </r>
  <r>
    <n v="271"/>
    <x v="0"/>
    <x v="7"/>
    <x v="2"/>
    <s v="Bandera"/>
    <s v="Centro de Coordinación y Comunicaciones (C.C.C.) para las emergencias, un escenario de inclusión social."/>
    <s v="Procesos de respuesta ejecutados en oportunidad"/>
    <n v="22050000"/>
    <s v="COORDINAR LA RESPUESTA A EMERGENCIAS "/>
    <s v="Registrar y operacionalizar la disponibilidad del personal y recursos de las Estaciones."/>
    <s v="Fortalecimiento organizacional y simplificación de procesos"/>
    <s v="SI"/>
    <s v="Radioperador 1"/>
    <n v="80111600"/>
    <s v="Prestación de servicios como radioperador para brindar soporte en el Centro de Coordinación y Comunicaciones de la UAECOB."/>
    <s v="CONTRATO DE PRESTACIÓN DE SERVICIOS DE APOYO A LA GESTIÓN"/>
    <d v="2021-02-20T00:00:00"/>
    <m/>
    <d v="2021-03-05T00:00:00"/>
    <n v="9"/>
    <s v="CCE-16_Contratación directa - Sin Oferta"/>
    <n v="22050000"/>
    <m/>
    <n v="22050000"/>
    <s v="NO"/>
    <s v="N/A"/>
    <s v="Sebastian Ayala Calderon - 3058199250 - sayalac@bomberosbogota.gov.co "/>
    <n v="404"/>
    <s v="Operaciones y respuesta"/>
    <s v="Optimizar los procesos de atención"/>
    <x v="3"/>
    <x v="3"/>
  </r>
  <r>
    <n v="272"/>
    <x v="0"/>
    <x v="7"/>
    <x v="2"/>
    <s v="Bandera"/>
    <s v="Centro de Coordinación y Comunicaciones (C.C.C.) para las emergencias, un escenario de inclusión social."/>
    <s v="Procesos de respuesta ejecutados en oportunidad"/>
    <n v="22050000"/>
    <s v="COORDINAR LA RESPUESTA A EMERGENCIAS "/>
    <s v="Registrar y operacionalizar la disponibilidad del personal y recursos de las Estaciones."/>
    <s v="Fortalecimiento organizacional y simplificación de procesos"/>
    <s v="SI"/>
    <s v="Radioperador 2"/>
    <n v="80111600"/>
    <s v="Prestación de servicios como radioperador para brindar soporte en el Centro de Coordinación y Comunicaciones de la UAECOB."/>
    <s v="CONTRATO DE PRESTACIÓN DE SERVICIOS DE APOYO A LA GESTIÓN"/>
    <d v="2021-02-20T00:00:00"/>
    <m/>
    <d v="2021-03-05T00:00:00"/>
    <n v="9"/>
    <s v="CCE-16_Contratación directa - Sin Oferta"/>
    <n v="22050000"/>
    <m/>
    <n v="22050000"/>
    <s v="NO"/>
    <s v="N/A"/>
    <s v="Sebastian Ayala Calderon - 3058199250 - sayalac@bomberosbogota.gov.co "/>
    <n v="405"/>
    <s v="Operaciones y respuesta"/>
    <s v="Optimizar los procesos de atención"/>
    <x v="3"/>
    <x v="3"/>
  </r>
  <r>
    <n v="273"/>
    <x v="0"/>
    <x v="7"/>
    <x v="2"/>
    <s v="Bandera"/>
    <s v="Centro de Coordinación y Comunicaciones (C.C.C.) para las emergencias, un escenario de inclusión social."/>
    <s v="Procesos de respuesta ejecutados en oportunidad"/>
    <n v="22050000"/>
    <s v="COORDINAR LA RESPUESTA A EMERGENCIAS "/>
    <s v="Registrar y operacionalizar la disponibilidad del personal y recursos de las Estaciones."/>
    <s v="Fortalecimiento organizacional y simplificación de procesos"/>
    <s v="SI"/>
    <s v="Radioperador 3"/>
    <n v="80111600"/>
    <s v="Prestación de servicios como radioperador para brindar soporte en el Centro de Coordinación y Comunicaciones de la UAECOB."/>
    <s v="CONTRATO DE PRESTACIÓN DE SERVICIOS DE APOYO A LA GESTIÓN"/>
    <d v="2021-02-20T00:00:00"/>
    <m/>
    <d v="2021-03-05T00:00:00"/>
    <n v="9"/>
    <s v="CCE-16_Contratación directa - Sin Oferta"/>
    <n v="22050000"/>
    <m/>
    <n v="22050000"/>
    <s v="NO"/>
    <s v="N/A"/>
    <s v="Sebastian Ayala Calderon - 3058199250 - sayalac@bomberosbogota.gov.co "/>
    <n v="406"/>
    <s v="Operaciones y respuesta"/>
    <s v="Optimizar los procesos de atención"/>
    <x v="3"/>
    <x v="3"/>
  </r>
  <r>
    <n v="274"/>
    <x v="0"/>
    <x v="7"/>
    <x v="2"/>
    <s v="Bandera"/>
    <s v="Centro de Coordinación y Comunicaciones (C.C.C.) para las emergencias, un escenario de inclusión social."/>
    <s v="Procesos de respuesta ejecutados en oportunidad"/>
    <n v="22050000"/>
    <s v="COORDINAR LA RESPUESTA A EMERGENCIAS "/>
    <s v="Registrar y operacionalizar la disponibilidad del personal y recursos de las Estaciones."/>
    <s v="Fortalecimiento organizacional y simplificación de procesos"/>
    <s v="SI"/>
    <s v="Radioperador 4"/>
    <n v="80111600"/>
    <s v="Prestación de servicios como radioperador para brindar soporte en el Centro de Coordinación y Comunicaciones de la UAECOB."/>
    <s v="CONTRATO DE PRESTACIÓN DE SERVICIOS DE APOYO A LA GESTIÓN"/>
    <d v="2021-02-20T00:00:00"/>
    <m/>
    <d v="2021-03-05T00:00:00"/>
    <n v="9"/>
    <s v="CCE-16_Contratación directa - Sin Oferta"/>
    <n v="22050000"/>
    <m/>
    <n v="22050000"/>
    <s v="NO"/>
    <s v="N/A"/>
    <s v="Sebastian Ayala Calderon - 3058199250 - sayalac@bomberosbogota.gov.co "/>
    <n v="407"/>
    <s v="Operaciones y respuesta"/>
    <s v="Optimizar los procesos de atención"/>
    <x v="3"/>
    <x v="3"/>
  </r>
  <r>
    <n v="275"/>
    <x v="0"/>
    <x v="7"/>
    <x v="2"/>
    <s v="Bandera"/>
    <s v="Centro de Coordinación y Comunicaciones (C.C.C.) para las emergencias, un escenario de inclusión social."/>
    <s v="Procesos de respuesta ejecutados en oportunidad"/>
    <n v="22050000"/>
    <s v="COORDINAR LA RESPUESTA A EMERGENCIAS "/>
    <s v="Registrar y operacionalizar la disponibilidad del personal y recursos de las Estaciones."/>
    <s v="Fortalecimiento organizacional y simplificación de procesos"/>
    <s v="SI"/>
    <s v="Radioperador 5"/>
    <n v="80111600"/>
    <s v="Prestación de servicios como radioperador para brindar soporte en el Centro de Coordinación y Comunicaciones de la UAECOB."/>
    <s v="CONTRATO DE PRESTACIÓN DE SERVICIOS DE APOYO A LA GESTIÓN"/>
    <d v="2021-02-20T00:00:00"/>
    <m/>
    <d v="2021-03-05T00:00:00"/>
    <n v="9"/>
    <s v="CCE-16_Contratación directa - Sin Oferta"/>
    <n v="22050000"/>
    <m/>
    <n v="22050000"/>
    <s v="NO"/>
    <s v="N/A"/>
    <s v="Sebastian Ayala Calderon - 3058199250 - sayalac@bomberosbogota.gov.co "/>
    <n v="408"/>
    <s v="Operaciones y respuesta"/>
    <s v="Optimizar los procesos de atención"/>
    <x v="3"/>
    <x v="3"/>
  </r>
  <r>
    <n v="276"/>
    <x v="0"/>
    <x v="7"/>
    <x v="2"/>
    <s v="Bandera"/>
    <s v="Centro de Coordinación y Comunicaciones (C.C.C.) para las emergencias, un escenario de inclusión social."/>
    <s v="Procesos de respuesta ejecutados en oportunidad"/>
    <n v="22050000"/>
    <s v="COORDINAR LA RESPUESTA A EMERGENCIAS "/>
    <s v="Registrar y operacionalizar la disponibilidad del personal y recursos de las Estaciones."/>
    <s v="Fortalecimiento organizacional y simplificación de procesos"/>
    <s v="SI"/>
    <s v="Radioperador 6"/>
    <n v="80111600"/>
    <s v="Prestación de servicios como radioperador para brindar soporte en el Centro de Coordinación y Comunicaciones de la UAECOB."/>
    <s v="CONTRATO DE PRESTACIÓN DE SERVICIOS DE APOYO A LA GESTIÓN"/>
    <d v="2021-02-20T00:00:00"/>
    <m/>
    <d v="2021-03-05T00:00:00"/>
    <n v="9"/>
    <s v="CCE-16_Contratación directa - Sin Oferta"/>
    <n v="22050000"/>
    <m/>
    <n v="22050000"/>
    <s v="NO"/>
    <s v="N/A"/>
    <s v="Sebastian Ayala Calderon - 3058199250 - sayalac@bomberosbogota.gov.co "/>
    <n v="409"/>
    <s v="Operaciones y respuesta"/>
    <s v="Optimizar los procesos de atención"/>
    <x v="3"/>
    <x v="3"/>
  </r>
  <r>
    <n v="277"/>
    <x v="0"/>
    <x v="7"/>
    <x v="2"/>
    <s v="Bandera"/>
    <s v="Centro de Coordinación y Comunicaciones (C.C.C.) para las emergencias, un escenario de inclusión social."/>
    <s v="Procesos de respuesta ejecutados en oportunidad"/>
    <n v="22050000"/>
    <s v="COORDINAR LA RESPUESTA A EMERGENCIAS "/>
    <s v="Registrar y operacionalizar la disponibilidad del personal y recursos de las Estaciones."/>
    <s v="Fortalecimiento organizacional y simplificación de procesos"/>
    <s v="SI"/>
    <s v="Radioperador 7"/>
    <n v="80111600"/>
    <s v="Prestación de servicios como radioperador para brindar soporte en el Centro de Coordinación y Comunicaciones de la UAECOB."/>
    <s v="CONTRATO DE PRESTACIÓN DE SERVICIOS DE APOYO A LA GESTIÓN"/>
    <d v="2021-02-20T00:00:00"/>
    <m/>
    <d v="2021-03-05T00:00:00"/>
    <n v="9"/>
    <s v="CCE-16_Contratación directa - Sin Oferta"/>
    <n v="22050000"/>
    <m/>
    <n v="22050000"/>
    <s v="NO"/>
    <s v="N/A"/>
    <s v="Sebastian Ayala Calderon - 3058199250 - sayalac@bomberosbogota.gov.co "/>
    <n v="410"/>
    <s v="Operaciones y respuesta"/>
    <s v="Optimizar los procesos de atención"/>
    <x v="3"/>
    <x v="3"/>
  </r>
  <r>
    <n v="278"/>
    <x v="0"/>
    <x v="7"/>
    <x v="2"/>
    <s v="Bandera"/>
    <s v="Centro de Coordinación y Comunicaciones (C.C.C.) para las emergencias, un escenario de inclusión social."/>
    <s v="Procesos de respuesta ejecutados en oportunidad"/>
    <n v="22050000"/>
    <s v="COORDINAR LA RESPUESTA A EMERGENCIAS "/>
    <s v="Registrar y operacionalizar la disponibilidad del personal y recursos de las Estaciones."/>
    <s v="Fortalecimiento organizacional y simplificación de procesos"/>
    <s v="SI"/>
    <s v="Radioperador 8"/>
    <n v="80111600"/>
    <s v="Prestación de servicios como radioperador para brindar soporte en el Centro de Coordinación y Comunicaciones de la UAECOB."/>
    <s v="CONTRATO DE PRESTACIÓN DE SERVICIOS DE APOYO A LA GESTIÓN"/>
    <d v="2021-02-20T00:00:00"/>
    <m/>
    <d v="2021-03-05T00:00:00"/>
    <n v="9"/>
    <s v="CCE-16_Contratación directa - Sin Oferta"/>
    <n v="22050000"/>
    <m/>
    <n v="22050000"/>
    <s v="NO"/>
    <s v="N/A"/>
    <s v="Sebastian Ayala Calderon - 3058199250 - sayalac@bomberosbogota.gov.co "/>
    <n v="411"/>
    <s v="Operaciones y respuesta"/>
    <s v="Optimizar los procesos de atención"/>
    <x v="3"/>
    <x v="3"/>
  </r>
  <r>
    <n v="279"/>
    <x v="0"/>
    <x v="7"/>
    <x v="2"/>
    <s v="Bandera"/>
    <s v="Centro de Coordinación y Comunicaciones (C.C.C.) para las emergencias, un escenario de inclusión social."/>
    <s v="Procesos de respuesta ejecutados en oportunidad"/>
    <n v="22050000"/>
    <s v="COORDINAR LA RESPUESTA A EMERGENCIAS "/>
    <s v="Registrar y operacionalizar la disponibilidad del personal y recursos de las Estaciones."/>
    <s v="Fortalecimiento organizacional y simplificación de procesos"/>
    <s v="SI"/>
    <s v="Radioperador 9"/>
    <n v="80111600"/>
    <s v="Prestación de servicios como radioperador para brindar soporte en el Centro de Coordinación y Comunicaciones de la UAECOB."/>
    <s v="CONTRATO DE PRESTACIÓN DE SERVICIOS DE APOYO A LA GESTIÓN"/>
    <d v="2021-02-20T00:00:00"/>
    <m/>
    <d v="2021-03-05T00:00:00"/>
    <n v="9"/>
    <s v="CCE-16_Contratación directa - Sin Oferta"/>
    <n v="22050000"/>
    <m/>
    <n v="22050000"/>
    <s v="NO"/>
    <s v="N/A"/>
    <s v="Sebastian Ayala Calderon - 3058199250 - sayalac@bomberosbogota.gov.co "/>
    <n v="412"/>
    <s v="Operaciones y respuesta"/>
    <s v="Optimizar los procesos de atención"/>
    <x v="3"/>
    <x v="3"/>
  </r>
  <r>
    <n v="280"/>
    <x v="0"/>
    <x v="7"/>
    <x v="2"/>
    <s v="Bandera"/>
    <s v="Centro de Coordinación y Comunicaciones (C.C.C.) para las emergencias, un escenario de inclusión social."/>
    <s v="Procesos de respuesta ejecutados en oportunidad"/>
    <n v="22050000"/>
    <s v="COORDINAR LA RESPUESTA A EMERGENCIAS "/>
    <s v="Registrar y operacionalizar la disponibilidad del personal y recursos de las Estaciones."/>
    <s v="Fortalecimiento organizacional y simplificación de procesos"/>
    <s v="SI"/>
    <s v="Radioperador 10"/>
    <n v="80111600"/>
    <s v="Prestación de servicios como radioperador para brindar soporte en el Centro de Coordinación y Comunicaciones de la UAECOB."/>
    <s v="CONTRATO DE PRESTACIÓN DE SERVICIOS DE APOYO A LA GESTIÓN"/>
    <d v="2021-02-20T00:00:00"/>
    <m/>
    <d v="2021-03-05T00:00:00"/>
    <n v="9"/>
    <s v="CCE-16_Contratación directa - Sin Oferta"/>
    <n v="22050000"/>
    <m/>
    <n v="22050000"/>
    <s v="NO"/>
    <s v="N/A"/>
    <s v="Sebastian Ayala Calderon - 3058199250 - sayalac@bomberosbogota.gov.co "/>
    <n v="413"/>
    <s v="Operaciones y respuesta"/>
    <s v="Optimizar los procesos de atención"/>
    <x v="3"/>
    <x v="3"/>
  </r>
  <r>
    <n v="281"/>
    <x v="0"/>
    <x v="7"/>
    <x v="2"/>
    <s v="Bandera"/>
    <s v="Centro de Coordinación y Comunicaciones (C.C.C.) para las emergencias, un escenario de inclusión social."/>
    <s v="Procesos de respuesta ejecutados en oportunidad"/>
    <n v="22050000"/>
    <s v="COORDINAR LA RESPUESTA A EMERGENCIAS "/>
    <s v="Registrar y operacionalizar la disponibilidad del personal y recursos de las Estaciones."/>
    <s v="Fortalecimiento organizacional y simplificación de procesos"/>
    <s v="SI"/>
    <s v="Radioperador 11"/>
    <n v="80111600"/>
    <s v="Prestación de servicios como radioperador para brindar soporte en el Centro de Coordinación y Comunicaciones de la UAECOB."/>
    <s v="CONTRATO DE PRESTACIÓN DE SERVICIOS DE APOYO A LA GESTIÓN"/>
    <d v="2021-02-20T00:00:00"/>
    <m/>
    <d v="2021-03-05T00:00:00"/>
    <n v="9"/>
    <s v="CCE-16_Contratación directa - Sin Oferta"/>
    <n v="22050000"/>
    <m/>
    <n v="22050000"/>
    <s v="NO"/>
    <s v="N/A"/>
    <s v="Sebastian Ayala Calderon - 3058199250 - sayalac@bomberosbogota.gov.co "/>
    <n v="414"/>
    <s v="Operaciones y respuesta"/>
    <s v="Optimizar los procesos de atención"/>
    <x v="3"/>
    <x v="3"/>
  </r>
  <r>
    <n v="282"/>
    <x v="0"/>
    <x v="7"/>
    <x v="2"/>
    <s v="Bandera"/>
    <s v="Centro de Coordinación y Comunicaciones (C.C.C.) para las emergencias, un escenario de inclusión social."/>
    <s v="Procesos de respuesta ejecutados en oportunidad"/>
    <n v="22050000"/>
    <s v="COORDINAR LA RESPUESTA A EMERGENCIAS "/>
    <s v="Registrar y operacionalizar la disponibilidad del personal y recursos de las Estaciones."/>
    <s v="Fortalecimiento organizacional y simplificación de procesos"/>
    <s v="SI"/>
    <s v="Radioperador 12"/>
    <n v="80111600"/>
    <s v="Prestación de servicios como radioperador para brindar soporte en el Centro de Coordinación y Comunicaciones de la UAECOB."/>
    <s v="CONTRATO DE PRESTACIÓN DE SERVICIOS DE APOYO A LA GESTIÓN"/>
    <d v="2021-02-20T00:00:00"/>
    <m/>
    <d v="2021-03-05T00:00:00"/>
    <n v="9"/>
    <s v="CCE-16_Contratación directa - Sin Oferta"/>
    <n v="22050000"/>
    <m/>
    <n v="22050000"/>
    <s v="NO"/>
    <s v="N/A"/>
    <s v="Sebastian Ayala Calderon - 3058199250 - sayalac@bomberosbogota.gov.co "/>
    <n v="415"/>
    <s v="Operaciones y respuesta"/>
    <s v="Optimizar los procesos de atención"/>
    <x v="3"/>
    <x v="3"/>
  </r>
  <r>
    <m/>
    <x v="0"/>
    <x v="7"/>
    <x v="2"/>
    <s v="Funcional"/>
    <s v="Actividades asociadas a la respuesta"/>
    <s v="Procesos de respuesta ejecutados en oportunidad"/>
    <m/>
    <s v="COORDINAR LA RESPUESTA A EMERGENCIAS "/>
    <s v="Aplicar la cartografia necesaria que permita atender y responder oportunamente las emergencias"/>
    <s v="Fortalecimiento organizacional y simplificación de procesos"/>
    <s v="NO"/>
    <s v="Profesional GeoData"/>
    <m/>
    <m/>
    <m/>
    <m/>
    <m/>
    <m/>
    <m/>
    <m/>
    <m/>
    <m/>
    <m/>
    <m/>
    <m/>
    <s v="Sebastian Ayala Calderon - 3058199250 - sayalac@bomberosbogota.gov.co "/>
    <n v="416"/>
    <s v="Operaciones y respuesta"/>
    <s v="Fortalecer los procesos de preparativos y respuesta"/>
    <x v="1"/>
    <x v="1"/>
  </r>
  <r>
    <n v="283"/>
    <x v="0"/>
    <x v="7"/>
    <x v="2"/>
    <s v="Funcional"/>
    <s v="Actividades asociadas a la respuesta"/>
    <s v="Procesos de respuesta ejecutados en oportunidad"/>
    <n v="38500000"/>
    <s v="COORDINAR LA RESPUESTA A EMERGENCIAS "/>
    <s v="Realizar los informes  relacionados con la atención de servicios de emergencia"/>
    <s v="Fortalecimiento organizacional y simplificación de procesos"/>
    <s v="SI"/>
    <s v="Tecnico Bomberil 2"/>
    <n v="80111600"/>
    <s v="Prestación de servicios técnicos para dar soporte a las procedimientos misionales y servir de enlace entre la Subdirección de Gestión del Riesgo y la Subdirección Operativa."/>
    <s v="CONTRATO DE PRESTACIÓN DE SERVICIOS DE APOYO A LA GESTIÓN"/>
    <d v="2021-01-20T00:00:00"/>
    <m/>
    <d v="2021-02-01T00:00:00"/>
    <n v="10"/>
    <s v="CCE-16_Contratación directa - Sin Oferta"/>
    <n v="38500000"/>
    <m/>
    <n v="38500000"/>
    <s v="NO"/>
    <s v="N/A"/>
    <s v="Sebastian Ayala Calderon - 3058199250 - sayalac@bomberosbogota.gov.co "/>
    <n v="417"/>
    <s v="Operaciones y respuesta"/>
    <s v="Fortalecer los procesos de preparativos y respuesta"/>
    <x v="3"/>
    <x v="3"/>
  </r>
  <r>
    <m/>
    <x v="0"/>
    <x v="7"/>
    <x v="2"/>
    <s v="Funcional"/>
    <s v="Actividades asociadas a la respuesta"/>
    <s v="Procesos de respuesta ejecutados en oportunidad"/>
    <m/>
    <s v="COORDINAR LA RESPUESTA A EMERGENCIAS "/>
    <s v="Realizar los informes  relacionados con la atención de servicios de emergencia"/>
    <s v="Fortalecimiento organizacional y simplificación de procesos"/>
    <s v="NO"/>
    <s v="Profesional de diagramación"/>
    <m/>
    <m/>
    <m/>
    <m/>
    <m/>
    <m/>
    <m/>
    <m/>
    <m/>
    <m/>
    <m/>
    <m/>
    <m/>
    <s v="Sebastian Ayala Calderon - 3058199250 - sayalac@bomberosbogota.gov.co "/>
    <n v="418"/>
    <s v="Operaciones y respuesta"/>
    <s v="Fortalecer los procesos de preparativos y respuesta"/>
    <x v="1"/>
    <x v="1"/>
  </r>
  <r>
    <m/>
    <x v="0"/>
    <x v="7"/>
    <x v="2"/>
    <s v="Funcional"/>
    <s v="Actividades asociadas a la respuesta"/>
    <s v="Procesos de respuesta ejecutados en oportunidad"/>
    <m/>
    <s v="COORDINAR LA RESPUESTA A EMERGENCIAS "/>
    <s v="Sostenimiento de los procesos de la Subdirección operativa asociados a la respuesta"/>
    <s v="Fortalecimiento organizacional y simplificación de procesos"/>
    <s v="NO"/>
    <s v="Tecnico Bomberil 2"/>
    <m/>
    <m/>
    <m/>
    <m/>
    <m/>
    <m/>
    <m/>
    <m/>
    <m/>
    <m/>
    <m/>
    <m/>
    <m/>
    <s v="Sebastian Ayala Calderon - 3058199250 - sayalac@bomberosbogota.gov.co "/>
    <n v="419"/>
    <s v="Operaciones y respuesta"/>
    <s v="Fortalecer los procesos de preparativos y respuesta"/>
    <x v="1"/>
    <x v="1"/>
  </r>
  <r>
    <m/>
    <x v="0"/>
    <x v="7"/>
    <x v="2"/>
    <s v="Bandera"/>
    <s v="Centro de Coordinación y Comunicaciones (C.C.C.) para las emergencias, un escenario de inclusión social."/>
    <s v="Procesos de respuesta ejecutados en oportunidad"/>
    <m/>
    <s v="ADELANTAR TODAS LAS ACCIONES ENCAMINADAS A COORDINAR, MONITOREAR Y GESTIONAR EL SISTEMA DE TELECOMUNICACIONES PARA LA ATENCIÓN DE EMERGENCIAS"/>
    <s v="Establecer la comunicación mediante los sistemas dispuestos en la Entidad"/>
    <s v="Fortalecimiento organizacional y simplificación de procesos"/>
    <s v="NO"/>
    <s v="Radioperador 1"/>
    <m/>
    <m/>
    <m/>
    <m/>
    <m/>
    <m/>
    <m/>
    <m/>
    <m/>
    <m/>
    <m/>
    <m/>
    <m/>
    <s v="Sebastian Ayala Calderon - 3058199250 - sayalac@bomberosbogota.gov.co "/>
    <n v="420"/>
    <s v="Operaciones y respuesta"/>
    <s v="Optimizar los procesos de atención"/>
    <x v="1"/>
    <x v="1"/>
  </r>
  <r>
    <m/>
    <x v="0"/>
    <x v="7"/>
    <x v="2"/>
    <s v="Bandera"/>
    <s v="Centro de Coordinación y Comunicaciones (C.C.C.) para las emergencias, un escenario de inclusión social."/>
    <s v="Procesos de respuesta ejecutados en oportunidad"/>
    <m/>
    <s v="ADELANTAR TODAS LAS ACCIONES ENCAMINADAS A COORDINAR, MONITOREAR Y GESTIONAR EL SISTEMA DE TELECOMUNICACIONES PARA LA ATENCIÓN DE EMERGENCIAS"/>
    <s v="Establecer la comunicación mediante los sistemas dispuestos en la Entidad"/>
    <s v="Fortalecimiento organizacional y simplificación de procesos"/>
    <s v="NO"/>
    <s v="Radioperador 2"/>
    <m/>
    <m/>
    <m/>
    <m/>
    <m/>
    <m/>
    <m/>
    <m/>
    <m/>
    <m/>
    <m/>
    <m/>
    <m/>
    <s v="Sebastian Ayala Calderon - 3058199250 - sayalac@bomberosbogota.gov.co "/>
    <n v="421"/>
    <s v="Operaciones y respuesta"/>
    <s v="Optimizar los procesos de atención"/>
    <x v="1"/>
    <x v="1"/>
  </r>
  <r>
    <m/>
    <x v="0"/>
    <x v="7"/>
    <x v="2"/>
    <s v="Bandera"/>
    <s v="Centro de Coordinación y Comunicaciones (C.C.C.) para las emergencias, un escenario de inclusión social."/>
    <s v="Procesos de respuesta ejecutados en oportunidad"/>
    <m/>
    <s v="ADELANTAR TODAS LAS ACCIONES ENCAMINADAS A COORDINAR, MONITOREAR Y GESTIONAR EL SISTEMA DE TELECOMUNICACIONES PARA LA ATENCIÓN DE EMERGENCIAS"/>
    <s v="Establecer la comunicación mediante los sistemas dispuestos en la Entidad"/>
    <s v="Fortalecimiento organizacional y simplificación de procesos"/>
    <s v="NO"/>
    <s v="Radioperador 3"/>
    <m/>
    <m/>
    <m/>
    <m/>
    <m/>
    <m/>
    <m/>
    <m/>
    <m/>
    <m/>
    <m/>
    <m/>
    <m/>
    <s v="Sebastian Ayala Calderon - 3058199250 - sayalac@bomberosbogota.gov.co "/>
    <n v="422"/>
    <s v="Operaciones y respuesta"/>
    <s v="Optimizar los procesos de atención"/>
    <x v="1"/>
    <x v="1"/>
  </r>
  <r>
    <m/>
    <x v="0"/>
    <x v="7"/>
    <x v="2"/>
    <s v="Bandera"/>
    <s v="Centro de Coordinación y Comunicaciones (C.C.C.) para las emergencias, un escenario de inclusión social."/>
    <s v="Procesos de respuesta ejecutados en oportunidad"/>
    <m/>
    <s v="ADELANTAR TODAS LAS ACCIONES ENCAMINADAS A COORDINAR, MONITOREAR Y GESTIONAR EL SISTEMA DE TELECOMUNICACIONES PARA LA ATENCIÓN DE EMERGENCIAS"/>
    <s v="Establecer la comunicación mediante los sistemas dispuestos en la Entidad"/>
    <s v="Fortalecimiento organizacional y simplificación de procesos"/>
    <s v="NO"/>
    <s v="Radioperador 4"/>
    <m/>
    <m/>
    <m/>
    <m/>
    <m/>
    <m/>
    <m/>
    <m/>
    <m/>
    <m/>
    <m/>
    <m/>
    <m/>
    <s v="Sebastian Ayala Calderon - 3058199250 - sayalac@bomberosbogota.gov.co "/>
    <n v="423"/>
    <s v="Operaciones y respuesta"/>
    <s v="Optimizar los procesos de atención"/>
    <x v="1"/>
    <x v="1"/>
  </r>
  <r>
    <m/>
    <x v="0"/>
    <x v="7"/>
    <x v="2"/>
    <s v="Bandera"/>
    <s v="Centro de Coordinación y Comunicaciones (C.C.C.) para las emergencias, un escenario de inclusión social."/>
    <s v="Procesos de respuesta ejecutados en oportunidad"/>
    <m/>
    <s v="ADELANTAR TODAS LAS ACCIONES ENCAMINADAS A COORDINAR, MONITOREAR Y GESTIONAR EL SISTEMA DE TELECOMUNICACIONES PARA LA ATENCIÓN DE EMERGENCIAS"/>
    <s v="Establecer la comunicación mediante los sistemas dispuestos en la Entidad"/>
    <s v="Fortalecimiento organizacional y simplificación de procesos"/>
    <s v="NO"/>
    <s v="Radioperador 5"/>
    <m/>
    <m/>
    <m/>
    <m/>
    <m/>
    <m/>
    <m/>
    <m/>
    <m/>
    <m/>
    <m/>
    <m/>
    <m/>
    <s v="Sebastian Ayala Calderon - 3058199250 - sayalac@bomberosbogota.gov.co "/>
    <n v="424"/>
    <s v="Operaciones y respuesta"/>
    <s v="Optimizar los procesos de atención"/>
    <x v="1"/>
    <x v="1"/>
  </r>
  <r>
    <m/>
    <x v="0"/>
    <x v="7"/>
    <x v="2"/>
    <s v="Bandera"/>
    <s v="Centro de Coordinación y Comunicaciones (C.C.C.) para las emergencias, un escenario de inclusión social."/>
    <s v="Procesos de respuesta ejecutados en oportunidad"/>
    <m/>
    <s v="ADELANTAR TODAS LAS ACCIONES ENCAMINADAS A COORDINAR, MONITOREAR Y GESTIONAR EL SISTEMA DE TELECOMUNICACIONES PARA LA ATENCIÓN DE EMERGENCIAS"/>
    <s v="Establecer la comunicación mediante los sistemas dispuestos en la Entidad"/>
    <s v="Fortalecimiento organizacional y simplificación de procesos"/>
    <s v="NO"/>
    <s v="Radioperador 6"/>
    <m/>
    <m/>
    <m/>
    <m/>
    <m/>
    <m/>
    <m/>
    <m/>
    <m/>
    <m/>
    <m/>
    <m/>
    <m/>
    <s v="Sebastian Ayala Calderon - 3058199250 - sayalac@bomberosbogota.gov.co "/>
    <n v="425"/>
    <s v="Operaciones y respuesta"/>
    <s v="Optimizar los procesos de atención"/>
    <x v="1"/>
    <x v="1"/>
  </r>
  <r>
    <m/>
    <x v="0"/>
    <x v="7"/>
    <x v="2"/>
    <s v="Bandera"/>
    <s v="Centro de Coordinación y Comunicaciones (C.C.C.) para las emergencias, un escenario de inclusión social."/>
    <s v="Procesos de respuesta ejecutados en oportunidad"/>
    <m/>
    <s v="ADELANTAR TODAS LAS ACCIONES ENCAMINADAS A COORDINAR, MONITOREAR Y GESTIONAR EL SISTEMA DE TELECOMUNICACIONES PARA LA ATENCIÓN DE EMERGENCIAS"/>
    <s v="Establecer la comunicación mediante los sistemas dispuestos en la Entidad"/>
    <s v="Fortalecimiento organizacional y simplificación de procesos"/>
    <s v="NO"/>
    <s v="Radioperador 7"/>
    <m/>
    <m/>
    <m/>
    <m/>
    <m/>
    <m/>
    <m/>
    <m/>
    <m/>
    <m/>
    <m/>
    <m/>
    <m/>
    <s v="Sebastian Ayala Calderon - 3058199250 - sayalac@bomberosbogota.gov.co "/>
    <n v="426"/>
    <s v="Operaciones y respuesta"/>
    <s v="Optimizar los procesos de atención"/>
    <x v="1"/>
    <x v="1"/>
  </r>
  <r>
    <m/>
    <x v="0"/>
    <x v="7"/>
    <x v="2"/>
    <s v="Bandera"/>
    <s v="Centro de Coordinación y Comunicaciones (C.C.C.) para las emergencias, un escenario de inclusión social."/>
    <s v="Procesos de respuesta ejecutados en oportunidad"/>
    <m/>
    <s v="ADELANTAR TODAS LAS ACCIONES ENCAMINADAS A COORDINAR, MONITOREAR Y GESTIONAR EL SISTEMA DE TELECOMUNICACIONES PARA LA ATENCIÓN DE EMERGENCIAS"/>
    <s v="Establecer la comunicación mediante los sistemas dispuestos en la Entidad"/>
    <s v="Fortalecimiento organizacional y simplificación de procesos"/>
    <s v="NO"/>
    <s v="Radioperador 8"/>
    <m/>
    <m/>
    <m/>
    <m/>
    <m/>
    <m/>
    <m/>
    <m/>
    <m/>
    <m/>
    <m/>
    <m/>
    <m/>
    <s v="Sebastian Ayala Calderon - 3058199250 - sayalac@bomberosbogota.gov.co "/>
    <n v="427"/>
    <s v="Operaciones y respuesta"/>
    <s v="Optimizar los procesos de atención"/>
    <x v="1"/>
    <x v="1"/>
  </r>
  <r>
    <m/>
    <x v="0"/>
    <x v="7"/>
    <x v="2"/>
    <s v="Bandera"/>
    <s v="Centro de Coordinación y Comunicaciones (C.C.C.) para las emergencias, un escenario de inclusión social."/>
    <s v="Procesos de respuesta ejecutados en oportunidad"/>
    <m/>
    <s v="ADELANTAR TODAS LAS ACCIONES ENCAMINADAS A COORDINAR, MONITOREAR Y GESTIONAR EL SISTEMA DE TELECOMUNICACIONES PARA LA ATENCIÓN DE EMERGENCIAS"/>
    <s v="Establecer la comunicación mediante los sistemas dispuestos en la Entidad"/>
    <s v="Fortalecimiento organizacional y simplificación de procesos"/>
    <s v="NO"/>
    <s v="Radioperador 9"/>
    <m/>
    <m/>
    <m/>
    <m/>
    <m/>
    <m/>
    <m/>
    <m/>
    <m/>
    <m/>
    <m/>
    <m/>
    <m/>
    <s v="Sebastian Ayala Calderon - 3058199250 - sayalac@bomberosbogota.gov.co "/>
    <n v="428"/>
    <s v="Operaciones y respuesta"/>
    <s v="Optimizar los procesos de atención"/>
    <x v="1"/>
    <x v="1"/>
  </r>
  <r>
    <m/>
    <x v="0"/>
    <x v="7"/>
    <x v="2"/>
    <s v="Bandera"/>
    <s v="Centro de Coordinación y Comunicaciones (C.C.C.) para las emergencias, un escenario de inclusión social."/>
    <s v="Procesos de respuesta ejecutados en oportunidad"/>
    <m/>
    <s v="ADELANTAR TODAS LAS ACCIONES ENCAMINADAS A COORDINAR, MONITOREAR Y GESTIONAR EL SISTEMA DE TELECOMUNICACIONES PARA LA ATENCIÓN DE EMERGENCIAS"/>
    <s v="Establecer la comunicación mediante los sistemas dispuestos en la Entidad"/>
    <s v="Fortalecimiento organizacional y simplificación de procesos"/>
    <s v="NO"/>
    <s v="Radioperador 10"/>
    <m/>
    <m/>
    <m/>
    <m/>
    <m/>
    <m/>
    <m/>
    <m/>
    <m/>
    <m/>
    <m/>
    <m/>
    <m/>
    <s v="Sebastian Ayala Calderon - 3058199250 - sayalac@bomberosbogota.gov.co "/>
    <n v="429"/>
    <s v="Operaciones y respuesta"/>
    <s v="Optimizar los procesos de atención"/>
    <x v="1"/>
    <x v="1"/>
  </r>
  <r>
    <m/>
    <x v="0"/>
    <x v="7"/>
    <x v="2"/>
    <s v="Bandera"/>
    <s v="Centro de Coordinación y Comunicaciones (C.C.C.) para las emergencias, un escenario de inclusión social."/>
    <s v="Procesos de respuesta ejecutados en oportunidad"/>
    <m/>
    <s v="ADELANTAR TODAS LAS ACCIONES ENCAMINADAS A COORDINAR, MONITOREAR Y GESTIONAR EL SISTEMA DE TELECOMUNICACIONES PARA LA ATENCIÓN DE EMERGENCIAS"/>
    <s v="Establecer la comunicación mediante los sistemas dispuestos en la Entidad"/>
    <s v="Fortalecimiento organizacional y simplificación de procesos"/>
    <s v="NO"/>
    <s v="Radioperador 11"/>
    <m/>
    <m/>
    <m/>
    <m/>
    <m/>
    <m/>
    <m/>
    <m/>
    <m/>
    <m/>
    <m/>
    <m/>
    <m/>
    <s v="Sebastian Ayala Calderon - 3058199250 - sayalac@bomberosbogota.gov.co "/>
    <n v="430"/>
    <s v="Operaciones y respuesta"/>
    <s v="Optimizar los procesos de atención"/>
    <x v="1"/>
    <x v="1"/>
  </r>
  <r>
    <m/>
    <x v="0"/>
    <x v="7"/>
    <x v="2"/>
    <s v="Bandera"/>
    <s v="Centro de Coordinación y Comunicaciones (C.C.C.) para las emergencias, un escenario de inclusión social."/>
    <s v="Procesos de respuesta ejecutados en oportunidad"/>
    <m/>
    <s v="ADELANTAR TODAS LAS ACCIONES ENCAMINADAS A COORDINAR, MONITOREAR Y GESTIONAR EL SISTEMA DE TELECOMUNICACIONES PARA LA ATENCIÓN DE EMERGENCIAS"/>
    <s v="Establecer la comunicación mediante los sistemas dispuestos en la Entidad"/>
    <s v="Fortalecimiento organizacional y simplificación de procesos"/>
    <s v="NO"/>
    <s v="Radioperador 12"/>
    <m/>
    <m/>
    <m/>
    <m/>
    <m/>
    <m/>
    <m/>
    <m/>
    <m/>
    <m/>
    <m/>
    <m/>
    <m/>
    <s v="Sebastian Ayala Calderon - 3058199250 - sayalac@bomberosbogota.gov.co "/>
    <n v="431"/>
    <s v="Operaciones y respuesta"/>
    <s v="Optimizar los procesos de atención"/>
    <x v="1"/>
    <x v="1"/>
  </r>
  <r>
    <m/>
    <x v="0"/>
    <x v="7"/>
    <x v="2"/>
    <s v="Bandera"/>
    <s v="Centro de Coordinación y Comunicaciones (C.C.C.) para las emergencias, un escenario de inclusión social."/>
    <s v="Procesos de respuesta ejecutados en oportunidad"/>
    <m/>
    <s v="ADELANTAR TODAS LAS ACCIONES ENCAMINADAS A COORDINAR, MONITOREAR Y GESTIONAR EL SISTEMA DE TELECOMUNICACIONES PARA LA ATENCIÓN DE EMERGENCIAS"/>
    <s v="Establecer la comunicación mediante los sistemas dispuestos en la Entidad"/>
    <s v="Fortalecimiento organizacional y simplificación de procesos"/>
    <s v="NO"/>
    <s v="Coordinador de Telecomunicaciones"/>
    <m/>
    <m/>
    <m/>
    <m/>
    <m/>
    <m/>
    <m/>
    <m/>
    <m/>
    <m/>
    <m/>
    <m/>
    <m/>
    <s v="Sebastian Ayala Calderon - 3058199250 - sayalac@bomberosbogota.gov.co "/>
    <n v="432"/>
    <s v="Operaciones y respuesta"/>
    <s v="Optimizar los procesos de atención"/>
    <x v="1"/>
    <x v="1"/>
  </r>
  <r>
    <m/>
    <x v="0"/>
    <x v="7"/>
    <x v="2"/>
    <s v="Bandera"/>
    <s v="Centro de Coordinación y Comunicaciones (C.C.C.) para las emergencias, un escenario de inclusión social."/>
    <s v="Procesos de respuesta ejecutados en oportunidad"/>
    <m/>
    <s v="ADELANTAR TODAS LAS ACCIONES ENCAMINADAS A COORDINAR, MONITOREAR Y GESTIONAR EL SISTEMA DE TELECOMUNICACIONES PARA LA ATENCIÓN DE EMERGENCIAS"/>
    <s v="Capturar  los datos misionales mediante los sistemas dispuestos en la Entidad"/>
    <s v="Fortalecimiento organizacional y simplificación de procesos"/>
    <s v="NO"/>
    <s v="Radioperador 1"/>
    <m/>
    <m/>
    <m/>
    <m/>
    <m/>
    <m/>
    <m/>
    <m/>
    <m/>
    <m/>
    <m/>
    <m/>
    <m/>
    <s v="Sebastian Ayala Calderon - 3058199250 - sayalac@bomberosbogota.gov.co "/>
    <n v="433"/>
    <s v="Operaciones y respuesta"/>
    <s v="Optimizar los procesos de atención"/>
    <x v="1"/>
    <x v="1"/>
  </r>
  <r>
    <m/>
    <x v="0"/>
    <x v="7"/>
    <x v="2"/>
    <s v="Bandera"/>
    <s v="Centro de Coordinación y Comunicaciones (C.C.C.) para las emergencias, un escenario de inclusión social."/>
    <s v="Procesos de respuesta ejecutados en oportunidad"/>
    <m/>
    <s v="ADELANTAR TODAS LAS ACCIONES ENCAMINADAS A COORDINAR, MONITOREAR Y GESTIONAR EL SISTEMA DE TELECOMUNICACIONES PARA LA ATENCIÓN DE EMERGENCIAS"/>
    <s v="Capturar  los datos misionales mediante los sistemas dispuestos en la Entidad"/>
    <s v="Fortalecimiento organizacional y simplificación de procesos"/>
    <s v="NO"/>
    <s v="Radioperador 2"/>
    <m/>
    <m/>
    <m/>
    <m/>
    <m/>
    <m/>
    <m/>
    <m/>
    <m/>
    <m/>
    <m/>
    <m/>
    <m/>
    <s v="Sebastian Ayala Calderon - 3058199250 - sayalac@bomberosbogota.gov.co "/>
    <n v="434"/>
    <s v="Operaciones y respuesta"/>
    <s v="Optimizar los procesos de atención"/>
    <x v="1"/>
    <x v="1"/>
  </r>
  <r>
    <m/>
    <x v="0"/>
    <x v="7"/>
    <x v="2"/>
    <s v="Bandera"/>
    <s v="Centro de Coordinación y Comunicaciones (C.C.C.) para las emergencias, un escenario de inclusión social."/>
    <s v="Procesos de respuesta ejecutados en oportunidad"/>
    <m/>
    <s v="ADELANTAR TODAS LAS ACCIONES ENCAMINADAS A COORDINAR, MONITOREAR Y GESTIONAR EL SISTEMA DE TELECOMUNICACIONES PARA LA ATENCIÓN DE EMERGENCIAS"/>
    <s v="Capturar  los datos misionales mediante los sistemas dispuestos en la Entidad"/>
    <s v="Fortalecimiento organizacional y simplificación de procesos"/>
    <s v="NO"/>
    <s v="Radioperador 3"/>
    <m/>
    <m/>
    <m/>
    <m/>
    <m/>
    <m/>
    <m/>
    <m/>
    <m/>
    <m/>
    <m/>
    <m/>
    <m/>
    <s v="Sebastian Ayala Calderon - 3058199250 - sayalac@bomberosbogota.gov.co "/>
    <n v="435"/>
    <s v="Operaciones y respuesta"/>
    <s v="Optimizar los procesos de atención"/>
    <x v="1"/>
    <x v="1"/>
  </r>
  <r>
    <m/>
    <x v="0"/>
    <x v="7"/>
    <x v="2"/>
    <s v="Bandera"/>
    <s v="Centro de Coordinación y Comunicaciones (C.C.C.) para las emergencias, un escenario de inclusión social."/>
    <s v="Procesos de respuesta ejecutados en oportunidad"/>
    <m/>
    <s v="ADELANTAR TODAS LAS ACCIONES ENCAMINADAS A COORDINAR, MONITOREAR Y GESTIONAR EL SISTEMA DE TELECOMUNICACIONES PARA LA ATENCIÓN DE EMERGENCIAS"/>
    <s v="Capturar  los datos misionales mediante los sistemas dispuestos en la Entidad"/>
    <s v="Fortalecimiento organizacional y simplificación de procesos"/>
    <s v="NO"/>
    <s v="Radioperador 4"/>
    <m/>
    <m/>
    <m/>
    <m/>
    <m/>
    <m/>
    <m/>
    <m/>
    <m/>
    <m/>
    <m/>
    <m/>
    <m/>
    <s v="Sebastian Ayala Calderon - 3058199250 - sayalac@bomberosbogota.gov.co "/>
    <n v="436"/>
    <s v="Operaciones y respuesta"/>
    <s v="Optimizar los procesos de atención"/>
    <x v="1"/>
    <x v="1"/>
  </r>
  <r>
    <m/>
    <x v="0"/>
    <x v="7"/>
    <x v="2"/>
    <s v="Bandera"/>
    <s v="Centro de Coordinación y Comunicaciones (C.C.C.) para las emergencias, un escenario de inclusión social."/>
    <s v="Procesos de respuesta ejecutados en oportunidad"/>
    <m/>
    <s v="ADELANTAR TODAS LAS ACCIONES ENCAMINADAS A COORDINAR, MONITOREAR Y GESTIONAR EL SISTEMA DE TELECOMUNICACIONES PARA LA ATENCIÓN DE EMERGENCIAS"/>
    <s v="Capturar  los datos misionales mediante los sistemas dispuestos en la Entidad"/>
    <s v="Fortalecimiento organizacional y simplificación de procesos"/>
    <s v="NO"/>
    <s v="Radioperador 5"/>
    <m/>
    <m/>
    <m/>
    <m/>
    <m/>
    <m/>
    <m/>
    <m/>
    <m/>
    <m/>
    <m/>
    <m/>
    <m/>
    <s v="Sebastian Ayala Calderon - 3058199250 - sayalac@bomberosbogota.gov.co "/>
    <n v="437"/>
    <s v="Operaciones y respuesta"/>
    <s v="Optimizar los procesos de atención"/>
    <x v="1"/>
    <x v="1"/>
  </r>
  <r>
    <m/>
    <x v="0"/>
    <x v="7"/>
    <x v="2"/>
    <s v="Bandera"/>
    <s v="Centro de Coordinación y Comunicaciones (C.C.C.) para las emergencias, un escenario de inclusión social."/>
    <s v="Procesos de respuesta ejecutados en oportunidad"/>
    <m/>
    <s v="ADELANTAR TODAS LAS ACCIONES ENCAMINADAS A COORDINAR, MONITOREAR Y GESTIONAR EL SISTEMA DE TELECOMUNICACIONES PARA LA ATENCIÓN DE EMERGENCIAS"/>
    <s v="Capturar  los datos misionales mediante los sistemas dispuestos en la Entidad"/>
    <s v="Fortalecimiento organizacional y simplificación de procesos"/>
    <s v="NO"/>
    <s v="Radioperador 6"/>
    <m/>
    <m/>
    <m/>
    <m/>
    <m/>
    <m/>
    <m/>
    <m/>
    <m/>
    <m/>
    <m/>
    <m/>
    <m/>
    <s v="Sebastian Ayala Calderon - 3058199250 - sayalac@bomberosbogota.gov.co "/>
    <n v="438"/>
    <s v="Operaciones y respuesta"/>
    <s v="Optimizar los procesos de atención"/>
    <x v="1"/>
    <x v="1"/>
  </r>
  <r>
    <m/>
    <x v="0"/>
    <x v="7"/>
    <x v="2"/>
    <s v="Bandera"/>
    <s v="Centro de Coordinación y Comunicaciones (C.C.C.) para las emergencias, un escenario de inclusión social."/>
    <s v="Procesos de respuesta ejecutados en oportunidad"/>
    <m/>
    <s v="ADELANTAR TODAS LAS ACCIONES ENCAMINADAS A COORDINAR, MONITOREAR Y GESTIONAR EL SISTEMA DE TELECOMUNICACIONES PARA LA ATENCIÓN DE EMERGENCIAS"/>
    <s v="Capturar  los datos misionales mediante los sistemas dispuestos en la Entidad"/>
    <s v="Fortalecimiento organizacional y simplificación de procesos"/>
    <s v="NO"/>
    <s v="Radioperador 7"/>
    <m/>
    <m/>
    <m/>
    <m/>
    <m/>
    <m/>
    <m/>
    <m/>
    <m/>
    <m/>
    <m/>
    <m/>
    <m/>
    <s v="Sebastian Ayala Calderon - 3058199250 - sayalac@bomberosbogota.gov.co "/>
    <n v="439"/>
    <s v="Operaciones y respuesta"/>
    <s v="Optimizar los procesos de atención"/>
    <x v="1"/>
    <x v="1"/>
  </r>
  <r>
    <m/>
    <x v="0"/>
    <x v="7"/>
    <x v="2"/>
    <s v="Bandera"/>
    <s v="Centro de Coordinación y Comunicaciones (C.C.C.) para las emergencias, un escenario de inclusión social."/>
    <s v="Procesos de respuesta ejecutados en oportunidad"/>
    <m/>
    <s v="ADELANTAR TODAS LAS ACCIONES ENCAMINADAS A COORDINAR, MONITOREAR Y GESTIONAR EL SISTEMA DE TELECOMUNICACIONES PARA LA ATENCIÓN DE EMERGENCIAS"/>
    <s v="Capturar  los datos misionales mediante los sistemas dispuestos en la Entidad"/>
    <s v="Fortalecimiento organizacional y simplificación de procesos"/>
    <s v="NO"/>
    <s v="Radioperador 8"/>
    <m/>
    <m/>
    <m/>
    <m/>
    <m/>
    <m/>
    <m/>
    <m/>
    <m/>
    <m/>
    <m/>
    <m/>
    <m/>
    <s v="Sebastian Ayala Calderon - 3058199250 - sayalac@bomberosbogota.gov.co "/>
    <n v="440"/>
    <s v="Operaciones y respuesta"/>
    <s v="Optimizar los procesos de atención"/>
    <x v="1"/>
    <x v="1"/>
  </r>
  <r>
    <m/>
    <x v="0"/>
    <x v="7"/>
    <x v="2"/>
    <s v="Bandera"/>
    <s v="Centro de Coordinación y Comunicaciones (C.C.C.) para las emergencias, un escenario de inclusión social."/>
    <s v="Procesos de respuesta ejecutados en oportunidad"/>
    <m/>
    <s v="ADELANTAR TODAS LAS ACCIONES ENCAMINADAS A COORDINAR, MONITOREAR Y GESTIONAR EL SISTEMA DE TELECOMUNICACIONES PARA LA ATENCIÓN DE EMERGENCIAS"/>
    <s v="Capturar  los datos misionales mediante los sistemas dispuestos en la Entidad"/>
    <s v="Fortalecimiento organizacional y simplificación de procesos"/>
    <s v="NO"/>
    <s v="Radioperador 9"/>
    <m/>
    <m/>
    <m/>
    <m/>
    <m/>
    <m/>
    <m/>
    <m/>
    <m/>
    <m/>
    <m/>
    <m/>
    <m/>
    <s v="Sebastian Ayala Calderon - 3058199250 - sayalac@bomberosbogota.gov.co "/>
    <n v="441"/>
    <s v="Operaciones y respuesta"/>
    <s v="Optimizar los procesos de atención"/>
    <x v="1"/>
    <x v="1"/>
  </r>
  <r>
    <m/>
    <x v="0"/>
    <x v="7"/>
    <x v="2"/>
    <s v="Bandera"/>
    <s v="Centro de Coordinación y Comunicaciones (C.C.C.) para las emergencias, un escenario de inclusión social."/>
    <s v="Procesos de respuesta ejecutados en oportunidad"/>
    <m/>
    <s v="ADELANTAR TODAS LAS ACCIONES ENCAMINADAS A COORDINAR, MONITOREAR Y GESTIONAR EL SISTEMA DE TELECOMUNICACIONES PARA LA ATENCIÓN DE EMERGENCIAS"/>
    <s v="Capturar  los datos misionales mediante los sistemas dispuestos en la Entidad"/>
    <s v="Fortalecimiento organizacional y simplificación de procesos"/>
    <s v="NO"/>
    <s v="Radioperador 10"/>
    <m/>
    <m/>
    <m/>
    <m/>
    <m/>
    <m/>
    <m/>
    <m/>
    <m/>
    <m/>
    <m/>
    <m/>
    <m/>
    <s v="Sebastian Ayala Calderon - 3058199250 - sayalac@bomberosbogota.gov.co "/>
    <n v="442"/>
    <s v="Operaciones y respuesta"/>
    <s v="Optimizar los procesos de atención"/>
    <x v="1"/>
    <x v="1"/>
  </r>
  <r>
    <m/>
    <x v="0"/>
    <x v="7"/>
    <x v="2"/>
    <s v="Bandera"/>
    <s v="Centro de Coordinación y Comunicaciones (C.C.C.) para las emergencias, un escenario de inclusión social."/>
    <s v="Procesos de respuesta ejecutados en oportunidad"/>
    <m/>
    <s v="ADELANTAR TODAS LAS ACCIONES ENCAMINADAS A COORDINAR, MONITOREAR Y GESTIONAR EL SISTEMA DE TELECOMUNICACIONES PARA LA ATENCIÓN DE EMERGENCIAS"/>
    <s v="Capturar  los datos misionales mediante los sistemas dispuestos en la Entidad"/>
    <s v="Fortalecimiento organizacional y simplificación de procesos"/>
    <s v="NO"/>
    <s v="Radioperador 11"/>
    <m/>
    <m/>
    <m/>
    <m/>
    <m/>
    <m/>
    <m/>
    <m/>
    <m/>
    <m/>
    <m/>
    <m/>
    <m/>
    <s v="Sebastian Ayala Calderon - 3058199250 - sayalac@bomberosbogota.gov.co "/>
    <n v="443"/>
    <s v="Operaciones y respuesta"/>
    <s v="Optimizar los procesos de atención"/>
    <x v="1"/>
    <x v="1"/>
  </r>
  <r>
    <m/>
    <x v="0"/>
    <x v="7"/>
    <x v="2"/>
    <s v="Bandera"/>
    <s v="Centro de Coordinación y Comunicaciones (C.C.C.) para las emergencias, un escenario de inclusión social."/>
    <s v="Procesos de respuesta ejecutados en oportunidad"/>
    <m/>
    <s v="ADELANTAR TODAS LAS ACCIONES ENCAMINADAS A COORDINAR, MONITOREAR Y GESTIONAR EL SISTEMA DE TELECOMUNICACIONES PARA LA ATENCIÓN DE EMERGENCIAS"/>
    <s v="Capturar  los datos misionales mediante los sistemas dispuestos en la Entidad"/>
    <s v="Fortalecimiento organizacional y simplificación de procesos"/>
    <s v="NO"/>
    <s v="Radioperador 12"/>
    <m/>
    <m/>
    <m/>
    <m/>
    <m/>
    <m/>
    <m/>
    <m/>
    <m/>
    <m/>
    <m/>
    <m/>
    <m/>
    <s v="Sebastian Ayala Calderon - 3058199250 - sayalac@bomberosbogota.gov.co "/>
    <n v="444"/>
    <s v="Operaciones y respuesta"/>
    <s v="Optimizar los procesos de atención"/>
    <x v="1"/>
    <x v="1"/>
  </r>
  <r>
    <m/>
    <x v="0"/>
    <x v="7"/>
    <x v="2"/>
    <s v="Funcional"/>
    <s v="Actividades asociadas a la respuesta"/>
    <s v="Procesos de respuesta ejecutados en oportunidad"/>
    <m/>
    <s v="ADELANTAR TODAS LAS ACCIONES ENCAMINADAS A COORDINAR, MONITOREAR Y GESTIONAR EL SISTEMA DE TELECOMUNICACIONES PARA LA ATENCIÓN DE EMERGENCIAS"/>
    <s v="Capturar  los datos misionales mediante los sistemas dispuestos en la Entidad"/>
    <s v="Fortalecimiento organizacional y simplificación de procesos"/>
    <s v="NO"/>
    <s v="Coordinador de Telecomunicaciones"/>
    <m/>
    <m/>
    <m/>
    <m/>
    <m/>
    <m/>
    <m/>
    <m/>
    <m/>
    <m/>
    <m/>
    <m/>
    <m/>
    <s v="Sebastian Ayala Calderon - 3058199250 - sayalac@bomberosbogota.gov.co "/>
    <n v="445"/>
    <s v="Operaciones y respuesta"/>
    <s v="Fortalecer los procesos de preparativos y respuesta"/>
    <x v="1"/>
    <x v="1"/>
  </r>
  <r>
    <n v="284"/>
    <x v="0"/>
    <x v="7"/>
    <x v="2"/>
    <s v="Funcional"/>
    <s v="Actividades asociadas a la respuesta"/>
    <s v="Procesos de respuesta ejecutados en oportunidad"/>
    <n v="18900000"/>
    <s v="ADELANTAR TODAS LAS ACCIONES ENCAMINADAS A COORDINAR, MONITOREAR Y GESTIONAR EL SISTEMA DE TELECOMUNICACIONES PARA LA ATENCIÓN DE EMERGENCIAS"/>
    <s v="Procesar los  datos y  generar informes a demanda para la toma de decisiones a nivel Directivo"/>
    <s v="Fortalecimiento organizacional y simplificación de procesos"/>
    <s v="SI"/>
    <s v="Apoyo misional"/>
    <n v="80111600"/>
    <s v="Prestación de servicios de apoyo a la gestión en  la consolidación, proyección  y acompañamiento de la información del nuevo sistema misional y de los tramites que permitan el logro de los objetivos de la Subdirección Operativa."/>
    <s v="CONTRATO DE PRESTACIÓN DE SERVICIOS DE APOYO A LA GESTIÓN"/>
    <s v=","/>
    <m/>
    <d v="2021-02-01T00:00:00"/>
    <n v="9"/>
    <s v="CCE-16_Contratación directa - Sin Oferta"/>
    <n v="18900000"/>
    <m/>
    <n v="18900000"/>
    <s v="NO"/>
    <s v="N/A"/>
    <s v="Sebastian Ayala Calderon - 3058199250 - sayalac@bomberosbogota.gov.co "/>
    <n v="446"/>
    <s v="Operaciones y respuesta"/>
    <s v="Fortalecer los procesos de preparativos y respuesta"/>
    <x v="3"/>
    <x v="3"/>
  </r>
  <r>
    <m/>
    <x v="0"/>
    <x v="7"/>
    <x v="2"/>
    <s v="Funcional"/>
    <s v="Actividades asociadas a la respuesta"/>
    <s v="Procesos de respuesta ejecutados en oportunidad"/>
    <m/>
    <s v="ADELANTAR TODAS LAS ACCIONES ENCAMINADAS A COORDINAR, MONITOREAR Y GESTIONAR EL SISTEMA DE TELECOMUNICACIONES PARA LA ATENCIÓN DE EMERGENCIAS"/>
    <s v="Procesar los  datos y  generar informes a demanda para la toma de decisiones a nivel Directivo"/>
    <s v="Fortalecimiento organizacional y simplificación de procesos"/>
    <s v="NO"/>
    <s v="Profesional definición de necesidades 1 y estadística"/>
    <m/>
    <m/>
    <m/>
    <m/>
    <m/>
    <m/>
    <m/>
    <m/>
    <m/>
    <m/>
    <m/>
    <m/>
    <m/>
    <s v="Sebastian Ayala Calderon - 3058199250 - sayalac@bomberosbogota.gov.co "/>
    <n v="447"/>
    <s v="Operaciones y respuesta"/>
    <s v="Fortalecer los procesos de preparativos y respuesta"/>
    <x v="1"/>
    <x v="1"/>
  </r>
  <r>
    <m/>
    <x v="0"/>
    <x v="7"/>
    <x v="2"/>
    <s v="Funcional"/>
    <s v="Actividades asociadas a la respuesta"/>
    <s v="Procesos de respuesta ejecutados en oportunidad"/>
    <m/>
    <s v="ADELANTAR TODAS LAS ACCIONES ENCAMINADAS A COORDINAR, MONITOREAR Y GESTIONAR EL SISTEMA DE TELECOMUNICACIONES PARA LA ATENCIÓN DE EMERGENCIAS"/>
    <s v="Efectuar el monitoreo y alarma para la atención de emergencias"/>
    <s v="Fortalecimiento organizacional y simplificación de procesos"/>
    <s v="NO"/>
    <s v="Coordinador de Telecomunicaciones"/>
    <m/>
    <m/>
    <m/>
    <m/>
    <m/>
    <m/>
    <m/>
    <m/>
    <m/>
    <m/>
    <m/>
    <m/>
    <m/>
    <s v="Sebastian Ayala Calderon - 3058199250 - sayalac@bomberosbogota.gov.co "/>
    <n v="448"/>
    <s v="Operaciones y respuesta"/>
    <s v="Fortalecer los procesos de preparativos y respuesta"/>
    <x v="1"/>
    <x v="1"/>
  </r>
  <r>
    <m/>
    <x v="0"/>
    <x v="7"/>
    <x v="2"/>
    <s v="Funcional"/>
    <s v="Actividades asociadas a la respuesta"/>
    <s v="Procesos de respuesta ejecutados en oportunidad"/>
    <m/>
    <s v="ADELANTAR TODAS LAS ACCIONES ENCAMINADAS A COORDINAR, MONITOREAR Y GESTIONAR EL SISTEMA DE TELECOMUNICACIONES PARA LA ATENCIÓN DE EMERGENCIAS"/>
    <s v="Mantener actualizado el Sistema de Información Geográfico de la Unidad."/>
    <s v="Fortalecimiento organizacional y simplificación de procesos"/>
    <s v="NO"/>
    <s v="Profesional GeoData"/>
    <m/>
    <m/>
    <m/>
    <m/>
    <m/>
    <m/>
    <m/>
    <m/>
    <m/>
    <m/>
    <m/>
    <m/>
    <m/>
    <s v="Sebastian Ayala Calderon - 3058199250 - sayalac@bomberosbogota.gov.co "/>
    <n v="449"/>
    <s v="Operaciones y respuesta"/>
    <s v="Fortalecer los procesos de preparativos y respuesta"/>
    <x v="1"/>
    <x v="1"/>
  </r>
  <r>
    <m/>
    <x v="0"/>
    <x v="7"/>
    <x v="2"/>
    <s v="Funcional"/>
    <s v="Actividades asociadas a la respuesta"/>
    <s v="Procesos de respuesta ejecutados en oportunidad"/>
    <m/>
    <s v="ADELANTAR TODAS LAS ACCIONES ENCAMINADAS A COORDINAR, MONITOREAR Y GESTIONAR EL SISTEMA DE TELECOMUNICACIONES PARA LA ATENCIÓN DE EMERGENCIAS"/>
    <s v="Servir de enlace con el C4  para realizar la gestión  de telecomunicaciones, servicio de datos, voz y  los temas relacionados "/>
    <s v="Fortalecimiento organizacional y simplificación de procesos"/>
    <s v="NO"/>
    <s v="Coordinador de Telecomunicaciones"/>
    <m/>
    <m/>
    <m/>
    <m/>
    <m/>
    <m/>
    <m/>
    <m/>
    <m/>
    <m/>
    <m/>
    <m/>
    <m/>
    <s v="Sebastian Ayala Calderon - 3058199250 - sayalac@bomberosbogota.gov.co "/>
    <n v="450"/>
    <s v="Operaciones y respuesta"/>
    <s v="Fortalecer los procesos de preparativos y respuesta"/>
    <x v="1"/>
    <x v="1"/>
  </r>
  <r>
    <m/>
    <x v="0"/>
    <x v="7"/>
    <x v="2"/>
    <s v="Funcional"/>
    <s v="Actividades asociadas a la respuesta"/>
    <s v="Procesos de respuesta ejecutados en oportunidad"/>
    <m/>
    <s v="ADELANTAR TODAS LAS ACCIONES ENCAMINADAS A COORDINAR, MONITOREAR Y GESTIONAR EL SISTEMA DE TELECOMUNICACIONES PARA LA ATENCIÓN DE EMERGENCIAS"/>
    <s v="Servir de enlace con el C4  para realizar la gestión  de telecomunicaciones, servicio de datos, voz y  los temas relacionados "/>
    <s v="Fortalecimiento organizacional y simplificación de procesos"/>
    <s v="NO"/>
    <s v="Profesional definición de necesidades 1 y estadística"/>
    <m/>
    <m/>
    <m/>
    <m/>
    <m/>
    <m/>
    <m/>
    <m/>
    <m/>
    <m/>
    <m/>
    <m/>
    <m/>
    <s v="Sebastian Ayala Calderon - 3058199250 - sayalac@bomberosbogota.gov.co "/>
    <n v="451"/>
    <s v="Operaciones y respuesta"/>
    <s v="Fortalecer los procesos de preparativos y respuesta"/>
    <x v="1"/>
    <x v="1"/>
  </r>
  <r>
    <m/>
    <x v="0"/>
    <x v="7"/>
    <x v="2"/>
    <s v="Funcional"/>
    <s v="Actividades asociadas a la respuesta"/>
    <s v="Procesos de respuesta ejecutados en oportunidad"/>
    <m/>
    <s v="ADELANTAR TODAS LAS ACCIONES ENCAMINADAS A COORDINAR, MONITOREAR Y GESTIONAR EL SISTEMA DE TELECOMUNICACIONES PARA LA ATENCIÓN DE EMERGENCIAS"/>
    <s v="Servir de enlace con el C4  para realizar la gestión  de telecomunicaciones, servicio de datos, voz y  los temas relacionados "/>
    <s v="Fortalecimiento organizacional y simplificación de procesos"/>
    <s v="NO"/>
    <s v="Apoyo misional"/>
    <m/>
    <m/>
    <m/>
    <m/>
    <m/>
    <m/>
    <m/>
    <m/>
    <m/>
    <m/>
    <m/>
    <m/>
    <m/>
    <s v="Sebastian Ayala Calderon - 3058199250 - sayalac@bomberosbogota.gov.co "/>
    <n v="452"/>
    <s v="Operaciones y respuesta"/>
    <s v="Fortalecer los procesos de preparativos y respuesta"/>
    <x v="1"/>
    <x v="1"/>
  </r>
  <r>
    <m/>
    <x v="0"/>
    <x v="7"/>
    <x v="2"/>
    <s v="Funcional"/>
    <s v="Actividades asociadas a la respuesta"/>
    <s v="Procesos de respuesta ejecutados en oportunidad"/>
    <m/>
    <s v="ADELANTAR TODAS LAS ACCIONES ENCAMINADAS A COORDINAR, MONITOREAR Y GESTIONAR EL SISTEMA DE TELECOMUNICACIONES PARA LA ATENCIÓN DE EMERGENCIAS"/>
    <s v="Servir de enlace con el C4  para realizar la gestión  de telecomunicaciones, servicio de datos, voz y  los temas relacionados "/>
    <s v="Fortalecimiento organizacional y simplificación de procesos"/>
    <s v="NO"/>
    <s v="Profesional GeoData"/>
    <m/>
    <m/>
    <m/>
    <m/>
    <m/>
    <m/>
    <m/>
    <m/>
    <m/>
    <m/>
    <m/>
    <m/>
    <m/>
    <s v="Sebastian Ayala Calderon - 3058199250 - sayalac@bomberosbogota.gov.co "/>
    <n v="453"/>
    <s v="Operaciones y respuesta"/>
    <s v="Fortalecer los procesos de preparativos y respuesta"/>
    <x v="1"/>
    <x v="1"/>
  </r>
  <r>
    <m/>
    <x v="0"/>
    <x v="7"/>
    <x v="2"/>
    <s v="Funcional"/>
    <s v="Actividades asociadas a la respuesta"/>
    <s v="Procesos de respuesta ejecutados en oportunidad"/>
    <m/>
    <s v="ADELANTAR TODAS LAS ACCIONES ENCAMINADAS A COORDINAR, MONITOREAR Y GESTIONAR EL SISTEMA DE TELECOMUNICACIONES PARA LA ATENCIÓN DE EMERGENCIAS"/>
    <s v="GENERAR INFORMACIÓN PÚBLICA Y DE GESTIÓN"/>
    <s v="Fortalecimiento organizacional y simplificación de procesos"/>
    <s v="NO"/>
    <s v="Apoyo misional"/>
    <m/>
    <m/>
    <m/>
    <m/>
    <m/>
    <m/>
    <m/>
    <m/>
    <m/>
    <m/>
    <m/>
    <m/>
    <m/>
    <s v="Sebastian Ayala Calderon - 3058199250 - sayalac@bomberosbogota.gov.co "/>
    <n v="454"/>
    <s v="Operaciones y respuesta"/>
    <s v="Fortalecer los procesos de preparativos y respuesta"/>
    <x v="1"/>
    <x v="1"/>
  </r>
  <r>
    <m/>
    <x v="0"/>
    <x v="7"/>
    <x v="2"/>
    <s v="Bandera"/>
    <s v="Soporte a las operaciones con aeronaves remotamente tripuladas"/>
    <s v="Procesos de respuesta ejecutados en oportunidad"/>
    <m/>
    <s v="ADELANTAR TODAS LAS ACCIONES ENCAMINADAS A COORDINAR, MONITOREAR Y GESTIONAR EL SISTEMA DE TELECOMUNICACIONES PARA LA ATENCIÓN DE EMERGENCIAS"/>
    <s v="GENERAR INFORMACIÓN PÚBLICA Y DE GESTIÓN"/>
    <s v="Fortalecimiento organizacional y simplificación de procesos"/>
    <s v="NO"/>
    <s v="Profesional GeoData"/>
    <m/>
    <m/>
    <m/>
    <m/>
    <m/>
    <m/>
    <m/>
    <m/>
    <m/>
    <m/>
    <m/>
    <m/>
    <m/>
    <s v="Sebastian Ayala Calderon - 3058199250 - sayalac@bomberosbogota.gov.co "/>
    <n v="455"/>
    <s v="Operaciones y respuesta"/>
    <s v="Fortalecer los procesos de preparativos y respuesta"/>
    <x v="1"/>
    <x v="1"/>
  </r>
  <r>
    <m/>
    <x v="0"/>
    <x v="7"/>
    <x v="2"/>
    <s v="Funcional"/>
    <s v="Autonomía de Logística en Operaciones"/>
    <s v="Procesos de respuesta ejecutados en oportunidad"/>
    <m/>
    <s v="ADELANTAR TODAS LAS ACCIONES ENCAMINADAS A COORDINAR, MONITOREAR Y GESTIONAR EL SISTEMA DE TELECOMUNICACIONES PARA LA ATENCIÓN DE EMERGENCIAS"/>
    <s v="GENERAR INFORMACIÓN PÚBLICA Y DE GESTIÓN"/>
    <s v="Fortalecimiento organizacional y simplificación de procesos"/>
    <s v="NO"/>
    <s v="Profesional definición de necesidades 1 y estadística"/>
    <m/>
    <m/>
    <m/>
    <m/>
    <m/>
    <m/>
    <m/>
    <m/>
    <m/>
    <m/>
    <m/>
    <m/>
    <m/>
    <s v="Sebastian Ayala Calderon - 3058199250 - sayalac@bomberosbogota.gov.co "/>
    <n v="456"/>
    <s v="Operaciones y respuesta"/>
    <s v="Fortalecer los procesos de preparativos y respuesta"/>
    <x v="1"/>
    <x v="1"/>
  </r>
  <r>
    <m/>
    <x v="0"/>
    <x v="7"/>
    <x v="2"/>
    <s v="Funcional"/>
    <s v="Autonomía de Logística en Operaciones"/>
    <s v="Procesos de respuesta ejecutados en oportunidad"/>
    <m/>
    <s v="ADELANTAR TODAS LAS ACCIONES ENCAMINADAS A COORDINAR, MONITOREAR Y GESTIONAR EL SISTEMA DE TELECOMUNICACIONES PARA LA ATENCIÓN DE EMERGENCIAS"/>
    <s v="PRESTAR LOS SERVICIOS VETERINARIOS A  RESCATADOS Y/O RECUPERADOS DURANTE LA ATENCIÓN DE EMERGENCIAS"/>
    <s v="Fortalecimiento organizacional y simplificación de procesos"/>
    <s v="NO"/>
    <s v="Veterinario 1"/>
    <m/>
    <m/>
    <m/>
    <m/>
    <m/>
    <m/>
    <m/>
    <m/>
    <m/>
    <m/>
    <m/>
    <m/>
    <m/>
    <s v="Sebastian Ayala Calderon - 3058199250 - sayalac@bomberosbogota.gov.co "/>
    <n v="457"/>
    <s v="Operaciones y respuesta"/>
    <s v="Fortalecer los procesos de preparativos y respuesta"/>
    <x v="1"/>
    <x v="1"/>
  </r>
  <r>
    <m/>
    <x v="0"/>
    <x v="7"/>
    <x v="2"/>
    <s v="Funcional"/>
    <s v="Autonomía de Logística en Operaciones"/>
    <s v="Procesos de respuesta ejecutados en oportunidad"/>
    <m/>
    <s v="ADELANTAR TODAS LAS ACCIONES ENCAMINADAS A COORDINAR, MONITOREAR Y GESTIONAR EL SISTEMA DE TELECOMUNICACIONES PARA LA ATENCIÓN DE EMERGENCIAS"/>
    <s v="PRESTAR LOS SERVICIOS VETERINARIOS A  RESCATADOS Y/O RECUPERADOS DURANTE LA ATENCIÓN DE EMERGENCIAS"/>
    <s v="Fortalecimiento organizacional y simplificación de procesos"/>
    <s v="NO"/>
    <s v="Veterinario 2"/>
    <m/>
    <m/>
    <m/>
    <m/>
    <m/>
    <m/>
    <m/>
    <m/>
    <m/>
    <m/>
    <m/>
    <m/>
    <m/>
    <s v="Sebastian Ayala Calderon - 3058199250 - sayalac@bomberosbogota.gov.co "/>
    <n v="458"/>
    <s v="Operaciones y respuesta"/>
    <s v="Fortalecer los procesos de preparativos y respuesta"/>
    <x v="1"/>
    <x v="1"/>
  </r>
  <r>
    <m/>
    <x v="0"/>
    <x v="7"/>
    <x v="2"/>
    <s v="Funcional"/>
    <s v="Autonomía de Logística en Operaciones"/>
    <s v="Procesos de respuesta ejecutados en oportunidad"/>
    <m/>
    <s v="ADELANTAR TODAS LAS ACCIONES ENCAMINADAS A COORDINAR, MONITOREAR Y GESTIONAR EL SISTEMA DE TELECOMUNICACIONES PARA LA ATENCIÓN DE EMERGENCIAS"/>
    <s v="PRESTAR LOS SERVICIOS VETERINARIOS A  RESCATADOS Y/O RECUPERADOS DURANTE LA ATENCIÓN DE EMERGENCIAS"/>
    <s v="Fortalecimiento organizacional y simplificación de procesos"/>
    <s v="NO"/>
    <s v="Veterinario 3"/>
    <m/>
    <m/>
    <m/>
    <m/>
    <m/>
    <m/>
    <m/>
    <m/>
    <m/>
    <m/>
    <m/>
    <m/>
    <m/>
    <s v="Sebastian Ayala Calderon - 3058199250 - sayalac@bomberosbogota.gov.co "/>
    <n v="459"/>
    <s v="Operaciones y respuesta"/>
    <s v="Fortalecer los procesos de preparativos y respuesta"/>
    <x v="1"/>
    <x v="1"/>
  </r>
  <r>
    <n v="285"/>
    <x v="0"/>
    <x v="8"/>
    <x v="3"/>
    <s v="Funcional"/>
    <s v="Suministros y Consumibles"/>
    <s v="Suministros y Consumibles"/>
    <n v="77000000"/>
    <s v="Disponibilidad de insumos y medicamentos veterinarios para atender  a los caninos que hacen parte del grupo BRAE "/>
    <s v="Adelantar las actividades de contratación "/>
    <s v="Política de planeación institucional"/>
    <s v="SI"/>
    <s v="Líder suministros y consumibles "/>
    <s v="70122002;70122005;70122006;70122007;70122008;70122009;70122010"/>
    <s v="Servicios médicos veterinarios, de hospitalización, con suministro de medicamentos e insumos veterinarios."/>
    <s v="CONTRATO DE ADQUISICION DE BIENES"/>
    <d v="2021-03-19T00:00:00"/>
    <m/>
    <d v="2021-05-09T00:00:00"/>
    <n v="9"/>
    <s v="CCE-10_Mínima cuantía"/>
    <n v="13000000"/>
    <m/>
    <n v="13000000"/>
    <s v="NO"/>
    <s v="N/A"/>
    <s v="Sebastian Ayala Calderon - 3058199250 - sayalac@bomberosbogota.gov.co "/>
    <n v="460"/>
    <s v="Operaciones y respuesta"/>
    <s v="Fortalecer los procesos de preparativos y respuesta"/>
    <x v="5"/>
    <x v="3"/>
  </r>
  <r>
    <n v="287"/>
    <x v="0"/>
    <x v="8"/>
    <x v="3"/>
    <s v="Funcional"/>
    <s v="Suministros y Consumibles"/>
    <s v="Suministros y Consumibles"/>
    <m/>
    <s v="Disponibilidad de insumos y medicamentos veterinarios para atender  a los caninos que hacen parte del grupo BRAE "/>
    <s v="Monitoreo y gestión a los requerimientos realizados a través de mesa logística"/>
    <s v="Política de planeación institucional"/>
    <s v="SI"/>
    <s v="Líder suministros y consumibles "/>
    <n v="80111600"/>
    <s v="Prestación de servicios profesionales para acompañar a la Subdirección Logistica, en la estructuración y definición de aspectos jurídicos en las etapas precontractuales, contractuales y postcontractuales  en el marco de los procesos y procedimientos a cargo de la dependencia."/>
    <s v="CONTRATO DE PRESTACION DE SERVICIOS PROFESIONALES"/>
    <d v="2021-03-23T00:00:00"/>
    <m/>
    <d v="2021-03-26T00:00:00"/>
    <n v="10"/>
    <s v="CCE-16_Contratación directa - Sin Oferta"/>
    <n v="40000000"/>
    <n v="4000000"/>
    <n v="35000000"/>
    <s v="NO"/>
    <s v="N/A"/>
    <s v="Sebastian Ayala Calderon - 3058199250 - sayalac@bomberosbogota.gov.co "/>
    <n v="462"/>
    <s v="Operaciones y respuesta"/>
    <s v="Fortalecer los procesos de preparativos y respuesta"/>
    <x v="3"/>
    <x v="3"/>
  </r>
  <r>
    <n v="315"/>
    <x v="0"/>
    <x v="8"/>
    <x v="3"/>
    <s v="Funcional"/>
    <s v="Suministros y Consumibles"/>
    <s v="Suministros y Consumibles"/>
    <m/>
    <s v="Disponibilidad de insumos y medicamentos veterinarios para atender  a los caninos que hacen parte del grupo BRAE "/>
    <s v="Seguimiento y control financiero del proceso"/>
    <s v="Política de planeación institucional"/>
    <s v="SI"/>
    <s v="Líder suministros y consumibles "/>
    <n v="80111600"/>
    <s v="Prestación de servicios profesionales para la Subdirección Logística en el  diseño, elaboración de piezas graficas,  generación de contenido y mejoramiento visual para los procesos a cargo de esta dependencia. "/>
    <s v="CONTRATO DE PRESTACION DE SERVICIOS PROFESIONALES"/>
    <d v="2021-03-29T00:00:00"/>
    <m/>
    <d v="2021-04-05T00:00:00"/>
    <n v="6"/>
    <s v="CCE-16_Contratación directa - Sin Oferta"/>
    <n v="24000000"/>
    <n v="4000000"/>
    <n v="24000000"/>
    <s v="NO"/>
    <s v="N/A"/>
    <s v="Sebastian Ayala Calderon - 3058199250 - sayalac@bomberosbogota.gov.co "/>
    <n v="463"/>
    <s v="Operaciones y respuesta"/>
    <s v="Fortalecer los procesos de preparativos y respuesta"/>
    <x v="3"/>
    <x v="3"/>
  </r>
  <r>
    <n v="289"/>
    <x v="0"/>
    <x v="8"/>
    <x v="3"/>
    <s v="Funcional"/>
    <s v="Suministros y Consumibles"/>
    <s v="Suministros y Consumibles"/>
    <n v="148000000"/>
    <s v="Disponibilidad de alimentos para los caninos que hacen parte del grupo BRAE"/>
    <s v="Adelantar las actividades de contratación "/>
    <s v="Política de planeación institucional"/>
    <s v="SI"/>
    <s v="Líder suministros y consumibles "/>
    <s v="10101500;_x000a_10121800"/>
    <s v="Adquirir productos alimentarios  para los caninos del grupo BRAE de la UAE Cuerpo Oficial de Bomberos."/>
    <s v="CONTRATO DE ADQUISICION DE BIENES"/>
    <d v="2021-02-15T00:00:00"/>
    <m/>
    <d v="2021-03-23T00:00:00"/>
    <n v="10"/>
    <s v="CCE-10_Mínima cuantía"/>
    <n v="35000000"/>
    <m/>
    <n v="35000000"/>
    <s v="NO"/>
    <s v="N/A"/>
    <s v="Sebastian Ayala Calderon - 3058199250 - sayalac@bomberosbogota.gov.co "/>
    <n v="465"/>
    <s v="Operaciones y respuesta"/>
    <s v="Fortalecer los procesos de preparativos y respuesta"/>
    <x v="5"/>
    <x v="3"/>
  </r>
  <r>
    <n v="291"/>
    <x v="0"/>
    <x v="8"/>
    <x v="3"/>
    <s v="Funcional"/>
    <s v="Suministros y Consumibles"/>
    <s v="Suministros y Consumibles"/>
    <m/>
    <s v="Disponibilidad de alimentos para los caninos que hacen parte del grupo BRAE"/>
    <s v="Monitoreo y control a los requerimientos realizados a través de mesa logística"/>
    <s v="Política de planeación institucional"/>
    <s v="SI"/>
    <s v="Líder suministros y consumibles "/>
    <n v="80111600"/>
    <s v="Prestación de servicios profesionales de carácter juridico  en el marco de los procesos y procedimientos a cargo de la Subdirección Logística"/>
    <s v="CONTRATO DE PRESTACION DE SERVICIOS PROFESIONALES"/>
    <d v="2021-02-01T00:00:00"/>
    <m/>
    <d v="2021-02-09T00:00:00"/>
    <n v="10"/>
    <s v="CCE-16_Contratación directa - Sin Oferta"/>
    <n v="82000000"/>
    <n v="8200000"/>
    <n v="82000000"/>
    <s v="NO"/>
    <s v="N/A"/>
    <s v="Sebastian Ayala Calderon - 3058199250 - sayalac@bomberosbogota.gov.co "/>
    <n v="467"/>
    <s v="Operaciones y respuesta"/>
    <s v="Fortalecer los procesos de preparativos y respuesta"/>
    <x v="3"/>
    <x v="3"/>
  </r>
  <r>
    <n v="292"/>
    <x v="0"/>
    <x v="8"/>
    <x v="3"/>
    <s v="Funcional"/>
    <s v="Suministros y Consumibles"/>
    <s v="Suministros y Consumibles"/>
    <m/>
    <s v="Disponibilidad de alimentos para los caninos que hacen parte del grupo BRAE"/>
    <s v="Realizar las diferentes solicitudes de alimentos para caninos recibidas a través de mesa logística, verificando las condiciones técnicas de los productos."/>
    <s v="Política de planeación institucional"/>
    <s v="SI"/>
    <s v="Líder suministros y consumibles "/>
    <n v="80111600"/>
    <s v="Prestación de servicios de apoyo a la gestión en el seguimiento y control de las actuaciones administativas necesarias para suministros consumibles a cargo de la Subdirección Logistica. "/>
    <s v="CONTRATO DE PRESTACIÓN DE SERVICIOS DE APOYO A LA GESTIÓN"/>
    <d v="2021-02-05T00:00:00"/>
    <m/>
    <d v="2021-02-09T00:00:00"/>
    <n v="10"/>
    <s v="CCE-16_Contratación directa - Sin Oferta"/>
    <n v="31000000"/>
    <n v="3100000"/>
    <n v="31000000"/>
    <s v="NO"/>
    <s v="N/A"/>
    <s v="Sebastian Ayala Calderon - 3058199250 - sayalac@bomberosbogota.gov.co "/>
    <n v="468"/>
    <s v="Operaciones y respuesta"/>
    <s v="Fortalecer los procesos de preparativos y respuesta"/>
    <x v="3"/>
    <x v="3"/>
  </r>
  <r>
    <n v="294"/>
    <x v="0"/>
    <x v="8"/>
    <x v="3"/>
    <s v="Funcional"/>
    <s v="Suministros y Consumibles"/>
    <s v="Suministros y Consumibles"/>
    <n v="268000000"/>
    <s v="Disponibilidad de elementos de bioseguridad, trauma kit e insumos médicos para la atención de emergencias e incidentes"/>
    <s v="Adelantar las actividades de contratación "/>
    <s v="Política de planeación institucional"/>
    <s v="SI"/>
    <s v="Líder suministros y consumibles "/>
    <s v="42141501;42141502;42141503;42142101;42142103;42142105;42142108;42172010;42172013;42172016;42172201;42281502;42291902"/>
    <s v="Proveer el suministro de elementos de bioseguridad, trauma kit e insumos médicos básicos para la atención de emergencias."/>
    <s v="ORDEN DE COMPRA"/>
    <d v="2021-05-15T00:00:00"/>
    <m/>
    <d v="2021-07-15T00:00:00"/>
    <n v="7"/>
    <s v="CCE-07_Selección abreviada subasta inversa"/>
    <n v="120000000"/>
    <m/>
    <n v="70000000"/>
    <s v="NO"/>
    <s v="N/A"/>
    <s v="Sebastian Ayala Calderon - 3058199250 - sayalac@bomberosbogota.gov.co "/>
    <n v="470"/>
    <s v="Operaciones y respuesta"/>
    <s v="Fortalecer los procesos de preparativos y respuesta"/>
    <x v="5"/>
    <x v="3"/>
  </r>
  <r>
    <n v="297"/>
    <x v="0"/>
    <x v="8"/>
    <x v="3"/>
    <s v="Funcional"/>
    <s v="Suministros y Consumibles"/>
    <s v="Suministros y Consumibles"/>
    <m/>
    <s v="Disponibilidad de elementos de bioseguridad, trauma kit e insumos médicos para la atención de emergencias e incidentes"/>
    <s v="Determinación de estandares y requisitos técnicos"/>
    <s v="Política de planeación institucional"/>
    <s v="SI"/>
    <s v="Líder suministros y consumibles "/>
    <n v="80111600"/>
    <s v="Prestación de servicios profesionales para acompañar a la Subdirección Logistica, en el diligenciamiento y  seguimiento de las herramientas de planificación y  gestión de los procedimientos a cargo de esta Sudirección. "/>
    <s v="CONTRATO DE PRESTACION DE SERVICIOS PROFESIONALES"/>
    <d v="2021-02-05T00:00:00"/>
    <m/>
    <d v="2021-02-09T00:00:00"/>
    <n v="10"/>
    <s v="CCE-16_Contratación directa - Sin Oferta"/>
    <n v="40000000"/>
    <n v="4000000"/>
    <n v="40000000"/>
    <s v="NO"/>
    <s v="N/A"/>
    <s v="Sebastian Ayala Calderon - 3058199250 - sayalac@bomberosbogota.gov.co "/>
    <n v="473"/>
    <s v="Operaciones y respuesta"/>
    <s v="Fortalecer los procesos de preparativos y respuesta"/>
    <x v="3"/>
    <x v="3"/>
  </r>
  <r>
    <n v="298"/>
    <x v="0"/>
    <x v="8"/>
    <x v="3"/>
    <s v="Funcional"/>
    <s v="Suministros y Consumibles"/>
    <s v="Suministros y Consumibles"/>
    <m/>
    <s v="Disponibilidad de elementos de bioseguridad, trauma kit e insumos médicos para la atención de emergencias e incidentes"/>
    <s v="Monitoreo y - seguimiento  financiero del proceso a los requerimientos realizados a través de mesa logística"/>
    <s v="Política de planeación institucional"/>
    <s v="SI"/>
    <s v="Líder suministros y consumibles "/>
    <n v="80111600"/>
    <s v="Prestar servicios profesionales para acompañar a la Subdirección Logística en la planeacion, seguimiento,  actualización y gestión presupuestal en el marco de los procesos y procedimiento a cargo de la dependencia."/>
    <s v="CONTRATO DE PRESTACION DE SERVICIOS PROFESIONALES"/>
    <d v="2021-01-22T00:00:00"/>
    <m/>
    <d v="2021-01-26T00:00:00"/>
    <n v="11"/>
    <s v="CCE-16_Contratación directa - Sin Oferta"/>
    <n v="77000000"/>
    <n v="7000000"/>
    <n v="77000000"/>
    <s v="NO"/>
    <s v="N/A"/>
    <s v="Sebastian Ayala Calderon - 3058199250 - sayalac@bomberosbogota.gov.co "/>
    <n v="474"/>
    <s v="Operaciones y respuesta"/>
    <s v="Fortalecer los procesos de preparativos y respuesta"/>
    <x v="3"/>
    <x v="3"/>
  </r>
  <r>
    <n v="299"/>
    <x v="0"/>
    <x v="8"/>
    <x v="3"/>
    <s v="Funcional"/>
    <s v="Suministros y Consumibles"/>
    <s v="Suministros y Consumibles"/>
    <m/>
    <s v="Disponibilidad de elementos de bioseguridad, trauma kit e insumos médicos para la atención de emergencias e incidentes"/>
    <s v="Seguimiento, control y rotación de inventarios, asi como su entrega a las estaciones"/>
    <s v="Política de planeación institucional"/>
    <s v="SI"/>
    <s v="Líder suministros y consumibles "/>
    <n v="80111600"/>
    <s v="Prestación de servicios de apoyo a la gestión para la Subdirección Logística en las actividades relacionadas con el componente administrativo de los procesos relacionados con consumibles y suministros y equipo menor a cargo de esta Subdirección. "/>
    <s v="CONTRATO DE PRESTACIÓN DE SERVICIOS DE APOYO A LA GESTIÓN"/>
    <d v="2021-02-16T00:00:00"/>
    <m/>
    <d v="2021-02-19T00:00:00"/>
    <n v="10"/>
    <s v="CCE-16_Contratación directa - Sin Oferta"/>
    <n v="31000000"/>
    <n v="3100000"/>
    <n v="31000000"/>
    <s v="NO"/>
    <s v="N/A"/>
    <s v="Sebastian Ayala Calderon - 3058199250 - sayalac@bomberosbogota.gov.co "/>
    <n v="475"/>
    <s v="Operaciones y respuesta"/>
    <s v="Fortalecer los procesos de preparativos y respuesta"/>
    <x v="3"/>
    <x v="3"/>
  </r>
  <r>
    <n v="300"/>
    <x v="0"/>
    <x v="8"/>
    <x v="3"/>
    <s v="Funcional"/>
    <s v="Suministros y Consumibles"/>
    <s v="Suministros y Consumibles"/>
    <n v="316400000"/>
    <s v="Garantizar herramientas, utensilios y materiales de hierro, otros metales y plásticos para la atención de herramientas"/>
    <s v="Adelantar las actividades de contratación "/>
    <s v="Política de planeación institucional"/>
    <s v="SI"/>
    <s v="Líder suministros y consumibles "/>
    <s v="39121321;_x000a_31162800;_x000a_39121700"/>
    <s v="Suministrar herramientas, utensilios y materiales de hierro, otros metales y plásticos para soporte en la atención de emergencias de la UAECOB."/>
    <s v="CONTRATO DE ADQUISICION DE BIENES"/>
    <d v="2021-05-15T00:00:00"/>
    <m/>
    <d v="2021-07-02T00:00:00"/>
    <n v="7"/>
    <s v="CCE-07_Selección abreviada subasta inversa"/>
    <n v="170000000"/>
    <m/>
    <n v="100000000"/>
    <s v="NO"/>
    <s v="N/A"/>
    <s v="Sebastian Ayala Calderon - 3058199250 - sayalac@bomberosbogota.gov.co "/>
    <n v="476"/>
    <s v="Operaciones y respuesta"/>
    <s v="Fortalecer los procesos de preparativos y respuesta"/>
    <x v="7"/>
    <x v="3"/>
  </r>
  <r>
    <n v="303"/>
    <x v="0"/>
    <x v="8"/>
    <x v="3"/>
    <s v="Funcional"/>
    <s v="Suministros y Consumibles"/>
    <s v="Suministros y Consumibles"/>
    <m/>
    <s v="Garantizar herramientas, utensilios y materiales de hierro, otros metales y plásticos para la atención de herramientas"/>
    <s v="Monitoreo y gestión a los requerimientos realizados a través de mesa logística y  el seguimiento y control financiero del proceso"/>
    <s v="Política de planeación institucional"/>
    <s v="SI"/>
    <s v="Líder suministros y consumibles "/>
    <n v="80111600"/>
    <s v="Prestación de servicios profesionales para acompañar a la Subdirección Logistica, en el diligenciamiento y  seguimiento de las herramientas de planificación y  gestión de los procedimientos a cargo de esta Sudirección. "/>
    <s v="CONTRATO DE PRESTACION DE SERVICIOS PROFESIONALES"/>
    <d v="2021-02-10T00:00:00"/>
    <m/>
    <d v="2021-02-11T00:00:00"/>
    <n v="10"/>
    <s v="CCE-16_Contratación directa - Sin Oferta"/>
    <n v="40000000"/>
    <n v="4000000"/>
    <n v="40000000"/>
    <s v="NO"/>
    <s v="N/A"/>
    <s v="Sebastian Ayala Calderon - 3058199250 - sayalac@bomberosbogota.gov.co "/>
    <n v="479"/>
    <s v="Operaciones y respuesta"/>
    <s v="Fortalecer los procesos de preparativos y respuesta"/>
    <x v="3"/>
    <x v="3"/>
  </r>
  <r>
    <n v="286"/>
    <x v="0"/>
    <x v="8"/>
    <x v="3"/>
    <s v="Funcional"/>
    <s v="Suministros y Consumibles"/>
    <s v="Suministros y Consumibles"/>
    <m/>
    <s v="Garantizar herramientas, utensilios y materiales de hierro, otros metales y plásticos para la atención de herramientas"/>
    <s v="Seguimiento, control y rotación de inventarios, asi como su transporte y distribución"/>
    <s v="Política de planeación institucional"/>
    <s v="SI"/>
    <s v="Líder suministros y consumibles "/>
    <n v="80111600"/>
    <s v="Prestación de servicios profesionales de carácter administrativo y financiero en el marco de los procesos y procedimientos a cargo de la Subdirección Logística"/>
    <s v="CONTRATO DE PRESTACION DE SERVICIOS PROFESIONALES"/>
    <d v="2021-01-28T00:00:00"/>
    <m/>
    <d v="2021-01-29T00:00:00"/>
    <n v="11"/>
    <s v="CCE-16_Contratación directa - Sin Oferta"/>
    <n v="90200000"/>
    <n v="8200000"/>
    <n v="90200000"/>
    <s v="NO"/>
    <s v="N/A"/>
    <s v="Sebastian Ayala Calderon - 3058199250 - sayalac@bomberosbogota.gov.co "/>
    <n v="480"/>
    <s v="Operaciones y respuesta"/>
    <s v="Fortalecer los procesos de preparativos y respuesta"/>
    <x v="3"/>
    <x v="3"/>
  </r>
  <r>
    <n v="306"/>
    <x v="0"/>
    <x v="8"/>
    <x v="3"/>
    <s v="Funcional"/>
    <s v="Suministros y Consumibles"/>
    <s v="Suministros y Consumibles"/>
    <m/>
    <s v="Garantizar herramientas, utensilios y materiales de hierro, otros metales y plásticos para la atención de herramientas"/>
    <s v="Visitas de seguimiento para validar las necesidades y estado de los suministros"/>
    <s v="Política de planeación institucional"/>
    <s v="SI"/>
    <s v="Líder suministros y consumibles "/>
    <n v="80111600"/>
    <s v="Prestación de servicios como conductor en los diferentes recorridos de carácter operativo que se requieran en la Subdirección Logistica. "/>
    <s v="CONTRATO DE PRESTACIÓN DE SERVICIOS DE APOYO A LA GESTIÓN"/>
    <d v="2021-02-04T00:00:00"/>
    <m/>
    <d v="2021-02-09T00:00:00"/>
    <n v="6"/>
    <s v="CCE-16_Contratación directa - Sin Oferta"/>
    <n v="16200000"/>
    <n v="2700000"/>
    <n v="14000000"/>
    <s v="NO"/>
    <s v="N/A"/>
    <s v="Sebastian Ayala Calderon - 3058199250 - sayalac@bomberosbogota.gov.co "/>
    <n v="482"/>
    <s v="Operaciones y respuesta"/>
    <s v="Fortalecer los procesos de preparativos y respuesta"/>
    <x v="3"/>
    <x v="3"/>
  </r>
  <r>
    <n v="307"/>
    <x v="0"/>
    <x v="8"/>
    <x v="3"/>
    <s v="Funcional"/>
    <s v="Suministros y Consumibles"/>
    <s v="Suministros y Consumibles"/>
    <n v="240900000"/>
    <s v="Recargar extintores y reponer aquellos que se den de baja "/>
    <s v="Adelantar las actividades de contratación "/>
    <s v="Política de planeación institucional"/>
    <s v="SI"/>
    <s v="Líder suministros y consumibles "/>
    <n v="72101509"/>
    <s v="Adquisición, mantenimiento y recarga de los extintores de la UAECOB y de agentes químicos extintores para las máquinas de bomberos"/>
    <s v="CONTRATO DE ADQUISICION DE BIENES"/>
    <d v="2021-04-26T00:00:00"/>
    <m/>
    <d v="2021-06-30T00:00:00"/>
    <n v="10"/>
    <s v="CCE-07_Selección abreviada subasta inversa"/>
    <n v="253000000"/>
    <m/>
    <n v="253000000"/>
    <s v="NO"/>
    <s v="N/A"/>
    <s v="Sebastian Ayala Calderon - 3058199250 - sayalac@bomberosbogota.gov.co "/>
    <n v="483"/>
    <s v="Operaciones y respuesta"/>
    <s v="Fortalecer los procesos de preparativos y respuesta"/>
    <x v="5"/>
    <x v="3"/>
  </r>
  <r>
    <n v="308"/>
    <x v="0"/>
    <x v="8"/>
    <x v="3"/>
    <s v="Funcional"/>
    <s v="Suministros y Consumibles"/>
    <s v="Suministros y Consumibles"/>
    <m/>
    <s v="Recargar extintores y reponer aquellos que se den de baja "/>
    <s v="Realizar las visitas técnicas para programación de elementos y su rmantenimiento"/>
    <s v="Política de planeación institucional"/>
    <s v="SI"/>
    <s v="Líder suministros y consumibles "/>
    <n v="80111600"/>
    <s v="Prestación de servicios profesionales para apoyar la realización y ejercer el acompañamiento administrativo y financiero en la elaboración y revisión de las actas de liquidación y de cierre de expedientes, así como demás actuaciones administrativas requeridas en los procesos de contratación adelantados por la Subdirección Logistica."/>
    <s v="CONTRATO DE PRESTACION DE SERVICIOS PROFESIONALES"/>
    <d v="2021-04-14T00:00:00"/>
    <m/>
    <d v="2021-04-16T00:00:00"/>
    <n v="6"/>
    <s v="CCE-16_Contratación directa - Sin Oferta"/>
    <n v="27600000"/>
    <n v="4600000"/>
    <n v="27600000"/>
    <s v="NO"/>
    <s v="N/A"/>
    <s v="Sebastian Ayala Calderon - 3058199250 - sayalac@bomberosbogota.gov.co "/>
    <n v="484"/>
    <s v="Operaciones y respuesta"/>
    <s v="Fortalecer los procesos de preparativos y respuesta"/>
    <x v="3"/>
    <x v="3"/>
  </r>
  <r>
    <n v="310"/>
    <x v="0"/>
    <x v="8"/>
    <x v="3"/>
    <s v="Funcional"/>
    <s v="Suministros y Consumibles"/>
    <s v="Suministros y Consumibles"/>
    <m/>
    <s v="Recargar extintores y reponer aquellos que se den de baja "/>
    <s v="Monitoreo y gestión a los requerimientos realizados a través de mesa logística"/>
    <s v="Política de planeación institucional"/>
    <s v="SI"/>
    <s v="Líder suministros y consumibles "/>
    <n v="80111600"/>
    <s v="Prestación de servicios profesionales para brindar soporte y acompañamiento técnico y tecnológico a los aplicativos implementados en los procedimientos a cargo de por la Subdirección Logistica."/>
    <s v="CONTRATO DE PRESTACION DE SERVICIOS PROFESIONALES"/>
    <d v="2021-02-02T00:00:00"/>
    <m/>
    <d v="2021-02-08T00:00:00"/>
    <n v="9"/>
    <s v="CCE-16_Contratación directa - Sin Oferta"/>
    <n v="80300000"/>
    <n v="7300000"/>
    <n v="80300000"/>
    <s v="NO"/>
    <s v="N/A"/>
    <s v="Sebastian Ayala Calderon - 3058199250 - sayalac@bomberosbogota.gov.co "/>
    <n v="486"/>
    <s v="Operaciones y respuesta"/>
    <s v="Fortalecer los procesos de preparativos y respuesta"/>
    <x v="3"/>
    <x v="3"/>
  </r>
  <r>
    <n v="321"/>
    <x v="0"/>
    <x v="8"/>
    <x v="3"/>
    <s v="Funcional"/>
    <s v="Suministros y Consumibles"/>
    <s v="Suministros y Consumibles"/>
    <m/>
    <s v="Recargar extintores y reponer aquellos que se den de baja "/>
    <s v="Seguimiento y control financiero del proceso"/>
    <s v="Política de planeación institucional"/>
    <s v="SI"/>
    <s v="Líder suministros y consumibles "/>
    <n v="80111600"/>
    <s v="Prestación de servicios de apoyo a la gestión para la Subdirección Logistica en las actividades relacionadas con el componente administrativo de los procesos a cargo de esta Subdirección. "/>
    <s v="CONTRATO DE PRESTACIÓN DE SERVICIOS DE APOYO A LA GESTIÓN"/>
    <d v="2021-02-17T00:00:00"/>
    <m/>
    <d v="2021-02-18T00:00:00"/>
    <n v="10"/>
    <s v="CCE-16_Contratación directa - Sin Oferta"/>
    <n v="33000000"/>
    <n v="3300000"/>
    <n v="33000000"/>
    <s v="NO"/>
    <s v="N/A"/>
    <s v="Sebastian Ayala Calderon - 3058199250 - sayalac@bomberosbogota.gov.co "/>
    <n v="488"/>
    <s v="Operaciones y respuesta"/>
    <s v="Fortalecer los procesos de preparativos y respuesta"/>
    <x v="3"/>
    <x v="3"/>
  </r>
  <r>
    <n v="318"/>
    <x v="0"/>
    <x v="8"/>
    <x v="3"/>
    <s v="Funcional"/>
    <s v="Suministros y Consumibles"/>
    <s v="Suministros y Consumibles"/>
    <n v="92500000"/>
    <s v="Asegurar las raciones de campaña  para el personal Operativo"/>
    <s v="Adelantar las actividades de contratación "/>
    <s v="Política de planeación institucional"/>
    <s v="SI"/>
    <s v="Líder suministros y consumibles "/>
    <n v="50192700"/>
    <s v="Suministrar  raciones de campaña para dotación de los grupos operativos de la UAECOB, que participan en la atención de emergencias o incidentes, procesos de capacitación y en actividades de gestión de riesgos que se presentan dentro y fuera del Distrito Capital._x000a_"/>
    <s v="CONTRATO DE ADQUISICION DE BIENES"/>
    <d v="2021-07-01T00:00:00"/>
    <m/>
    <d v="2021-07-31T00:00:00"/>
    <n v="6"/>
    <s v="CCE-10_Mínima cuantía"/>
    <n v="20000000"/>
    <m/>
    <n v="20000000"/>
    <s v="NO"/>
    <s v="N/A"/>
    <s v="Sebastian Ayala Calderon - 3058199250 - sayalac@bomberosbogota.gov.co "/>
    <n v="489"/>
    <s v="Operaciones y respuesta"/>
    <s v="Fortalecer los procesos de preparativos y respuesta"/>
    <x v="5"/>
    <x v="3"/>
  </r>
  <r>
    <n v="313"/>
    <x v="0"/>
    <x v="8"/>
    <x v="3"/>
    <s v="Funcional"/>
    <s v="Suministros y Consumibles"/>
    <s v="Suministros y Consumibles"/>
    <m/>
    <s v="Asegurar las raciones de campaña  para el personal Operativo"/>
    <s v="Validación en el recibo y entrega de los productos con los uniformados de acuerdo a las solicitudes realizada a través de mesa logística."/>
    <s v="Política de planeación institucional"/>
    <s v="SI"/>
    <s v="Líder suministros y consumibles "/>
    <n v="80111600"/>
    <s v="Prestación de servicios profesionales para apoyar la realización y ejercer el acompañamiento administrativo y financiero en la elaboración y revisión de las actas de liquidación y de cierre de expedientes, así como demás actuaciones administrativas requeridas en los procesos de contratación adelantados por la Subdirección Logistica."/>
    <s v="CONTRATO DE PRESTACION DE SERVICIOS PROFESIONALES"/>
    <d v="2021-02-23T00:00:00"/>
    <m/>
    <d v="2021-02-26T00:00:00"/>
    <n v="10"/>
    <s v="CCE-16_Contratación directa - Sin Oferta"/>
    <n v="46000000"/>
    <n v="4600000"/>
    <n v="46000000"/>
    <s v="NO"/>
    <s v="N/A"/>
    <s v="Sebastian Ayala Calderon - 3058199250 - sayalac@bomberosbogota.gov.co "/>
    <n v="490"/>
    <s v="Operaciones y respuesta"/>
    <s v="Fortalecer los procesos de preparativos y respuesta"/>
    <x v="3"/>
    <x v="3"/>
  </r>
  <r>
    <n v="316"/>
    <x v="0"/>
    <x v="8"/>
    <x v="3"/>
    <s v="Funcional"/>
    <s v="Suministros y Consumibles"/>
    <s v="Suministros y Consumibles"/>
    <m/>
    <s v="Asegurar las raciones de campaña  para el personal Operativo"/>
    <s v="Monitoreo y control a los requerimientos realizados a través de mesa logística"/>
    <s v="Política de planeación institucional"/>
    <s v="SI"/>
    <s v="Líder suministros y consumibles "/>
    <n v="80111600"/>
    <s v="Prestación de servicios de apoyo a la gestión de carácter administrativo y documental para la atención de requerimientos, solicitudes y tramites documentales del personal operativo a cargo de la estación B3 - Logistica.  "/>
    <s v="CONTRATO DE PRESTACIÓN DE SERVICIOS DE APOYO A LA GESTIÓN"/>
    <d v="2021-02-05T00:00:00"/>
    <m/>
    <d v="2021-02-09T00:00:00"/>
    <n v="10"/>
    <s v="CCE-16_Contratación directa - Sin Oferta"/>
    <n v="26500000"/>
    <n v="2650000"/>
    <n v="26500000"/>
    <s v="NO"/>
    <s v="N/A"/>
    <s v="Sebastian Ayala Calderon - 3058199250 - sayalac@bomberosbogota.gov.co "/>
    <n v="492"/>
    <s v="Operaciones y respuesta"/>
    <s v="Fortalecer los procesos de preparativos y respuesta"/>
    <x v="3"/>
    <x v="3"/>
  </r>
  <r>
    <n v="324"/>
    <x v="0"/>
    <x v="8"/>
    <x v="3"/>
    <s v="Funcional"/>
    <s v="Suministros y Consumibles"/>
    <s v="Suministros y Consumibles"/>
    <n v="314223666.24219561"/>
    <s v="Disponibilidad de elementos de protección personal y desinfección para evitar el COVID-19"/>
    <s v="Determinación de estandares y requisitos técnicos"/>
    <s v="Política de planeación institucional"/>
    <s v="SI"/>
    <s v="Líder suministros y consumibles "/>
    <s v="42141501;42141502;42141503;42142101;42142103;42142105;42142108;42172010;42172013;42172016;42172201;42281502;42291902"/>
    <s v="Suministrar elementos de protección personal y desinfección para evitar el contagio y propagación del coronavirus COVID-19."/>
    <s v="ORDEN DE COMPRA"/>
    <d v="2021-02-04T00:00:00"/>
    <m/>
    <d v="2021-03-06T00:00:00"/>
    <n v="3"/>
    <s v="CCE-99_Seléccion abreviada - acuerdo marco"/>
    <n v="268223666.24219561"/>
    <m/>
    <n v="245292215"/>
    <s v="NO"/>
    <s v="N/A"/>
    <s v="Sebastian Ayala Calderon - 3058199250 - sayalac@bomberosbogota.gov.co "/>
    <n v="494"/>
    <s v="Operaciones y respuesta"/>
    <s v="Fortalecer los procesos de preparativos y respuesta"/>
    <x v="5"/>
    <x v="3"/>
  </r>
  <r>
    <n v="355"/>
    <x v="0"/>
    <x v="8"/>
    <x v="3"/>
    <s v="Funcional"/>
    <s v="Suministros y Consumibles"/>
    <s v="Suministros y Consumibles"/>
    <m/>
    <s v="Disponibilidad de elementos de protección personal y desinfección para evitar el COVID-19"/>
    <s v="Adelantar las actividades de contratación "/>
    <s v="Política de planeación institucional"/>
    <s v="SI"/>
    <s v="Líder suministros y consumibles "/>
    <n v="80111600"/>
    <s v="Prestación de servicios profesionales para apoyar la realización y ejercer el acompañamiento administrativo y financiero en la elaboración y revisión de las actas de liquidación y de cierre de expedientes, así como demás actuaciones administrativas requeridas en los procesos de contratación adelantados por la Subdirección Logistica."/>
    <s v="CONTRATO DE PRESTACION DE SERVICIOS PROFESIONALES"/>
    <d v="2021-02-16T00:00:00"/>
    <m/>
    <d v="2021-02-18T00:00:00"/>
    <n v="10"/>
    <s v="CCE-16_Contratación directa - Sin Oferta"/>
    <n v="46000000"/>
    <n v="4600000"/>
    <n v="46000000"/>
    <s v="NO"/>
    <s v="N/A"/>
    <s v="Sebastian Ayala Calderon - 3058199250 - sayalac@bomberosbogota.gov.co "/>
    <n v="495"/>
    <s v="Operaciones y respuesta"/>
    <s v="Fortalecer los procesos de preparativos y respuesta"/>
    <x v="3"/>
    <x v="3"/>
  </r>
  <r>
    <n v="332"/>
    <x v="0"/>
    <x v="8"/>
    <x v="3"/>
    <s v="Funcional"/>
    <s v="Suministros y Consumibles"/>
    <s v="Suministros y Consumibles"/>
    <m/>
    <s v="Trajes de línea de fuego reparados y descontaminados"/>
    <s v="Monitoreo y gestión a los requerimientos realizados a través de mesa logística y  el seguimiento y control financiero del proceso"/>
    <s v="Política de planeación institucional"/>
    <s v="SI"/>
    <s v="Líder suministros y consumibles "/>
    <n v="80111600"/>
    <s v="Prestación de servicios profesionales para acompañar a la Subdirección Logistica, en la estructuración y definición de aspectos jurídicos en las etapas precontractuales, contractuales y postcontractuales  en el marco de los procesos y procedimientos a cargo de la dependencia."/>
    <s v="CONTRATO DE PRESTACION DE SERVICIOS PROFESIONALES"/>
    <d v="2021-02-26T00:00:00"/>
    <m/>
    <d v="2021-03-03T00:00:00"/>
    <n v="8"/>
    <s v="CCE-16_Contratación directa - Sin Oferta"/>
    <n v="40000000"/>
    <n v="4000000"/>
    <n v="40000000"/>
    <s v="NO"/>
    <s v="N/A"/>
    <s v="Sebastian Ayala Calderon - 3058199250 - sayalac@bomberosbogota.gov.co "/>
    <n v="502"/>
    <s v="Operaciones y respuesta"/>
    <s v="Fortalecer los procesos de preparativos y respuesta"/>
    <x v="3"/>
    <x v="3"/>
  </r>
  <r>
    <n v="351"/>
    <x v="0"/>
    <x v="8"/>
    <x v="3"/>
    <s v="Funcional"/>
    <s v="Suministros y Consumibles"/>
    <s v="Suministros y Consumibles"/>
    <m/>
    <s v="Trajes de línea de fuego reparados y descontaminados"/>
    <s v="Visitas a estaciones para validar el estado de los EPP´s"/>
    <s v="Política de planeación institucional"/>
    <s v="SI"/>
    <s v="Líder suministros y consumibles "/>
    <n v="80111600"/>
    <s v="Prestación de servicios profesionales para la Subdirección Logística en el seguimiento y control del componente ambiental, así como, la gestión de solicitudes de mesa logística en relación con  parque automotor, equipo menor y suministros consumibles. "/>
    <s v="CONTRATO DE PRESTACION DE SERVICIOS PROFESIONALES"/>
    <d v="2021-02-23T00:00:00"/>
    <m/>
    <d v="2021-02-26T00:00:00"/>
    <n v="10"/>
    <s v="CCE-16_Contratación directa - Sin Oferta"/>
    <n v="40000000"/>
    <n v="4000000"/>
    <n v="40000000"/>
    <s v="NO"/>
    <s v="N/A"/>
    <s v="Sebastian Ayala Calderon - 3058199250 - sayalac@bomberosbogota.gov.co "/>
    <n v="503"/>
    <s v="Operaciones y respuesta"/>
    <s v="Fortalecer los procesos de preparativos y respuesta"/>
    <x v="3"/>
    <x v="3"/>
  </r>
  <r>
    <n v="339"/>
    <x v="0"/>
    <x v="8"/>
    <x v="3"/>
    <s v="Funcional"/>
    <s v="Suministros y Consumibles"/>
    <s v="Suministros y Consumibles"/>
    <m/>
    <s v="Cambiar escaleras especializadas en mal estado para máquinas extintoras y estaciones de bomberos."/>
    <s v="Seguimiento y control financiero del proceso"/>
    <s v="Política de planeación institucional"/>
    <s v="SI"/>
    <s v="Líder suministros y consumibles "/>
    <n v="80111600"/>
    <s v="Prestación de  servicios profesionales para apoyar a la Subdirección Logística en el seguimiento y  elaboración de informes referentes a la ejecución de los contratos a cargo de esta dependencia."/>
    <s v="CONTRATO DE PRESTACION DE SERVICIOS PROFESIONALES"/>
    <d v="2021-03-10T00:00:00"/>
    <m/>
    <d v="2021-03-12T00:00:00"/>
    <n v="10"/>
    <s v="CCE-16_Contratación directa - Sin Oferta"/>
    <n v="44000000"/>
    <n v="4000000"/>
    <n v="44000000"/>
    <s v="NO"/>
    <s v="N/A"/>
    <s v="Sebastian Ayala Calderon - 3058199250 - sayalac@bomberosbogota.gov.co "/>
    <n v="509"/>
    <s v="Operaciones y respuesta"/>
    <s v="Fortalecer los procesos de preparativos y respuesta"/>
    <x v="3"/>
    <x v="3"/>
  </r>
  <r>
    <n v="341"/>
    <x v="0"/>
    <x v="9"/>
    <x v="3"/>
    <s v="Funcional"/>
    <s v="Mantenimiento parque automotor"/>
    <s v="Administración del parque automotor de la UAECOB"/>
    <n v="600000000"/>
    <s v="Mantenimiento de vehículos livianos"/>
    <s v="Adelantar las actividades de contratación "/>
    <s v="Política de planeación institucional"/>
    <s v="SI"/>
    <s v="Líder parque automotor"/>
    <n v="78181500"/>
    <s v="Mantenimiento preventivo y correctivo, incluyendo el suministro de repuestos, insumos y mano de obra especializada para los vehículos livianos pertenecientes al parque automotor de la U.A.E. cuerpo oficial de bomberos de Bogotá D.C."/>
    <s v="CONTRATO DE SUMINISTRO DE SERVICIOS"/>
    <d v="2021-03-30T00:00:00"/>
    <m/>
    <d v="2021-07-01T00:00:00"/>
    <n v="8"/>
    <s v="licitacion púbñica"/>
    <n v="465500000"/>
    <m/>
    <n v="465500000"/>
    <s v="NO"/>
    <s v="N/A"/>
    <s v="Sebastian Ayala Calderon - 3058199250 - sayalac@bomberosbogota.gov.co "/>
    <n v="511"/>
    <s v="Operaciones y respuesta"/>
    <s v="Fortalecer los procesos de preparativos y respuesta"/>
    <x v="5"/>
    <x v="3"/>
  </r>
  <r>
    <n v="333"/>
    <x v="0"/>
    <x v="9"/>
    <x v="3"/>
    <s v="Funcional"/>
    <s v="Mantenimiento parque automotor"/>
    <s v="Administración del parque automotor de la UAECOB"/>
    <m/>
    <s v="Mantenimiento de vehículos livianos"/>
    <s v="Monitoreo y gestión a los requerimientos realizados a través de mesa logística y  el seguimiento y control financiero del proceso"/>
    <s v="Política de planeación institucional"/>
    <s v="SI"/>
    <s v="Líder parque automotor"/>
    <n v="80111600"/>
    <s v="Prestación de servicios profesionales para acompañar a la Subdirección Logística en el seguimiento técnico del mantenimiento de los vehículos del parque automotor de la UAECOB."/>
    <s v="CONTRATO DE PRESTACION DE SERVICIOS PROFESIONALES"/>
    <d v="2021-03-02T00:00:00"/>
    <m/>
    <d v="2021-03-04T00:00:00"/>
    <n v="10"/>
    <s v="CCE-16_Contratación directa - Sin Oferta"/>
    <n v="40000000"/>
    <n v="4000000"/>
    <n v="40000000"/>
    <s v="NO"/>
    <s v="N/A"/>
    <s v="Sebastian Ayala Calderon - 3058199250 - sayalac@bomberosbogota.gov.co "/>
    <n v="514"/>
    <s v="Operaciones y respuesta"/>
    <s v="Fortalecer los procesos de preparativos y respuesta"/>
    <x v="3"/>
    <x v="3"/>
  </r>
  <r>
    <n v="356"/>
    <x v="0"/>
    <x v="9"/>
    <x v="3"/>
    <s v="Funcional"/>
    <s v="Mantenimiento parque automotor"/>
    <s v="Administración del parque automotor de la UAECOB"/>
    <m/>
    <s v="Mantenimiento de vehículos livianos"/>
    <s v="Inspecciones técnicas preventivas, revisión de informes técnicos mensuales y validación de repuestos originales."/>
    <s v="Política de planeación institucional"/>
    <s v="SI"/>
    <s v="Líder parque automotor"/>
    <n v="80111600"/>
    <s v="Prestación de servicios profesionales para realizar el seguimiento administrativo, operativo, control y monitoreo a los vehículos  del parque automotor, que se encuentren o sean objeto de mantenimiento a cargo de la Subdirección Logistica. "/>
    <s v="CONTRATO DE PRESTACION DE SERVICIOS PROFESIONALES"/>
    <d v="2021-02-04T00:00:00"/>
    <m/>
    <d v="2021-02-09T00:00:00"/>
    <n v="10"/>
    <s v="CCE-16_Contratación directa - Sin Oferta"/>
    <n v="70000000"/>
    <n v="7000000"/>
    <n v="70000000"/>
    <s v="NO"/>
    <s v="N/A"/>
    <s v="Sebastian Ayala Calderon - 3058199250 - sayalac@bomberosbogota.gov.co "/>
    <n v="515"/>
    <s v="Operaciones y respuesta"/>
    <s v="Fortalecer los procesos de preparativos y respuesta"/>
    <x v="3"/>
    <x v="3"/>
  </r>
  <r>
    <n v="350"/>
    <x v="0"/>
    <x v="9"/>
    <x v="3"/>
    <s v="Funcional"/>
    <s v="Mantenimiento parque automotor"/>
    <s v="Administración del parque automotor de la UAECOB"/>
    <n v="1656500000"/>
    <s v="Mantenimiento de vehículos pesados"/>
    <s v="Adelantar las actividades de contratación "/>
    <s v="Política de planeación institucional"/>
    <s v="SI"/>
    <s v="Líder parque automotor"/>
    <n v="78181500"/>
    <s v="Mantenimiento preventivo y correctivo, incluyendo el suministro de repuestos, insumos y mano de obra especializada para los vehículos pesados y/o máquinas pertenecientes al parque automotor de la U.A.E. cuerpo oficial de bomberos de Bogotá D.C."/>
    <s v="CONTRATO DE SUMINISTRO DE SERVICIOS"/>
    <d v="2021-03-30T00:00:00"/>
    <m/>
    <d v="2021-07-01T00:00:00"/>
    <n v="8"/>
    <s v="Licitacion pública"/>
    <n v="1021692215"/>
    <m/>
    <n v="1500000000"/>
    <s v="NO"/>
    <s v="N/A"/>
    <s v="Sebastian Ayala Calderon - 3058199250 - sayalac@bomberosbogota.gov.co "/>
    <n v="520"/>
    <s v="Operaciones y respuesta"/>
    <s v="Fortalecer los procesos de preparativos y respuesta"/>
    <x v="5"/>
    <x v="3"/>
  </r>
  <r>
    <n v="327"/>
    <x v="0"/>
    <x v="9"/>
    <x v="3"/>
    <s v="Funcional"/>
    <s v="Mantenimiento parque automotor"/>
    <s v="Administración del parque automotor de la UAECOB"/>
    <m/>
    <s v="Mantenimiento de vehículos pesados"/>
    <s v="Realizar inspecciones técnicas preventivas a los vehículos pesados"/>
    <s v="Política de planeación institucional"/>
    <s v="SI"/>
    <s v="Líder parque automotor"/>
    <n v="80111600"/>
    <s v="Prestación de servicios de apoyo a la gestión para realizar el seguimiento y control de las bases de datos,  hojas de vida del parque automotor con el cual cuenta la Subdirección Logistica."/>
    <s v="CONTRATO DE PRESTACIÓN DE SERVICIOS DE APOYO A LA GESTIÓN"/>
    <d v="2021-02-09T00:00:00"/>
    <m/>
    <d v="2021-02-11T00:00:00"/>
    <n v="10"/>
    <s v="CCE-16_Contratación directa - Sin Oferta"/>
    <n v="26500000"/>
    <n v="2650000"/>
    <n v="26500000"/>
    <s v="NO"/>
    <s v="N/A"/>
    <s v="Sebastian Ayala Calderon - 3058199250 - sayalac@bomberosbogota.gov.co "/>
    <n v="522"/>
    <s v="Operaciones y respuesta"/>
    <s v="Fortalecer los procesos de preparativos y respuesta"/>
    <x v="3"/>
    <x v="3"/>
  </r>
  <r>
    <n v="334"/>
    <x v="0"/>
    <x v="9"/>
    <x v="3"/>
    <s v="Funcional"/>
    <s v="Mantenimiento parque automotor"/>
    <s v="Administración del parque automotor de la UAECOB"/>
    <m/>
    <s v="Mantenimiento de vehículos pesados"/>
    <s v="Monitoreo y gestión a los requerimientos realizados a través de mesa logística y  el seguimiento y control financiero del proceso"/>
    <s v="Política de planeación institucional"/>
    <s v="SI"/>
    <s v="Líder parque automotor"/>
    <n v="80111600"/>
    <s v="Prestación de servicios profesionales para acompañar a la Suddirección Logística en el seguimiento  técnico y administrativo, referente al mantenimiento de los vehículos del parque automotor de la UAECOB."/>
    <s v="CONTRATO DE PRESTACION DE SERVICIOS PROFESIONALES"/>
    <d v="2021-03-12T00:00:00"/>
    <m/>
    <d v="2021-03-16T00:00:00"/>
    <n v="9"/>
    <s v="CCE-16_Contratación directa - Sin Oferta"/>
    <n v="60000000"/>
    <n v="6000000"/>
    <n v="60000000"/>
    <s v="NO"/>
    <s v="N/A"/>
    <s v="Sebastian Ayala Calderon - 3058199250 - sayalac@bomberosbogota.gov.co "/>
    <n v="524"/>
    <s v="Operaciones y respuesta"/>
    <s v="Fortalecer los procesos de preparativos y respuesta"/>
    <x v="3"/>
    <x v="3"/>
  </r>
  <r>
    <n v="345"/>
    <x v="0"/>
    <x v="9"/>
    <x v="3"/>
    <s v="Funcional"/>
    <s v="Mantenimiento parque automotor"/>
    <s v="Administración del parque automotor de la UAECOB"/>
    <m/>
    <s v="Mantenimiento de vehículos pesados"/>
    <s v="Revisión de informes técnicos mensuales y validación de repuestos originales."/>
    <s v="Política de planeación institucional"/>
    <s v="SI"/>
    <s v="Líder parque automotor"/>
    <n v="80111600"/>
    <s v="Prestación de servicios profesionales para realizar el seguimiento administrativo, operativo, control y monitoreo a los vehículos  del parque automotor, que se encuentren o sean objeto de mantenimiento a cargo de la Subdirección Logistica. "/>
    <s v="CONTRATO DE PRESTACION DE SERVICIOS PROFESIONALES"/>
    <d v="2021-02-24T00:00:00"/>
    <m/>
    <d v="2021-02-26T00:00:00"/>
    <n v="10"/>
    <s v="CCE-16_Contratación directa - Sin Oferta"/>
    <n v="70000000"/>
    <n v="7000000"/>
    <n v="70000000"/>
    <s v="NO"/>
    <s v="N/A"/>
    <s v="Sebastian Ayala Calderon - 3058199250 - sayalac@bomberosbogota.gov.co "/>
    <n v="525"/>
    <s v="Operaciones y respuesta"/>
    <s v="Fortalecer los procesos de preparativos y respuesta"/>
    <x v="3"/>
    <x v="3"/>
  </r>
  <r>
    <n v="358"/>
    <x v="0"/>
    <x v="9"/>
    <x v="3"/>
    <s v="Funcional"/>
    <s v="Mantenimiento parque automotor"/>
    <s v="Administración del parque automotor de la UAECOB"/>
    <n v="818600000"/>
    <s v="Disponibilidad de combustible"/>
    <s v="Adelantar las actividades de contratación "/>
    <s v="Política de planeación institucional"/>
    <s v="SI"/>
    <s v="Líder parque automotor"/>
    <n v="15101500"/>
    <s v="Disponer el servicio de suministro de combustibles para vehículos, máquinas y equipos especializados dentro y fuera de Bogotá."/>
    <s v="ORDEN DE COMPRA"/>
    <d v="2021-07-01T00:00:00"/>
    <m/>
    <d v="2021-07-15T00:00:00"/>
    <n v="5"/>
    <s v="CCE-99_Seléccion abreviada - acuerdo marco"/>
    <n v="800000000"/>
    <m/>
    <n v="400000000"/>
    <s v="NO"/>
    <s v="N/A"/>
    <s v="Sebastian Ayala Calderon - 3058199250 - sayalac@bomberosbogota.gov.co "/>
    <n v="527"/>
    <s v="Operaciones y respuesta"/>
    <s v="Fortalecer los procesos de preparativos y respuesta"/>
    <x v="5"/>
    <x v="3"/>
  </r>
  <r>
    <n v="353"/>
    <x v="0"/>
    <x v="9"/>
    <x v="3"/>
    <s v="Funcional"/>
    <s v="Mantenimiento parque automotor"/>
    <s v="Administración del parque automotor de la UAECOB"/>
    <m/>
    <s v="Disponibilidad de combustible"/>
    <s v="Apoyar a la Subdirección Operativa con la programación de combustible para emergencia o incidentes que sean requeridos realizando el monitoreo y gestión a los requerimientos realizados a través de mesa logística"/>
    <s v="Política de planeación institucional"/>
    <s v="SI"/>
    <s v="Líder parque automotor"/>
    <n v="80111600"/>
    <s v="Prestación de servicios de apoyo a la gestión para la Subdirección Logistica en las actividades  propias de la mesa logistica a cargo de esta dependencia. "/>
    <s v="CONTRATO DE PRESTACIÓN DE SERVICIOS DE APOYO A LA GESTIÓN"/>
    <d v="2021-02-11T00:00:00"/>
    <m/>
    <d v="2021-02-16T00:00:00"/>
    <n v="6"/>
    <s v="CCE-16_Contratación directa - Sin Oferta"/>
    <n v="18600000"/>
    <n v="3100000"/>
    <n v="18600000"/>
    <s v="NO"/>
    <s v="N/A"/>
    <s v="Sebastian Ayala Calderon - 3058199250 - sayalac@bomberosbogota.gov.co "/>
    <n v="530"/>
    <s v="Operaciones y respuesta"/>
    <s v="Fortalecer los procesos de preparativos y respuesta"/>
    <x v="3"/>
    <x v="3"/>
  </r>
  <r>
    <m/>
    <x v="0"/>
    <x v="9"/>
    <x v="3"/>
    <s v="Bandera"/>
    <s v="Servicio de transporte helicoportado para el soporte en la atención de incidentes y emergencias de la UAECOB"/>
    <s v="Administración del parque automotor de la UAECOB"/>
    <m/>
    <s v="Disponibilidad de servicios aéreos"/>
    <s v="Seguimiento y control financiero del proceso"/>
    <s v="Política de planeación institucional"/>
    <s v="SI"/>
    <s v="Líder parque automotor"/>
    <n v="78111501"/>
    <s v="Prestación de servicios de transporte aéreo helicoportado para la UAE Cuerpo Oficial de Bomberos"/>
    <s v="CONTRATO DE SUMINISTRO DE SERVICIOS"/>
    <m/>
    <m/>
    <m/>
    <m/>
    <m/>
    <m/>
    <m/>
    <m/>
    <s v="NO"/>
    <s v="N/A"/>
    <s v="Sebastian Ayala Calderon - 3058199250 - sayalac@bomberosbogota.gov.co "/>
    <m/>
    <s v="Operaciones y respuesta"/>
    <s v="Fortalecer los procesos de preparativos y respuesta"/>
    <x v="5"/>
    <x v="3"/>
  </r>
  <r>
    <n v="371"/>
    <x v="0"/>
    <x v="9"/>
    <x v="3"/>
    <s v="Funcional"/>
    <s v="Mantenimiento parque automotor"/>
    <s v="Administración del parque automotor de la UAECOB"/>
    <n v="401600000"/>
    <s v="Mantenimiento de llantas del parque automotor"/>
    <s v="Adelantar las actividades de contratación "/>
    <s v="Política de planeación institucional"/>
    <s v="SI"/>
    <s v="Líder parque automotor"/>
    <n v="25172500"/>
    <s v="El Suministro e instalacion de llantas y otros servicios,  para los vehículos del parque automotor de la UAECOB"/>
    <s v="CONTRATO DE SUMINISTRO DE SERVICIOS"/>
    <d v="2021-02-08T00:00:00"/>
    <m/>
    <d v="2021-05-04T00:00:00"/>
    <n v="10"/>
    <s v="CCE-07_Selección abreviada subasta inversa"/>
    <n v="300000000"/>
    <m/>
    <n v="300000000"/>
    <s v="NO"/>
    <s v="N/A"/>
    <s v="Sebastian Ayala Calderon - 3058199250 - sayalac@bomberosbogota.gov.co "/>
    <n v="539"/>
    <s v="Operaciones y respuesta"/>
    <s v="Fortalecer los procesos de preparativos y respuesta"/>
    <x v="5"/>
    <x v="3"/>
  </r>
  <r>
    <n v="361"/>
    <x v="0"/>
    <x v="9"/>
    <x v="3"/>
    <s v="Funcional"/>
    <s v="Mantenimiento parque automotor"/>
    <s v="Administración del parque automotor de la UAECOB"/>
    <m/>
    <s v="Mantenimiento de llantas del parque automotor"/>
    <s v="Monitoreo y gestión a los requerimientos realizados a través de mesa logística y  el seguimiento y control financiero del proceso"/>
    <s v="Política de planeación institucional"/>
    <s v="SI"/>
    <s v="Líder parque automotor"/>
    <n v="80111600"/>
    <s v="Prestación de servicios de apoyo a la gestión para la Subdirección Logistica en las actividades relacionadas con el componente administrativo del proceso de parque automotor a cargo de esta Subdirección. "/>
    <s v="CONTRATO DE PRESTACIÓN DE SERVICIOS DE APOYO A LA GESTIÓN"/>
    <d v="2021-03-01T00:00:00"/>
    <m/>
    <d v="2021-03-03T00:00:00"/>
    <n v="6"/>
    <s v="CCE-16_Contratación directa - Sin Oferta"/>
    <n v="18600000"/>
    <n v="3100000"/>
    <n v="18600000"/>
    <s v="NO"/>
    <s v="N/A"/>
    <s v="Sebastian Ayala Calderon - 3058199250 - sayalac@bomberosbogota.gov.co "/>
    <n v="540"/>
    <s v="Operaciones y respuesta"/>
    <s v="Fortalecer los procesos de preparativos y respuesta"/>
    <x v="3"/>
    <x v="3"/>
  </r>
  <r>
    <n v="362"/>
    <x v="0"/>
    <x v="9"/>
    <x v="3"/>
    <s v="Funcional"/>
    <s v="Mantenimiento parque automotor"/>
    <s v="Administración del parque automotor de la UAECOB"/>
    <m/>
    <s v="Disponibilidad de servicios aéreos"/>
    <s v="Determinación de estandares y requisitos técnicos y articulación con las dependencias misionales para las activividades de busqueda,  reconocimiento y/o extinción de incendios, también el monitoreo y gestión a los requerimientos realizados a través de mesa logística"/>
    <s v="Política de planeación institucional"/>
    <s v="SI"/>
    <s v="Líder parque automotor"/>
    <n v="80111600"/>
    <s v="Prestación de servicios profesionales para acompañar a la Subdirección Logistica, en el diseño, implementación, reporte y monitoreo de los diferentes procedimientos que competen a esta Subdirección. "/>
    <s v="CONTRATO DE PRESTACION DE SERVICIOS PROFESIONALES"/>
    <d v="2021-02-05T00:00:00"/>
    <m/>
    <d v="2021-02-09T00:00:00"/>
    <n v="10"/>
    <s v="CCE-16_Contratación directa - Sin Oferta"/>
    <n v="82000000"/>
    <n v="8200000"/>
    <n v="82000000"/>
    <s v="NO"/>
    <s v="N/A"/>
    <s v="Sebastian Ayala Calderon - 3058199250 - sayalac@bomberosbogota.gov.co "/>
    <n v="535"/>
    <s v="Operaciones y respuesta"/>
    <s v="Fortalecer los procesos de preparativos y respuesta"/>
    <x v="3"/>
    <x v="3"/>
  </r>
  <r>
    <n v="376"/>
    <x v="0"/>
    <x v="9"/>
    <x v="3"/>
    <s v="Funcional"/>
    <s v="Mantenimiento parque automotor"/>
    <s v="Administración del parque automotor de la UAECOB"/>
    <n v="143000000"/>
    <s v="Diagnóstico y reparación de vehiculos de respuesta rápida"/>
    <s v="Adelantar las actividades de contratación "/>
    <s v="Política de planeación institucional"/>
    <s v="SI"/>
    <s v="Líder parque automotor"/>
    <n v="78181500"/>
    <s v="Diagnóstico técnico, mantenimiento, reparación, suministros de repuestos e insumos y mano de obra especializada para las unidades vehiculares de despliegue rápido de la UAECOB"/>
    <s v="CONTRATO DE SUMINISTRO DE SERVICIOS"/>
    <d v="2021-02-20T00:00:00"/>
    <m/>
    <d v="2021-03-10T00:00:00"/>
    <n v="2"/>
    <s v="CCE-10_Mínima cuantía"/>
    <n v="39000000"/>
    <n v="1883661"/>
    <n v="39000000"/>
    <s v="NO"/>
    <s v="N/A"/>
    <s v="Sebastian Ayala Calderon - 3058199250 - sayalac@bomberosbogota.gov.co "/>
    <n v="544"/>
    <s v="Operaciones y respuesta"/>
    <s v="Fortalecer los procesos de preparativos y respuesta"/>
    <x v="3"/>
    <x v="3"/>
  </r>
  <r>
    <n v="312"/>
    <x v="0"/>
    <x v="9"/>
    <x v="3"/>
    <s v="Funcional"/>
    <s v="Mantenimiento parque automotor"/>
    <s v="Administración del parque automotor de la UAECOB"/>
    <m/>
    <s v="Diagnóstico y reparación de vehiculos de respuesta rápida"/>
    <s v="Inspecciones técnicas y validación de los repuestos  a los vehículos de respuesta rápida"/>
    <s v="Política de planeación institucional"/>
    <s v="SI"/>
    <s v="Líder parque automotor"/>
    <n v="80111600"/>
    <s v="Prestación de servicios de apoyo a la gestión para realizar la revisión, verificación y mantenimiento preventivo y correctivo al parque automotora cargo de la Subdirección Logistica "/>
    <s v="CONTRATO DE PRESTACIÓN DE SERVICIOS DE APOYO A LA GESTIÓN"/>
    <d v="2021-05-14T00:00:00"/>
    <m/>
    <d v="2021-05-18T00:00:00"/>
    <n v="10"/>
    <s v="CCE-16_Contratación directa - Sin Oferta"/>
    <n v="38000000"/>
    <n v="3800000"/>
    <n v="37813334"/>
    <s v="NO"/>
    <s v="N/A"/>
    <s v="Sebastian Ayala Calderon - 3058199250 - sayalac@bomberosbogota.gov.co "/>
    <n v="547"/>
    <s v="Operaciones y respuesta"/>
    <s v="Fortalecer los procesos de preparativos y respuesta"/>
    <x v="3"/>
    <x v="3"/>
  </r>
  <r>
    <n v="367"/>
    <x v="0"/>
    <x v="9"/>
    <x v="3"/>
    <s v="Funcional"/>
    <s v="Mantenimiento parque automotor"/>
    <s v="Administración del parque automotor de la UAECOB"/>
    <m/>
    <s v="Diagnóstico y reparación de vehiculos de respuesta rápida"/>
    <s v="Monitoreo y control a los requerimientos realizados a través de mesa logística"/>
    <s v="Política de planeación institucional"/>
    <s v="SI"/>
    <s v="Líder parque automotor"/>
    <n v="80111600"/>
    <s v="Prestación de servicios profesionales para acompañar a la Suddirección Logística en el seguimiento  técnico y administrativo, referente al mantenimiento de los vehículos del parque automotor de la UAECOB."/>
    <s v="CONTRATO DE PRESTACION DE SERVICIOS PROFESIONALES"/>
    <d v="2021-02-08T00:00:00"/>
    <m/>
    <d v="2021-02-10T00:00:00"/>
    <n v="11"/>
    <s v="CCE-16_Contratación directa - Sin Oferta"/>
    <n v="66000000"/>
    <n v="6000000"/>
    <n v="66000000"/>
    <s v="NO"/>
    <s v="N/A"/>
    <s v="Sebastian Ayala Calderon - 3058199250 - sayalac@bomberosbogota.gov.co "/>
    <n v="548"/>
    <s v="Operaciones y respuesta"/>
    <s v="Fortalecer los procesos de preparativos y respuesta"/>
    <x v="3"/>
    <x v="3"/>
  </r>
  <r>
    <n v="383"/>
    <x v="0"/>
    <x v="9"/>
    <x v="3"/>
    <s v="Funcional"/>
    <s v="Mantenimiento equipo menor"/>
    <s v="Equipo menor en funcionamiento"/>
    <n v="167000000"/>
    <s v="Disponibilidad de equipos de rescate vehícular"/>
    <s v="Adelantar las actividades de contratación "/>
    <s v="Política de planeación institucional"/>
    <s v="SI"/>
    <s v="Líder equipo menor "/>
    <s v="72101509_x000a_46191600"/>
    <s v="Mantenimiento y Suministro de repuestos, accesorios e insumos de Equipos de Rescate Vehicular Liviano y Pesado."/>
    <s v="CONTRATO DE SUMINISTRO DE SERVICIOS"/>
    <d v="2021-07-12T00:00:00"/>
    <m/>
    <d v="2021-08-30T00:00:00"/>
    <n v="6"/>
    <s v="CCE-05_Contratación directa"/>
    <n v="85000000"/>
    <m/>
    <n v="85000000"/>
    <s v="NO"/>
    <s v="N/A"/>
    <s v="Sebastian Ayala Calderon - 3058199250 - sayalac@bomberosbogota.gov.co "/>
    <n v="551"/>
    <s v="Operaciones y respuesta"/>
    <s v="Fortalecer los procesos de preparativos y respuesta"/>
    <x v="5"/>
    <x v="3"/>
  </r>
  <r>
    <n v="380"/>
    <x v="0"/>
    <x v="9"/>
    <x v="3"/>
    <s v="Funcional"/>
    <s v="Mantenimiento equipo menor"/>
    <s v="Equipo menor en funcionamiento"/>
    <m/>
    <s v="Disponibilidad de equipos de rescate vehícular"/>
    <s v="Realizar las visitas técnicas para programación de elementos y su rmantenimiento, con el respectivo monitoreo y gestión de requerimientos realizados a través de mesa logística"/>
    <s v="Política de planeación institucional"/>
    <s v="SI"/>
    <s v="Líder equipo menor "/>
    <n v="80111600"/>
    <s v="Prestación de servicios profesionales para coordinar, controlar y realizar el seguimiento a los diferentes procesos y procedimientos del parque automotor y equipo menor a cargo de la Subdirección Logistica. "/>
    <s v="CONTRATO DE PRESTACION DE SERVICIOS PROFESIONALES"/>
    <d v="2021-02-02T00:00:00"/>
    <m/>
    <d v="2021-02-08T00:00:00"/>
    <n v="11"/>
    <s v="CCE-16_Contratación directa - Sin Oferta"/>
    <n v="82000000"/>
    <n v="8200000"/>
    <n v="82000000"/>
    <s v="NO"/>
    <s v="N/A"/>
    <s v="Sebastian Ayala Calderon - 3058199250 - sayalac@bomberosbogota.gov.co "/>
    <n v="554"/>
    <s v="Operaciones y respuesta"/>
    <s v="Fortalecer los procesos de preparativos y respuesta"/>
    <x v="3"/>
    <x v="3"/>
  </r>
  <r>
    <n v="389"/>
    <x v="0"/>
    <x v="9"/>
    <x v="3"/>
    <s v="Funcional"/>
    <s v="Mantenimiento equipo menor"/>
    <s v="Equipo menor en funcionamiento"/>
    <n v="193968548.75780487"/>
    <s v="Disponibilidad de compresores de aire respirable"/>
    <s v="Adelantar las actividades de contratación "/>
    <s v="Política de planeación institucional"/>
    <s v="SI"/>
    <s v="Líder equipo menor "/>
    <s v="40151600 - 40151800"/>
    <s v="Suministro de repuestos e insumos para los compresores de aire respirable de etapas y portátiles"/>
    <s v="CONTRATO DE SUMINISTRO DE SERVICIOS"/>
    <d v="2021-05-15T00:00:00"/>
    <m/>
    <d v="2021-06-14T00:00:00"/>
    <n v="7"/>
    <s v="CCE-07_Selección abreviada subasta inversa"/>
    <n v="40833669.7578049"/>
    <m/>
    <n v="0"/>
    <s v="NO"/>
    <s v="N/A"/>
    <s v="Sebastian Ayala Calderon - 3058199250 - sayalac@bomberosbogota.gov.co "/>
    <n v="557"/>
    <s v="Operaciones y respuesta"/>
    <s v="Fortalecer los procesos de preparativos y respuesta"/>
    <x v="5"/>
    <x v="3"/>
  </r>
  <r>
    <n v="398"/>
    <x v="0"/>
    <x v="9"/>
    <x v="3"/>
    <s v="Funcional"/>
    <s v="Mantenimiento equipo menor"/>
    <s v="Equipo menor en funcionamiento"/>
    <m/>
    <s v="Disponibilidad de compresores de aire respirable"/>
    <s v="Visitas técnicas para programación de mantenimiento preventivo"/>
    <s v="Política de planeación institucional"/>
    <s v="SI"/>
    <s v="Líder equipo menor "/>
    <n v="80111600"/>
    <s v="Prestación de servicios profesionales para realizar el seguimiento operativo, monitoreo,  programación  de los mantenimientos preventivos y correctivos del equipo menor  a cargo de la Subdirección Logistica. "/>
    <s v="CONTRATO DE PRESTACION DE SERVICIOS PROFESIONALES"/>
    <d v="2021-03-09T00:00:00"/>
    <m/>
    <d v="2021-03-12T00:00:00"/>
    <n v="10"/>
    <s v="CCE-16_Contratación directa - Sin Oferta"/>
    <n v="40000000"/>
    <n v="4000000"/>
    <n v="40000000"/>
    <s v="NO"/>
    <s v="N/A"/>
    <s v="Sebastian Ayala Calderon - 3058199250 - sayalac@bomberosbogota.gov.co "/>
    <n v="560"/>
    <s v="Operaciones y respuesta"/>
    <s v="Fortalecer los procesos de preparativos y respuesta"/>
    <x v="3"/>
    <x v="3"/>
  </r>
  <r>
    <n v="386"/>
    <x v="0"/>
    <x v="9"/>
    <x v="3"/>
    <s v="Funcional"/>
    <s v="Mantenimiento equipo menor"/>
    <s v="Equipo menor en funcionamiento"/>
    <m/>
    <s v="Disponibilidad de compresores de aire respirable"/>
    <s v="Monitoreo y seguimiento financiero del procesoa los requerimientos realizados a través de mesa logística"/>
    <s v="Política de planeación institucional"/>
    <s v="SI"/>
    <s v="Líder equipo menor "/>
    <n v="80111600"/>
    <s v="Prestación de servicios profesionales para la acompañar a la Subdirección Logística en la estructuración y definición de aspectos técnicos y financieros en  los diferentes procesos de contratación de bienes y servicios en las etapas precontractual, contractual y postcontractual adelantados por la Subdirección Logistica. "/>
    <s v="CONTRATO DE PRESTACION DE SERVICIOS PROFESIONALES"/>
    <d v="2021-03-01T00:00:00"/>
    <m/>
    <d v="2021-03-03T00:00:00"/>
    <n v="6"/>
    <s v="CCE-16_Contratación directa - Sin Oferta"/>
    <n v="90200000"/>
    <n v="8200000"/>
    <n v="90200000"/>
    <s v="NO"/>
    <s v="N/A"/>
    <s v="Sebastian Ayala Calderon - 3058199250 - sayalac@bomberosbogota.gov.co "/>
    <n v="561"/>
    <s v="Operaciones y respuesta"/>
    <s v="Fortalecer los procesos de preparativos y respuesta"/>
    <x v="3"/>
    <x v="3"/>
  </r>
  <r>
    <n v="395"/>
    <x v="0"/>
    <x v="9"/>
    <x v="3"/>
    <s v="Funcional"/>
    <s v="Mantenimiento equipo menor"/>
    <s v="Equipo menor en funcionamiento"/>
    <n v="115000000"/>
    <s v="Disponibilidad de equipos de respiración autonoma"/>
    <s v="Adelantar las actividades de contratación "/>
    <s v="Política de planeación institucional"/>
    <s v="SI"/>
    <s v="Líder equipo menor "/>
    <n v="72101509"/>
    <s v="Mantenimiento, suministro de repuestos e insumos para los equipos de respiración autónoma Interspiro y de su Posicheck 3"/>
    <s v="CONTRATO DE SUMINISTRO DE SERVICIOS"/>
    <d v="2021-02-05T00:00:00"/>
    <m/>
    <d v="2021-02-09T00:00:00"/>
    <n v="10"/>
    <s v="CCE-05_Contratación directa"/>
    <n v="40000000"/>
    <m/>
    <n v="40000000"/>
    <s v="NO"/>
    <s v="N/A"/>
    <s v="Sebastian Ayala Calderon - 3058199250 - sayalac@bomberosbogota.gov.co "/>
    <n v="564"/>
    <s v="Operaciones y respuesta"/>
    <s v="Fortalecer los procesos de preparativos y respuesta"/>
    <x v="5"/>
    <x v="3"/>
  </r>
  <r>
    <n v="392"/>
    <x v="0"/>
    <x v="9"/>
    <x v="3"/>
    <s v="Funcional"/>
    <s v="Mantenimiento equipo menor"/>
    <s v="Equipo menor en funcionamiento"/>
    <m/>
    <s v="Disponibilidad de equipos de respiración autonoma"/>
    <s v="Monitoreo y gestión a los requerimientos realizados a través de mesa logística"/>
    <s v="Política de planeación institucional"/>
    <s v="SI"/>
    <s v="Líder equipo menor "/>
    <n v="80111600"/>
    <s v="Prestación de servicios profesionales para realizar el acompañamiento y apoyo en el seguimiento y control a los diferentes procesos y procedimientos del equipo menor a cargo de la Subdirección Logistica. "/>
    <s v="CONTRATO DE PRESTACION DE SERVICIOS PROFESIONALES"/>
    <d v="2021-02-20T00:00:00"/>
    <m/>
    <d v="2021-03-10T00:00:00"/>
    <n v="2"/>
    <s v="CCE-16_Contratación directa - Sin Oferta"/>
    <n v="40000000"/>
    <n v="4000000"/>
    <n v="40000000"/>
    <s v="NO"/>
    <s v="N/A"/>
    <s v="Sebastian Ayala Calderon - 3058199250 - sayalac@bomberosbogota.gov.co "/>
    <n v="567"/>
    <s v="Operaciones y respuesta"/>
    <s v="Fortalecer los procesos de preparativos y respuesta"/>
    <x v="3"/>
    <x v="3"/>
  </r>
  <r>
    <n v="400"/>
    <x v="0"/>
    <x v="9"/>
    <x v="3"/>
    <s v="Funcional"/>
    <s v="Mantenimiento equipo menor"/>
    <s v="Equipo menor en funcionamiento"/>
    <n v="335000000"/>
    <s v="Mantenimiento de equipo menor "/>
    <s v="Adelantar las actividades de contratación "/>
    <s v="Política de planeación institucional"/>
    <s v="SI"/>
    <s v="Líder equipo menor "/>
    <s v="72101509;72101517;72151511;72154109;72154300"/>
    <s v="Mantenimiento Correctivo y Preventivo de los Equipos Menores con suministro, repuestos, accesorios e insumo"/>
    <s v="CONTRATO DE SUMINISTRO DE SERVICIOS"/>
    <d v="2021-05-14T00:00:00"/>
    <m/>
    <d v="2021-05-18T00:00:00"/>
    <n v="10"/>
    <s v="CCE-06_Selección abreviada menor cuantía"/>
    <n v="163300000"/>
    <m/>
    <n v="180000000"/>
    <s v="NO"/>
    <s v="N/A"/>
    <s v="Sebastian Ayala Calderon - 3058199250 - sayalac@bomberosbogota.gov.co "/>
    <n v="569"/>
    <s v="Operaciones y respuesta"/>
    <s v="Fortalecer los procesos de preparativos y respuesta"/>
    <x v="5"/>
    <x v="3"/>
  </r>
  <r>
    <n v="403"/>
    <x v="0"/>
    <x v="9"/>
    <x v="3"/>
    <s v="Funcional"/>
    <s v="Mantenimiento equipo menor"/>
    <s v="Equipo menor en funcionamiento"/>
    <m/>
    <s v="Mantenimiento de equipo menor "/>
    <s v="Articulación con la academía para capacitación y formación en el manejo y uso de  mezclas de los equipos."/>
    <s v="Política de planeación institucional"/>
    <s v="SI"/>
    <s v="Líder equipo menor "/>
    <n v="80111600"/>
    <s v="Prestación de servicios de apoyo a la gestión para realizar el seguimiento y control de las bases de datos,   apoyo administrativo del equipo menor a cargo de la Subdirección Logistica."/>
    <s v="CONTRATO DE PRESTACIÓN DE SERVICIOS DE APOYO A LA GESTIÓN"/>
    <d v="2021-02-08T00:00:00"/>
    <m/>
    <d v="2021-02-10T00:00:00"/>
    <n v="11"/>
    <s v="CCE-16_Contratación directa - Sin Oferta"/>
    <n v="31000000"/>
    <n v="3100000"/>
    <n v="31000000"/>
    <s v="NO"/>
    <s v="N/A"/>
    <s v="Sebastian Ayala Calderon - 3058199250 - sayalac@bomberosbogota.gov.co "/>
    <n v="572"/>
    <s v="Operaciones y respuesta"/>
    <s v="Fortalecer los procesos de preparativos y respuesta"/>
    <x v="3"/>
    <x v="3"/>
  </r>
  <r>
    <n v="405"/>
    <x v="0"/>
    <x v="9"/>
    <x v="3"/>
    <s v="Funcional"/>
    <s v="Mantenimiento equipo menor"/>
    <s v="Equipo menor en funcionamiento"/>
    <m/>
    <s v="Mantenimiento de equipo menor "/>
    <s v="Monitoreo y gestión a los requerimientos realizados a través de mesa logística"/>
    <s v="Política de planeación institucional"/>
    <s v="SI"/>
    <s v="Líder equipo menor "/>
    <n v="80111600"/>
    <s v="Prestación de servicios de apoyo a la gestión para realizar la revisión, verificación y mantenimiento preventivo y correctivo al equipo menora cargo de la Subdirección Logistica "/>
    <s v="CONTRATO DE PRESTACIÓN DE SERVICIOS DE APOYO A LA GESTIÓN"/>
    <d v="2021-07-12T00:00:00"/>
    <m/>
    <d v="2021-08-30T00:00:00"/>
    <n v="6"/>
    <s v="CCE-16_Contratación directa - Sin Oferta"/>
    <n v="31000000"/>
    <n v="3100000"/>
    <n v="31000000"/>
    <s v="NO"/>
    <s v="N/A"/>
    <s v="Sebastian Ayala Calderon - 3058199250 - sayalac@bomberosbogota.gov.co "/>
    <n v="574"/>
    <s v="Operaciones y respuesta"/>
    <s v="Fortalecer los procesos de preparativos y respuesta"/>
    <x v="3"/>
    <x v="3"/>
  </r>
  <r>
    <n v="406"/>
    <x v="0"/>
    <x v="9"/>
    <x v="3"/>
    <s v="Funcional"/>
    <s v="Mantenimiento equipo menor"/>
    <s v="Equipo menor en funcionamiento"/>
    <m/>
    <s v="Mantenimiento de equipo menor "/>
    <s v="Realizar las reparaciones y mantenimientos conforme a las directrices y cronograma establecido"/>
    <s v="Política de planeación institucional"/>
    <s v="SI"/>
    <s v="Líder equipo menor "/>
    <n v="80111600"/>
    <s v="Prestación de servicios de apoyo a la gestión para realizar la revisión, verificación y mantenimiento preventivo y correctivo al equipo menor cargo de la Subdirección Logistica "/>
    <s v="CONTRATO DE PRESTACIÓN DE SERVICIOS DE APOYO A LA GESTIÓN"/>
    <d v="2021-02-02T00:00:00"/>
    <m/>
    <d v="2021-02-08T00:00:00"/>
    <n v="11"/>
    <s v="CCE-16_Contratación directa - Sin Oferta"/>
    <n v="31000000"/>
    <n v="3100000"/>
    <n v="31000000"/>
    <s v="NO"/>
    <s v="N/A"/>
    <s v="Sebastian Ayala Calderon - 3058199250 - sayalac@bomberosbogota.gov.co "/>
    <n v="575"/>
    <s v="Operaciones y respuesta"/>
    <s v="Fortalecer los procesos de preparativos y respuesta"/>
    <x v="3"/>
    <x v="3"/>
  </r>
  <r>
    <n v="407"/>
    <x v="0"/>
    <x v="9"/>
    <x v="3"/>
    <s v="Funcional"/>
    <s v="Mantenimiento equipo menor"/>
    <s v="Equipo menor en funcionamiento"/>
    <m/>
    <s v="Mantenimiento de equipo menor "/>
    <s v="Seguimiento y control financiero del proceso"/>
    <s v="Política de planeación institucional"/>
    <s v="SI"/>
    <s v="Líder equipo menor "/>
    <n v="80111600"/>
    <s v="Prestación de servicios de apoyo a la gestión para realizar el seguimiento y control de las bases de datos y actualización de hojas de vida del equipo menor a cargo de la Subdirección Logistica."/>
    <s v="CONTRATO DE PRESTACIÓN DE SERVICIOS DE APOYO A LA GESTIÓN"/>
    <d v="2021-05-15T00:00:00"/>
    <m/>
    <d v="2021-06-14T00:00:00"/>
    <n v="7"/>
    <s v="CCE-16_Contratación directa - Sin Oferta"/>
    <n v="31000000"/>
    <n v="3100000"/>
    <n v="31000000"/>
    <s v="NO"/>
    <s v="N/A"/>
    <s v="Sebastian Ayala Calderon - 3058199250 - sayalac@bomberosbogota.gov.co "/>
    <n v="576"/>
    <s v="Operaciones y respuesta"/>
    <s v="Fortalecer los procesos de preparativos y respuesta"/>
    <x v="3"/>
    <x v="3"/>
  </r>
  <r>
    <n v="408"/>
    <x v="0"/>
    <x v="9"/>
    <x v="3"/>
    <s v="Funcional"/>
    <s v="Mantenimiento equipo menor"/>
    <s v="Equipo menor en funcionamiento"/>
    <m/>
    <s v="Mantenimiento de equipo menor "/>
    <s v="Visitas técnicas para programación de mantenimiento preventivo"/>
    <s v="Política de planeación institucional"/>
    <s v="SI"/>
    <s v="Líder equipo menor "/>
    <n v="80111600"/>
    <s v="Prestación de servicios de apoyo a la gestión para realizar la revisión, verificación y mantenimiento preventivo al equipo menor con el que cuenta la Subdirección Logistica "/>
    <s v="CONTRATO DE PRESTACIÓN DE SERVICIOS DE APOYO A LA GESTIÓN"/>
    <d v="2021-03-09T00:00:00"/>
    <m/>
    <d v="2021-03-12T00:00:00"/>
    <n v="10"/>
    <s v="CCE-16_Contratación directa - Sin Oferta"/>
    <n v="31000000"/>
    <n v="3100000"/>
    <n v="31000000"/>
    <s v="NO"/>
    <s v="N/A"/>
    <s v="Sebastian Ayala Calderon - 3058199250 - sayalac@bomberosbogota.gov.co "/>
    <n v="577"/>
    <s v="Operaciones y respuesta"/>
    <s v="Fortalecer los procesos de preparativos y respuesta"/>
    <x v="3"/>
    <x v="3"/>
  </r>
  <r>
    <n v="557"/>
    <x v="0"/>
    <x v="10"/>
    <x v="4"/>
    <s v="Bandera"/>
    <s v="Virtualización de inspecciones técnicas"/>
    <s v="Reducción del Riesgo"/>
    <n v="400000000"/>
    <s v="7. Emitir conceptos técnicos para los sistemas de protección contraincendio y seguridad humana, durante la formulación de proyectos nuevos y remodelaciones, la ejecución de obra y durante el funcionamiento de establecimientos públicos y comerciales."/>
    <s v="Prestacion de servicios para la ejecucion de visitas de seguridad humana y proteccion contra incendio,  en edificaciones y establecimientos de comercio, con el fin de optimizar la prestacion del servicio misional"/>
    <s v="Racionalización de tramites"/>
    <s v="SI"/>
    <s v="Líder de Inspecciones"/>
    <s v="81141800 _x000a_80101600 _x000a_80101500 _x000a_43233501 "/>
    <s v="Realizar las inspecciones en seguridad humana y sistemas de protección de incendios en establecimientos comerciales y edificaciones del Distrito Capital"/>
    <m/>
    <d v="2021-06-01T00:00:00"/>
    <m/>
    <d v="2021-06-04T00:00:00"/>
    <n v="10"/>
    <s v="CCE-06_Selección abreviada menor cuantía"/>
    <n v="400000000"/>
    <m/>
    <n v="355000000"/>
    <s v="NO"/>
    <s v="NO"/>
    <s v="Sebastian Ayala Calderón 3822500 sayalac@bomberosbogota.gov.co"/>
    <n v="580"/>
    <s v="Gestión del riesgo de incendio"/>
    <s v="Fortalecer los procesos de reducción del riesgo"/>
    <x v="5"/>
    <x v="3"/>
  </r>
  <r>
    <n v="558"/>
    <x v="0"/>
    <x v="10"/>
    <x v="4"/>
    <s v="Funcional"/>
    <s v="Sostenimiento de los procesos de la Subdirección de Gestión del Riesgo asociados a reducción en incendios, rescates, incidentes con materiales peligrosos y otras emergencias"/>
    <s v="Reducción del Riesgo"/>
    <n v="400000000"/>
    <s v="5. Proponer estrategias y disposiciones normativas para regular el manejo, transporte y disposición de materiales peligrosos, en lo relativo a planes de contingencia y procedimientos de coordinación con el servicio de bomberos de la ciudad."/>
    <s v="En el marco de la Comisión Intersectorial para la Prevención y Monitoreo del Uso de Pólvora en Bogotá D.C. Temporada 2020 – 2021. En cumplimiento de las acciones derivadas del Dec. 360 de 2018. "/>
    <s v="Fortalecimiento organizacional y simplificación de procesos"/>
    <s v="SI"/>
    <s v="Profesional Especializado SGR"/>
    <s v="78121600 _x000a_78131800 _x000a_92111600 _x000a_72141500"/>
    <s v="Contratar los servicios de recolección, manipulación, almacenamiento temporal, transporte y disposición final (destrucción o devolución) de pólvora, fuegos artificiales, globos y demás artículos pirotécnicos incautados por las autoridades competentes en el Distrito Capital&quot;."/>
    <m/>
    <d v="2021-03-22T00:00:00"/>
    <m/>
    <d v="2021-03-01T00:00:00"/>
    <n v="10"/>
    <s v=" CCE-02_Licitación pública. "/>
    <n v="400000000"/>
    <m/>
    <n v="467875000"/>
    <s v="NO"/>
    <s v="NO"/>
    <s v="Sebastian Ayala Calderón 3822500 sayalac@bomberosbogota.gov.co"/>
    <n v="581"/>
    <s v="Gestión del riesgo de incendio"/>
    <s v="Fortalecer los procesos de reducción del riesgo"/>
    <x v="5"/>
    <x v="3"/>
  </r>
  <r>
    <n v="560"/>
    <x v="0"/>
    <x v="10"/>
    <x v="4"/>
    <s v="Funcional"/>
    <s v="Sostenimiento de los procesos de la Subdirección de Gestión del Riesgo "/>
    <s v="Apoyo a las Operaciones"/>
    <n v="60000000"/>
    <s v="2. Dirigir la preparación y ejecución del plan operativo y de desarrollo de la dependencia, identificando acciones integradas."/>
    <s v="Contratacion de los elementos necesarios para brindar el soporte operacional en temas de bienestar y apoyo en PMU´s"/>
    <s v="Fortalecimiento organizacional y simplificación de procesos"/>
    <s v="NO"/>
    <s v="Lider GAO"/>
    <s v="56101500 - Muebles_x000a_49121500 - Equipos para camping y exteriores_x000a_49121600- Muebles de camping_x000a_52152002- Contenedores para almacenar alimentos para uso doméstico_x000a_56101600- Muebles para el exterior_x000a_4712170- -Envases y accesorios para residuos_x000a_48101500- Equipo para cocinar o calentar_x000a_95131700- Tiendas carpas y estructuras de membrana"/>
    <s v="Adquirir elementos, para el funcionamiento del Grupo de Apoyo Operacional"/>
    <s v="CONTRATO DE PRESTACIÓN DE SERVICIOS DE APOYO A LA GESTIÓN"/>
    <s v="N/A"/>
    <m/>
    <s v="N/A"/>
    <n v="9"/>
    <s v="CCE-16_Contratación directa - Sin Oferta"/>
    <n v="14000000"/>
    <m/>
    <n v="14000000"/>
    <s v="NO"/>
    <s v="NO"/>
    <s v="Sebastian Ayala Calderón 3822500 sayalac@bomberosbogota.gov.co"/>
    <n v="583"/>
    <s v="Gestión del riesgo de incendio"/>
    <s v="Fortalecer los procesos de reducción del riesgo"/>
    <x v="3"/>
    <x v="3"/>
  </r>
  <r>
    <n v="566"/>
    <x v="0"/>
    <x v="10"/>
    <x v="4"/>
    <s v="Funcional"/>
    <s v="Sostenimiento de los procesos de la Subdirección de Gestión del Riesgo asociados a conocimiento en incendios, rescates, incidentes con materiales peligrosos y otras emergencias"/>
    <s v="Conocimiento del Riesgo"/>
    <n v="50000000"/>
    <s v="4. Establecer las especificaciones técnicas del equipamiento operativo de la Unidad relacionado con las amenazas existentes en la ciudad."/>
    <s v="Formulacion del Sistema de Monitoreo de Incendios Forestales para los Cerros Orientales de la Ciudad de Bogotá"/>
    <s v="Gestión del conocimiento y la innovación"/>
    <s v="NO"/>
    <s v="Lider Monitoreo"/>
    <n v="80111600"/>
    <s v="Prestar los servicios profesionales para la formulacion del Sistema de Monitoreo de Incendios Forestales para los Cerros Orientales de la Ciudad de Bogotá"/>
    <s v="CONTRATO DE PRESTACION DE SERVICIOS PROFESIONALES"/>
    <d v="2021-03-25T00:00:00"/>
    <m/>
    <d v="2021-04-01T00:00:00"/>
    <n v="2"/>
    <s v="CCE-16_Contratación directa - Sin Oferta"/>
    <n v="50000000"/>
    <n v="8333333.333333333"/>
    <n v="0"/>
    <s v="NO"/>
    <s v="NO"/>
    <s v="Sebastian Ayala Calderón 3822500 sayalac@bomberosbogota.gov.co"/>
    <n v="589"/>
    <s v="Gestión del riesgo de incendio"/>
    <s v="Fortalecer los procesos de reducción del riesgo"/>
    <x v="3"/>
    <x v="3"/>
  </r>
  <r>
    <n v="567"/>
    <x v="0"/>
    <x v="10"/>
    <x v="4"/>
    <s v="Funcional"/>
    <s v="Sostenimiento de los procesos de la Subdirección de Gestión del Riesgo "/>
    <s v="Gestion del Riesgo"/>
    <n v="35000000"/>
    <s v="1. Participar con el Director General en la formulación y ejecución de políticas, planes programas y proyectos, dirigidos a la gestión del riesgo contraincendios, explosiones, rescate e incidentes con materiales peligrosos."/>
    <s v="Apoyar la gestion administrativa de la Subdireccion de Gestion del Riesgo"/>
    <s v="Fortalecimiento organizacional y simplificación de procesos"/>
    <s v="SI"/>
    <s v="Secretaria"/>
    <n v="80111600"/>
    <s v="Prestar servicios de apoyo administrativo a la gestión en la Subdirección de Gestión del Riesgo."/>
    <s v="CONTRATO DE PRESTACIÓN DE SERVICIOS DE APOYO A LA GESTIÓN"/>
    <d v="2021-05-14T00:00:00"/>
    <m/>
    <d v="2021-05-18T00:00:00"/>
    <n v="8"/>
    <s v="CCE-16_Contratación directa - Sin Oferta"/>
    <n v="35000000"/>
    <n v="3500000"/>
    <n v="10500000"/>
    <s v="NO"/>
    <s v="NO"/>
    <s v="Sebastian Ayala Calderón 3822500 sayalac@bomberosbogota.gov.co"/>
    <n v="590"/>
    <s v="Gestión del riesgo de incendio"/>
    <s v="Consolidar los procesos de conocimiento del riesgo"/>
    <x v="3"/>
    <x v="3"/>
  </r>
  <r>
    <n v="568"/>
    <x v="0"/>
    <x v="10"/>
    <x v="4"/>
    <s v="Funcional"/>
    <s v="Sostenimiento de los procesos de la Subdirección de Gestión del Riesgo "/>
    <s v="Gestion del Riesgo"/>
    <n v="65000000"/>
    <s v="1. Participar con el Director General en la formulación y ejecución de políticas, planes programas y proyectos, dirigidos a la gestión del riesgo contraincendios, explosiones, rescate e incidentes con materiales peligrosos."/>
    <s v="Seguimiento a las actividades de la Subdirección de Gestion del Riesgo.  "/>
    <s v="Fortalecimiento organizacional y simplificación de procesos"/>
    <s v="SI"/>
    <s v="Asistente de Subdireccion, apoyo administrativo y financiero"/>
    <n v="80111600"/>
    <s v="Prestar servicios profesionales para el seguimiento de las actividades desarrolladas en la Subdirección de Gestión del riesgo."/>
    <s v="CONTRATO DE PRESTACION DE SERVICIOS PROFESIONALES"/>
    <d v="2021-05-14T00:00:00"/>
    <m/>
    <d v="2021-05-18T00:00:00"/>
    <n v="8"/>
    <s v="CCE-16_Contratación directa - Sin Oferta"/>
    <n v="65000000"/>
    <n v="6500000"/>
    <n v="65000000"/>
    <s v="NO"/>
    <s v="NO"/>
    <s v="Sebastian Ayala Calderón 3822500 sayalac@bomberosbogota.gov.co"/>
    <n v="591"/>
    <s v="Gestión del riesgo de incendio"/>
    <s v="Fortalecer los procesos de reducción del riesgo"/>
    <x v="3"/>
    <x v="3"/>
  </r>
  <r>
    <n v="569"/>
    <x v="0"/>
    <x v="10"/>
    <x v="4"/>
    <s v="Funcional"/>
    <s v="Sostenimiento de los procesos de la Subdirección de Gestión del Riesgo "/>
    <s v="Gestion del Riesgo"/>
    <n v="60000000"/>
    <s v="1. Participar con el Director General en la formulación y ejecución de políticas, planes programas y proyectos, dirigidos a la gestión del riesgo contraincendios, explosiones, rescate e incidentes con materiales peligrosos."/>
    <s v="Realizar las labores de apoyo a la contratación y aspectos juridicos de la Subdirección de Gestión del Riesgo "/>
    <s v="Fortalecimiento organizacional y simplificación de procesos"/>
    <s v="SI"/>
    <s v="Profesional  Contratacion, Realizar las labores de apoyo a la contratación y aspectos juridicos de la Subdirección de Gestión del Riesgo "/>
    <n v="80111600"/>
    <s v="Prestar servicios profesionales, para los aspectos juridicos y contractuales de la Subdirección de Gestión del riesgo."/>
    <s v="CONTRATO DE PRESTACION DE SERVICIOS PROFESIONALES"/>
    <d v="2021-05-14T00:00:00"/>
    <m/>
    <d v="2021-05-18T00:00:00"/>
    <n v="8"/>
    <s v="CCE-16_Contratación directa - Sin Oferta"/>
    <n v="60000000"/>
    <n v="6000000"/>
    <n v="0"/>
    <s v="NO"/>
    <s v="NO"/>
    <s v="Sebastian Ayala Calderón 3822500 sayalac@bomberosbogota.gov.co"/>
    <n v="592"/>
    <s v="Gestión del riesgo de incendio"/>
    <s v="Fortalecer los procesos de reducción del riesgo"/>
    <x v="3"/>
    <x v="3"/>
  </r>
  <r>
    <n v="570"/>
    <x v="0"/>
    <x v="10"/>
    <x v="4"/>
    <s v="Funcional"/>
    <s v="Sostenimiento de los procesos de la Subdirección de Gestión del Riesgo "/>
    <s v="Gestion del Riesgo"/>
    <n v="80000000"/>
    <s v="1. Participar con el Director General en la formulación y ejecución de políticas, planes programas y proyectos, dirigidos a la gestión del riesgo contraincendios, explosiones, rescate e incidentes con materiales peligrosos."/>
    <s v="Realizar las labores de apoyo a la contratación y aspectos juridicos de la Subdirección de Gestión del Riesgo "/>
    <s v="Fortalecimiento organizacional y simplificación de procesos"/>
    <s v="SI"/>
    <s v="Profesional  Contratacion, Realizar las labores de apoyo a la contratación y aspectos juridicos de la Subdirección de Gestión del Riesgo "/>
    <n v="80111600"/>
    <s v="Prestar servicios profesionales, para los aspectos juridicos y contractuales de la Subdirección de Gestión del riesgo."/>
    <s v="CONTRATO DE PRESTACION DE SERVICIOS PROFESIONALES"/>
    <d v="2021-04-26T00:00:00"/>
    <m/>
    <d v="2021-05-04T00:00:00"/>
    <n v="1"/>
    <s v="CCE-16_Contratación directa - Sin Oferta"/>
    <n v="80000000"/>
    <n v="8000000"/>
    <n v="24000000"/>
    <s v="NO"/>
    <s v="NO"/>
    <s v="Sebastian Ayala Calderón 3822500 sayalac@bomberosbogota.gov.co"/>
    <n v="593"/>
    <s v="Gestión del riesgo de incendio"/>
    <s v="Fortalecer los procesos de reducción del riesgo"/>
    <x v="3"/>
    <x v="3"/>
  </r>
  <r>
    <n v="571"/>
    <x v="0"/>
    <x v="10"/>
    <x v="4"/>
    <s v="Funcional"/>
    <s v="Sostenimiento de los procesos de la Subdirección de Gestión del Riesgo "/>
    <s v="Gestion del Riesgo"/>
    <n v="50000000"/>
    <s v="1. Participar con el Director General en la formulación y ejecución de políticas, planes programas y proyectos, dirigidos a la gestión del riesgo contraincendios, explosiones, rescate e incidentes con materiales peligrosos."/>
    <s v="Realizar apoyo a la construcción documental de la SGR y seguimiento de los planes, indicadores, mapas de riesgos y todo lo relacionado con la mejora continua de la SGR"/>
    <s v="Fortalecimiento organizacional y simplificación de procesos"/>
    <s v="SI"/>
    <s v="Profesional MIPG  Realizara apoyo a la construcción documental de la SGR y seguimiento de los planes, indicadores, mapas de riesgos y todo lo relacionado con la mejora continua de la SGR"/>
    <n v="80111600"/>
    <s v="Prestar servicios profesionales en las actividades del MIPG de la Subdirección de Gestión del riesgo."/>
    <s v="CONTRATO DE PRESTACION DE SERVICIOS PROFESIONALES"/>
    <d v="2021-04-26T00:00:00"/>
    <m/>
    <d v="2021-05-04T00:00:00"/>
    <n v="1"/>
    <s v="CCE-16_Contratación directa - Sin Oferta"/>
    <n v="50000000"/>
    <n v="5000000"/>
    <n v="49500000"/>
    <s v="NO"/>
    <s v="NO"/>
    <s v="Sebastian Ayala Calderón 3822500 sayalac@bomberosbogota.gov.co"/>
    <n v="594"/>
    <s v="Gestión del riesgo de incendio"/>
    <s v="Fortalecer los procesos de reducción del riesgo"/>
    <x v="3"/>
    <x v="3"/>
  </r>
  <r>
    <n v="572"/>
    <x v="0"/>
    <x v="10"/>
    <x v="4"/>
    <s v="Funcional"/>
    <s v="Sostenimiento de los procesos de la Subdirección de Gestión del Riesgo "/>
    <s v="Gestion del Riesgo"/>
    <n v="45000000"/>
    <s v="1. Participar con el Director General en la formulación y ejecución de políticas, planes programas y proyectos, dirigidos a la gestión del riesgo contraincendios, explosiones, rescate e incidentes con materiales peligrosos."/>
    <s v="Desarrollo de las piezas graficas para los porcesos adelantados por la SGR"/>
    <s v="Fortalecimiento organizacional y simplificación de procesos"/>
    <s v="SI"/>
    <s v="Profesional Diseño Grafico"/>
    <n v="80111600"/>
    <s v="Prestar servicios profesionales en el desarrollo de actividades graficas para la Subdirección de Gestión del riesgo."/>
    <s v="CONTRATO DE PRESTACION DE SERVICIOS PROFESIONALES"/>
    <d v="2021-09-01T00:00:00"/>
    <m/>
    <d v="2021-11-01T00:00:00"/>
    <n v="5"/>
    <s v="CCE-16_Contratación directa - Sin Oferta"/>
    <n v="45000000"/>
    <n v="4500000"/>
    <n v="23100000"/>
    <s v="NO"/>
    <s v="NO"/>
    <s v="Sebastian Ayala Calderón 3822500 sayalac@bomberosbogota.gov.co"/>
    <n v="595"/>
    <s v="Gestión del riesgo de incendio"/>
    <s v="Fortalecer los procesos de reducción del riesgo"/>
    <x v="3"/>
    <x v="3"/>
  </r>
  <r>
    <n v="573"/>
    <x v="0"/>
    <x v="10"/>
    <x v="4"/>
    <s v="Funcional"/>
    <s v="Sostenimiento de los procesos de la Subdirección de Gestión del Riesgo "/>
    <s v="Gestion del Riesgo"/>
    <n v="45000000"/>
    <s v="1. Participar con el Director General en la formulación y ejecución de políticas, planes programas y proyectos, dirigidos a la gestión del riesgo contraincendios, explosiones, rescate e incidentes con materiales peligrosos."/>
    <s v="Brindar apoyo en los aspectos financieros y de seguimiento en los procesos adelantados por la SGR "/>
    <s v="Fortalecimiento organizacional y simplificación de procesos"/>
    <s v="SI"/>
    <s v="Profesional de Apoyo a los procesos financieros y de seguimiento finaciero "/>
    <n v="80111600"/>
    <s v="Prestar servicios profesionales para el analisís financiero en la Subdirección de Gestión del riesgo."/>
    <s v="CONTRATO DE PRESTACION DE SERVICIOS PROFESIONALES"/>
    <d v="2021-01-22T00:00:00"/>
    <m/>
    <d v="2021-01-22T00:00:00"/>
    <n v="10"/>
    <s v="CCE-16_Contratación directa - Sin Oferta"/>
    <n v="45000000"/>
    <n v="4500000"/>
    <n v="24000000"/>
    <s v="NO"/>
    <s v="NO"/>
    <s v="Sebastian Ayala Calderón 3822500 sayalac@bomberosbogota.gov.co"/>
    <n v="596"/>
    <s v="Gestión del riesgo de incendio"/>
    <s v="Fortalecer los procesos de reducción del riesgo"/>
    <x v="3"/>
    <x v="3"/>
  </r>
  <r>
    <n v="574"/>
    <x v="0"/>
    <x v="10"/>
    <x v="4"/>
    <s v="Funcional"/>
    <s v="Sostenimiento de los procesos de la Subdirección de Gestión del Riesgo "/>
    <s v="Gestion del Riesgo"/>
    <n v="35000000"/>
    <s v="1. Participar con el Director General en la formulación y ejecución de políticas, planes programas y proyectos, dirigidos a la gestión del riesgo contraincendios, explosiones, rescate e incidentes con materiales peligrosos."/>
    <s v="Apoyar el desarrollo relacionado con las aplicaciones y los desarrollos tecnologicos para la gestion de los riesgos misionales de la UAECOB "/>
    <s v="Fortalecimiento organizacional y simplificación de procesos"/>
    <s v="SI"/>
    <s v="Tecnico de desarrollo Tecnologico"/>
    <n v="80111600"/>
    <s v="Prestar servicios de apoyo a la gestión de tecnologias de la Subdirección de Gestión del Riesgo."/>
    <s v="CONTRATO DE PRESTACIÓN DE SERVICIOS DE APOYO A LA GESTIÓN"/>
    <d v="2021-01-22T00:00:00"/>
    <m/>
    <d v="2021-01-22T00:00:00"/>
    <n v="10"/>
    <s v="CCE-16_Contratación directa - Sin Oferta"/>
    <n v="35000000"/>
    <n v="3500000"/>
    <n v="20100000"/>
    <s v="NO"/>
    <s v="NO"/>
    <s v="Sebastian Ayala Calderón 3822500 sayalac@bomberosbogota.gov.co"/>
    <n v="597"/>
    <s v="Gestión del riesgo de incendio"/>
    <s v="Fortalecer los procesos de reducción del riesgo"/>
    <x v="3"/>
    <x v="3"/>
  </r>
  <r>
    <n v="575"/>
    <x v="0"/>
    <x v="10"/>
    <x v="4"/>
    <s v="Funcional"/>
    <s v="Sostenimiento de los procesos de la Subdirección de Gestión del Riesgo "/>
    <s v="Gestion del Riesgo"/>
    <n v="35000000"/>
    <s v="1. Participar con el Director General en la formulación y ejecución de políticas, planes programas y proyectos, dirigidos a la gestión del riesgo contraincendios, explosiones, rescate e incidentes con materiales peligrosos."/>
    <s v="Seguimiento a las obligaciones del contrato de servicios de manipulacion, transporte, almacenamiento, dispocision de polvora "/>
    <s v="Fortalecimiento organizacional y simplificación de procesos"/>
    <s v="SI"/>
    <s v="Responsable Polvora y pirottecnia"/>
    <n v="80111600"/>
    <s v="Prestar servicios de apoyo a la gestión de actividades realcionadas con Polvora y Pirotecnia para la Subdirección de Gestión del Riesgo. "/>
    <s v="CONTRATO DE PRESTACIÓN DE SERVICIOS DE APOYO A LA GESTIÓN"/>
    <d v="2021-01-22T00:00:00"/>
    <m/>
    <d v="2021-01-22T00:00:00"/>
    <n v="10"/>
    <s v="CCE-16_Contratación directa - Sin Oferta"/>
    <n v="35000000"/>
    <n v="3500000"/>
    <n v="0"/>
    <s v="NO"/>
    <s v="NO"/>
    <s v="Sebastian Ayala Calderón 3822500 sayalac@bomberosbogota.gov.co"/>
    <n v="598"/>
    <s v="Gestión del riesgo de incendio"/>
    <s v="Fortalecer los procesos de reducción del riesgo"/>
    <x v="3"/>
    <x v="3"/>
  </r>
  <r>
    <n v="576"/>
    <x v="0"/>
    <x v="10"/>
    <x v="4"/>
    <s v="Funcional"/>
    <s v="Sostenimiento de los procesos de la Subdirección de Gestión del Riesgo "/>
    <s v="Gestion del Riesgo"/>
    <n v="28000000"/>
    <s v="1. Participar con el Director General en la formulación y ejecución de políticas, planes programas y proyectos, dirigidos a la gestión del riesgo contraincendios, explosiones, rescate e incidentes con materiales peligrosos."/>
    <s v="Realizar la conduccion de vehiculos para el desarrollo de lasactividades de la SGR"/>
    <s v="Fortalecimiento organizacional y simplificación de procesos"/>
    <s v="SI"/>
    <s v="Conductor"/>
    <n v="80111600"/>
    <s v="Prestar servicios de apoyo a la gestión en la Subdirección de Gestión del Riesgo."/>
    <s v="CONTRATO DE PRESTACIÓN DE SERVICIOS DE APOYO A LA GESTIÓN"/>
    <d v="2021-01-22T00:00:00"/>
    <m/>
    <d v="2021-01-22T00:00:00"/>
    <n v="10"/>
    <s v="CCE-16_Contratación directa - Sin Oferta"/>
    <n v="28000000"/>
    <n v="2800000"/>
    <n v="16800000"/>
    <s v="NO"/>
    <s v="NO"/>
    <s v="Sebastian Ayala Calderón 3822500 sayalac@bomberosbogota.gov.co"/>
    <n v="599"/>
    <s v="Gestión del riesgo de incendio"/>
    <s v="Fortalecer los procesos de reducción del riesgo"/>
    <x v="3"/>
    <x v="3"/>
  </r>
  <r>
    <n v="577"/>
    <x v="0"/>
    <x v="10"/>
    <x v="4"/>
    <s v="Funcional"/>
    <s v="Sostenimiento de los procesos de la Subdirección de Gestión del Riesgo "/>
    <s v="Gestion del Riesgo"/>
    <n v="45000000"/>
    <s v="2. Dirigir la preparación y ejecución del plan operativo y de desarrollo de la dependencia, identificando acciones integradas."/>
    <s v="Apoyo en la gestión de las actividades del GAO"/>
    <s v="Fortalecimiento organizacional y simplificación de procesos"/>
    <s v="SI"/>
    <s v="Profesional GAO Bienestar"/>
    <n v="80111600"/>
    <s v="Prestar servicios profesionales para la gestión de las actividades del Grupo de Apoyo Operacional en la Subdirección de Gestión del riesgo."/>
    <s v="CONTRATO DE PRESTACION DE SERVICIOS PROFESIONALES"/>
    <d v="2021-01-22T00:00:00"/>
    <m/>
    <d v="2021-01-22T00:00:00"/>
    <n v="10"/>
    <s v="CCE-16_Contratación directa - Sin Oferta"/>
    <n v="45000000"/>
    <n v="4500000"/>
    <n v="27000000"/>
    <s v="NO"/>
    <s v="NO"/>
    <s v="Sebastian Ayala Calderón 3822500 sayalac@bomberosbogota.gov.co"/>
    <n v="600"/>
    <s v="Gestión del riesgo de incendio"/>
    <s v="Fortalecer los procesos de reducción del riesgo"/>
    <x v="3"/>
    <x v="3"/>
  </r>
  <r>
    <n v="578"/>
    <x v="0"/>
    <x v="10"/>
    <x v="4"/>
    <s v="Funcional"/>
    <s v="Sostenimiento de los procesos de la Subdirección de Gestión del Riesgo "/>
    <s v="Gestion del Riesgo"/>
    <n v="35000000"/>
    <s v="2. Dirigir la preparación y ejecución del plan operativo y de desarrollo de la dependencia, identificando acciones integradas."/>
    <s v="Apoyo en la gestión de las actividades del GAO"/>
    <s v="Fortalecimiento organizacional y simplificación de procesos"/>
    <s v="SI"/>
    <s v="Tecnico GAO Bienestar"/>
    <n v="80111600"/>
    <s v="Prestar servicios de apoyo para la gestión de las actividades del Grupo de Apoyo Operacional en la Subdirección de Gestión del riesgo."/>
    <s v="CONTRATO DE PRESTACIÓN DE SERVICIOS DE APOYO A LA GESTIÓN"/>
    <d v="2021-01-22T00:00:00"/>
    <m/>
    <d v="2021-01-22T00:00:00"/>
    <n v="10"/>
    <s v="CCE-16_Contratación directa - Sin Oferta"/>
    <n v="35000000"/>
    <n v="3500000"/>
    <n v="9600000"/>
    <s v="NO"/>
    <s v="NO"/>
    <s v="Sebastian Ayala Calderón 3822500 sayalac@bomberosbogota.gov.co"/>
    <n v="601"/>
    <s v="Gestión del riesgo de incendio"/>
    <s v="Fortalecer los procesos de reducción del riesgo"/>
    <x v="3"/>
    <x v="3"/>
  </r>
  <r>
    <n v="579"/>
    <x v="0"/>
    <x v="10"/>
    <x v="4"/>
    <s v="Funcional"/>
    <s v="Sostenimiento de los procesos de la Subdirección de Gestión del Riesgo "/>
    <s v="Gestion del Riesgo"/>
    <n v="32000000"/>
    <s v="2. Dirigir la preparación y ejecución del plan operativo y de desarrollo de la dependencia, identificando acciones integradas."/>
    <s v="Apoyo en las actividades de Bienestar del Grupo de Apoyo Operacional "/>
    <s v="Fortalecimiento organizacional y simplificación de procesos"/>
    <s v="SI"/>
    <s v="Auxiliar GAO Bienestar"/>
    <n v="80111600"/>
    <s v="Prestar servicios de apoyo en las actividades del Grupo de Apoyo Operacional de la Subdirección de Gestión del riesgo."/>
    <s v="CONTRATO DE PRESTACIÓN DE SERVICIOS DE APOYO A LA GESTIÓN"/>
    <d v="2021-01-22T00:00:00"/>
    <m/>
    <d v="2021-01-22T00:00:00"/>
    <n v="10"/>
    <s v="CCE-16_Contratación directa - Sin Oferta"/>
    <n v="32000000"/>
    <n v="3200000"/>
    <n v="7350000"/>
    <s v="NO"/>
    <s v="NO"/>
    <s v="Sebastian Ayala Calderón 3822500 sayalac@bomberosbogota.gov.co"/>
    <n v="602"/>
    <s v="Gestión del riesgo de incendio"/>
    <s v="Fortalecer los procesos de reducción del riesgo"/>
    <x v="3"/>
    <x v="3"/>
  </r>
  <r>
    <n v="580"/>
    <x v="0"/>
    <x v="10"/>
    <x v="4"/>
    <s v="Funcional"/>
    <s v="Sostenimiento de los procesos de la Subdirección de Gestión del Riesgo "/>
    <s v="Gestion del Riesgo"/>
    <n v="32000000"/>
    <s v="2. Dirigir la preparación y ejecución del plan operativo y de desarrollo de la dependencia, identificando acciones integradas."/>
    <s v="Apoyo en las actividades logisticas del Grupo de Apoyo Operacional "/>
    <s v="Fortalecimiento organizacional y simplificación de procesos"/>
    <s v="SI"/>
    <s v="Auxiliar GAO Logistico"/>
    <n v="80111600"/>
    <s v="Prestar servicios de apoyo en las actividades del Grupo de Apoyo Operacional de la Subdirección de Gestión del riesgo."/>
    <s v="CONTRATO DE PRESTACIÓN DE SERVICIOS DE APOYO A LA GESTIÓN"/>
    <d v="2021-01-22T00:00:00"/>
    <m/>
    <d v="2021-01-22T00:00:00"/>
    <n v="10"/>
    <s v="CCE-16_Contratación directa - Sin Oferta"/>
    <n v="32000000"/>
    <n v="3200000"/>
    <n v="9600000"/>
    <s v="NO"/>
    <s v="NO"/>
    <s v="Sebastian Ayala Calderón 3822500 sayalac@bomberosbogota.gov.co"/>
    <n v="603"/>
    <s v="Gestión del riesgo de incendio"/>
    <s v="Fortalecer los procesos de reducción del riesgo"/>
    <x v="3"/>
    <x v="3"/>
  </r>
  <r>
    <n v="581"/>
    <x v="0"/>
    <x v="10"/>
    <x v="4"/>
    <s v="Funcional"/>
    <s v="Sostenimiento de los procesos de la Subdirección de Gestión del Riesgo "/>
    <s v="Gestion del Riesgo"/>
    <n v="32000000"/>
    <s v="2. Dirigir la preparación y ejecución del plan operativo y de desarrollo de la dependencia, identificando acciones integradas."/>
    <s v="Apoyo en las actividades logisticas del Grupo de Apoyo Operacional "/>
    <s v="Fortalecimiento organizacional y simplificación de procesos"/>
    <s v="SI"/>
    <s v="Auxiliar GAO Logistico"/>
    <n v="80111600"/>
    <s v="Prestar servicios de apoyo en las actividades del Grupo de Apoyo Operacional de la Subdirección de Gestión del riesgo."/>
    <s v="CONTRATO DE PRESTACIÓN DE SERVICIOS DE APOYO A LA GESTIÓN"/>
    <d v="2021-01-22T00:00:00"/>
    <m/>
    <d v="2021-01-22T00:00:00"/>
    <n v="10"/>
    <s v="CCE-16_Contratación directa - Sin Oferta"/>
    <n v="32000000"/>
    <n v="3200000"/>
    <n v="24500000"/>
    <s v="NO"/>
    <s v="NO"/>
    <s v="Sebastian Ayala Calderón 3822500 sayalac@bomberosbogota.gov.co"/>
    <n v="604"/>
    <s v="Gestión del riesgo de incendio"/>
    <s v="Fortalecer los procesos de reducción del riesgo"/>
    <x v="3"/>
    <x v="3"/>
  </r>
  <r>
    <n v="582"/>
    <x v="0"/>
    <x v="10"/>
    <x v="4"/>
    <s v="Funcional"/>
    <s v="Sostenimiento de los procesos de la Subdirección de Gestión del Riesgo "/>
    <s v="Gestion del Riesgo"/>
    <n v="32000000"/>
    <s v="2. Dirigir la preparación y ejecución del plan operativo y de desarrollo de la dependencia, identificando acciones integradas."/>
    <s v="Apoyo en las actividades logisticas del Grupo de Apoyo Operacional "/>
    <s v="Fortalecimiento organizacional y simplificación de procesos"/>
    <s v="SI"/>
    <s v="Auxiliar GAO Logistico"/>
    <n v="80111600"/>
    <s v="Prestar servicios de apoyo en las actividades del Grupo de Apoyo Operacional de la Subdirección de Gestión del riesgo."/>
    <s v="CONTRATO DE PRESTACIÓN DE SERVICIOS DE APOYO A LA GESTIÓN"/>
    <d v="2021-01-22T00:00:00"/>
    <m/>
    <d v="2021-01-22T00:00:00"/>
    <n v="10"/>
    <s v="CCE-16_Contratación directa - Sin Oferta"/>
    <n v="32000000"/>
    <n v="3200000"/>
    <n v="19200000"/>
    <s v="NO"/>
    <s v="NO"/>
    <s v="Sebastian Ayala Calderón 3822500 sayalac@bomberosbogota.gov.co"/>
    <n v="605"/>
    <s v="Gestión del riesgo de incendio"/>
    <s v="Fortalecer los procesos de reducción del riesgo"/>
    <x v="3"/>
    <x v="3"/>
  </r>
  <r>
    <n v="583"/>
    <x v="0"/>
    <x v="10"/>
    <x v="4"/>
    <s v="Funcional"/>
    <s v="Sostenimiento de los procesos de la Subdirección de Gestión del Riesgo "/>
    <s v="Gestion del Riesgo"/>
    <n v="28000000"/>
    <s v="2. Dirigir la preparación y ejecución del plan operativo y de desarrollo de la dependencia, identificando acciones integradas."/>
    <s v="Apoyo en las actividades de movilización logisticas del Grupo de Apoyo Operacional "/>
    <s v="Fortalecimiento organizacional y simplificación de procesos"/>
    <s v="SI"/>
    <s v="GAO Conductor"/>
    <n v="80111600"/>
    <s v="Prestar servicios de apoyo en las actividades del Grupo de Apoyo Operacional de la Subdirección de Gestión del riesgo."/>
    <s v="CONTRATO DE PRESTACIÓN DE SERVICIOS DE APOYO A LA GESTIÓN"/>
    <d v="2021-01-22T00:00:00"/>
    <m/>
    <d v="2021-01-22T00:00:00"/>
    <n v="10"/>
    <s v="CCE-16_Contratación directa - Sin Oferta"/>
    <n v="28000000"/>
    <n v="2800000"/>
    <n v="16800000"/>
    <s v="NO"/>
    <s v="NO"/>
    <s v="Sebastian Ayala Calderón 3822500 sayalac@bomberosbogota.gov.co"/>
    <n v="606"/>
    <s v="Gestión del riesgo de incendio"/>
    <s v="Fortalecer los procesos de reducción del riesgo"/>
    <x v="3"/>
    <x v="3"/>
  </r>
  <r>
    <n v="584"/>
    <x v="0"/>
    <x v="10"/>
    <x v="4"/>
    <s v="Funcional"/>
    <s v="Sostenimiento de los procesos de la Subdirección de Gestión del Riesgo "/>
    <s v="Gestion del Riesgo"/>
    <n v="28000000"/>
    <s v="2. Dirigir la preparación y ejecución del plan operativo y de desarrollo de la dependencia, identificando acciones integradas."/>
    <s v="Apoyo en las actividades de movilización logisticas del Grupo de Apoyo Operacional "/>
    <s v="Fortalecimiento organizacional y simplificación de procesos"/>
    <s v="SI"/>
    <s v="GAO Conductor"/>
    <n v="80111600"/>
    <s v="Prestar servicios de apoyo en las actividades del Grupo de Apoyo Operacional de la Subdirección de Gestión del riesgo."/>
    <s v="CONTRATO DE PRESTACIÓN DE SERVICIOS DE APOYO A LA GESTIÓN"/>
    <d v="2021-01-22T00:00:00"/>
    <m/>
    <d v="2021-01-22T00:00:00"/>
    <n v="10"/>
    <s v="CCE-16_Contratación directa - Sin Oferta"/>
    <n v="28000000"/>
    <n v="2800000"/>
    <n v="9600000"/>
    <s v="NO"/>
    <s v="NO"/>
    <s v="Sebastian Ayala Calderón 3822500 sayalac@bomberosbogota.gov.co"/>
    <n v="607"/>
    <s v="Gestión del riesgo de incendio"/>
    <s v="Fortalecer los procesos de reducción del riesgo"/>
    <x v="3"/>
    <x v="3"/>
  </r>
  <r>
    <n v="585"/>
    <x v="0"/>
    <x v="10"/>
    <x v="4"/>
    <s v="Funcional"/>
    <s v="Sostenimiento de los procesos de la Subdirección de Gestión del Riesgo asociados a conocimiento en incendios, rescates, incidentes con materiales peligrosos y otras emergencias"/>
    <s v="Conocimiento del Riesgo"/>
    <n v="27500000"/>
    <s v="2. Dirigir la preparación y ejecución del plan operativo y de desarrollo de la dependencia, identificando acciones integradas."/>
    <s v="Apoyo en las labores administrativas del proceso de conocimiento de la SGR"/>
    <s v="Fortalecimiento organizacional y simplificación de procesos"/>
    <s v="SI"/>
    <s v="Auxiliar Administrativo"/>
    <n v="80111600"/>
    <s v="Prestar sus servicios a la Subdirección de Gestión del Riesgo en el proceso de Conocimiento del Riesgo."/>
    <m/>
    <d v="2021-01-22T00:00:00"/>
    <m/>
    <d v="2021-01-22T00:00:00"/>
    <n v="10"/>
    <s v="CCE-16_Contratación directa - Sin Oferta"/>
    <n v="27500000"/>
    <n v="2750000"/>
    <n v="16500000"/>
    <s v="NO"/>
    <s v="NO"/>
    <s v="Sebastian Ayala Calderón 3822500 sayalac@bomberosbogota.gov.co"/>
    <n v="608"/>
    <s v="Gestión del riesgo de incendio"/>
    <s v="Fortalecer los procesos de reducción del riesgo"/>
    <x v="3"/>
    <x v="3"/>
  </r>
  <r>
    <n v="586"/>
    <x v="0"/>
    <x v="10"/>
    <x v="4"/>
    <s v="Funcional"/>
    <s v="Sostenimiento de los procesos de la Subdirección de Gestión del Riesgo asociados a conocimiento en incendios, rescates, incidentes con materiales peligrosos y otras emergencias"/>
    <s v="Conocimiento del Riesgo"/>
    <n v="62000000"/>
    <s v="10.Definir las necesidades y establecer estrategias para el desarrollo en infraestructura, equipos, desarrollo tecnológico y entrenamiento del recurso humano, de acuerdo con la proyección de la entidad, relacionada con las amenazas y escenarios existentes en el Distrito Capital."/>
    <s v="Liderar las actividades de monitoreo y seguimiento de los incidentes relacionados con los riesgos misionales"/>
    <s v="Fortalecimiento organizacional y simplificación de procesos"/>
    <s v="SI"/>
    <s v="Responsable de Monitoreo"/>
    <n v="80111600"/>
    <s v="Prestar sus servicios profesionales a la Subdirección de Gestión del Riesgo en las actividades de monitoreo del riesgo."/>
    <s v="CONTRATO DE PRESTACION DE SERVICIOS PROFESIONALES"/>
    <d v="2021-01-22T00:00:00"/>
    <m/>
    <d v="2021-01-22T00:00:00"/>
    <n v="10"/>
    <s v="CCE-16_Contratación directa - Sin Oferta"/>
    <n v="62000000"/>
    <n v="6200000"/>
    <n v="62000000"/>
    <s v="NO"/>
    <s v="NO"/>
    <s v="Sebastian Ayala Calderón 3822500 sayalac@bomberosbogota.gov.co"/>
    <n v="609"/>
    <s v="Gestión del riesgo de incendio"/>
    <s v="Consolidar los procesos de conocimiento del riesgo"/>
    <x v="3"/>
    <x v="3"/>
  </r>
  <r>
    <n v="587"/>
    <x v="0"/>
    <x v="10"/>
    <x v="4"/>
    <s v="Funcional"/>
    <s v="Sostenimiento de los procesos de la Subdirección de Gestión del Riesgo asociados a conocimiento en incendios, rescates, incidentes con materiales peligrosos y otras emergencias"/>
    <s v="Conocimiento del Riesgo"/>
    <n v="40000000"/>
    <s v="10.Definir las necesidades y establecer estrategias para el desarrollo en infraestructura, equipos, desarrollo tecnológico y entrenamiento del recurso humano, de acuerdo con la proyección de la entidad, relacionada con las amenazas y escenarios existentes en el Distrito Capital."/>
    <s v="apoyo en las actividades de monitoreo y seguimiento de los incidentes relacionados con los riesgos misionales"/>
    <s v="Fortalecimiento organizacional y simplificación de procesos"/>
    <s v="SI"/>
    <s v="Profesional Monitoreo"/>
    <n v="80111600"/>
    <s v="Prestar sus servicios profesionales a la Subdirección de Gestión del Riesgo en las actividades de monitoreo del riesgo."/>
    <s v="CONTRATO DE PRESTACION DE SERVICIOS PROFESIONALES"/>
    <d v="2021-01-22T00:00:00"/>
    <m/>
    <d v="2021-01-22T00:00:00"/>
    <n v="10"/>
    <s v="CCE-16_Contratación directa - Sin Oferta"/>
    <n v="40000000"/>
    <n v="4000000"/>
    <n v="24000000"/>
    <s v="NO"/>
    <s v="NO"/>
    <s v="Sebastian Ayala Calderón 3822500 sayalac@bomberosbogota.gov.co"/>
    <n v="610"/>
    <s v="Gestión del riesgo de incendio"/>
    <s v="Consolidar los procesos de conocimiento del riesgo"/>
    <x v="3"/>
    <x v="3"/>
  </r>
  <r>
    <n v="588"/>
    <x v="0"/>
    <x v="10"/>
    <x v="4"/>
    <s v="Funcional"/>
    <s v="Sostenimiento de los procesos de la Subdirección de Gestión del Riesgo asociados a conocimiento en incendios, rescates, incidentes con materiales peligrosos y otras emergencias"/>
    <s v="Conocimiento del Riesgo"/>
    <n v="32000000"/>
    <s v="10.Definir las necesidades y establecer estrategias para el desarrollo en infraestructura, equipos, desarrollo tecnológico y entrenamiento del recurso humano, de acuerdo con la proyección de la entidad, relacionada con las amenazas y escenarios existentes en el Distrito Capital."/>
    <s v="Apoyo para el analisis de la informacion generada por la Sala de Situación"/>
    <s v="Fortalecimiento organizacional y simplificación de procesos"/>
    <s v="SI"/>
    <s v="Analistas Sala de Situación"/>
    <n v="80111600"/>
    <s v="Prestar sus servicios a la Subdirección de Gestión del Riesgo en las actividades de monitoreo del riesgo."/>
    <m/>
    <d v="2021-01-22T00:00:00"/>
    <m/>
    <d v="2021-01-22T00:00:00"/>
    <n v="10"/>
    <s v="CCE-16_Contratación directa - Sin Oferta"/>
    <n v="32000000"/>
    <n v="3200000"/>
    <n v="9600000"/>
    <s v="NO"/>
    <s v="NO"/>
    <s v="Sebastian Ayala Calderón 3822500 sayalac@bomberosbogota.gov.co"/>
    <n v="611"/>
    <s v="Gestión del riesgo de incendio"/>
    <s v="Consolidar los procesos de conocimiento del riesgo"/>
    <x v="3"/>
    <x v="3"/>
  </r>
  <r>
    <n v="589"/>
    <x v="0"/>
    <x v="10"/>
    <x v="4"/>
    <s v="Funcional"/>
    <s v="Sostenimiento de los procesos de la Subdirección de Gestión del Riesgo asociados a conocimiento en incendios, rescates, incidentes con materiales peligrosos y otras emergencias"/>
    <s v="Conocimiento del Riesgo"/>
    <n v="32000000"/>
    <s v="10.Definir las necesidades y establecer estrategias para el desarrollo en infraestructura, equipos, desarrollo tecnológico y entrenamiento del recurso humano, de acuerdo con la proyección de la entidad, relacionada con las amenazas y escenarios existentes en el Distrito Capital."/>
    <s v="Apoyo para el analisis de la informacion generada por la Sala de Situación"/>
    <s v="Fortalecimiento organizacional y simplificación de procesos"/>
    <s v="SI"/>
    <s v="Analistas Sala de Situación"/>
    <n v="80111600"/>
    <s v="Prestar sus servicios a la Subdirección de Gestión del Riesgo en las actividades de monitoreo del riesgo."/>
    <m/>
    <d v="2021-01-22T00:00:00"/>
    <m/>
    <d v="2021-01-22T00:00:00"/>
    <n v="10"/>
    <s v="CCE-16_Contratación directa - Sin Oferta"/>
    <n v="32000000"/>
    <n v="3200000"/>
    <n v="32000000"/>
    <s v="NO"/>
    <s v="NO"/>
    <s v="Sebastian Ayala Calderón 3822500 sayalac@bomberosbogota.gov.co"/>
    <n v="612"/>
    <s v="Gestión del riesgo de incendio"/>
    <s v="Consolidar los procesos de conocimiento del riesgo"/>
    <x v="3"/>
    <x v="3"/>
  </r>
  <r>
    <n v="590"/>
    <x v="0"/>
    <x v="10"/>
    <x v="4"/>
    <s v="Funcional"/>
    <s v="Sostenimiento de los procesos de la Subdirección de Gestión del Riesgo asociados a conocimiento en incendios, rescates, incidentes con materiales peligrosos y otras emergencias"/>
    <s v="Conocimiento del Riesgo"/>
    <n v="32000000"/>
    <s v="10.Definir las necesidades y establecer estrategias para el desarrollo en infraestructura, equipos, desarrollo tecnológico y entrenamiento del recurso humano, de acuerdo con la proyección de la entidad, relacionada con las amenazas y escenarios existentes en el Distrito Capital."/>
    <s v="Apoyo para el analisis de la informacion generada por la Sala de Situación"/>
    <s v="Fortalecimiento organizacional y simplificación de procesos"/>
    <s v="SI"/>
    <s v="Analistas Sala de Situación"/>
    <n v="80111600"/>
    <s v="Prestar sus servicios a la Subdirección de Gestión del Riesgo en las actividades de monitoreo del riesgo."/>
    <m/>
    <d v="2021-01-22T00:00:00"/>
    <m/>
    <d v="2021-01-22T00:00:00"/>
    <n v="10"/>
    <s v="CCE-16_Contratación directa - Sin Oferta"/>
    <n v="32000000"/>
    <n v="3200000"/>
    <n v="32000000"/>
    <s v="NO"/>
    <s v="NO"/>
    <s v="Sebastian Ayala Calderón 3822500 sayalac@bomberosbogota.gov.co"/>
    <n v="613"/>
    <s v="Gestión del riesgo de incendio"/>
    <s v="Consolidar los procesos de conocimiento del riesgo"/>
    <x v="3"/>
    <x v="3"/>
  </r>
  <r>
    <n v="591"/>
    <x v="0"/>
    <x v="10"/>
    <x v="4"/>
    <s v="Funcional"/>
    <s v="Sostenimiento de los procesos de la Subdirección de Gestión del Riesgo asociados a conocimiento en incendios, rescates, incidentes con materiales peligrosos y otras emergencias"/>
    <s v="Conocimiento del Riesgo"/>
    <n v="27500000"/>
    <s v="10.Definir las necesidades y establecer estrategias para el desarrollo en infraestructura, equipos, desarrollo tecnológico y entrenamiento del recurso humano, de acuerdo con la proyección de la entidad, relacionada con las amenazas y escenarios existentes en el Distrito Capital."/>
    <s v="Apoyo en la captura de la informacion de las diferentes plataformas en sala de situacion"/>
    <s v="Fortalecimiento organizacional y simplificación de procesos"/>
    <s v="SI"/>
    <s v="Auxiliares sala de situacion"/>
    <n v="80111600"/>
    <s v="Prestar sus servicios a la Subdirección de Gestión del Riesgo en las actividades de monitoreo del riesgo."/>
    <m/>
    <d v="2021-01-22T00:00:00"/>
    <m/>
    <d v="2021-01-22T00:00:00"/>
    <n v="10"/>
    <s v="CCE-16_Contratación directa - Sin Oferta"/>
    <n v="27500000"/>
    <n v="2750000"/>
    <n v="14700000"/>
    <s v="NO"/>
    <s v="NO"/>
    <s v="Sebastian Ayala Calderón 3822500 sayalac@bomberosbogota.gov.co"/>
    <n v="614"/>
    <s v="Gestión del riesgo de incendio"/>
    <s v="Consolidar los procesos de conocimiento del riesgo"/>
    <x v="3"/>
    <x v="3"/>
  </r>
  <r>
    <n v="592"/>
    <x v="0"/>
    <x v="10"/>
    <x v="4"/>
    <s v="Funcional"/>
    <s v="Sostenimiento de los procesos de la Subdirección de Gestión del Riesgo asociados a conocimiento en incendios, rescates, incidentes con materiales peligrosos y otras emergencias"/>
    <s v="Conocimiento del Riesgo"/>
    <n v="27500000"/>
    <s v="10.Definir las necesidades y establecer estrategias para el desarrollo en infraestructura, equipos, desarrollo tecnológico y entrenamiento del recurso humano, de acuerdo con la proyección de la entidad, relacionada con las amenazas y escenarios existentes en el Distrito Capital."/>
    <s v="Apoyo en la captura de la informacion de las diferentes plataformas en sala de situacion"/>
    <s v="Fortalecimiento organizacional y simplificación de procesos"/>
    <s v="SI"/>
    <s v="Auxiliares sala de situacion"/>
    <n v="80111600"/>
    <s v="Prestar sus servicios a la Subdirección de Gestión del Riesgo en las actividades de monitoreo del riesgo."/>
    <m/>
    <d v="2021-01-22T00:00:00"/>
    <m/>
    <d v="2021-01-22T00:00:00"/>
    <n v="10"/>
    <s v="CCE-16_Contratación directa - Sin Oferta"/>
    <n v="27500000"/>
    <n v="2750000"/>
    <n v="16500000"/>
    <s v="NO"/>
    <s v="NO"/>
    <s v="Sebastian Ayala Calderón 3822500 sayalac@bomberosbogota.gov.co"/>
    <n v="615"/>
    <s v="Gestión del riesgo de incendio"/>
    <s v="Consolidar los procesos de conocimiento del riesgo"/>
    <x v="3"/>
    <x v="3"/>
  </r>
  <r>
    <n v="593"/>
    <x v="0"/>
    <x v="10"/>
    <x v="4"/>
    <s v="Funcional"/>
    <s v="Sostenimiento de los procesos de la Subdirección de Gestión del Riesgo asociados a conocimiento en incendios, rescates, incidentes con materiales peligrosos y otras emergencias"/>
    <s v="Conocimiento del Riesgo"/>
    <n v="27500000"/>
    <s v="10.Definir las necesidades y establecer estrategias para el desarrollo en infraestructura, equipos, desarrollo tecnológico y entrenamiento del recurso humano, de acuerdo con la proyección de la entidad, relacionada con las amenazas y escenarios existentes en el Distrito Capital."/>
    <s v="Apoyo en la captura de la informacion de las diferentes plataformas en sala de situacion"/>
    <s v="Fortalecimiento organizacional y simplificación de procesos"/>
    <s v="SI"/>
    <s v="Auxiliares sala de situacion"/>
    <n v="80111600"/>
    <s v="Prestar sus servicios a la Subdirección de Gestión del Riesgo en las actividades de monitoreo del riesgo."/>
    <m/>
    <d v="2021-01-22T00:00:00"/>
    <m/>
    <d v="2021-01-22T00:00:00"/>
    <n v="10"/>
    <s v="CCE-16_Contratación directa - Sin Oferta"/>
    <n v="27500000"/>
    <n v="2750000"/>
    <n v="16500000"/>
    <s v="NO"/>
    <s v="NO"/>
    <s v="Sebastian Ayala Calderón 3822500 sayalac@bomberosbogota.gov.co"/>
    <n v="616"/>
    <s v="Gestión del riesgo de incendio"/>
    <s v="Consolidar los procesos de conocimiento del riesgo"/>
    <x v="3"/>
    <x v="3"/>
  </r>
  <r>
    <n v="594"/>
    <x v="0"/>
    <x v="10"/>
    <x v="4"/>
    <s v="Funcional"/>
    <s v="Sostenimiento de los procesos de la Subdirección de Gestión del Riesgo asociados a conocimiento en incendios, rescates, incidentes con materiales peligrosos y otras emergencias"/>
    <s v="Conocimiento del Riesgo"/>
    <n v="27500000"/>
    <s v="10.Definir las necesidades y establecer estrategias para el desarrollo en infraestructura, equipos, desarrollo tecnológico y entrenamiento del recurso humano, de acuerdo con la proyección de la entidad, relacionada con las amenazas y escenarios existentes en el Distrito Capital."/>
    <s v="Apoyo en la captura de la informacion de las diferentes plataformas en sala de situacion"/>
    <s v="Fortalecimiento organizacional y simplificación de procesos"/>
    <s v="SI"/>
    <s v="Auxiliares sala de situacion"/>
    <n v="80111600"/>
    <s v="Prestar sus servicios a la Subdirección de Gestión del Riesgo en las actividades de monitoreo del riesgo."/>
    <m/>
    <d v="2021-01-22T00:00:00"/>
    <m/>
    <d v="2021-01-22T00:00:00"/>
    <n v="10"/>
    <s v="CCE-16_Contratación directa - Sin Oferta"/>
    <n v="27500000"/>
    <n v="2750000"/>
    <n v="16500000"/>
    <s v="NO"/>
    <s v="NO"/>
    <s v="Sebastian Ayala Calderón 3822500 sayalac@bomberosbogota.gov.co"/>
    <n v="617"/>
    <s v="Gestión del riesgo de incendio"/>
    <s v="Consolidar los procesos de conocimiento del riesgo"/>
    <x v="3"/>
    <x v="3"/>
  </r>
  <r>
    <n v="595"/>
    <x v="0"/>
    <x v="10"/>
    <x v="4"/>
    <s v="Funcional"/>
    <s v="Sostenimiento de los procesos de la Subdirección de Gestión del Riesgo asociados a conocimiento en incendios, rescates, incidentes con materiales peligrosos y otras emergencias"/>
    <s v="Conocimiento del Riesgo"/>
    <n v="27500000"/>
    <s v="10.Definir las necesidades y establecer estrategias para el desarrollo en infraestructura, equipos, desarrollo tecnológico y entrenamiento del recurso humano, de acuerdo con la proyección de la entidad, relacionada con las amenazas y escenarios existentes en el Distrito Capital."/>
    <s v="Apoyo en la captura de la informacion de las diferentes plataformas en sala de situacion"/>
    <s v="Fortalecimiento organizacional y simplificación de procesos"/>
    <s v="SI"/>
    <s v="Auxiliares sala de situacion"/>
    <n v="80111600"/>
    <s v="Prestar sus servicios a la Subdirección de Gestión del Riesgo en las actividades de monitoreo del riesgo."/>
    <m/>
    <d v="2021-01-22T00:00:00"/>
    <m/>
    <d v="2021-01-22T00:00:00"/>
    <n v="10"/>
    <s v="CCE-16_Contratación directa - Sin Oferta"/>
    <n v="27500000"/>
    <n v="2750000"/>
    <n v="14700000"/>
    <s v="NO"/>
    <s v="NO"/>
    <s v="Sebastian Ayala Calderón 3822500 sayalac@bomberosbogota.gov.co"/>
    <n v="618"/>
    <s v="Gestión del riesgo de incendio"/>
    <s v="Consolidar los procesos de conocimiento del riesgo"/>
    <x v="3"/>
    <x v="3"/>
  </r>
  <r>
    <n v="596"/>
    <x v="0"/>
    <x v="10"/>
    <x v="4"/>
    <s v="Funcional"/>
    <s v="Sostenimiento de los procesos de la Subdirección de Gestión del Riesgo asociados a conocimiento en incendios, rescates, incidentes con materiales peligrosos y otras emergencias"/>
    <s v="Conocimiento del Riesgo"/>
    <n v="27500000"/>
    <s v="10.Definir las necesidades y establecer estrategias para el desarrollo en infraestructura, equipos, desarrollo tecnológico y entrenamiento del recurso humano, de acuerdo con la proyección de la entidad, relacionada con las amenazas y escenarios existentes en el Distrito Capital."/>
    <s v="Apoyo en la captura de la informacion de las diferentes plataformas en sala de situacion"/>
    <s v="Fortalecimiento organizacional y simplificación de procesos"/>
    <s v="SI"/>
    <s v="Auxiliares sala de situacion"/>
    <n v="80111600"/>
    <s v="Prestar sus servicios a la Subdirección de Gestión del Riesgo en las actividades de monitoreo del riesgo."/>
    <m/>
    <d v="2021-01-22T00:00:00"/>
    <m/>
    <d v="2021-01-22T00:00:00"/>
    <n v="10"/>
    <s v="CCE-16_Contratación directa - Sin Oferta"/>
    <n v="27500000"/>
    <n v="2750000"/>
    <n v="7350000"/>
    <s v="NO"/>
    <s v="NO"/>
    <s v="Sebastian Ayala Calderón 3822500 sayalac@bomberosbogota.gov.co"/>
    <n v="619"/>
    <s v="Gestión del riesgo de incendio"/>
    <s v="Consolidar los procesos de conocimiento del riesgo"/>
    <x v="3"/>
    <x v="3"/>
  </r>
  <r>
    <n v="597"/>
    <x v="0"/>
    <x v="10"/>
    <x v="4"/>
    <s v="Funcional"/>
    <s v="Sostenimiento de los procesos de la Subdirección de Gestión del Riesgo asociados a conocimiento en incendios, rescates, incidentes con materiales peligrosos y otras emergencias"/>
    <s v="Conocimiento del Riesgo"/>
    <n v="27500000"/>
    <s v="10.Definir las necesidades y establecer estrategias para el desarrollo en infraestructura, equipos, desarrollo tecnológico y entrenamiento del recurso humano, de acuerdo con la proyección de la entidad, relacionada con las amenazas y escenarios existentes en el Distrito Capital."/>
    <s v="Apoyo en la captura de la informacion de las diferentes plataformas en sala de situacion"/>
    <s v="Fortalecimiento organizacional y simplificación de procesos"/>
    <s v="SI"/>
    <s v="Auxiliares sala de situacion"/>
    <n v="80111600"/>
    <s v="Prestar sus servicios a la Subdirección de Gestión del Riesgo en las actividades de monitoreo del riesgo."/>
    <m/>
    <d v="2021-01-22T00:00:00"/>
    <m/>
    <d v="2021-01-22T00:00:00"/>
    <n v="10"/>
    <s v="CCE-16_Contratación directa - Sin Oferta"/>
    <n v="27500000"/>
    <n v="2750000"/>
    <n v="5400000"/>
    <s v="NO"/>
    <s v="NO"/>
    <s v="Sebastian Ayala Calderón 3822500 sayalac@bomberosbogota.gov.co"/>
    <n v="620"/>
    <s v="Gestión del riesgo de incendio"/>
    <s v="Consolidar los procesos de conocimiento del riesgo"/>
    <x v="3"/>
    <x v="3"/>
  </r>
  <r>
    <n v="598"/>
    <x v="0"/>
    <x v="10"/>
    <x v="4"/>
    <s v="Funcional"/>
    <s v="Sostenimiento de los procesos de la Subdirección de Gestión del Riesgo asociados a conocimiento en incendios, rescates, incidentes con materiales peligrosos y otras emergencias"/>
    <s v="Conocimiento del Riesgo"/>
    <n v="27500000"/>
    <s v="10.Definir las necesidades y establecer estrategias para el desarrollo en infraestructura, equipos, desarrollo tecnológico y entrenamiento del recurso humano, de acuerdo con la proyección de la entidad, relacionada con las amenazas y escenarios existentes en el Distrito Capital."/>
    <s v="Apoyo en la captura de la informacion de las diferentes plataformas en sala de situacion"/>
    <s v="Fortalecimiento organizacional y simplificación de procesos"/>
    <s v="SI"/>
    <s v="Auxiliares sala de situacion"/>
    <n v="80111600"/>
    <s v="Prestar sus servicios a la Subdirección de Gestión del Riesgo en las actividades de monitoreo del riesgo."/>
    <m/>
    <d v="2021-01-22T00:00:00"/>
    <m/>
    <d v="2021-01-22T00:00:00"/>
    <n v="10"/>
    <s v="CCE-16_Contratación directa - Sin Oferta"/>
    <n v="27500000"/>
    <n v="2750000"/>
    <n v="14700000"/>
    <s v="NO"/>
    <s v="NO"/>
    <s v="Sebastian Ayala Calderón 3822500 sayalac@bomberosbogota.gov.co"/>
    <n v="621"/>
    <s v="Gestión del riesgo de incendio"/>
    <s v="Consolidar los procesos de conocimiento del riesgo"/>
    <x v="3"/>
    <x v="3"/>
  </r>
  <r>
    <n v="599"/>
    <x v="0"/>
    <x v="10"/>
    <x v="4"/>
    <s v="Funcional"/>
    <s v="Sostenimiento de los procesos de la Subdirección de Gestión del Riesgo asociados a conocimiento en incendios, rescates, incidentes con materiales peligrosos y otras emergencias"/>
    <s v="Conocimiento del Riesgo"/>
    <n v="60000000"/>
    <s v="10.Definir las necesidades y establecer estrategias para el desarrollo en infraestructura, equipos, desarrollo tecnológico y entrenamiento del recurso humano, de acuerdo con la proyección de la entidad, relacionada con las amenazas y escenarios existentes en el Distrito Capital."/>
    <s v="Liderar las actividades de caracterización  y Analisis de los escenarios de riesgo misionales "/>
    <s v="Fortalecimiento organizacional y simplificación de procesos"/>
    <s v="SI"/>
    <s v="Responsable Caracteriza y Analisis Esc"/>
    <n v="80111600"/>
    <s v="Prestar sus servicios a la Subdirección de Gestión del Riesgo en las actividades de Caracterizacion y Analisis de Escenarios de Riesgo."/>
    <m/>
    <d v="2021-01-22T00:00:00"/>
    <m/>
    <d v="2021-01-22T00:00:00"/>
    <n v="10"/>
    <s v="CCE-16_Contratación directa - Sin Oferta"/>
    <n v="60000000"/>
    <n v="6000000"/>
    <n v="33000000"/>
    <s v="NO"/>
    <s v="NO"/>
    <s v="Sebastian Ayala Calderón 3822500 sayalac@bomberosbogota.gov.co"/>
    <n v="622"/>
    <s v="Gestión del riesgo de incendio"/>
    <s v="Consolidar los procesos de conocimiento del riesgo"/>
    <x v="3"/>
    <x v="3"/>
  </r>
  <r>
    <n v="600"/>
    <x v="0"/>
    <x v="10"/>
    <x v="4"/>
    <s v="Funcional"/>
    <s v="Sostenimiento de los procesos de la Subdirección de Gestión del Riesgo asociados a conocimiento en incendios, rescates, incidentes con materiales peligrosos y otras emergencias"/>
    <s v="Conocimiento del Riesgo"/>
    <n v="45000000"/>
    <s v="10.Definir las necesidades y establecer estrategias para el desarrollo en infraestructura, equipos, desarrollo tecnológico y entrenamiento del recurso humano, de acuerdo con la proyección de la entidad, relacionada con las amenazas y escenarios existentes en el Distrito Capital."/>
    <s v="Partipar en las actividades de caracterización  y Analisis de los escenarios de riesgo misionales "/>
    <s v="Fortalecimiento organizacional y simplificación de procesos"/>
    <s v="SI"/>
    <s v="Profesionales Escenarios"/>
    <n v="80111600"/>
    <s v="Prestar sus servicios a la Subdirección de Gestión del Riesgo en las actividades de Caracterizacion y Analisis de Escenarios de Riesgo."/>
    <m/>
    <d v="2021-01-22T00:00:00"/>
    <m/>
    <d v="2021-01-22T00:00:00"/>
    <n v="4"/>
    <s v="CCE-16_Contratación directa - Sin Oferta"/>
    <n v="18000000"/>
    <n v="4500000"/>
    <n v="13500000"/>
    <s v="NO"/>
    <s v="NO"/>
    <s v="Sebastian Ayala Calderón 3822500 sayalac@bomberosbogota.gov.co"/>
    <n v="623"/>
    <s v="Gestión del riesgo de incendio"/>
    <s v="Consolidar los procesos de conocimiento del riesgo"/>
    <x v="3"/>
    <x v="3"/>
  </r>
  <r>
    <n v="601"/>
    <x v="0"/>
    <x v="10"/>
    <x v="4"/>
    <s v="Funcional"/>
    <s v="Sostenimiento de los procesos de la Subdirección de Gestión del Riesgo asociados a conocimiento en incendios, rescates, incidentes con materiales peligrosos y otras emergencias"/>
    <s v="Conocimiento del Riesgo"/>
    <n v="45000000"/>
    <s v="10.Definir las necesidades y establecer estrategias para el desarrollo en infraestructura, equipos, desarrollo tecnológico y entrenamiento del recurso humano, de acuerdo con la proyección de la entidad, relacionada con las amenazas y escenarios existentes en el Distrito Capital."/>
    <s v="Partipar en las actividades de caracterización  y Analisis de los escenarios de riesgo misionales "/>
    <s v="Fortalecimiento organizacional y simplificación de procesos"/>
    <s v="SI"/>
    <s v="Profesionales Escenarios"/>
    <n v="80111600"/>
    <s v="Prestar sus servicios a la Subdirección de Gestión del Riesgo en las actividades de Caracterizacion y Analisis de Escenarios de Riesgo."/>
    <m/>
    <d v="2021-01-22T00:00:00"/>
    <m/>
    <d v="2021-01-22T00:00:00"/>
    <n v="10"/>
    <s v="CCE-16_Contratación directa - Sin Oferta"/>
    <n v="45000000"/>
    <n v="4500000"/>
    <n v="13500000"/>
    <s v="NO"/>
    <s v="NO"/>
    <s v="Sebastian Ayala Calderón 3822500 sayalac@bomberosbogota.gov.co"/>
    <n v="624"/>
    <s v="Gestión del riesgo de incendio"/>
    <s v="Consolidar los procesos de conocimiento del riesgo"/>
    <x v="3"/>
    <x v="3"/>
  </r>
  <r>
    <n v="602"/>
    <x v="0"/>
    <x v="10"/>
    <x v="4"/>
    <s v="Funcional"/>
    <s v="Sostenimiento de los procesos de la Subdirección de Gestión del Riesgo asociados a conocimiento en incendios, rescates, incidentes con materiales peligrosos y otras emergencias"/>
    <s v="Conocimiento del Riesgo"/>
    <n v="45000000"/>
    <s v="10.Definir las necesidades y establecer estrategias para el desarrollo en infraestructura, equipos, desarrollo tecnológico y entrenamiento del recurso humano, de acuerdo con la proyección de la entidad, relacionada con las amenazas y escenarios existentes en el Distrito Capital."/>
    <s v="Partipar en las actividades de caracterización  y Analisis de los escenarios de riesgo misionales "/>
    <s v="Fortalecimiento organizacional y simplificación de procesos"/>
    <s v="SI"/>
    <s v="Profesionales Escenarios"/>
    <n v="80111600"/>
    <s v="Prestar sus servicios a la Subdirección de Gestión del Riesgo en las actividades de Caracterizacion y Analisis de Escenarios de Riesgo."/>
    <m/>
    <d v="2021-01-22T00:00:00"/>
    <m/>
    <d v="2021-01-22T00:00:00"/>
    <n v="10"/>
    <s v="CCE-16_Contratación directa - Sin Oferta"/>
    <n v="45000000"/>
    <n v="4500000"/>
    <n v="0"/>
    <s v="NO"/>
    <s v="NO"/>
    <s v="Sebastian Ayala Calderón 3822500 sayalac@bomberosbogota.gov.co"/>
    <n v="625"/>
    <s v="Gestión del riesgo de incendio"/>
    <s v="Consolidar los procesos de conocimiento del riesgo"/>
    <x v="3"/>
    <x v="3"/>
  </r>
  <r>
    <n v="603"/>
    <x v="0"/>
    <x v="10"/>
    <x v="4"/>
    <s v="Funcional"/>
    <s v="Sostenimiento de los procesos de la Subdirección de Gestión del Riesgo asociados a conocimiento en incendios, rescates, incidentes con materiales peligrosos y otras emergencias"/>
    <s v="Conocimiento del Riesgo"/>
    <n v="60000000"/>
    <s v="15. Formular y proponer a la Dirección las políticas de investigación y desarrollo en concordancia con el plan de acción de la entidad y coordinar los proyectos de investigación y las actividades y derivadas de tales procesos."/>
    <s v="Liderar las actividades de proyeccion e innovación, tendientes al fortalecimiento institucional y comunitario"/>
    <s v="Fortalecimiento organizacional y simplificación de procesos"/>
    <s v="SI"/>
    <s v="Profesionales Proyeccion e Innovación"/>
    <n v="80111600"/>
    <s v="Prestar sus servicios a la Subdirección de Gestión del Riesgo en las actividades de Proyeccion e Innovación."/>
    <m/>
    <d v="2021-01-22T00:00:00"/>
    <m/>
    <d v="2021-01-22T00:00:00"/>
    <n v="10"/>
    <s v="CCE-16_Contratación directa - Sin Oferta"/>
    <n v="60000000"/>
    <n v="6000000"/>
    <n v="55000000"/>
    <s v="NO"/>
    <s v="NO"/>
    <s v="Sebastian Ayala Calderón 3822500 sayalac@bomberosbogota.gov.co"/>
    <n v="626"/>
    <s v="Gestión del riesgo de incendio"/>
    <s v="Consolidar los procesos de conocimiento del riesgo"/>
    <x v="3"/>
    <x v="3"/>
  </r>
  <r>
    <n v="604"/>
    <x v="0"/>
    <x v="10"/>
    <x v="4"/>
    <s v="Funcional"/>
    <s v="Sostenimiento de los procesos de la Subdirección de Gestión del Riesgo asociados a conocimiento en incendios, rescates, incidentes con materiales peligrosos y otras emergencias"/>
    <s v="Conocimiento del Riesgo"/>
    <n v="47000000"/>
    <s v="15. Formular y proponer a la Dirección las políticas de investigación y desarrollo en concordancia con el plan de acción de la entidad y coordinar los proyectos de investigación y las actividades y derivadas de tales procesos."/>
    <s v="Participar en las actividades de proyeccion e innovación, tendientes al fortalecimiento institucional y comunitario"/>
    <s v="Fortalecimiento organizacional y simplificación de procesos"/>
    <s v="SI"/>
    <s v="Profesionales Proyeccion e Innovación"/>
    <n v="80111600"/>
    <s v="Prestar sus servicios a la Subdirección de Gestión del Riesgo en las actividades de Proyeccion e Innovación."/>
    <m/>
    <d v="2021-01-22T00:00:00"/>
    <m/>
    <d v="2021-01-22T00:00:00"/>
    <n v="10"/>
    <s v="CCE-16_Contratación directa - Sin Oferta"/>
    <n v="47000000"/>
    <n v="4700000"/>
    <n v="28200000"/>
    <s v="NO"/>
    <s v="NO"/>
    <s v="Sebastian Ayala Calderón 3822500 sayalac@bomberosbogota.gov.co"/>
    <n v="627"/>
    <s v="Gestión del riesgo de incendio"/>
    <s v="Consolidar los procesos de conocimiento del riesgo"/>
    <x v="3"/>
    <x v="3"/>
  </r>
  <r>
    <n v="605"/>
    <x v="0"/>
    <x v="10"/>
    <x v="4"/>
    <s v="Funcional"/>
    <s v="Sostenimiento de los procesos de la Subdirección de Gestión del Riesgo asociados a conocimiento en incendios, rescates, incidentes con materiales peligrosos y otras emergencias"/>
    <s v="Conocimiento del Riesgo"/>
    <n v="47000000"/>
    <s v="15. Formular y proponer a la Dirección las políticas de investigación y desarrollo en concordancia con el plan de acción de la entidad y coordinar los proyectos de investigación y las actividades y derivadas de tales procesos."/>
    <s v="Participar en las actividades de proyeccion e innovación, tendientes al fortalecimiento institucional y comunitario"/>
    <s v="Fortalecimiento organizacional y simplificación de procesos"/>
    <s v="SI"/>
    <s v="Profesionales Proyeccion e Innovación"/>
    <n v="80111600"/>
    <s v="Prestar sus servicios a la Subdirección de Gestión del Riesgo en las actividades de Proyeccion e Innovación."/>
    <m/>
    <d v="2021-01-22T00:00:00"/>
    <m/>
    <d v="2021-01-22T00:00:00"/>
    <n v="10"/>
    <s v="CCE-16_Contratación directa - Sin Oferta"/>
    <n v="47000000"/>
    <n v="4700000"/>
    <n v="28200000"/>
    <s v="NO"/>
    <s v="NO"/>
    <s v="Sebastian Ayala Calderón 3822500 sayalac@bomberosbogota.gov.co"/>
    <n v="628"/>
    <s v="Gestión del riesgo de incendio"/>
    <s v="Consolidar los procesos de conocimiento del riesgo"/>
    <x v="3"/>
    <x v="3"/>
  </r>
  <r>
    <n v="606"/>
    <x v="0"/>
    <x v="10"/>
    <x v="4"/>
    <s v="Funcional"/>
    <s v="Sostenimiento de los procesos de la Subdirección de Gestión del Riesgo asociados a conocimiento en incendios, rescates, incidentes con materiales peligrosos y otras emergencias"/>
    <s v="Conocimiento del Riesgo"/>
    <n v="47000000"/>
    <s v="15. Formular y proponer a la Dirección las políticas de investigación y desarrollo en concordancia con el plan de acción de la entidad y coordinar los proyectos de investigación y las actividades y derivadas de tales procesos."/>
    <s v="Participar en las actividades de proyeccion e innovación, tendientes al fortalecimiento institucional y comunitario"/>
    <s v="Fortalecimiento organizacional y simplificación de procesos"/>
    <s v="SI"/>
    <s v="Profesionales Proyeccion e Innovación"/>
    <n v="80111600"/>
    <s v="Prestar sus servicios a la Subdirección de Gestión del Riesgo en las actividades de Proyeccion e Innovación."/>
    <m/>
    <d v="2021-01-22T00:00:00"/>
    <m/>
    <d v="2021-01-22T00:00:00"/>
    <n v="10"/>
    <s v="CCE-16_Contratación directa - Sin Oferta"/>
    <n v="47000000"/>
    <n v="4700000"/>
    <n v="28200000"/>
    <s v="NO"/>
    <s v="NO"/>
    <s v="Sebastian Ayala Calderón 3822500 sayalac@bomberosbogota.gov.co"/>
    <n v="629"/>
    <s v="Gestión del riesgo de incendio"/>
    <s v="Consolidar los procesos de conocimiento del riesgo"/>
    <x v="3"/>
    <x v="3"/>
  </r>
  <r>
    <n v="607"/>
    <x v="0"/>
    <x v="10"/>
    <x v="4"/>
    <s v="Funcional"/>
    <s v="Sostenimiento de los procesos de la Subdirección de Gestión del Riesgo asociados a conocimiento en incendios, rescates, incidentes con materiales peligrosos y otras emergencias"/>
    <s v="Conocimiento del Riesgo"/>
    <n v="47000000"/>
    <s v="15. Formular y proponer a la Dirección las políticas de investigación y desarrollo en concordancia con el plan de acción de la entidad y coordinar los proyectos de investigación y las actividades y derivadas de tales procesos."/>
    <s v="Participar en las actividades de proyeccion e innovación, tendientes al fortalecimiento institucional y comunitario"/>
    <s v="Fortalecimiento organizacional y simplificación de procesos"/>
    <s v="SI"/>
    <s v="Profesionales Proyeccion e Innovación"/>
    <n v="80111600"/>
    <s v="Prestar sus servicios a la Subdirección de Gestión del Riesgo en las actividades de Proyeccion e Innovación."/>
    <m/>
    <d v="2021-01-22T00:00:00"/>
    <m/>
    <d v="2021-01-22T00:00:00"/>
    <n v="10"/>
    <s v="CCE-16_Contratación directa - Sin Oferta"/>
    <n v="47000000"/>
    <n v="4700000"/>
    <n v="28200000"/>
    <s v="NO"/>
    <s v="NO"/>
    <s v="Sebastian Ayala Calderón 3822500 sayalac@bomberosbogota.gov.co"/>
    <n v="630"/>
    <s v="Gestión del riesgo de incendio"/>
    <s v="Consolidar los procesos de conocimiento del riesgo"/>
    <x v="3"/>
    <x v="3"/>
  </r>
  <r>
    <n v="608"/>
    <x v="0"/>
    <x v="10"/>
    <x v="4"/>
    <s v="Funcional"/>
    <s v="Sostenimiento de los procesos de la Subdirección de Gestión del Riesgo asociados a reducción en incendios, rescates, incidentes con materiales peligrosos y otras emergencias"/>
    <s v="Reducción del Riesgo"/>
    <n v="30000000"/>
    <s v="1. Participar con el Director General en la formulación y ejecución de políticas, planes programas y proyectos, dirigidos a la gestión del riesgo contraincendios, explosiones, rescate e incidentes con materiales peligrosos."/>
    <s v="Apoyar las actividades del proceso de Reduccion del riesgo de la SGR"/>
    <s v="Fortalecimiento organizacional y simplificación de procesos"/>
    <s v="SI"/>
    <s v="Profesional de Apoyo Reduccion"/>
    <n v="80111600"/>
    <s v="Prestar sus servicios a la Subdirección de Gestión del Riesgo en el proceso de Reduccion del Riesgo."/>
    <m/>
    <d v="2021-01-22T00:00:00"/>
    <m/>
    <d v="2021-01-22T00:00:00"/>
    <n v="10"/>
    <s v="CCE-16_Contratación directa - Sin Oferta"/>
    <n v="30000000"/>
    <n v="3000000"/>
    <n v="23100000"/>
    <s v="NO"/>
    <s v="NO"/>
    <s v="Sebastian Ayala Calderón 3822500 sayalac@bomberosbogota.gov.co"/>
    <n v="631"/>
    <s v="Gestión del riesgo de incendio"/>
    <s v="Consolidar los procesos de conocimiento del riesgo"/>
    <x v="3"/>
    <x v="3"/>
  </r>
  <r>
    <n v="609"/>
    <x v="0"/>
    <x v="10"/>
    <x v="4"/>
    <s v="Funcional"/>
    <s v="Sostenimiento de los procesos de la Subdirección de Gestión del Riesgo asociados a reducción en incendios, rescates, incidentes con materiales peligrosos y otras emergencias"/>
    <s v="Reducción del Riesgo"/>
    <n v="60000000"/>
    <s v="6. Proponer y gestionar alternativas para la revisión y aprobación de diseños de instalaciones desde el punto de vista pasivo y activo contra incendio, y demás actividades de prevención en obras y mantenimiento durante la vida útil de las edificaciones."/>
    <s v="Liderar las actividades relacionadas con las Revisiones Tecnicas de la UAECOB"/>
    <s v="Fortalecimiento organizacional y simplificación de procesos"/>
    <s v="SI"/>
    <s v="Responsable Revisiones Tecnicas"/>
    <n v="80111600"/>
    <s v="Prestar sus servicios a la Subdirección de Gestión del Riesgo en las actividades de Revisiones tecnicas."/>
    <m/>
    <d v="2021-01-22T00:00:00"/>
    <m/>
    <d v="2021-01-22T00:00:00"/>
    <n v="10"/>
    <s v="CCE-16_Contratación directa - Sin Oferta"/>
    <n v="60000000"/>
    <n v="6000000"/>
    <n v="32100000"/>
    <s v="NO"/>
    <s v="NO"/>
    <s v="Sebastian Ayala Calderón 3822500 sayalac@bomberosbogota.gov.co"/>
    <n v="632"/>
    <s v="Gestión del riesgo de incendio"/>
    <s v="Fortalecer los procesos de reducción del riesgo"/>
    <x v="3"/>
    <x v="3"/>
  </r>
  <r>
    <n v="610"/>
    <x v="0"/>
    <x v="10"/>
    <x v="4"/>
    <s v="Funcional"/>
    <s v="Sostenimiento de los procesos de la Subdirección de Gestión del Riesgo asociados a reducción en incendios, rescates, incidentes con materiales peligrosos y otras emergencias"/>
    <s v="Reducción del Riesgo"/>
    <n v="50000000"/>
    <s v="6. Proponer y gestionar alternativas para la revisión y aprobación de diseños de instalaciones desde el punto de vista pasivo y activo contra incendio, y demás actividades de prevención en obras y mantenimiento durante la vida útil de las edificaciones."/>
    <s v="Realizar el analisis normativo en temas de seguridad humana y proteccion contra incedios para la SGR"/>
    <s v="Fortalecimiento organizacional y simplificación de procesos"/>
    <s v="SI"/>
    <s v="Abogado Normas Edificación"/>
    <n v="80111600"/>
    <s v="Prestar sus servicios a la Subdirección de Gestión del Riesgo en las actividades de Revisiones tecnicas."/>
    <m/>
    <d v="2021-01-22T00:00:00"/>
    <m/>
    <d v="2021-01-22T00:00:00"/>
    <n v="10"/>
    <s v="CCE-16_Contratación directa - Sin Oferta"/>
    <n v="50000000"/>
    <n v="5000000"/>
    <n v="30000000"/>
    <s v="NO"/>
    <s v="NO"/>
    <s v="Sebastian Ayala Calderón 3822500 sayalac@bomberosbogota.gov.co"/>
    <n v="633"/>
    <s v="Gestión del riesgo de incendio"/>
    <s v="Fortalecer los procesos de reducción del riesgo"/>
    <x v="3"/>
    <x v="3"/>
  </r>
  <r>
    <n v="611"/>
    <x v="0"/>
    <x v="10"/>
    <x v="4"/>
    <s v="Funcional"/>
    <s v="Sostenimiento de los procesos de la Subdirección de Gestión del Riesgo asociados a reducción en incendios, rescates, incidentes con materiales peligrosos y otras emergencias"/>
    <s v="Reducción del Riesgo"/>
    <n v="47000000"/>
    <s v="7. Emitir conceptos técnicos para los sistemas de protección contraincendio y seguridad humana, durante la formulación de proyectos nuevos y remodelaciones, la ejecución de obra y durante el funcionamiento de establecimientos públicos y comerciales."/>
    <s v="Apoyar las actividades relacionadas con las Revisiones Tecnicas de la UAECOB"/>
    <s v="Fortalecimiento organizacional y simplificación de procesos"/>
    <s v="SI"/>
    <s v="Profesionales Revisiones Tecnicas"/>
    <n v="80111600"/>
    <s v="Prestar sus servicios a la Subdirección de Gestión del Riesgo en las actividades de Revisiones tecnicas."/>
    <m/>
    <d v="2021-01-22T00:00:00"/>
    <m/>
    <d v="2021-01-22T00:00:00"/>
    <n v="10"/>
    <s v="CCE-16_Contratación directa - Sin Oferta"/>
    <n v="47000000"/>
    <n v="4700000"/>
    <n v="32100000"/>
    <s v="NO"/>
    <s v="NO"/>
    <s v="Sebastian Ayala Calderón 3822500 sayalac@bomberosbogota.gov.co"/>
    <n v="634"/>
    <s v="Gestión del riesgo de incendio"/>
    <s v="Fortalecer los procesos de reducción del riesgo"/>
    <x v="3"/>
    <x v="3"/>
  </r>
  <r>
    <n v="612"/>
    <x v="0"/>
    <x v="10"/>
    <x v="4"/>
    <s v="Funcional"/>
    <s v="Sostenimiento de los procesos de la Subdirección de Gestión del Riesgo asociados a reducción en incendios, rescates, incidentes con materiales peligrosos y otras emergencias"/>
    <s v="Reducción del Riesgo"/>
    <n v="47000000"/>
    <s v="7. Emitir conceptos técnicos para los sistemas de protección contraincendio y seguridad humana, durante la formulación de proyectos nuevos y remodelaciones, la ejecución de obra y durante el funcionamiento de establecimientos públicos y comerciales."/>
    <s v="Apoyar las actividades relacionadas con las Revisiones Tecnicas de la UAECOB"/>
    <s v="Fortalecimiento organizacional y simplificación de procesos"/>
    <s v="SI"/>
    <s v="Profesionales Revisiones Tecnicas"/>
    <n v="80111600"/>
    <s v="Prestar sus servicios a la Subdirección de Gestión del Riesgo en las actividades de Revisiones tecnicas."/>
    <m/>
    <d v="2021-01-22T00:00:00"/>
    <m/>
    <d v="2021-01-22T00:00:00"/>
    <n v="10"/>
    <s v="CCE-16_Contratación directa - Sin Oferta"/>
    <n v="47000000"/>
    <n v="4700000"/>
    <n v="18800000"/>
    <s v="NO"/>
    <s v="NO"/>
    <s v="Sebastian Ayala Calderón 3822500 sayalac@bomberosbogota.gov.co"/>
    <n v="635"/>
    <s v="Gestión del riesgo de incendio"/>
    <s v="Fortalecer los procesos de reducción del riesgo"/>
    <x v="3"/>
    <x v="3"/>
  </r>
  <r>
    <n v="613"/>
    <x v="0"/>
    <x v="10"/>
    <x v="4"/>
    <s v="Funcional"/>
    <s v="Sostenimiento de los procesos de la Subdirección de Gestión del Riesgo asociados a reducción en incendios, rescates, incidentes con materiales peligrosos y otras emergencias"/>
    <s v="Reducción del Riesgo"/>
    <n v="47000000"/>
    <s v="7. Emitir conceptos técnicos para los sistemas de protección contraincendio y seguridad humana, durante la formulación de proyectos nuevos y remodelaciones, la ejecución de obra y durante el funcionamiento de establecimientos públicos y comerciales."/>
    <s v="Apoyar las actividades relacionadas con las Revisiones Tecnicas de la UAECOB"/>
    <s v="Fortalecimiento organizacional y simplificación de procesos"/>
    <s v="SI"/>
    <s v="Profesionales Revisiones Tecnicas"/>
    <n v="80111600"/>
    <s v="Prestar sus servicios a la Subdirección de Gestión del Riesgo en las actividades de Revisiones tecnicas."/>
    <m/>
    <d v="2021-01-22T00:00:00"/>
    <m/>
    <d v="2021-01-22T00:00:00"/>
    <n v="10"/>
    <s v="CCE-16_Contratación directa - Sin Oferta"/>
    <n v="47000000"/>
    <n v="4700000"/>
    <n v="18800000"/>
    <s v="NO"/>
    <s v="NO"/>
    <s v="Sebastian Ayala Calderón 3822500 sayalac@bomberosbogota.gov.co"/>
    <n v="636"/>
    <s v="Gestión del riesgo de incendio"/>
    <s v="Fortalecer los procesos de reducción del riesgo"/>
    <x v="3"/>
    <x v="3"/>
  </r>
  <r>
    <n v="614"/>
    <x v="0"/>
    <x v="10"/>
    <x v="4"/>
    <s v="Funcional"/>
    <s v="Sostenimiento de los procesos de la Subdirección de Gestión del Riesgo asociados a reducción en incendios, rescates, incidentes con materiales peligrosos y otras emergencias"/>
    <s v="Reducción del Riesgo"/>
    <n v="18800000"/>
    <s v="7. Emitir conceptos técnicos para los sistemas de protección contraincendio y seguridad humana, durante la formulación de proyectos nuevos y remodelaciones, la ejecución de obra y durante el funcionamiento de establecimientos públicos y comerciales."/>
    <s v="Apoyar las actividades relacionadas con las Revisiones Tecnicas de la UAECOB"/>
    <s v="Fortalecimiento organizacional y simplificación de procesos"/>
    <s v="SI"/>
    <s v="Profesionales Revisiones Tecnicas"/>
    <n v="80111600"/>
    <s v="Prestar sus servicios a la Subdirección de Gestión del Riesgo en las actividades de Revisiones tecnicas."/>
    <m/>
    <d v="2021-02-24T00:00:00"/>
    <m/>
    <d v="2021-02-24T00:00:00"/>
    <n v="6"/>
    <s v="CCE-16_Contratación directa - Sin Oferta"/>
    <n v="18800000"/>
    <n v="4700000"/>
    <n v="14100000"/>
    <s v="NO"/>
    <s v="NO"/>
    <s v="Sebastian Ayala Calderón 3822500 sayalac@bomberosbogota.gov.co"/>
    <n v="637"/>
    <s v="Gestión del riesgo de incendio"/>
    <s v="Fortalecer los procesos de reducción del riesgo"/>
    <x v="3"/>
    <x v="3"/>
  </r>
  <r>
    <n v="615"/>
    <x v="0"/>
    <x v="10"/>
    <x v="4"/>
    <s v="Funcional"/>
    <s v="Sostenimiento de los procesos de la Subdirección de Gestión del Riesgo asociados a reducción en incendios, rescates, incidentes con materiales peligrosos y otras emergencias"/>
    <s v="Reducción del Riesgo"/>
    <n v="47000000"/>
    <s v="8. Definir los requerimientos, necesidades de recursos en sistemas de protección contraincendio y seguridad humana, para el desarrollo de actividades de aglomeraciones de público y emitir el concepto respectivo, de conformidad con el Decreto Distrital 192 de 2011, o normas que lo modifiquen o complementen."/>
    <s v="Desarrollar la evaluacion de los planes para Aglomeraciones de Publico"/>
    <s v="Fortalecimiento organizacional y simplificación de procesos"/>
    <s v="SI"/>
    <s v="Profesionales Aglomeraciones"/>
    <n v="80111600"/>
    <s v="Prestar sus servicios a la Subdirección de Gestión del Riesgo en las actividades de Aglomeraciones de Publico."/>
    <m/>
    <d v="2021-01-22T00:00:00"/>
    <m/>
    <d v="2021-01-22T00:00:00"/>
    <n v="10"/>
    <s v="CCE-16_Contratación directa - Sin Oferta"/>
    <n v="47000000"/>
    <n v="4700000"/>
    <n v="28200000"/>
    <s v="NO"/>
    <s v="NO"/>
    <s v="Sebastian Ayala Calderón 3822500 sayalac@bomberosbogota.gov.co"/>
    <n v="638"/>
    <s v="Gestión del riesgo de incendio"/>
    <s v="Fortalecer los procesos de reducción del riesgo"/>
    <x v="3"/>
    <x v="3"/>
  </r>
  <r>
    <n v="616"/>
    <x v="0"/>
    <x v="10"/>
    <x v="4"/>
    <s v="Funcional"/>
    <s v="Sostenimiento de los procesos de la Subdirección de Gestión del Riesgo asociados a reducción en incendios, rescates, incidentes con materiales peligrosos y otras emergencias"/>
    <s v="Reducción del Riesgo"/>
    <n v="35000000"/>
    <s v="8. Definir los requerimientos, necesidades de recursos en sistemas de protección contraincendio y seguridad humana, para el desarrollo de actividades de aglomeraciones de público y emitir el concepto respectivo, de conformidad con el Decreto Distrital 192 de 2011, o normas que lo modifiquen o complementen."/>
    <s v="Apoyar la evaluacion de los planes para Aglomeraciones de Publico"/>
    <s v="Fortalecimiento organizacional y simplificación de procesos"/>
    <s v="SI"/>
    <s v="Auxiliar Aglomeraciones"/>
    <n v="80111600"/>
    <s v="PRESTAR SERVICIOS DE APOYO A LAS ACTIVIDADES DE SGR EN EL PROCESO DE REDUCCIÓN DEL RIESGO. "/>
    <m/>
    <d v="2021-02-24T00:00:00"/>
    <m/>
    <d v="2021-02-24T00:00:00"/>
    <n v="10"/>
    <s v="CCE-16_Contratación directa - Sin Oferta"/>
    <n v="35000000"/>
    <n v="3500000"/>
    <n v="20100000"/>
    <s v="NO"/>
    <s v="NO"/>
    <s v="Sebastian Ayala Calderón 3822500 sayalac@bomberosbogota.gov.co"/>
    <n v="639"/>
    <s v="Gestión del riesgo de incendio"/>
    <s v="Fortalecer los procesos de reducción del riesgo"/>
    <x v="3"/>
    <x v="3"/>
  </r>
  <r>
    <n v="617"/>
    <x v="0"/>
    <x v="10"/>
    <x v="4"/>
    <s v="Funcional"/>
    <s v="Sostenimiento de los procesos de la Subdirección de Gestión del Riesgo asociados a reducción en incendios, rescates, incidentes con materiales peligrosos y otras emergencias"/>
    <s v="Reducción del Riesgo"/>
    <n v="60000000"/>
    <s v="13. Gestionar los programas y campañas de prevención de incendios, e incidentes con materiales peligrosos en coordinación con las áreas y entidades a que haya lugar."/>
    <s v="Liderar las actividades encaminadas al desarrollo de los Programas y Campañas de Prevención "/>
    <s v="Fortalecimiento organizacional y simplificación de procesos"/>
    <s v="SI"/>
    <s v="Responsable de Programas de Prevención"/>
    <n v="80111600"/>
    <s v="Prestar sus servicios a la Subdirección de Gestión del Riesgo en las actividades de Programas y Campañas de Prevención."/>
    <m/>
    <d v="2021-01-22T00:00:00"/>
    <m/>
    <d v="2021-01-22T00:00:00"/>
    <n v="10"/>
    <s v="CCE-16_Contratación directa - Sin Oferta"/>
    <n v="60000000"/>
    <n v="6000000"/>
    <n v="16500000"/>
    <s v="NO"/>
    <s v="NO"/>
    <s v="Sebastian Ayala Calderón 3822500 sayalac@bomberosbogota.gov.co"/>
    <n v="640"/>
    <s v="Gestión del riesgo de incendio"/>
    <s v="Fortalecer los procesos de reducción del riesgo"/>
    <x v="3"/>
    <x v="3"/>
  </r>
  <r>
    <n v="618"/>
    <x v="0"/>
    <x v="10"/>
    <x v="4"/>
    <s v="Funcional"/>
    <s v="Sostenimiento de los procesos de la Subdirección de Gestión del Riesgo asociados a reducción en incendios, rescates, incidentes con materiales peligrosos y otras emergencias"/>
    <s v="Reducción del Riesgo"/>
    <n v="47000000"/>
    <s v="13. Gestionar los programas y campañas de prevención de incendios, e incidentes con materiales peligrosos en coordinación con las áreas y entidades a que haya lugar."/>
    <s v="Apoyar las actividades de diseño y desarrollo de Programas y Campañas de Prevención "/>
    <s v="Fortalecimiento organizacional y simplificación de procesos"/>
    <s v="SI"/>
    <s v="Profesionales Diseño y Desarrollo Progrmas de Prevencion"/>
    <n v="80111600"/>
    <s v="Prestar sus servicios a la Subdirección de Gestión del Riesgo en las actividades de Programas y Campañas de Prevención."/>
    <m/>
    <d v="2021-01-22T00:00:00"/>
    <m/>
    <d v="2021-01-22T00:00:00"/>
    <n v="10"/>
    <s v="CCE-16_Contratación directa - Sin Oferta"/>
    <n v="47000000"/>
    <n v="4700000"/>
    <n v="28200000"/>
    <s v="NO"/>
    <s v="NO"/>
    <s v="Sebastian Ayala Calderón 3822500 sayalac@bomberosbogota.gov.co"/>
    <n v="641"/>
    <s v="Gestión del riesgo de incendio"/>
    <s v="Fortalecer los procesos de reducción del riesgo"/>
    <x v="3"/>
    <x v="3"/>
  </r>
  <r>
    <n v="619"/>
    <x v="0"/>
    <x v="10"/>
    <x v="4"/>
    <s v="Funcional"/>
    <s v="Sostenimiento de los procesos de la Subdirección de Gestión del Riesgo asociados a reducción en incendios, rescates, incidentes con materiales peligrosos y otras emergencias"/>
    <s v="Reducción del Riesgo"/>
    <n v="47000000"/>
    <s v="13. Gestionar los programas y campañas de prevención de incendios, e incidentes con materiales peligrosos en coordinación con las áreas y entidades a que haya lugar."/>
    <s v="Apoyar las actividades de diseño y desarrollo de Programas y Campañas de Prevención "/>
    <s v="Fortalecimiento organizacional y simplificación de procesos"/>
    <s v="SI"/>
    <s v="Profesionales Diseño y Desarrollo Progrmas de Prevencion"/>
    <n v="80111600"/>
    <s v="Prestar sus servicios a la Subdirección de Gestión del Riesgo en las actividades de Programas y Campañas de Prevención."/>
    <m/>
    <d v="2021-01-22T00:00:00"/>
    <m/>
    <d v="2021-01-22T00:00:00"/>
    <n v="10"/>
    <s v="CCE-16_Contratación directa - Sin Oferta"/>
    <n v="47000000"/>
    <n v="4700000"/>
    <n v="24000000"/>
    <s v="NO"/>
    <s v="NO"/>
    <s v="Sebastian Ayala Calderón 3822500 sayalac@bomberosbogota.gov.co"/>
    <n v="642"/>
    <s v="Gestión del riesgo de incendio"/>
    <s v="Fortalecer los procesos de reducción del riesgo"/>
    <x v="3"/>
    <x v="3"/>
  </r>
  <r>
    <n v="620"/>
    <x v="0"/>
    <x v="10"/>
    <x v="4"/>
    <s v="Funcional"/>
    <s v="Sostenimiento de los procesos de la Subdirección de Gestión del Riesgo asociados a reducción en incendios, rescates, incidentes con materiales peligrosos y otras emergencias"/>
    <s v="Reducción del Riesgo"/>
    <n v="47000000"/>
    <s v="13. Gestionar los programas y campañas de prevención de incendios, e incidentes con materiales peligrosos en coordinación con las áreas y entidades a que haya lugar."/>
    <s v="Apoyar las actividades de diseño y desarrollo de Programas y Campañas de Prevención "/>
    <s v="Fortalecimiento organizacional y simplificación de procesos"/>
    <s v="SI"/>
    <s v="Profesionales Diseño y Desarrollo Progrmas de Prevencion"/>
    <n v="80111600"/>
    <s v="Prestar sus servicios a la Subdirección de Gestión del Riesgo en las actividades de Programas y Campañas de Prevención."/>
    <m/>
    <d v="2021-01-22T00:00:00"/>
    <m/>
    <d v="2021-01-22T00:00:00"/>
    <n v="10"/>
    <s v="CCE-16_Contratación directa - Sin Oferta"/>
    <n v="47000000"/>
    <n v="4700000"/>
    <n v="26950000"/>
    <s v="NO"/>
    <s v="NO"/>
    <s v="Sebastian Ayala Calderón 3822500 sayalac@bomberosbogota.gov.co"/>
    <n v="643"/>
    <s v="Gestión del riesgo de incendio"/>
    <s v="Fortalecer los procesos de reducción del riesgo"/>
    <x v="3"/>
    <x v="3"/>
  </r>
  <r>
    <n v="621"/>
    <x v="0"/>
    <x v="10"/>
    <x v="4"/>
    <s v="Funcional"/>
    <s v="Sostenimiento de los procesos de la Subdirección de Gestión del Riesgo asociados a reducción en incendios, rescates, incidentes con materiales peligrosos y otras emergencias"/>
    <s v="Reducción del Riesgo"/>
    <n v="60000000"/>
    <s v="17. Estructurar, diseñar e implementar programas de educación, formación y entrenamiento dirigidos al sector privado, industrial, gubernamental, no gubernamental y comunitario en materia de gestión integral del riesgo contraincendio, rescate y materiales peligrosos."/>
    <s v="Liderar las actividades de Formación y Capacitación Externa de la UAECOB"/>
    <s v="Fortalecimiento organizacional y simplificación de procesos"/>
    <s v="SI"/>
    <s v="Responsable de Formación y Capacitación"/>
    <n v="80111600"/>
    <s v="Prestar sus servicios a la Subdirección de Gestión del Riesgo en las actividades de Formacion y Capacitación."/>
    <m/>
    <d v="2021-01-22T00:00:00"/>
    <m/>
    <d v="2021-01-22T00:00:00"/>
    <n v="10"/>
    <s v="CCE-16_Contratación directa - Sin Oferta"/>
    <n v="60000000"/>
    <n v="6000000"/>
    <n v="0"/>
    <s v="NO"/>
    <s v="NO"/>
    <s v="Sebastian Ayala Calderón 3822500 sayalac@bomberosbogota.gov.co"/>
    <n v="644"/>
    <s v="Gestión del riesgo de incendio"/>
    <s v="Fortalecer los procesos de reducción del riesgo"/>
    <x v="3"/>
    <x v="3"/>
  </r>
  <r>
    <n v="622"/>
    <x v="0"/>
    <x v="10"/>
    <x v="4"/>
    <s v="Funcional"/>
    <s v="Sostenimiento de los procesos de la Subdirección de Gestión del Riesgo asociados a reducción en incendios, rescates, incidentes con materiales peligrosos y otras emergencias"/>
    <s v="Reducción del Riesgo"/>
    <n v="40000000"/>
    <s v="17. Estructurar, diseñar e implementar programas de educación, formación y entrenamiento dirigidos al sector privado, industrial, gubernamental, no gubernamental y comunitario en materia de gestión integral del riesgo contraincendio, rescate y materiales peligrosos."/>
    <s v="Apoyar las actividades diseño y desarrollo de la  formación y capacitación externa de la UAECOB"/>
    <s v="Fortalecimiento organizacional y simplificación de procesos"/>
    <s v="SI"/>
    <s v="Profesional programas capacitación"/>
    <n v="80111600"/>
    <s v="Prestar sus servicios a la Subdirección de Gestión del Riesgo en las actividades de Formacion y Capacitación."/>
    <m/>
    <d v="2021-01-22T00:00:00"/>
    <m/>
    <d v="2021-01-22T00:00:00"/>
    <n v="10"/>
    <s v="CCE-16_Contratación directa - Sin Oferta"/>
    <n v="40000000"/>
    <n v="4000000"/>
    <n v="28000000"/>
    <s v="NO"/>
    <s v="NO"/>
    <s v="Sebastian Ayala Calderón 3822500 sayalac@bomberosbogota.gov.co"/>
    <n v="645"/>
    <s v="Gestión del riesgo de incendio"/>
    <s v="Fortalecer los procesos de reducción del riesgo"/>
    <x v="3"/>
    <x v="3"/>
  </r>
  <r>
    <n v="623"/>
    <x v="0"/>
    <x v="10"/>
    <x v="4"/>
    <s v="Funcional"/>
    <s v="Sostenimiento de los procesos de la Subdirección de Gestión del Riesgo asociados a reducción en incendios, rescates, incidentes con materiales peligrosos y otras emergencias"/>
    <s v="Reducción del Riesgo"/>
    <n v="47000000"/>
    <s v="17. Estructurar, diseñar e implementar programas de educación, formación y entrenamiento dirigidos al sector privado, industrial, gubernamental, no gubernamental y comunitario en materia de gestión integral del riesgo contraincendio, rescate y materiales peligrosos."/>
    <s v="Apoyar las actividades diseño y desarrollo de la  formación y capacitación externa de la UAECOB"/>
    <s v="Fortalecimiento organizacional y simplificación de procesos"/>
    <s v="SI"/>
    <s v="Profesionales Diseño y Desarrollo"/>
    <n v="80111600"/>
    <s v="Prestar sus servicios a la Subdirección de Gestión del Riesgo en las actividades de Formacion y Capacitación."/>
    <m/>
    <d v="2021-01-22T00:00:00"/>
    <m/>
    <d v="2021-01-22T00:00:00"/>
    <n v="10"/>
    <s v="CCE-16_Contratación directa - Sin Oferta"/>
    <n v="47000000"/>
    <n v="4700000"/>
    <n v="28200000"/>
    <s v="NO"/>
    <s v="NO"/>
    <s v="Sebastian Ayala Calderón 3822500 sayalac@bomberosbogota.gov.co"/>
    <n v="646"/>
    <s v="Gestión del riesgo de incendio"/>
    <s v="Fortalecer los procesos de reducción del riesgo"/>
    <x v="3"/>
    <x v="3"/>
  </r>
  <r>
    <n v="624"/>
    <x v="0"/>
    <x v="10"/>
    <x v="4"/>
    <s v="Funcional"/>
    <s v="Sostenimiento de los procesos de la Subdirección de Gestión del Riesgo asociados a reducción en incendios, rescates, incidentes con materiales peligrosos y otras emergencias"/>
    <s v="Reducción del Riesgo"/>
    <n v="28000000"/>
    <s v="17. Estructurar, diseñar e implementar programas de educación, formación y entrenamiento dirigidos al sector privado, industrial, gubernamental, no gubernamental y comunitario en materia de gestión integral del riesgo contraincendio, rescate y materiales peligrosos."/>
    <s v="Apoyar las actividades diseño y desarrollo de la  formación y capacitación externa de la UAECOB"/>
    <s v="Fortalecimiento organizacional y simplificación de procesos"/>
    <s v="SI"/>
    <s v="Profesionales Diseño y Desarrollo"/>
    <n v="80111600"/>
    <s v="Prestar sus servicios a la Subdirección de Gestión del Riesgo en las actividades de Formacion y Capacitación."/>
    <m/>
    <d v="2021-01-22T00:00:00"/>
    <m/>
    <d v="2021-01-22T00:00:00"/>
    <n v="10"/>
    <s v="CCE-16_Contratación directa - Sin Oferta"/>
    <n v="28000000"/>
    <n v="2800000"/>
    <n v="11550000"/>
    <s v="NO"/>
    <s v="NO"/>
    <s v="Sebastian Ayala Calderón 3822500 sayalac@bomberosbogota.gov.co"/>
    <n v="647"/>
    <s v="Gestión del riesgo de incendio"/>
    <s v="Fortalecer los procesos de reducción del riesgo"/>
    <x v="3"/>
    <x v="3"/>
  </r>
  <r>
    <n v="410"/>
    <x v="3"/>
    <x v="11"/>
    <x v="5"/>
    <s v="Funcional"/>
    <s v="Fortalecimiento de la seguridad y privacidad de la información en la UAECOB"/>
    <s v="Gobierno y seguridad digital implementados en la UAECOB"/>
    <n v="515421635"/>
    <s v="Adelantar la fase de planificación del modelo de Seguridad y Privacidad de la Información"/>
    <s v="Socializar la Política y el Manual de Seguridad y Privacidad de la Información"/>
    <s v="Seguridad Digital"/>
    <s v="SI"/>
    <s v="Lider de TI"/>
    <s v="80101500_x000a_80101600_x000a_80101700_x000a_81101700_x000a_81110000_x000a_81160000_x000a_"/>
    <s v="Prestación de servicios profesionales como oficial de seguridad que pemita estructurar, implementar y hacer seguimiento a todas las actividades necesarias para desarrollar la politica de seguridad y privacidad de la información en la UAECOB"/>
    <s v="CONTRATO DE PRESTACION DE SERVICIOS PROFESIONALES"/>
    <d v="2021-01-12T00:00:00"/>
    <m/>
    <d v="2021-01-25T00:00:00"/>
    <n v="12"/>
    <s v="CCE-16_Contratación directa - Sin Oferta"/>
    <n v="84000000"/>
    <n v="7000000"/>
    <n v="84000000"/>
    <s v="NO"/>
    <s v="N/A"/>
    <s v="Sebastian Ayala Calderon - 3058199250 - sayalac@bomberosbogota.gov.co "/>
    <n v="648"/>
    <s v="Fortalecimiento Institucional"/>
    <s v="Aumentar la efectividad de los servicios"/>
    <x v="3"/>
    <x v="3"/>
  </r>
  <r>
    <m/>
    <x v="3"/>
    <x v="11"/>
    <x v="5"/>
    <s v="Funcional"/>
    <s v="Fortalecimiento de la seguridad y privacidad de la información en la UAECOB"/>
    <s v="Gobierno y seguridad digital implementados en la UAECOB"/>
    <m/>
    <s v="Adelantar la fase de planificación del modelo de Seguridad y Privacidad de la Información"/>
    <s v="Elaborar el plan de seguridad y privacidad de la información"/>
    <s v="Seguridad Digital"/>
    <s v="SI"/>
    <s v="Oficial de seguridad"/>
    <m/>
    <m/>
    <m/>
    <m/>
    <m/>
    <m/>
    <m/>
    <m/>
    <m/>
    <m/>
    <m/>
    <m/>
    <m/>
    <s v="Sebastian Ayala Calderon - 3058199250 - sayalac@bomberosbogota.gov.co "/>
    <n v="649"/>
    <s v="Fortalecimiento Institucional"/>
    <s v="Aumentar la efectividad de los servicios"/>
    <x v="1"/>
    <x v="1"/>
  </r>
  <r>
    <m/>
    <x v="3"/>
    <x v="11"/>
    <x v="5"/>
    <s v="Funcional"/>
    <s v="Fortalecimiento de la seguridad y privacidad de la información en la UAECOB"/>
    <s v="Gobierno y seguridad digital implementados en la UAECOB"/>
    <m/>
    <s v="Adelantar la fase de planificación del modelo de Seguridad y Privacidad de la Información"/>
    <s v="Elaboración del Plan de Comunicaciónes"/>
    <s v="Seguridad Digital"/>
    <s v="SI"/>
    <s v="uso y apropiación"/>
    <m/>
    <m/>
    <m/>
    <m/>
    <m/>
    <m/>
    <m/>
    <m/>
    <m/>
    <m/>
    <m/>
    <m/>
    <m/>
    <s v="Sebastian Ayala Calderon - 3058199250 - sayalac@bomberosbogota.gov.co "/>
    <n v="650"/>
    <s v="Fortalecimiento Institucional"/>
    <s v="Aumentar la efectividad de los servicios"/>
    <x v="1"/>
    <x v="1"/>
  </r>
  <r>
    <m/>
    <x v="3"/>
    <x v="11"/>
    <x v="5"/>
    <s v="Funcional"/>
    <s v="Fortalecimiento de la seguridad y privacidad de la información en la UAECOB"/>
    <s v="Gobierno y seguridad digital implementados en la UAECOB"/>
    <m/>
    <s v="Adelantar la fase de planificación del modelo de Seguridad y Privacidad de la Información"/>
    <s v="Definición de procedimientos de SGSI"/>
    <s v="Seguridad Digital"/>
    <s v="SI"/>
    <s v="Oficial de seguridad"/>
    <m/>
    <m/>
    <m/>
    <m/>
    <m/>
    <m/>
    <m/>
    <m/>
    <m/>
    <m/>
    <m/>
    <m/>
    <m/>
    <s v="Sebastian Ayala Calderon - 3058199250 - sayalac@bomberosbogota.gov.co "/>
    <n v="651"/>
    <s v="Fortalecimiento Institucional"/>
    <s v="Aumentar la efectividad de los servicios"/>
    <x v="1"/>
    <x v="1"/>
  </r>
  <r>
    <m/>
    <x v="3"/>
    <x v="11"/>
    <x v="5"/>
    <s v="Funcional"/>
    <s v="Fortalecimiento de la seguridad y privacidad de la información en la UAECOB"/>
    <s v="Gobierno y seguridad digital implementados en la UAECOB"/>
    <m/>
    <s v="Adelantar la fase de planificación del modelo de Seguridad y Privacidad de la Información"/>
    <s v="Revision y actualización de funciones del comité institucional de gestion y desempeño"/>
    <s v="Seguridad Digital"/>
    <s v="SI"/>
    <s v="Oficial de seguridad"/>
    <m/>
    <m/>
    <m/>
    <m/>
    <m/>
    <m/>
    <m/>
    <m/>
    <m/>
    <m/>
    <m/>
    <m/>
    <m/>
    <s v="Sebastian Ayala Calderon - 3058199250 - sayalac@bomberosbogota.gov.co "/>
    <n v="652"/>
    <s v="Fortalecimiento Institucional"/>
    <s v="Aumentar la efectividad de los servicios"/>
    <x v="1"/>
    <x v="1"/>
  </r>
  <r>
    <n v="411"/>
    <x v="3"/>
    <x v="11"/>
    <x v="5"/>
    <s v="Funcional"/>
    <s v="Fortalecimiento de la seguridad y privacidad de la información en la UAECOB"/>
    <s v="Gobierno y seguridad digital implementados en la UAECOB"/>
    <m/>
    <s v="Adelantar la fase de planificación del modelo de Seguridad y Privacidad de la Información"/>
    <s v="Documentación, valoración y elaboración matriz de riesgos para la actualización del Inventario de activos de información."/>
    <s v="Seguridad Digital"/>
    <s v="SI"/>
    <s v="Operador de seguridad"/>
    <s v="43233200_x000a_81112200"/>
    <s v="Renovación de los certificados digitales de seguridad ssl para los sistemas de información y las firmas digitales para el sistema documental de la unidad administrativa especial cuerpo oficial bomberos de bogotá."/>
    <m/>
    <d v="2021-09-01T00:00:00"/>
    <m/>
    <d v="2021-11-01T00:00:00"/>
    <n v="2"/>
    <s v="CCE-05_Contratación directa"/>
    <n v="27623097"/>
    <m/>
    <n v="27623097"/>
    <s v="NO"/>
    <s v="N/A"/>
    <s v="Sebastian Ayala Calderon - 3058199250 - sayalac@bomberosbogota.gov.co "/>
    <n v="653"/>
    <s v="Fortalecimiento Institucional"/>
    <s v="Aumentar la efectividad de los servicios"/>
    <x v="8"/>
    <x v="3"/>
  </r>
  <r>
    <n v="412"/>
    <x v="3"/>
    <x v="12"/>
    <x v="5"/>
    <s v="Funcional"/>
    <s v="Fortalecimiento de la infraestructura de tecnología informática y de comunicaciones de la UAECOB"/>
    <s v="Gobierno y seguridad digital implementados en la UAECOB"/>
    <n v="65000000"/>
    <s v="Adelantar la fase de implementación del modelo de Seguridad y Privacidad de la Información"/>
    <s v="Levantamiento de activos de información"/>
    <s v="Seguridad Digital"/>
    <s v="SI"/>
    <s v="Oficial de seguridad"/>
    <s v="80101500_x000a_80101600_x000a_80101700_x000a_81101700_x000a_81110000_x000a_81160000_x000a_"/>
    <s v="Prestación de servicios profesionales para aplicar los lineamientos impartidos en la política de seguridad y privacidad de la información en la UAECOB"/>
    <s v="CONTRATO DE PRESTACION DE SERVICIOS PROFESIONALES"/>
    <d v="2021-02-08T00:00:00"/>
    <m/>
    <d v="2021-03-03T00:00:00"/>
    <n v="10"/>
    <s v="CCE-16_Contratación directa - Sin Oferta"/>
    <n v="65000000"/>
    <n v="6500000"/>
    <n v="65000000"/>
    <s v="NO"/>
    <s v="N/A"/>
    <s v="Sebastian Ayala Calderon - 3058199250 - sayalac@bomberosbogota.gov.co "/>
    <n v="654"/>
    <s v="Fortalecimiento Institucional"/>
    <s v="Aumentar la efectividad de los servicios"/>
    <x v="3"/>
    <x v="3"/>
  </r>
  <r>
    <m/>
    <x v="3"/>
    <x v="11"/>
    <x v="5"/>
    <s v="Funcional"/>
    <s v="Fortalecimiento de la seguridad y privacidad de la información en la UAECOB"/>
    <s v="Gobierno y seguridad digital implementados en la UAECOB"/>
    <m/>
    <s v="Adelantar la fase de planificación del modelo de Seguridad y Privacidad de la Información"/>
    <s v="Integración de MSPI con Gestión Documental"/>
    <s v="Seguridad Digital"/>
    <s v="SI"/>
    <m/>
    <m/>
    <m/>
    <m/>
    <m/>
    <m/>
    <m/>
    <m/>
    <m/>
    <m/>
    <m/>
    <m/>
    <m/>
    <m/>
    <s v="Sebastian Ayala Calderon - 3058199250 - sayalac@bomberosbogota.gov.co "/>
    <n v="655"/>
    <s v="Fortalecimiento Institucional"/>
    <s v="Aumentar la efectividad de los servicios"/>
    <x v="1"/>
    <x v="1"/>
  </r>
  <r>
    <n v="413"/>
    <x v="3"/>
    <x v="11"/>
    <x v="5"/>
    <s v="Funcional"/>
    <s v="Fortalecimiento de la seguridad y privacidad de la información en la UAECOB"/>
    <s v="Gobierno y seguridad digital implementados en la UAECOB"/>
    <m/>
    <s v="Adelantar la fase de implementación del modelo de Seguridad y Privacidad de la Información"/>
    <s v="Implementación de controles segun norma ISO 27001 y MPSI"/>
    <s v="Seguridad Digital"/>
    <s v="SI"/>
    <s v="Operador de seguridad"/>
    <n v="43233200"/>
    <s v="Contratar el servicio de mantenimiento preventivo y correctivo de los sistemas de seguridad Electronica del Edificio Comando."/>
    <m/>
    <d v="2021-07-01T00:00:00"/>
    <m/>
    <d v="2021-09-01T00:00:00"/>
    <n v="3"/>
    <s v="CCE-06_Selección abreviada menor cuantía"/>
    <n v="204268000"/>
    <m/>
    <n v="204268000"/>
    <s v="NO"/>
    <s v="N/A"/>
    <s v="Sebastian Ayala Calderon - 3058199250 - sayalac@bomberosbogota.gov.co "/>
    <n v="656"/>
    <s v="Fortalecimiento Institucional"/>
    <s v="Aumentar la efectividad de los servicios"/>
    <x v="8"/>
    <x v="3"/>
  </r>
  <r>
    <n v="414"/>
    <x v="3"/>
    <x v="11"/>
    <x v="5"/>
    <s v="Funcional"/>
    <s v="Fortalecimiento de la seguridad y privacidad de la información en la UAECOB"/>
    <s v="Gobierno y seguridad digital implementados en la UAECOB"/>
    <m/>
    <s v="Adelantar la fase de implementación del modelo de Seguridad y Privacidad de la Información"/>
    <s v="Implementación de controles segun norma ISO 27001 y MPSI"/>
    <s v="Seguridad Digital"/>
    <s v="SI"/>
    <s v="Operador de seguridad"/>
    <s v="72101509_x000a_72101516_x000a_46171619_x000a_46171622"/>
    <s v="Adicion y prorroga  al contrato 745 de 2020 cuyo objeto es &quot;Mantenimiento predictivo, preventivo y correctivo para los subsistemas de detección y extinsión de incendios, rutilantes, voceo y de comunicaciones de la UAECOB&quot;"/>
    <m/>
    <d v="2021-09-01T00:00:00"/>
    <m/>
    <m/>
    <m/>
    <s v="CCE-06_Selección abreviada menor cuantía"/>
    <n v="61213538"/>
    <m/>
    <n v="61213538"/>
    <s v="NO"/>
    <s v="N/A"/>
    <s v="Sebastian Ayala Calderon - 3058199250 - sayalac@bomberosbogota.gov.co "/>
    <n v="657"/>
    <s v="Fortalecimiento Institucional"/>
    <s v="Aumentar la efectividad de los servicios"/>
    <x v="8"/>
    <x v="3"/>
  </r>
  <r>
    <m/>
    <x v="3"/>
    <x v="13"/>
    <x v="5"/>
    <s v="Bandera"/>
    <s v="Desarrollo APP emergencias conectada a la línea 123"/>
    <s v="Gobierno y seguridad digital implementados en la UAECOB"/>
    <m/>
    <s v="Desarrollo y puesta en marcha de la APP "/>
    <s v="Pruebas y Ajustes"/>
    <s v="Gobierno Digital"/>
    <s v="NO"/>
    <m/>
    <m/>
    <m/>
    <m/>
    <m/>
    <m/>
    <m/>
    <m/>
    <m/>
    <m/>
    <m/>
    <m/>
    <m/>
    <m/>
    <s v="Sebastian Ayala Calderon - 3058199250 - sayalac@bomberosbogota.gov.co "/>
    <n v="665"/>
    <s v="Fortalecimiento Institucional"/>
    <s v="Aumentar la efectividad de los servicios"/>
    <x v="1"/>
    <x v="1"/>
  </r>
  <r>
    <m/>
    <x v="3"/>
    <x v="13"/>
    <x v="5"/>
    <s v="Bandera"/>
    <s v="Desarrollo APP emergencias conectada a la línea 123"/>
    <s v="Gobierno y seguridad digital implementados en la UAECOB"/>
    <m/>
    <s v="Desarrollo y puesta en marcha de la APP "/>
    <s v="Puesta en Producción"/>
    <s v="Gobierno Digital"/>
    <s v="NO"/>
    <m/>
    <m/>
    <m/>
    <m/>
    <m/>
    <m/>
    <m/>
    <m/>
    <m/>
    <m/>
    <m/>
    <m/>
    <m/>
    <m/>
    <s v="Sebastian Ayala Calderon - 3058199250 - sayalac@bomberosbogota.gov.co "/>
    <n v="666"/>
    <s v="Fortalecimiento Institucional"/>
    <s v="Aumentar la efectividad de los servicios"/>
    <x v="1"/>
    <x v="1"/>
  </r>
  <r>
    <n v="419"/>
    <x v="3"/>
    <x v="13"/>
    <x v="5"/>
    <s v="Funcional"/>
    <s v="Mejoramiento de la interaccción con el ciudadano a través de las tecnologías de la información"/>
    <s v="Gobierno y seguridad digital implementados en la UAECOB"/>
    <n v="1146172000"/>
    <s v="Preparación para la vinculación al servicio de interoperabilidad"/>
    <s v="Adelantar las actividades de diseño para uso y apropiación"/>
    <s v="Gobierno Digital"/>
    <s v="SI"/>
    <s v="Lider de TI"/>
    <n v="43232100"/>
    <s v="Adquisición de suscripciones Adobe Creative Cloud para la UAECOB"/>
    <m/>
    <d v="2021-07-01T00:00:00"/>
    <m/>
    <d v="2021-07-17T00:00:00"/>
    <n v="1"/>
    <s v="CCE-06_Selección abreviada menor cuantía"/>
    <n v="45000000"/>
    <m/>
    <n v="45000000"/>
    <s v="NO"/>
    <s v="N/A"/>
    <s v="Sebastian Ayala Calderon - 3058199250 - sayalac@bomberosbogota.gov.co "/>
    <n v="667"/>
    <s v="Fortalecimiento Institucional"/>
    <s v="Aumentar la efectividad de los servicios"/>
    <x v="8"/>
    <x v="3"/>
  </r>
  <r>
    <n v="420"/>
    <x v="3"/>
    <x v="13"/>
    <x v="5"/>
    <s v="Funcional"/>
    <s v="Mejoramiento de la interaccción con el ciudadano a través de las tecnologías de la información"/>
    <s v="Gobierno y seguridad digital implementados en la UAECOB"/>
    <m/>
    <s v="Implementación del servicio de interoperabilidad"/>
    <s v="Garantizar la disponibilidad de los servicios tecnologicos de la entidad"/>
    <s v="Gobierno Digital"/>
    <s v="SI"/>
    <s v="Gestor Servicios TI"/>
    <n v="81111200"/>
    <s v="Adición y prorroga al contrato 697 de 2020 cuyo objeto es “CONTRATAR LOS SERVICIOS DE NUBE PÚBLICA PARA LA UAECOB”"/>
    <m/>
    <d v="2021-07-15T00:00:00"/>
    <m/>
    <m/>
    <n v="2"/>
    <s v="CCE-99_Seléccion abreviada - acuerdo marco"/>
    <n v="78000000"/>
    <m/>
    <n v="78000000"/>
    <s v="NO"/>
    <s v="N/A"/>
    <s v="Sebastian Ayala Calderon - 3058199250 - sayalac@bomberosbogota.gov.co "/>
    <n v="668"/>
    <s v="Fortalecimiento Institucional"/>
    <s v="Aumentar la efectividad de los servicios"/>
    <x v="8"/>
    <x v="3"/>
  </r>
  <r>
    <n v="421"/>
    <x v="3"/>
    <x v="13"/>
    <x v="5"/>
    <s v="Funcional"/>
    <s v="Mejoramiento de la interaccción con el ciudadano a través de las tecnologías de la información"/>
    <s v="Gobierno y seguridad digital implementados en la UAECOB"/>
    <m/>
    <s v="Preparación para la vinculación al servicio de interoperabilidad"/>
    <s v="Administrar plataformas Web"/>
    <s v="Gobierno Digital"/>
    <s v="SI"/>
    <s v="Gestor Servicios TI"/>
    <s v="80101500_x000a_80101600_x000a_80101700_x000a_81101700_x000a_81110000_x000a_81160000_x000a_"/>
    <s v="Prestación de servicios profesionales para administrar y brindar soporte a los portales WEB en la UAECOB"/>
    <s v="CONTRATO DE PRESTACION DE SERVICIOS PROFESIONALES"/>
    <d v="2021-01-18T00:00:00"/>
    <m/>
    <d v="2021-02-01T00:00:00"/>
    <n v="12"/>
    <s v="CCE-16_Contratación directa - Sin Oferta"/>
    <n v="60000000"/>
    <n v="5000000"/>
    <n v="60000000"/>
    <s v="NO"/>
    <s v="N/A"/>
    <s v="Sebastian Ayala Calderon - 3058199250 - sayalac@bomberosbogota.gov.co "/>
    <n v="669"/>
    <s v="Fortalecimiento Institucional"/>
    <s v="Aumentar la efectividad de los servicios"/>
    <x v="3"/>
    <x v="3"/>
  </r>
  <r>
    <n v="422"/>
    <x v="3"/>
    <x v="13"/>
    <x v="5"/>
    <s v="Funcional"/>
    <s v="Mejoramiento de la interaccción con el ciudadano a través de las tecnologías de la información"/>
    <s v="Gobierno y seguridad digital implementados en la UAECOB"/>
    <m/>
    <s v="Implementación del servicio de interoperabilidad"/>
    <s v="Gestionar las actividades derivadas de la implementación del servicio de interoperabilidad"/>
    <s v="Gobierno Digital"/>
    <s v="SI"/>
    <s v="Gestor Servicios TI"/>
    <s v="80101500_x000a_80101600_x000a_80101700_x000a_81101700_x000a_81110000_x000a_81160000_x000a_"/>
    <s v="Prestación de servicios profesionales para gestionar e implementar el modelo de Interoperabilidad y Datos Abiertos en la UAECOB"/>
    <s v="CONTRATO DE PRESTACION DE SERVICIOS PROFESIONALES"/>
    <d v="2021-01-18T00:00:00"/>
    <m/>
    <d v="2021-02-01T00:00:00"/>
    <n v="12"/>
    <s v="CCE-16_Contratación directa - Sin Oferta"/>
    <n v="78000000"/>
    <n v="6500000"/>
    <n v="0"/>
    <s v="NO"/>
    <s v="N/A"/>
    <s v="Sebastian Ayala Calderon - 3058199250 - sayalac@bomberosbogota.gov.co "/>
    <n v="670"/>
    <s v="Fortalecimiento Institucional"/>
    <s v="Aumentar la efectividad de los servicios"/>
    <x v="3"/>
    <x v="3"/>
  </r>
  <r>
    <n v="423"/>
    <x v="3"/>
    <x v="13"/>
    <x v="5"/>
    <s v="Funcional"/>
    <s v="Mejoramiento de la interaccción con el ciudadano a través de las tecnologías de la información"/>
    <s v="Gobierno y seguridad digital implementados en la UAECOB"/>
    <m/>
    <s v="Preparación para la vinculación al servicio de interoperabilidad"/>
    <s v="Mejorar la eficiencia y productividad de los servicios internos y externos de la entidad"/>
    <s v="Gobierno Digital"/>
    <s v="SI"/>
    <s v="Lider de TI"/>
    <n v="81112102"/>
    <s v="Contratar el servicio de Licenciamiento de Herramienta de colaboración para la UAECOB"/>
    <m/>
    <d v="2021-02-08T00:00:00"/>
    <m/>
    <d v="2021-03-15T00:00:00"/>
    <n v="12"/>
    <s v="CCE-99_Seléccion abreviada - acuerdo marco"/>
    <n v="623610000"/>
    <m/>
    <n v="623610000"/>
    <s v="NO"/>
    <s v="N/A"/>
    <s v="Sebastian Ayala Calderon - 3058199250 - sayalac@bomberosbogota.gov.co "/>
    <n v="671"/>
    <s v="Fortalecimiento Institucional"/>
    <s v="Aumentar la efectividad de los servicios"/>
    <x v="8"/>
    <x v="3"/>
  </r>
  <r>
    <n v="424"/>
    <x v="3"/>
    <x v="13"/>
    <x v="5"/>
    <s v="Funcional"/>
    <s v="Mejoramiento de la interaccción con el ciudadano a través de las tecnologías de la información"/>
    <s v="Gobierno y seguridad digital implementados en la UAECOB"/>
    <m/>
    <s v="Implementación del servicio de interoperabilidad"/>
    <s v="Garantizar la implementación del servicio de interoperabilidad"/>
    <s v="Gobierno Digital"/>
    <s v="SI"/>
    <s v="Lider de TI"/>
    <n v="81111700"/>
    <s v="Contratar el servicio de LMS para la UAECOB"/>
    <m/>
    <d v="2021-11-01T00:00:00"/>
    <m/>
    <d v="2021-11-15T00:00:00"/>
    <n v="5"/>
    <s v="CCE-06_Selección abreviada menor cuantía"/>
    <n v="261562000"/>
    <m/>
    <n v="261562000"/>
    <s v="NO"/>
    <s v="N/A"/>
    <s v="Sebastian Ayala Calderon - 3058199250 - sayalac@bomberosbogota.gov.co "/>
    <n v="672"/>
    <s v="Fortalecimiento Institucional"/>
    <s v="Aumentar la efectividad de los servicios"/>
    <x v="8"/>
    <x v="3"/>
  </r>
  <r>
    <n v="425"/>
    <x v="3"/>
    <x v="12"/>
    <x v="5"/>
    <s v="Funcional"/>
    <s v="Fortalecimiento de la infraestructura de tecnología informática y de comunicaciones de la UAECOB"/>
    <s v="Gobierno y seguridad digital implementados en la UAECOB"/>
    <n v="520620000"/>
    <s v="Garantizar la Estrategia y Gobierno  de TI"/>
    <s v="Documentación de la estrategia de TI"/>
    <s v="Gobierno Digital"/>
    <s v="SI"/>
    <s v="Lider de TI"/>
    <s v="80101500_x000a_80101600_x000a_80101700_x000a_81101700_x000a_81110000_x000a_81160000_x000a_"/>
    <s v="Prestar servicios profesionales en la Oficina Asesora de Planeación, para liderar las actividades necesarias que permitan la consolidación de la infraestructura tecnológica de la UAECOB en una herramienta para el cumplimeito del plan estrategico institucional."/>
    <s v="CONTRATO DE PRESTACION DE SERVICIOS PROFESIONALES"/>
    <d v="2021-01-12T00:00:00"/>
    <m/>
    <d v="2021-01-14T00:00:00"/>
    <n v="12"/>
    <s v="CCE-16_Contratación directa - Sin Oferta"/>
    <n v="102000000"/>
    <n v="8500000"/>
    <n v="102000000"/>
    <s v="NO"/>
    <s v="N/A"/>
    <s v="Sebastian Ayala Calderon - 3058199250 - sayalac@bomberosbogota.gov.co "/>
    <n v="673"/>
    <s v="Fortalecimiento Institucional"/>
    <s v="Aumentar la efectividad de los servicios"/>
    <x v="3"/>
    <x v="3"/>
  </r>
  <r>
    <m/>
    <x v="3"/>
    <x v="12"/>
    <x v="5"/>
    <s v="Funcional"/>
    <s v="Fortalecimiento de la infraestructura de tecnología informática y de comunicaciones de la UAECOB"/>
    <s v="Gobierno y seguridad digital implementados en la UAECOB"/>
    <m/>
    <s v="Garantizar la Estrategia y Gobierno  de TI"/>
    <s v="Construcción del Plan Estratégico de Técnologías de Información PETI"/>
    <s v="Gobierno Digital"/>
    <s v="SI"/>
    <m/>
    <m/>
    <m/>
    <m/>
    <m/>
    <m/>
    <m/>
    <m/>
    <m/>
    <m/>
    <m/>
    <m/>
    <m/>
    <m/>
    <s v="Sebastian Ayala Calderon - 3058199250 - sayalac@bomberosbogota.gov.co "/>
    <n v="674"/>
    <s v="Fortalecimiento Institucional"/>
    <s v="Aumentar la efectividad de los servicios"/>
    <x v="1"/>
    <x v="1"/>
  </r>
  <r>
    <m/>
    <x v="3"/>
    <x v="12"/>
    <x v="5"/>
    <s v="Funcional"/>
    <s v="Fortalecimiento de la infraestructura de tecnología informática y de comunicaciones de la UAECOB"/>
    <s v="Gobierno y seguridad digital implementados en la UAECOB"/>
    <m/>
    <s v="Garantizar la Estrategia y Gobierno  de TI"/>
    <s v="Documentación y Ajsute de Políticas de TI"/>
    <s v="Gobierno Digital"/>
    <s v="SI"/>
    <m/>
    <m/>
    <m/>
    <m/>
    <m/>
    <m/>
    <m/>
    <m/>
    <m/>
    <m/>
    <m/>
    <m/>
    <m/>
    <m/>
    <s v="Sebastian Ayala Calderon - 3058199250 - sayalac@bomberosbogota.gov.co "/>
    <n v="675"/>
    <s v="Fortalecimiento Institucional"/>
    <s v="Aumentar la efectividad de los servicios"/>
    <x v="1"/>
    <x v="1"/>
  </r>
  <r>
    <n v="426"/>
    <x v="3"/>
    <x v="12"/>
    <x v="5"/>
    <s v="Funcional"/>
    <s v="Fortalecimiento de la infraestructura de tecnología informática y de comunicaciones de la UAECOB"/>
    <s v="Gobierno y seguridad digital implementados en la UAECOB"/>
    <m/>
    <s v="Garantizar la Estrategia y Gobierno  de TI"/>
    <s v="Construción de Fichas de Proyectos de TI"/>
    <s v="Gobierno Digital"/>
    <s v="SI"/>
    <s v="Lider de TI"/>
    <s v="80101500_x000a_80101600_x000a_80101700_x000a_81101700_x000a_81110000_x000a_81160000_x000a_"/>
    <s v="Prestar servicios profesionales en la Formulación, estructuración, administración y gestión de proyectos de TI de la UAECOB, que permita mejorar los servicios a los ciudadanos cumpliendo la politica de Gobierno Digital."/>
    <s v="CONTRATO DE PRESTACION DE SERVICIOS PROFESIONALES"/>
    <d v="2021-01-25T00:00:00"/>
    <m/>
    <d v="2021-02-14T00:00:00"/>
    <n v="11"/>
    <s v="CCE-16_Contratación directa - Sin Oferta"/>
    <n v="71500000"/>
    <n v="6500000"/>
    <n v="71500000"/>
    <s v="NO"/>
    <s v="N/A"/>
    <s v="Sebastian Ayala Calderon - 3058199250 - sayalac@bomberosbogota.gov.co "/>
    <n v="676"/>
    <s v="Fortalecimiento Institucional"/>
    <s v="Aumentar la efectividad de los servicios"/>
    <x v="3"/>
    <x v="3"/>
  </r>
  <r>
    <n v="427"/>
    <x v="3"/>
    <x v="12"/>
    <x v="5"/>
    <s v="Funcional"/>
    <s v="Fortalecimiento de la infraestructura de tecnología informática y de comunicaciones de la UAECOB"/>
    <s v="Gobierno y seguridad digital implementados en la UAECOB"/>
    <m/>
    <s v="Garantizar la Estrategia y Gobierno  de TI"/>
    <s v="Revision y Ejecución de presutpuesto de TI"/>
    <s v="Gobierno Digital"/>
    <s v="SI"/>
    <s v="Lider de TI"/>
    <s v="80101500_x000a_80101600_x000a_80101700_x000a_81101700_x000a_81110000_x000a_81160000_x000a_"/>
    <s v="Prestar los servicios profesionales para apoyar las actividades contractuales, administrativas y de carácter jurídico que se desarrollen en la Oficina Asesora de Planeación, en el marco de los procesos y procedimientos que adelanta la dependencia."/>
    <s v="CONTRATO DE PRESTACION DE SERVICIOS PROFESIONALES"/>
    <d v="2021-01-18T00:00:00"/>
    <m/>
    <d v="2021-02-01T00:00:00"/>
    <n v="12"/>
    <s v="CCE-16_Contratación directa - Sin Oferta"/>
    <n v="74400000"/>
    <n v="6200000"/>
    <n v="74400000"/>
    <s v="NO"/>
    <s v="N/A"/>
    <s v="Sebastian Ayala Calderon - 3058199250 - sayalac@bomberosbogota.gov.co "/>
    <n v="677"/>
    <s v="Fortalecimiento Institucional"/>
    <s v="Aumentar la efectividad de los servicios"/>
    <x v="3"/>
    <x v="3"/>
  </r>
  <r>
    <m/>
    <x v="3"/>
    <x v="12"/>
    <x v="5"/>
    <s v="Funcional"/>
    <s v="Fortalecimiento de la infraestructura de tecnología informática y de comunicaciones de la UAECOB"/>
    <s v="Gobierno y seguridad digital implementados en la UAECOB"/>
    <m/>
    <s v="Garantizar la Estrategia y Gobierno  de TI"/>
    <s v="Construcción del Catalogo de servicios de TI"/>
    <s v="Gobierno Digital"/>
    <s v="SI"/>
    <m/>
    <m/>
    <m/>
    <m/>
    <m/>
    <m/>
    <m/>
    <m/>
    <m/>
    <m/>
    <m/>
    <m/>
    <m/>
    <m/>
    <s v="Sebastian Ayala Calderon - 3058199250 - sayalac@bomberosbogota.gov.co "/>
    <n v="678"/>
    <s v="Fortalecimiento Institucional"/>
    <s v="Aumentar la efectividad de los servicios"/>
    <x v="1"/>
    <x v="1"/>
  </r>
  <r>
    <m/>
    <x v="3"/>
    <x v="12"/>
    <x v="5"/>
    <s v="Funcional"/>
    <s v="Fortalecimiento de la infraestructura de tecnología informática y de comunicaciones de la UAECOB"/>
    <s v="Gobierno y seguridad digital implementados en la UAECOB"/>
    <m/>
    <s v="Garantizar la Estrategia y Gobierno  de TI"/>
    <s v="Definición del Tablero de Indicadores"/>
    <s v="Gobierno Digital"/>
    <s v="SI"/>
    <m/>
    <m/>
    <m/>
    <m/>
    <m/>
    <m/>
    <m/>
    <m/>
    <m/>
    <m/>
    <m/>
    <m/>
    <m/>
    <m/>
    <s v="Sebastian Ayala Calderon - 3058199250 - sayalac@bomberosbogota.gov.co "/>
    <n v="679"/>
    <s v="Fortalecimiento Institucional"/>
    <s v="Aumentar la efectividad de los servicios"/>
    <x v="1"/>
    <x v="1"/>
  </r>
  <r>
    <n v="428"/>
    <x v="3"/>
    <x v="12"/>
    <x v="5"/>
    <s v="Funcional"/>
    <s v="Fortalecimiento de la infraestructura de tecnología informática y de comunicaciones de la UAECOB"/>
    <s v="Gobierno y seguridad digital implementados en la UAECOB"/>
    <m/>
    <s v="Garantizar la Estrategia y Gobierno  de TI"/>
    <s v="Revisión de los indicadores definidos en la estrategia de TI, y definición de los Planes de Acción asociados a mediciones fuera de los rangos aceptables"/>
    <s v="Gobierno Digital"/>
    <s v="SI"/>
    <s v="Lider de TI"/>
    <s v="80101500_x000a_80101600_x000a_80101700_x000a_81101700_x000a_81110000_x000a_81160000_x000a_"/>
    <s v="Prestación de Servicios Profesionales como gestor de la Política de Gobierno Digital y Transformación Digital en la UAECOB"/>
    <s v="CONTRATO DE PRESTACION DE SERVICIOS PROFESIONALES"/>
    <d v="2021-01-18T00:00:00"/>
    <m/>
    <d v="2021-02-01T00:00:00"/>
    <n v="11"/>
    <s v="CCE-16_Contratación directa - Sin Oferta"/>
    <n v="71500000"/>
    <n v="6500000"/>
    <n v="26000000"/>
    <s v="NO"/>
    <s v="N/A"/>
    <s v="Sebastian Ayala Calderon - 3058199250 - sayalac@bomberosbogota.gov.co "/>
    <n v="680"/>
    <s v="Fortalecimiento Institucional"/>
    <s v="Aumentar la efectividad de los servicios"/>
    <x v="3"/>
    <x v="3"/>
  </r>
  <r>
    <n v="429"/>
    <x v="3"/>
    <x v="12"/>
    <x v="5"/>
    <s v="Funcional"/>
    <s v="Fortalecimiento de la infraestructura de tecnología informática y de comunicaciones de la UAECOB"/>
    <s v="Gobierno y seguridad digital implementados en la UAECOB"/>
    <m/>
    <s v="Garantizar la Estrategia y Gobierno  de TI"/>
    <s v="Seguimiento y entrega de evidencias a los planes de acción por no conformidades en auditorias de control interno y externo"/>
    <s v="Gobierno Digital"/>
    <s v="SI"/>
    <s v="Lider de TI"/>
    <s v="80101500_x000a_80101600_x000a_80101700_x000a_81101700_x000a_81110000_x000a_81160000_x000a_"/>
    <s v="Prestar Servicios Profesionales como apoyo en el seguimiento y evaluación de la estrategia de TI en la UAECOB"/>
    <s v="CONTRATO DE PRESTACION DE SERVICIOS PROFESIONALES"/>
    <d v="2021-01-18T00:00:00"/>
    <m/>
    <d v="2021-02-05T00:00:00"/>
    <n v="7"/>
    <s v="CCE-16_Contratación directa - Sin Oferta"/>
    <n v="29120000"/>
    <n v="4160000"/>
    <n v="29120000"/>
    <s v="NO"/>
    <s v="N/A"/>
    <s v="Sebastian Ayala Calderon - 3058199250 - sayalac@bomberosbogota.gov.co "/>
    <n v="681"/>
    <s v="Fortalecimiento Institucional"/>
    <s v="Aumentar la efectividad de los servicios"/>
    <x v="3"/>
    <x v="3"/>
  </r>
  <r>
    <n v="430"/>
    <x v="3"/>
    <x v="12"/>
    <x v="5"/>
    <s v="Funcional"/>
    <s v="Fortalecimiento de la infraestructura de tecnología informática y de comunicaciones de la UAECOB"/>
    <s v="Gobierno y seguridad digital implementados en la UAECOB"/>
    <m/>
    <s v="Garantizar la Estrategia y Gobierno  de TI"/>
    <s v="Gestion de Contratistas de TI"/>
    <s v="Gobierno Digital"/>
    <s v="SI"/>
    <s v="Lider de TI"/>
    <s v="80101500_x000a_80101600_x000a_80101700_x000a_81101700_x000a_81110000_x000a_81160000_x000a_"/>
    <s v="Prestar servicios profesionales en la Oficina Asesora de Planeación, para apoyar las actividades necesarias que permitan la consolidación de la estrategia y gobierno de las Tecnologías de la Información en la UAECOB."/>
    <s v="CONTRATO DE PRESTACION DE SERVICIOS PROFESIONALES"/>
    <d v="2021-01-12T00:00:00"/>
    <m/>
    <d v="2021-01-24T00:00:00"/>
    <n v="11"/>
    <s v="CCE-16_Contratación directa - Sin Oferta"/>
    <n v="42350000"/>
    <n v="3850000"/>
    <n v="42350000"/>
    <s v="NO"/>
    <s v="N/A"/>
    <s v="Sebastian Ayala Calderon - 3058199250 - sayalac@bomberosbogota.gov.co "/>
    <n v="682"/>
    <s v="Fortalecimiento Institucional"/>
    <s v="Aumentar la efectividad de los servicios"/>
    <x v="3"/>
    <x v="3"/>
  </r>
  <r>
    <m/>
    <x v="3"/>
    <x v="12"/>
    <x v="5"/>
    <s v="Funcional"/>
    <s v="Fortalecimiento de la infraestructura de tecnología informática y de comunicaciones de la UAECOB"/>
    <s v="Gobierno y seguridad digital implementados en la UAECOB"/>
    <m/>
    <s v="Garantizar la Estrategia y Gobierno  de TI"/>
    <s v="Mejoramiento de Procesos de TI"/>
    <s v="Gobierno Digital"/>
    <s v="SI"/>
    <m/>
    <m/>
    <m/>
    <m/>
    <m/>
    <m/>
    <m/>
    <m/>
    <m/>
    <m/>
    <m/>
    <m/>
    <m/>
    <m/>
    <s v="Sebastian Ayala Calderon - 3058199250 - sayalac@bomberosbogota.gov.co "/>
    <n v="683"/>
    <s v="Fortalecimiento Institucional"/>
    <s v="Aumentar la efectividad de los servicios"/>
    <x v="1"/>
    <x v="1"/>
  </r>
  <r>
    <n v="431"/>
    <x v="3"/>
    <x v="12"/>
    <x v="5"/>
    <s v="Funcional"/>
    <s v="Fortalecimiento de la infraestructura de tecnología informática y de comunicaciones de la UAECOB"/>
    <s v="Gobierno y seguridad digital implementados en la UAECOB"/>
    <m/>
    <s v="Garantizar la Estrategia y Gobierno  de TI"/>
    <s v="Análisis de resultados de encuestas de gestión de TI a nivel interno"/>
    <s v="Gobierno Digital"/>
    <s v="SI"/>
    <s v="Lider de TI"/>
    <s v="80101500_x000a_80101600_x000a_80101700_x000a_81101700_x000a_81110000_x000a_81160000_x000a_"/>
    <s v="Prestar los servicios profesionales para apoyar las actividades administrativas que se desarrollen en la Oficina Asesora de Planeación, en el marco de los procesos y procedimientos que adelanta la dependencia."/>
    <s v="CONTRATO DE PRESTACION DE SERVICIOS PROFESIONALES"/>
    <d v="2021-01-12T00:00:00"/>
    <m/>
    <d v="2021-01-21T00:00:00"/>
    <n v="11.5"/>
    <s v="CCE-16_Contratación directa - Sin Oferta"/>
    <n v="51750000"/>
    <n v="4500000"/>
    <n v="51750000"/>
    <s v="NO"/>
    <s v="N/A"/>
    <s v="Sebastian Ayala Calderon - 3058199250 - sayalac@bomberosbogota.gov.co "/>
    <n v="684"/>
    <s v="Fortalecimiento Institucional"/>
    <s v="Aumentar la efectividad de los servicios"/>
    <x v="3"/>
    <x v="3"/>
  </r>
  <r>
    <n v="432"/>
    <x v="3"/>
    <x v="12"/>
    <x v="5"/>
    <s v="Funcional"/>
    <s v="Fortalecimiento de la infraestructura de tecnología informática y de comunicaciones de la UAECOB"/>
    <s v="Gobierno y seguridad digital implementados en la UAECOB"/>
    <m/>
    <s v="Garantizar la Estrategia y Gobierno  de TI"/>
    <s v="Gestion de Capacidades y Recusros de TI"/>
    <s v="Gobierno Digital"/>
    <s v="SI"/>
    <s v="Lider de TI"/>
    <s v="80101500_x000a_80101600_x000a_80101700_x000a_81101700_x000a_81110000_x000a_81160000_x000a_"/>
    <s v="Prestar Servicios Profesionales como gestor de Servicios Tecnologicos para apoyar los procesos relacionados con la gestión de la capacidad, continuidad, disponibilidad y seguridad de la infraestructura tecnologica de la UAECOB"/>
    <s v="CONTRATO DE PRESTACION DE SERVICIOS PROFESIONALES"/>
    <d v="2021-01-12T00:00:00"/>
    <m/>
    <d v="2021-01-15T00:00:00"/>
    <n v="12"/>
    <s v="CCE-16_Contratación directa - Sin Oferta"/>
    <n v="78000000"/>
    <n v="6500000"/>
    <n v="78000000"/>
    <s v="NO"/>
    <s v="N/A"/>
    <s v="Sebastian Ayala Calderon - 3058199250 - sayalac@bomberosbogota.gov.co "/>
    <n v="685"/>
    <s v="Fortalecimiento Institucional"/>
    <s v="Aumentar la efectividad de los servicios"/>
    <x v="3"/>
    <x v="3"/>
  </r>
  <r>
    <n v="433"/>
    <x v="3"/>
    <x v="12"/>
    <x v="5"/>
    <s v="Funcional"/>
    <s v="Fortalecimiento de la infraestructura de tecnología informática y de comunicaciones de la UAECOB"/>
    <s v="Gobierno y seguridad digital implementados en la UAECOB"/>
    <n v="3550179193"/>
    <s v="Mantenimiento y Gestión de la Capacidad y disponibilidad de los Servicios tecnologicos"/>
    <s v="Garantizar el funcionamiento y disponibilidad de los equipos de radiocomunicaciones para emergencias"/>
    <s v="Gobierno Digital"/>
    <s v="SI"/>
    <s v="Gestor Servicios TI"/>
    <n v="43221700"/>
    <s v="Contratar el servicio de mantenimiento preventivo y correctivo a todo costo para los equipos y la infraestructura de Radiocomunicaciones existentes en la UAECOB."/>
    <m/>
    <d v="2021-05-14T00:00:00"/>
    <m/>
    <d v="2021-06-01T00:00:00"/>
    <n v="8"/>
    <s v="CCE-05_Contratación directa"/>
    <n v="491840785"/>
    <m/>
    <n v="491840785"/>
    <s v="NO"/>
    <s v="N/A"/>
    <s v="Sebastian Ayala Calderon - 3058199250 - sayalac@bomberosbogota.gov.co "/>
    <n v="686"/>
    <s v="Fortalecimiento Institucional"/>
    <s v="Aumentar la efectividad de los servicios"/>
    <x v="8"/>
    <x v="3"/>
  </r>
  <r>
    <n v="434"/>
    <x v="3"/>
    <x v="12"/>
    <x v="5"/>
    <s v="Funcional"/>
    <s v="Fortalecimiento de la infraestructura de tecnología informática y de comunicaciones de la UAECOB"/>
    <s v="Gobierno y seguridad digital implementados en la UAECOB"/>
    <m/>
    <s v="Mantenimiento y Gestión de la Capacidad y disponibilidad de los Servicios tecnologicos"/>
    <s v="Modernizar la Sala de Crisis de la UAECOB"/>
    <s v="Gobierno Digital"/>
    <s v="SI"/>
    <s v="Gestor Proyectos TI"/>
    <s v="43222600_x000a_45111700_x000a_45111800_x000a_52161500"/>
    <s v="Contratar la Modernización de la Sala de Crisis de la UAECOB"/>
    <m/>
    <d v="2021-05-14T00:00:00"/>
    <m/>
    <d v="2021-07-14T00:00:00"/>
    <n v="4"/>
    <s v="CCE-06_Selección abreviada menor cuantía"/>
    <n v="396764240"/>
    <m/>
    <n v="396764240"/>
    <s v="NO"/>
    <s v="N/A"/>
    <s v="Sebastian Ayala Calderon - 3058199250 - sayalac@bomberosbogota.gov.co "/>
    <n v="687"/>
    <s v="Fortalecimiento Institucional"/>
    <s v="Aumentar la efectividad de los servicios"/>
    <x v="8"/>
    <x v="3"/>
  </r>
  <r>
    <n v="435"/>
    <x v="3"/>
    <x v="12"/>
    <x v="5"/>
    <s v="Funcional"/>
    <s v="Fortalecimiento de la infraestructura de tecnología informática y de comunicaciones de la UAECOB"/>
    <s v="Gobierno y seguridad digital implementados en la UAECOB"/>
    <m/>
    <s v="Mantenimiento y Gestión de la Capacidad y disponibilidad de los Servicios tecnologicos"/>
    <s v="Implementar la sala de audiencias de asuntos disciplinarios de la UAECOB"/>
    <s v="Gobierno Digital"/>
    <s v="SI"/>
    <s v="Gestor Proyectos TI"/>
    <s v="43222600_x000a_45111700_x000a_45111800_x000a_52161500"/>
    <s v="Contratar la Implementación de la sala de audiencias de asuntos disciplinarios de la UAECOB"/>
    <m/>
    <d v="2021-05-20T00:00:00"/>
    <m/>
    <d v="2021-06-01T00:00:00"/>
    <n v="4"/>
    <s v="CCE-06_Selección abreviada menor cuantía"/>
    <n v="320807628"/>
    <m/>
    <n v="320807628"/>
    <s v="NO"/>
    <s v="N/A"/>
    <s v="Sebastian Ayala Calderon - 3058199250 - sayalac@bomberosbogota.gov.co "/>
    <n v="688"/>
    <s v="Fortalecimiento Institucional"/>
    <s v="Aumentar la efectividad de los servicios"/>
    <x v="8"/>
    <x v="3"/>
  </r>
  <r>
    <n v="436"/>
    <x v="3"/>
    <x v="12"/>
    <x v="5"/>
    <s v="Funcional"/>
    <s v="Fortalecimiento de la infraestructura de tecnología informática y de comunicaciones de la UAECOB"/>
    <s v="Gobierno y seguridad digital implementados en la UAECOB"/>
    <m/>
    <s v="Mantenimiento y Gestión de la Capacidad y disponibilidad de los Servicios tecnologicos"/>
    <s v="Garantizar la disponibilidad del servicio de georeferenciación "/>
    <s v="Gobierno Digital"/>
    <s v="SI"/>
    <s v="Gestor Servicios TI"/>
    <n v="81101500"/>
    <s v="Contratar el servicio de actualización y soporte de licenciamiento ArcGis para la UAECOB"/>
    <m/>
    <d v="2021-08-01T00:00:00"/>
    <m/>
    <d v="2021-09-16T00:00:00"/>
    <n v="4"/>
    <s v="CCE-99_Seléccion abreviada - acuerdo marco"/>
    <n v="30000000"/>
    <m/>
    <n v="30000000"/>
    <s v="NO"/>
    <s v="N/A"/>
    <s v="Sebastian Ayala Calderon - 3058199250 - sayalac@bomberosbogota.gov.co "/>
    <n v="689"/>
    <s v="Fortalecimiento Institucional"/>
    <s v="Aumentar la efectividad de los servicios"/>
    <x v="8"/>
    <x v="3"/>
  </r>
  <r>
    <n v="437"/>
    <x v="3"/>
    <x v="12"/>
    <x v="5"/>
    <s v="Funcional"/>
    <s v="Fortalecimiento de la infraestructura de tecnología informática y de comunicaciones de la UAECOB"/>
    <s v="Gobierno y seguridad digital implementados en la UAECOB"/>
    <m/>
    <s v="Mantenimiento y Gestión de la Capacidad y disponibilidad de los Servicios tecnologicos"/>
    <s v="Garantizar la disponibilidad de la solución de procesamiento de información"/>
    <s v="Gobierno Digital"/>
    <s v="SI"/>
    <s v="Gestor Servicios TI"/>
    <s v="43201500_x000a_43211500_x000a_43232300"/>
    <s v="Contratar la renovación de una solución de procesamiento de información para la UAECOB"/>
    <m/>
    <d v="2021-07-01T00:00:00"/>
    <m/>
    <d v="2021-08-01T00:00:00"/>
    <n v="4"/>
    <s v="CCE-06_Selección abreviada menor cuantía"/>
    <n v="300000000"/>
    <m/>
    <n v="300000000"/>
    <s v="NO"/>
    <s v="N/A"/>
    <s v="Sebastian Ayala Calderon - 3058199250 - sayalac@bomberosbogota.gov.co "/>
    <n v="690"/>
    <s v="Fortalecimiento Institucional"/>
    <s v="Aumentar la efectividad de los servicios"/>
    <x v="8"/>
    <x v="3"/>
  </r>
  <r>
    <n v="438"/>
    <x v="3"/>
    <x v="12"/>
    <x v="5"/>
    <s v="Funcional"/>
    <s v="Fortalecimiento de la infraestructura de tecnología informática y de comunicaciones de la UAECOB"/>
    <s v="Gobierno y seguridad digital implementados en la UAECOB"/>
    <m/>
    <s v="Mantenimiento y Gestión de la Capacidad y disponibilidad de los Servicios tecnologicos"/>
    <s v="Garantizar la disponibilidad de la solución de monitoreo de infraestructura tecnologica"/>
    <s v="Gobierno Digital"/>
    <s v="SI"/>
    <s v="Gestor Servicios TI"/>
    <n v="81112222"/>
    <s v="Contratar la renovación de servicios de soporte de 600 agentes de monitoreo de la plataforma PANDORA FMS y adquisición de 100 agentes de monitoreo adicionales con soporte por 1 año."/>
    <m/>
    <d v="2021-06-01T00:00:00"/>
    <m/>
    <d v="2021-06-15T00:00:00"/>
    <n v="12"/>
    <s v="CCE-05_Contratación directa"/>
    <n v="117215000"/>
    <m/>
    <n v="117215000"/>
    <s v="NO"/>
    <s v="N/A"/>
    <s v="Sebastian Ayala Calderon - 3058199250 - sayalac@bomberosbogota.gov.co "/>
    <n v="691"/>
    <s v="Fortalecimiento Institucional"/>
    <s v="Aumentar la efectividad de los servicios"/>
    <x v="8"/>
    <x v="3"/>
  </r>
  <r>
    <n v="625"/>
    <x v="3"/>
    <x v="12"/>
    <x v="5"/>
    <s v="Bandera"/>
    <s v="Sistema de Rastreo Vehicular Automatizado -AVL para los vehículos livianos y pesados del parque automotor de la UAECOB."/>
    <s v="Gobierno y seguridad digital implementados en la UAECOB"/>
    <m/>
    <s v="Mantenimiento y Gestión de la Capacidad y disponibilidad de los Servicios tecnologicos"/>
    <s v="Garantizar la disponibilidad de la solución de monitoreo de infraestructura tecnologica"/>
    <s v="Gobierno Digital"/>
    <s v="SI"/>
    <s v="Gestor Servicios TI"/>
    <n v="25173100"/>
    <s v="Contratar en la modalidad de software como servicio -SaaS una solución de localización vehicular para toda la flota de vehiculos de la UAECOB"/>
    <m/>
    <d v="2021-07-30T00:00:00"/>
    <m/>
    <d v="2021-09-15T00:00:00"/>
    <n v="12"/>
    <s v="CCE-06_Selección abreviada menor cuantía"/>
    <n v="58119200"/>
    <m/>
    <n v="58119200"/>
    <s v="NO"/>
    <s v="N/A"/>
    <s v="Sebastian Ayala Calderon - 3058199250 - sayalac@bomberosbogota.gov.co "/>
    <n v="692"/>
    <s v="Fortalecimiento Institucional"/>
    <s v="Aumentar la efectividad de los servicios"/>
    <x v="8"/>
    <x v="3"/>
  </r>
  <r>
    <n v="627"/>
    <x v="3"/>
    <x v="12"/>
    <x v="5"/>
    <s v="Funcional"/>
    <s v="Fortalecimiento de la infraestructura de tecnología informática y de comunicaciones de la UAECOB"/>
    <s v="Gobierno y seguridad digital implementados en la UAECOB"/>
    <m/>
    <s v="Mantenimiento y Gestión de la Capacidad y disponibilidad de los Servicios tecnologicos"/>
    <s v="Garantizar la disponibilidad de la solución de monitoreo de infraestructura tecnologica"/>
    <s v="Gobierno Digital"/>
    <s v="SI"/>
    <s v="Gestor Servicios TI"/>
    <s v="72101500_x000a_40101700"/>
    <s v="Adición al contrato755 de 2020 cuyo objeto es “CONTRATAR LA ADQUISICIÓN DE AIRES ACONDICIONADOS PARA LA UAE CUERPO OFICIAL DE BOMBEROS DE  BOGOTÁ.”"/>
    <m/>
    <d v="2021-01-20T00:00:00"/>
    <m/>
    <d v="2021-01-22T00:00:00"/>
    <s v="sin"/>
    <s v="CCE-06_Selección abreviada menor cuantía"/>
    <n v="5040015"/>
    <m/>
    <n v="5040015"/>
    <s v="NO"/>
    <s v="N/A"/>
    <s v="Sebastian Ayala Calderon - 3058199250 - sayalac@bomberosbogota.gov.co "/>
    <n v="694"/>
    <s v="Fortalecimiento Institucional"/>
    <s v="Aumentar la efectividad de los servicios"/>
    <x v="8"/>
    <x v="3"/>
  </r>
  <r>
    <n v="439"/>
    <x v="3"/>
    <x v="12"/>
    <x v="5"/>
    <s v="Funcional"/>
    <s v="Fortalecimiento de la infraestructura de tecnología informática y de comunicaciones de la UAECOB"/>
    <s v="Gobierno y seguridad digital implementados en la UAECOB"/>
    <m/>
    <s v="Mantenimiento y Gestión de la Capacidad y disponibilidad de los Servicios tecnologicos"/>
    <s v="Garantizar la conectividad a la red"/>
    <s v="Gobierno Digital"/>
    <s v="SI"/>
    <s v="Gestor Servicios TI"/>
    <n v="43222600"/>
    <s v="Contratar la adquisición de equipos activos y accesorios en la UAECOB."/>
    <m/>
    <d v="2021-07-01T00:00:00"/>
    <m/>
    <d v="2021-08-01T00:00:00"/>
    <n v="4"/>
    <s v="CCE-06_Selección abreviada menor cuantía"/>
    <n v="253340000"/>
    <m/>
    <n v="253340000"/>
    <s v="NO"/>
    <s v="N/A"/>
    <s v="Sebastian Ayala Calderon - 3058199250 - sayalac@bomberosbogota.gov.co "/>
    <n v="695"/>
    <s v="Fortalecimiento Institucional"/>
    <s v="Aumentar la efectividad de los servicios"/>
    <x v="8"/>
    <x v="3"/>
  </r>
  <r>
    <n v="440"/>
    <x v="3"/>
    <x v="12"/>
    <x v="5"/>
    <s v="Funcional"/>
    <s v="Fortalecimiento de la infraestructura de tecnología informática y de comunicaciones de la UAECOB"/>
    <s v="Gobierno y seguridad digital implementados en la UAECOB"/>
    <m/>
    <s v="Mantenimiento y Gestión de la Capacidad y disponibilidad de los Servicios tecnologicos"/>
    <s v="Garantizar la conectividad a la red"/>
    <s v="Gobierno Digital"/>
    <s v="SI"/>
    <s v="Gestor Servicios TI"/>
    <n v="81111800"/>
    <s v="Contratar el servicio de Mantenimiento preventivo de equipos activos y cableado estructurado en la UAECOB."/>
    <m/>
    <d v="2021-07-01T00:00:00"/>
    <m/>
    <d v="2021-08-01T00:00:00"/>
    <n v="5"/>
    <s v="CCE-06_Selección abreviada menor cuantía"/>
    <n v="250000000"/>
    <m/>
    <n v="250000000"/>
    <s v="NO"/>
    <s v="N/A"/>
    <s v="Sebastian Ayala Calderon - 3058199250 - sayalac@bomberosbogota.gov.co "/>
    <n v="696"/>
    <s v="Fortalecimiento Institucional"/>
    <s v="Aumentar la efectividad de los servicios"/>
    <x v="8"/>
    <x v="3"/>
  </r>
  <r>
    <n v="441"/>
    <x v="3"/>
    <x v="12"/>
    <x v="5"/>
    <s v="Funcional"/>
    <s v="Fortalecimiento de la infraestructura de tecnología informática y de comunicaciones de la UAECOB"/>
    <s v="Gobierno y seguridad digital implementados en la UAECOB"/>
    <m/>
    <s v="Mantenimiento y Gestión de la Capacidad y disponibilidad de los Servicios tecnologicos"/>
    <s v="Garantizar la conectividad a la red"/>
    <s v="Gobierno Digital"/>
    <s v="SI"/>
    <s v="Lider de TI"/>
    <s v="80101500_x000a_80101600_x000a_80101700_x000a_81101700_x000a_81110000_x000a_81160000_x000a_"/>
    <s v="Prestar servicios profesionales como Administrador de Redes para gestiona la infraestructura tecnologica de redes LAN y WAN de la UAECOB."/>
    <s v="CONTRATO DE PRESTACION DE SERVICIOS PROFESIONALES"/>
    <d v="2021-02-15T00:00:00"/>
    <m/>
    <d v="2021-03-01T00:00:00"/>
    <n v="10"/>
    <s v="CCE-16_Contratación directa - Sin Oferta"/>
    <n v="65000000"/>
    <n v="6500000"/>
    <n v="65000000"/>
    <s v="NO"/>
    <s v="N/A"/>
    <s v="Sebastian Ayala Calderon - 3058199250 - sayalac@bomberosbogota.gov.co "/>
    <n v="697"/>
    <s v="Fortalecimiento Institucional"/>
    <s v="Aumentar la efectividad de los servicios"/>
    <x v="3"/>
    <x v="3"/>
  </r>
  <r>
    <n v="442"/>
    <x v="3"/>
    <x v="12"/>
    <x v="5"/>
    <s v="Funcional"/>
    <s v="Fortalecimiento de la infraestructura de tecnología informática y de comunicaciones de la UAECOB"/>
    <s v="Gobierno y seguridad digital implementados en la UAECOB"/>
    <m/>
    <s v="Mantenimiento y Gestión de la Capacidad y disponibilidad de los Servicios tecnologicos"/>
    <s v="Garantizar la disponibilidad del motor de bases de datos y software de servidor de aplicaciones para los sistemas de información de la entidad"/>
    <s v="Gobierno Digital"/>
    <s v="SI"/>
    <s v="Gestor Servicios TI"/>
    <n v="81112205"/>
    <s v="Contratar el servicio de actualización y soporte de licenciamiento Oracle para Base de Datos y Web Logic para la UAECOB"/>
    <m/>
    <d v="2021-05-14T00:00:00"/>
    <m/>
    <d v="2021-06-01T00:00:00"/>
    <n v="4"/>
    <s v="CCE-99_Seléccion abreviada - acuerdo marco"/>
    <n v="115300000"/>
    <m/>
    <n v="115300000"/>
    <s v="NO"/>
    <s v="N/A"/>
    <s v="Sebastian Ayala Calderon - 3058199250 - sayalac@bomberosbogota.gov.co "/>
    <n v="698"/>
    <s v="Fortalecimiento Institucional"/>
    <s v="Aumentar la efectividad de los servicios"/>
    <x v="8"/>
    <x v="3"/>
  </r>
  <r>
    <n v="443"/>
    <x v="3"/>
    <x v="12"/>
    <x v="5"/>
    <s v="Funcional"/>
    <s v="Fortalecimiento de la infraestructura de tecnología informática y de comunicaciones de la UAECOB"/>
    <s v="Gobierno y seguridad digital implementados en la UAECOB"/>
    <m/>
    <s v="Mantenimiento y Gestión de la Capacidad y disponibilidad de los Servicios tecnologicos"/>
    <s v="Garantizar la disponibilidad del software de vistualización de servidores para los sistemas de información de la entidad"/>
    <s v="Gobierno Digital"/>
    <s v="SI"/>
    <s v="Gestor Servicios TI"/>
    <s v="81112204_x000a_81112220"/>
    <s v="Contratar el servicio de actualización y soporte de   licenciamiento Oracle para Oracle VM, Oracle Linux y RHL para la UAECOB"/>
    <m/>
    <d v="2021-08-10T00:00:00"/>
    <m/>
    <d v="2021-09-26T00:00:00"/>
    <n v="4"/>
    <s v="CCE-99_Seléccion abreviada - acuerdo marco"/>
    <n v="78500000"/>
    <m/>
    <n v="78500000"/>
    <s v="NO"/>
    <s v="N/A"/>
    <s v="Sebastian Ayala Calderon - 3058199250 - sayalac@bomberosbogota.gov.co "/>
    <n v="699"/>
    <s v="Fortalecimiento Institucional"/>
    <s v="Aumentar la efectividad de los servicios"/>
    <x v="8"/>
    <x v="3"/>
  </r>
  <r>
    <n v="444"/>
    <x v="3"/>
    <x v="12"/>
    <x v="5"/>
    <s v="Funcional"/>
    <s v="Fortalecimiento de la infraestructura de tecnología informática y de comunicaciones de la UAECOB"/>
    <s v="Gobierno y seguridad digital implementados en la UAECOB"/>
    <m/>
    <s v="Mantenimiento y Gestión de la Capacidad y disponibilidad de los Servicios tecnologicos"/>
    <s v="Garantizar las licencias para los Sistemas operativos ofimática y escritorios virtuales"/>
    <s v="Gobierno Digital"/>
    <s v="SI"/>
    <s v="Gestor Servicios TI"/>
    <n v="81112215"/>
    <s v="Contratar el servicio de licenciamiento Microsoft para sistemas operativos ofimática y escritorios virtuales en la UAECOB"/>
    <m/>
    <d v="2021-02-08T00:00:00"/>
    <m/>
    <d v="2021-03-15T00:00:00"/>
    <n v="6"/>
    <s v="CCE-99_Seléccion abreviada - acuerdo marco"/>
    <n v="54357104"/>
    <m/>
    <n v="0"/>
    <s v="NO"/>
    <s v="N/A"/>
    <s v="Sebastian Ayala Calderon - 3058199250 - sayalac@bomberosbogota.gov.co "/>
    <n v="700"/>
    <s v="Fortalecimiento Institucional"/>
    <s v="Aumentar la efectividad de los servicios"/>
    <x v="8"/>
    <x v="3"/>
  </r>
  <r>
    <n v="445"/>
    <x v="3"/>
    <x v="12"/>
    <x v="5"/>
    <s v="Funcional"/>
    <s v="Fortalecimiento de la infraestructura de tecnología informática y de comunicaciones de la UAECOB"/>
    <s v="Gobierno y seguridad digital implementados en la UAECOB"/>
    <m/>
    <s v="Mantenimiento y Gestión de la Capacidad y disponibilidad de los Servicios tecnologicos"/>
    <s v="Garantizar la disponibilidad de equipos de computo"/>
    <s v="Gobierno Digital"/>
    <s v="SI"/>
    <s v="Gestor Servicios TI"/>
    <n v="81112400"/>
    <s v="Contratar el alquiler de equipos tecnológicos, periféricos y servicios complementarios para la UAECOB."/>
    <m/>
    <d v="2021-02-22T00:00:00"/>
    <m/>
    <d v="2021-04-03T00:00:00"/>
    <n v="12"/>
    <s v="CCE-99_Seléccion abreviada - acuerdo marco"/>
    <n v="250000000"/>
    <m/>
    <n v="250000000"/>
    <s v="NO"/>
    <s v="N/A"/>
    <s v="Sebastian Ayala Calderon - 3058199250 - sayalac@bomberosbogota.gov.co "/>
    <n v="701"/>
    <s v="Fortalecimiento Institucional"/>
    <s v="Aumentar la efectividad de los servicios"/>
    <x v="8"/>
    <x v="3"/>
  </r>
  <r>
    <n v="446"/>
    <x v="3"/>
    <x v="12"/>
    <x v="5"/>
    <s v="Funcional"/>
    <s v="Fortalecimiento de la infraestructura de tecnología informática y de comunicaciones de la UAECOB"/>
    <s v="Gobierno y seguridad digital implementados en la UAECOB"/>
    <m/>
    <s v="Mantenimiento y Gestión de la Capacidad y disponibilidad de los Servicios tecnologicos"/>
    <s v="Garantizar el funcionamiento de las UPS"/>
    <s v="Gobierno Digital"/>
    <s v="SI"/>
    <s v="Gestor Servicios TI"/>
    <n v="72151500"/>
    <s v="Contratar el Mantenimiento de UPS en la UAECOB."/>
    <m/>
    <d v="2021-06-01T00:00:00"/>
    <m/>
    <d v="2021-07-15T00:00:00"/>
    <n v="8"/>
    <s v="CCE-06_Selección abreviada menor cuantía"/>
    <n v="72100000"/>
    <m/>
    <n v="72100000"/>
    <s v="NO"/>
    <s v="N/A"/>
    <s v="Sebastian Ayala Calderon - 3058199250 - sayalac@bomberosbogota.gov.co "/>
    <n v="702"/>
    <s v="Fortalecimiento Institucional"/>
    <s v="Aumentar la efectividad de los servicios"/>
    <x v="8"/>
    <x v="3"/>
  </r>
  <r>
    <n v="447"/>
    <x v="3"/>
    <x v="12"/>
    <x v="5"/>
    <s v="Funcional"/>
    <s v="Fortalecimiento de la infraestructura de tecnología informática y de comunicaciones de la UAECOB"/>
    <s v="Gobierno y seguridad digital implementados en la UAECOB"/>
    <m/>
    <s v="Mantenimiento y Gestión de la Capacidad y disponibilidad de los Servicios tecnologicos"/>
    <s v="Garantizar el funcionamiento de aires acondicionados"/>
    <s v="Gobierno Digital"/>
    <s v="SI"/>
    <s v="Gestor Servicios TI"/>
    <n v="72101500"/>
    <s v="Contratar el mantenimiento de aires acondicionados en la UAECOB."/>
    <m/>
    <d v="2021-07-01T00:00:00"/>
    <m/>
    <d v="2021-09-01T00:00:00"/>
    <n v="10"/>
    <s v="CCE-10_Mínima cuantía"/>
    <n v="30000000"/>
    <m/>
    <n v="30000000"/>
    <s v="NO"/>
    <s v="N/A"/>
    <s v="Sebastian Ayala Calderon - 3058199250 - sayalac@bomberosbogota.gov.co "/>
    <n v="703"/>
    <s v="Fortalecimiento Institucional"/>
    <s v="Aumentar la efectividad de los servicios"/>
    <x v="8"/>
    <x v="3"/>
  </r>
  <r>
    <n v="448"/>
    <x v="3"/>
    <x v="12"/>
    <x v="5"/>
    <s v="Funcional"/>
    <s v="Fortalecimiento de la infraestructura de tecnología informática y de comunicaciones de la UAECOB"/>
    <s v="Gobierno y seguridad digital implementados en la UAECOB"/>
    <m/>
    <s v="Mantenimiento y Gestión de la Capacidad y disponibilidad de los Servicios tecnologicos"/>
    <s v="Garantizar el funcionamiento del Sistema de Sonido de Auditorios Edificio Comando"/>
    <s v="Gobierno Digital"/>
    <s v="SI"/>
    <s v="Gestor Servicios TI"/>
    <n v="72151600"/>
    <s v="Contratar el mantenimiento preventivo y correctivo del Sistema de Sonido de Auditorios Edificio Comando."/>
    <m/>
    <d v="2021-06-18T00:00:00"/>
    <m/>
    <d v="2021-08-01T00:00:00"/>
    <n v="10"/>
    <s v="CCE-06_Selección abreviada menor cuantía"/>
    <n v="70000000"/>
    <m/>
    <n v="70000000"/>
    <s v="NO"/>
    <s v="N/A"/>
    <s v="Sebastian Ayala Calderon - 3058199250 - sayalac@bomberosbogota.gov.co "/>
    <n v="704"/>
    <s v="Fortalecimiento Institucional"/>
    <s v="Aumentar la efectividad de los servicios"/>
    <x v="8"/>
    <x v="3"/>
  </r>
  <r>
    <n v="449"/>
    <x v="3"/>
    <x v="12"/>
    <x v="5"/>
    <s v="Funcional"/>
    <s v="Fortalecimiento de la infraestructura de tecnología informática y de comunicaciones de la UAECOB"/>
    <s v="Gobierno y seguridad digital implementados en la UAECOB"/>
    <m/>
    <s v="Mantenimiento y Gestión de la Capacidad y disponibilidad de los Servicios tecnologicos"/>
    <s v="Garantizar la disponibilidad de los servicios de la infraestructura tecnologica"/>
    <s v="Gobierno Digital"/>
    <s v="SI"/>
    <s v="Lider de TI"/>
    <s v="80101500_x000a_80101600_x000a_80101700_x000a_81101700_x000a_81110000_x000a_81160000_x000a_"/>
    <s v="Prestar Servicios de apoyo a la gestión como tecnico en infraestructura tecnologica para la administración de las herramientas de colaboración y ofimatica de la UAECOB."/>
    <s v="CONTRATO DE PRESTACION DE SERVICIOS PROFESIONALES"/>
    <d v="2021-02-15T00:00:00"/>
    <m/>
    <d v="2021-03-01T00:00:00"/>
    <n v="10"/>
    <s v="CCE-16_Contratación directa - Sin Oferta"/>
    <n v="30000000"/>
    <n v="3000000"/>
    <n v="30000000"/>
    <s v="NO"/>
    <s v="N/A"/>
    <s v="Sebastian Ayala Calderon - 3058199250 - sayalac@bomberosbogota.gov.co "/>
    <n v="705"/>
    <s v="Fortalecimiento Institucional"/>
    <s v="Aumentar la efectividad de los servicios"/>
    <x v="3"/>
    <x v="3"/>
  </r>
  <r>
    <n v="450"/>
    <x v="3"/>
    <x v="12"/>
    <x v="5"/>
    <s v="Funcional"/>
    <s v="Fortalecimiento de la infraestructura de tecnología informática y de comunicaciones de la UAECOB"/>
    <s v="Gobierno y seguridad digital implementados en la UAECOB"/>
    <m/>
    <s v="Mantenimiento y Gestión de la Capacidad y disponibilidad de los Servicios tecnologicos"/>
    <s v="Garantizar la disponibilidad de los servicios de la infraestructura tecnologica"/>
    <s v="Gobierno Digital"/>
    <s v="SI"/>
    <s v="Lider de TI"/>
    <s v="80101500_x000a_80101600_x000a_80101700_x000a_81101700_x000a_81110000_x000a_81160000_x000a_"/>
    <s v="Prestar Servicios profesionales como gestor en los procesos y actividades derivados de la mesa de ayuda en la UAECOB"/>
    <s v="CONTRATO DE PRESTACION DE SERVICIOS PROFESIONALES"/>
    <d v="2021-01-18T00:00:00"/>
    <m/>
    <d v="2021-02-01T00:00:00"/>
    <n v="12"/>
    <s v="CCE-16_Contratación directa - Sin Oferta"/>
    <n v="48000000"/>
    <n v="4000000"/>
    <n v="48000000"/>
    <s v="NO"/>
    <s v="N/A"/>
    <s v="Sebastian Ayala Calderon - 3058199250 - sayalac@bomberosbogota.gov.co "/>
    <n v="706"/>
    <s v="Fortalecimiento Institucional"/>
    <s v="Aumentar la efectividad de los servicios"/>
    <x v="3"/>
    <x v="3"/>
  </r>
  <r>
    <n v="628"/>
    <x v="3"/>
    <x v="12"/>
    <x v="5"/>
    <s v="Funcional"/>
    <s v="Fortalecimiento de la infraestructura de tecnología informática y de comunicaciones de la UAECOB"/>
    <s v="Gobierno y seguridad digital implementados en la UAECOB"/>
    <m/>
    <s v="Mantenimiento y Gestión de la Capacidad y disponibilidad de los Servicios tecnologicos"/>
    <s v="Garantizar la disponibilidad de los servicios de la infraestructura tecnologica"/>
    <s v="Gobierno Digital"/>
    <s v="SI"/>
    <s v="Lider de TI"/>
    <n v="80111612"/>
    <s v="Prestar los servicios de apoyo a la gestión, para transportar los recursos y personas de la Oficina Asesora de Planeación, en el cumplimiento de las funciones y programas de la Unidad Administrativa Especial Cuerpo Oficial de Bomberos de Bogotá.  "/>
    <s v="CONTRATO DE PRESTACIÓN DE SERVICIOS DE APOYO A LA GESTIÓN"/>
    <d v="2021-01-12T00:00:00"/>
    <m/>
    <d v="2021-01-18T00:00:00"/>
    <n v="11.5"/>
    <s v="CCE-16_Contratación directa - Sin Oferta"/>
    <n v="32200000"/>
    <n v="2800000"/>
    <n v="32200000"/>
    <s v="NO"/>
    <s v="N/A"/>
    <s v="Sebastian Ayala Calderon - 3058199250 - sayalac@bomberosbogota.gov.co "/>
    <n v="707"/>
    <s v="Fortalecimiento Institucional"/>
    <s v="Aumentar la efectividad de los servicios"/>
    <x v="3"/>
    <x v="3"/>
  </r>
  <r>
    <n v="451"/>
    <x v="3"/>
    <x v="12"/>
    <x v="5"/>
    <s v="Funcional"/>
    <s v="Fortalecimiento de la infraestructura de tecnología informática y de comunicaciones de la UAECOB"/>
    <s v="Gobierno y seguridad digital implementados en la UAECOB"/>
    <m/>
    <s v="Mantenimiento y Gestión de la Capacidad y disponibilidad de los Servicios tecnologicos"/>
    <s v="Garantizar la disponibilidad del bloque de direcciones IPV6 para la UAECOB"/>
    <s v="Gobierno Digital"/>
    <s v="SI"/>
    <s v="Gestor Servicios TI"/>
    <n v="81111700"/>
    <s v="Contratar la renovación de la menbresia en LACNIC para mantener la disponibilidad del bloque de direcciones IPV6 para la UAECOB"/>
    <m/>
    <d v="2021-09-15T00:00:00"/>
    <m/>
    <d v="2021-11-01T00:00:00"/>
    <n v="2"/>
    <s v="CCE-10_Mínima cuantía"/>
    <n v="18000000"/>
    <m/>
    <n v="18000000"/>
    <s v="NO"/>
    <s v="N/A"/>
    <s v="Sebastian Ayala Calderon - 3058199250 - sayalac@bomberosbogota.gov.co "/>
    <n v="708"/>
    <s v="Fortalecimiento Institucional"/>
    <s v="Aumentar la efectividad de los servicios"/>
    <x v="8"/>
    <x v="3"/>
  </r>
  <r>
    <n v="452"/>
    <x v="3"/>
    <x v="12"/>
    <x v="5"/>
    <s v="Funcional"/>
    <s v="Fortalecimiento de la infraestructura de tecnología informática y de comunicaciones de la UAECOB"/>
    <s v="Gobierno y seguridad digital implementados en la UAECOB"/>
    <m/>
    <s v="Mantenimiento y Gestión de la Capacidad y disponibilidad de los Servicios tecnologicos"/>
    <s v="Garantizar una herramienta de desarrollo sql y administración de  bases de datos para facilitar la gestión de la información en la UAECOB."/>
    <s v="Gobierno Digital"/>
    <s v="SI"/>
    <s v="Gestor Servicios TI"/>
    <n v="81112205"/>
    <s v="Contratar la adquisición del licenciamiento de la herramienta de desarrollo SQL y administración de base de datos TOAD para motores de base de datoa Oracle y My SQL."/>
    <m/>
    <d v="2021-08-01T00:00:00"/>
    <m/>
    <d v="2021-09-01T00:00:00"/>
    <n v="2"/>
    <s v="CCE-10_Mínima cuantía"/>
    <n v="35000000"/>
    <m/>
    <n v="35000000"/>
    <s v="NO"/>
    <s v="N/A"/>
    <s v="Sebastian Ayala Calderon - 3058199250 - sayalac@bomberosbogota.gov.co "/>
    <n v="709"/>
    <s v="Fortalecimiento Institucional"/>
    <s v="Aumentar la efectividad de los servicios"/>
    <x v="8"/>
    <x v="3"/>
  </r>
  <r>
    <n v="453"/>
    <x v="3"/>
    <x v="12"/>
    <x v="5"/>
    <s v="Funcional"/>
    <s v="Fortalecimiento de la infraestructura de tecnología informática y de comunicaciones de la UAECOB"/>
    <s v="Gobierno y seguridad digital implementados en la UAECOB"/>
    <m/>
    <s v="Mantenimiento y Gestión de la Capacidad y disponibilidad de los Servicios tecnologicos"/>
    <s v="Garantizar el servicio de comunicación satelital y unidades bgan para la UAECOB"/>
    <s v="Gobierno Digital"/>
    <s v="SI"/>
    <s v="Gestor Servicios TI"/>
    <s v="72151600_x000a_71151000"/>
    <s v="Contratar el servicio de comunicación satelital y unidades bgan para la UAECOB"/>
    <m/>
    <d v="2021-06-01T00:00:00"/>
    <m/>
    <d v="2021-07-01T00:00:00"/>
    <n v="12"/>
    <s v="CCE-06_Selección abreviada menor cuantía"/>
    <n v="60172000"/>
    <m/>
    <n v="60172000"/>
    <s v="NO"/>
    <s v="N/A"/>
    <s v="Sebastian Ayala Calderon - 3058199250 - sayalac@bomberosbogota.gov.co "/>
    <n v="710"/>
    <s v="Fortalecimiento Institucional"/>
    <s v="Aumentar la efectividad de los servicios"/>
    <x v="8"/>
    <x v="3"/>
  </r>
  <r>
    <n v="457"/>
    <x v="3"/>
    <x v="12"/>
    <x v="5"/>
    <s v="Funcional"/>
    <s v="Fortalecimiento de la infraestructura de tecnología informática y de comunicaciones de la UAECOB"/>
    <s v="Gobierno y seguridad digital implementados en la UAECOB"/>
    <n v="788101172"/>
    <s v="Mantenimiento y Soporte de los Sistemas de Información Implementados y en operación"/>
    <s v="Garantizar el servicio de soporte y mantenimiento del sistema de gestion documental y de archivo para la UAECOB"/>
    <s v="Gobierno Digital"/>
    <s v="SI"/>
    <s v="Gestor Servicios TI"/>
    <s v="43233000_x000a_81112200"/>
    <s v="Contratar el servicio de soporte y mantenimiento del sistema de gestion documental  para la UAECOB"/>
    <m/>
    <d v="2021-02-01T00:00:00"/>
    <m/>
    <d v="2021-03-03T00:00:00"/>
    <n v="12"/>
    <s v="CCE-05_Contratación directa"/>
    <n v="191024393"/>
    <m/>
    <n v="191024393"/>
    <s v="NO"/>
    <s v="N/A"/>
    <s v="Sebastian Ayala Calderon - 3058199250 - sayalac@bomberosbogota.gov.co "/>
    <n v="714"/>
    <s v="Fortalecimiento Institucional"/>
    <s v="Aumentar la efectividad de los servicios"/>
    <x v="8"/>
    <x v="3"/>
  </r>
  <r>
    <n v="459"/>
    <x v="3"/>
    <x v="12"/>
    <x v="5"/>
    <s v="Funcional"/>
    <s v="Fortalecimiento de la infraestructura de tecnología informática y de comunicaciones de la UAECOB"/>
    <s v="Gobierno y seguridad digital implementados en la UAECOB"/>
    <m/>
    <s v="Mantenimiento y Soporte de los Sistemas de Información Implementados y en operación"/>
    <s v="Garantizar el funcionamiento del sistema SIAP"/>
    <s v="Gobierno Digital"/>
    <s v="SI"/>
    <s v="Lider de TI"/>
    <s v="80101500_x000a_80101600_x000a_80101700_x000a_81101700_x000a_81110000_x000a_81160000_x000a_"/>
    <s v="Prestar servicios profesionales para brindar soporte técnico, así como la administración, actualización y mantenimiento del Sistema Integrado de Administración de Personal - SIAP."/>
    <s v="CONTRATO DE PRESTACION DE SERVICIOS PROFESIONALES"/>
    <d v="2021-02-08T00:00:00"/>
    <m/>
    <d v="2021-03-03T00:00:00"/>
    <n v="10"/>
    <s v="CCE-16_Contratación directa - Sin Oferta"/>
    <n v="65000000"/>
    <n v="6500000"/>
    <n v="65000000"/>
    <s v="NO"/>
    <s v="N/A"/>
    <s v="Sebastian Ayala Calderon - 3058199250 - sayalac@bomberosbogota.gov.co "/>
    <n v="716"/>
    <s v="Fortalecimiento Institucional"/>
    <s v="Aumentar la efectividad de los servicios"/>
    <x v="3"/>
    <x v="3"/>
  </r>
  <r>
    <n v="460"/>
    <x v="3"/>
    <x v="12"/>
    <x v="5"/>
    <s v="Funcional"/>
    <s v="Fortalecimiento de la infraestructura de tecnología informática y de comunicaciones de la UAECOB"/>
    <s v="Gobierno y seguridad digital implementados en la UAECOB"/>
    <m/>
    <s v="Mantenimiento y Soporte de los Sistemas de Información Implementados y en operación"/>
    <s v="Garantizar el funcionamiento de los sistemas de información"/>
    <s v="Gobierno Digital"/>
    <s v="SI"/>
    <s v="Lider de TI"/>
    <s v="80101500_x000a_80101600_x000a_80101700_x000a_81101700_x000a_81110000_x000a_81160000_x000a_"/>
    <s v="Prestar Servicios Profesionales para desarrollar actividades asociadas al soporte de segundo nivel en los sistemas de información de la UAECOB"/>
    <s v="CONTRATO DE PRESTACION DE SERVICIOS PROFESIONALES"/>
    <d v="2021-02-08T00:00:00"/>
    <m/>
    <d v="2021-03-02T00:00:00"/>
    <n v="10"/>
    <s v="CCE-16_Contratación directa - Sin Oferta"/>
    <n v="65000000"/>
    <n v="6500000"/>
    <n v="65000000"/>
    <s v="NO"/>
    <s v="N/A"/>
    <s v="Sebastian Ayala Calderon - 3058199250 - sayalac@bomberosbogota.gov.co "/>
    <n v="717"/>
    <s v="Fortalecimiento Institucional"/>
    <s v="Aumentar la efectividad de los servicios"/>
    <x v="3"/>
    <x v="3"/>
  </r>
  <r>
    <n v="461"/>
    <x v="3"/>
    <x v="12"/>
    <x v="5"/>
    <s v="Funcional"/>
    <s v="Fortalecimiento de la infraestructura de tecnología informática y de comunicaciones de la UAECOB"/>
    <s v="Gobierno y seguridad digital implementados en la UAECOB"/>
    <m/>
    <s v="Mantenimiento y Soporte de los Sistemas de Información Implementados y en operación"/>
    <s v="Garantizar el funcionamiento de los sistemas de información"/>
    <s v="Gobierno Digital"/>
    <s v="SI"/>
    <s v="Lider de TI"/>
    <s v="80101500_x000a_80101600_x000a_80101700_x000a_81101700_x000a_81110000_x000a_81160000_x000a_"/>
    <s v="Prestar servicios profesionales en el mantenimiento evolutivo y soporte de segundo nivel de los sistemas in house de la UAECOB"/>
    <s v="CONTRATO DE PRESTACION DE SERVICIOS PROFESIONALES"/>
    <d v="2021-02-15T00:00:00"/>
    <m/>
    <d v="2021-03-01T00:00:00"/>
    <n v="10"/>
    <s v="CCE-16_Contratación directa - Sin Oferta"/>
    <n v="50000000"/>
    <n v="5000000"/>
    <n v="50000000"/>
    <s v="NO"/>
    <s v="N/A"/>
    <s v="Sebastian Ayala Calderon - 3058199250 - sayalac@bomberosbogota.gov.co "/>
    <n v="718"/>
    <s v="Fortalecimiento Institucional"/>
    <s v="Aumentar la efectividad de los servicios"/>
    <x v="3"/>
    <x v="3"/>
  </r>
  <r>
    <n v="467"/>
    <x v="3"/>
    <x v="12"/>
    <x v="5"/>
    <s v="Funcional"/>
    <s v="Fortalecimiento de la infraestructura de tecnología informática y de comunicaciones de la UAECOB"/>
    <s v="Gobierno y seguridad digital implementados en la UAECOB"/>
    <n v="71500000"/>
    <s v="Garantizar la Gestión de Información y Calidad del Dato"/>
    <s v="Administración de Bases de Datos"/>
    <s v="Gobierno Digital"/>
    <s v="SI"/>
    <s v="Lider de TI"/>
    <s v="80101500_x000a_80101600_x000a_80101700_x000a_81101700_x000a_81110000_x000a_81160000_x000a_"/>
    <s v="Prestar servicios profesionales como Administrador de Bases de Datos en la UAECOB"/>
    <s v="CONTRATO DE PRESTACION DE SERVICIOS PROFESIONALES"/>
    <d v="2021-01-18T00:00:00"/>
    <m/>
    <d v="2021-02-01T00:00:00"/>
    <n v="11"/>
    <s v="CCE-16_Contratación directa - Sin Oferta"/>
    <n v="71500000"/>
    <n v="6500000"/>
    <n v="71500000"/>
    <s v="NO"/>
    <s v="N/A"/>
    <s v="Sebastian Ayala Calderon - 3058199250 - sayalac@bomberosbogota.gov.co "/>
    <n v="719"/>
    <s v="Fortalecimiento Institucional"/>
    <s v="Aumentar la efectividad de los servicios"/>
    <x v="3"/>
    <x v="3"/>
  </r>
  <r>
    <m/>
    <x v="3"/>
    <x v="12"/>
    <x v="5"/>
    <s v="Funcional"/>
    <s v="Fortalecimiento de la infraestructura de tecnología informática y de comunicaciones de la UAECOB"/>
    <s v="Gobierno y seguridad digital implementados en la UAECOB"/>
    <m/>
    <s v="Garantizar la Gestión de Información y Calidad del Dato"/>
    <s v="Manejo de Datos abiertos"/>
    <m/>
    <s v="SI"/>
    <s v="DBA"/>
    <m/>
    <m/>
    <m/>
    <m/>
    <m/>
    <m/>
    <m/>
    <m/>
    <m/>
    <m/>
    <m/>
    <m/>
    <m/>
    <s v="Sebastian Ayala Calderon - 3058199250 - sayalac@bomberosbogota.gov.co "/>
    <n v="720"/>
    <s v="Fortalecimiento Institucional"/>
    <s v="Aumentar la efectividad de los servicios"/>
    <x v="1"/>
    <x v="1"/>
  </r>
  <r>
    <n v="463"/>
    <x v="3"/>
    <x v="12"/>
    <x v="5"/>
    <s v="Funcional"/>
    <s v="Fortalecimiento de la infraestructura de tecnología informática y de comunicaciones de la UAECOB"/>
    <s v="Gobierno y seguridad digital implementados en la UAECOB"/>
    <n v="97500000"/>
    <s v="Gestionar el Cambio logrando el Uso y Apropiación de TI"/>
    <s v="Consolidación de estrategias y prácticas concretas que apoyan la adopción del Marco y la Gestión TI, para implementar la Arquitectura TI. "/>
    <s v="Gobierno Digital"/>
    <s v="SI"/>
    <s v="Lider de TI"/>
    <s v="80101500_x000a_80101600_x000a_80101700_x000a_81101700_x000a_81110000_x000a_81160000_x000a_"/>
    <s v="Prestar servicios profesionales como gestor del cambio, para el aprovechamiento, apropición y uso de la tecnologia en la UAECOB"/>
    <s v="CONTRATO DE PRESTACION DE SERVICIOS PROFESIONALES"/>
    <d v="2021-01-12T00:00:00"/>
    <m/>
    <d v="2021-01-19T00:00:00"/>
    <n v="12"/>
    <s v="CCE-16_Contratación directa - Sin Oferta"/>
    <n v="78000000"/>
    <n v="6500000"/>
    <n v="78000000"/>
    <s v="NO"/>
    <s v="N/A"/>
    <s v="Sebastian Ayala Calderon - 3058199250 - sayalac@bomberosbogota.gov.co "/>
    <n v="721"/>
    <s v="Fortalecimiento Institucional"/>
    <s v="Aumentar la efectividad de los servicios"/>
    <x v="3"/>
    <x v="3"/>
  </r>
  <r>
    <m/>
    <x v="3"/>
    <x v="12"/>
    <x v="5"/>
    <s v="Funcional"/>
    <s v="Fortalecimiento de la infraestructura de tecnología informática y de comunicaciones de la UAECOB"/>
    <s v="Gobierno y seguridad digital implementados en la UAECOB"/>
    <m/>
    <s v="Gestionar el Cambio logrando el Uso y Apropiación de TI"/>
    <s v="Consolidar alternativas para planear e implementar las actividades necesarias para adoptar la estrategia de Uso y Apropiación definiendo roles, responsabilidades y entregables."/>
    <s v="Gobierno Digital"/>
    <s v="SI"/>
    <m/>
    <m/>
    <m/>
    <m/>
    <m/>
    <m/>
    <m/>
    <m/>
    <m/>
    <m/>
    <m/>
    <m/>
    <m/>
    <m/>
    <s v="Sebastian Ayala Calderon - 3058199250 - sayalac@bomberosbogota.gov.co "/>
    <n v="722"/>
    <s v="Fortalecimiento Institucional"/>
    <s v="Aumentar la efectividad de los servicios"/>
    <x v="1"/>
    <x v="1"/>
  </r>
  <r>
    <m/>
    <x v="3"/>
    <x v="12"/>
    <x v="5"/>
    <s v="Funcional"/>
    <s v="Fortalecimiento de la infraestructura de tecnología informática y de comunicaciones de la UAECOB"/>
    <s v="Gobierno y seguridad digital implementados en la UAECOB"/>
    <m/>
    <s v="Gestionar el Cambio logrando el Uso y Apropiación de TI"/>
    <s v="Definir las actividades de planeación, diseño e implementación para transferencia de conocimiento desde tecnologías y/o plataformas asociadas con el dominio de Uso y Apropiación, en aras apoyar la adopción, adaptación y apropiación de TI en la Entidad. "/>
    <m/>
    <s v="SI"/>
    <m/>
    <m/>
    <m/>
    <m/>
    <m/>
    <m/>
    <m/>
    <m/>
    <m/>
    <m/>
    <m/>
    <m/>
    <m/>
    <m/>
    <s v="Sebastian Ayala Calderon - 3058199250 - sayalac@bomberosbogota.gov.co "/>
    <n v="723"/>
    <s v="Fortalecimiento Institucional"/>
    <s v="Aumentar la efectividad de los servicios"/>
    <x v="1"/>
    <x v="1"/>
  </r>
  <r>
    <m/>
    <x v="3"/>
    <x v="12"/>
    <x v="5"/>
    <s v="Funcional"/>
    <s v="Fortalecimiento de la infraestructura de tecnología informática y de comunicaciones de la UAECOB"/>
    <s v="Gobierno y seguridad digital implementados en la UAECOB"/>
    <m/>
    <s v="Gestionar el Cambio logrando el Uso y Apropiación de TI"/>
    <s v="Realizar los contenidos de educación virtual y campañas de apropiación del conocimiento de los sistemas de información de la Unidad orientados a los usuarios."/>
    <m/>
    <s v="SI"/>
    <m/>
    <m/>
    <m/>
    <m/>
    <m/>
    <m/>
    <m/>
    <m/>
    <m/>
    <m/>
    <m/>
    <m/>
    <m/>
    <m/>
    <s v="Sebastian Ayala Calderon - 3058199250 - sayalac@bomberosbogota.gov.co "/>
    <n v="724"/>
    <s v="Fortalecimiento Institucional"/>
    <s v="Aumentar la efectividad de los servicios"/>
    <x v="1"/>
    <x v="1"/>
  </r>
  <r>
    <n v="464"/>
    <x v="3"/>
    <x v="12"/>
    <x v="5"/>
    <s v="Funcional"/>
    <s v="Fortalecimiento de la infraestructura de tecnología informática y de comunicaciones de la UAECOB"/>
    <s v="Gobierno y seguridad digital implementados en la UAECOB"/>
    <m/>
    <s v="Gestionar el Cambio logrando el Uso y Apropiación de TI"/>
    <s v="Elaborar los planes de acción para cada _x000a_estratégia acorde con el servicio TI al que se le va realizar la socialización. "/>
    <s v="Gobierno Digital"/>
    <s v="SI"/>
    <s v="Lider de TI"/>
    <s v="80101500_x000a_80101600_x000a_80101700_x000a_81101700_x000a_81110000_x000a_81160000_x000a_"/>
    <s v="Prestar servicios de apoyo a la gestión como generador de contenido relacionado con el uso y apropiación de TI en la UAECOB"/>
    <s v="CONTRATO DE PRESTACIÓN DE SERVICIOS DE APOYO A LA GESTIÓN"/>
    <d v="2021-01-18T00:00:00"/>
    <m/>
    <d v="2021-01-27T00:00:00"/>
    <n v="6"/>
    <s v="CCE-16_Contratación directa - Sin Oferta"/>
    <n v="19500000"/>
    <n v="3250000"/>
    <n v="19500000"/>
    <s v="NO"/>
    <s v="N/A"/>
    <s v="Sebastian Ayala Calderon - 3058199250 - sayalac@bomberosbogota.gov.co "/>
    <n v="725"/>
    <s v="Fortalecimiento Institucional"/>
    <s v="Aumentar la efectividad de los servicios"/>
    <x v="3"/>
    <x v="3"/>
  </r>
  <r>
    <m/>
    <x v="3"/>
    <x v="12"/>
    <x v="5"/>
    <s v="Funcional"/>
    <s v="Fortalecimiento de la infraestructura de tecnología informática y de comunicaciones de la UAECOB"/>
    <s v="Gobierno y seguridad digital implementados en la UAECOB"/>
    <m/>
    <s v="Gestionar el Cambio logrando el Uso y Apropiación de TI"/>
    <s v="Definir los lineamientos acerca de la ejecución de los planes de divulgación de los diferentes sistemas de información. "/>
    <s v="Gobierno Digital"/>
    <s v="SI"/>
    <m/>
    <m/>
    <m/>
    <m/>
    <m/>
    <m/>
    <m/>
    <m/>
    <m/>
    <m/>
    <m/>
    <m/>
    <m/>
    <m/>
    <s v="Sebastian Ayala Calderon - 3058199250 - sayalac@bomberosbogota.gov.co "/>
    <n v="726"/>
    <s v="Fortalecimiento Institucional"/>
    <s v="Aumentar la efectividad de los servicios"/>
    <x v="1"/>
    <x v="1"/>
  </r>
  <r>
    <m/>
    <x v="3"/>
    <x v="12"/>
    <x v="5"/>
    <s v="Funcional"/>
    <s v="Fortalecimiento de la infraestructura de tecnología informática y de comunicaciones de la UAECOB"/>
    <s v="Gobierno y seguridad digital implementados en la UAECOB"/>
    <m/>
    <s v="Gestionar el Cambio logrando el Uso y Apropiación de TI"/>
    <s v="Realizar el seguimiento al cronograma de actividades del planes de divulgación y gestión del cambio."/>
    <s v="Gobierno Digital"/>
    <s v="SI"/>
    <m/>
    <m/>
    <m/>
    <m/>
    <m/>
    <m/>
    <m/>
    <m/>
    <m/>
    <m/>
    <m/>
    <m/>
    <m/>
    <m/>
    <s v="Sebastian Ayala Calderon - 3058199250 - sayalac@bomberosbogota.gov.co "/>
    <n v="727"/>
    <s v="Fortalecimiento Institucional"/>
    <s v="Aumentar la efectividad de los servicios"/>
    <x v="1"/>
    <x v="1"/>
  </r>
  <r>
    <n v="465"/>
    <x v="1"/>
    <x v="3"/>
    <x v="5"/>
    <s v="Funcional"/>
    <s v="Fortalecimiento de la UAECOB  a través de MIPG - Planeación"/>
    <s v="Gestión estratégica Institucional"/>
    <n v="759408000"/>
    <s v="Consolidación de la Planeación institucional"/>
    <s v="Asesorar a las dependencias en la planeación institucional"/>
    <s v="Política de planeación institucional"/>
    <s v="SI"/>
    <s v="Asesor gestion estratégica"/>
    <n v="80111600"/>
    <s v="Prestar servicios profesionales para apoyar la articulación y fortalecimiento de las actividades de planeación y seguimiento de la gestión en la Oficina Asesora de Planeación"/>
    <s v="CONTRATO DE PRESTACION DE SERVICIOS PROFESIONALES"/>
    <d v="2021-01-04T00:00:00"/>
    <m/>
    <d v="2021-01-13T00:00:00"/>
    <n v="12"/>
    <s v="CCE-16_Contratación directa - Sin Oferta"/>
    <n v="108000000"/>
    <n v="9000000"/>
    <n v="108000000"/>
    <s v="NO"/>
    <s v="N/A"/>
    <s v="Sebastian Ayala Calderon - 3058199250 - sayalac@bomberosbogota.gov.co "/>
    <n v="728"/>
    <s v="Fortalecimiento Institucional"/>
    <s v="Aumentar la efectividad de los servicios"/>
    <x v="3"/>
    <x v="3"/>
  </r>
  <r>
    <n v="466"/>
    <x v="1"/>
    <x v="3"/>
    <x v="5"/>
    <s v="Funcional"/>
    <s v="Fortalecimiento de la UAECOB  a través de MIPG - Planeación"/>
    <s v="Gestión estratégica Institucional"/>
    <m/>
    <s v="Consolidación de la Planeación institucional"/>
    <s v="Establecer los elementos que conforman la  planeación institucional"/>
    <s v="Política de planeación institucional"/>
    <s v="SI"/>
    <s v="Líder gestión estratégica"/>
    <n v="80111600"/>
    <s v="Prestar servicios profesionales en la Oficina Asesora de Planeación para liderar las actividades relacionadas con Planeación y Gestión Estratégica de la UAECOB."/>
    <s v="CONTRATO DE PRESTACION DE SERVICIOS PROFESIONALES"/>
    <d v="2021-01-05T00:00:00"/>
    <m/>
    <d v="2021-01-23T00:00:00"/>
    <n v="12"/>
    <s v="CCE-16_Contratación directa - Sin Oferta"/>
    <n v="98400000"/>
    <n v="8200000"/>
    <n v="98400000"/>
    <s v="NO"/>
    <s v="N/A"/>
    <s v="Sebastian Ayala Calderon - 3058199250 - sayalac@bomberosbogota.gov.co "/>
    <n v="729"/>
    <s v="Fortalecimiento Institucional"/>
    <s v="Aumentar la efectividad de los servicios"/>
    <x v="3"/>
    <x v="3"/>
  </r>
  <r>
    <n v="468"/>
    <x v="1"/>
    <x v="3"/>
    <x v="5"/>
    <s v="Funcional"/>
    <s v="Fortalecimiento de la UAECOB  a través de MIPG - Planeación"/>
    <s v="Gestión estratégica Institucional"/>
    <m/>
    <s v="Proyectos de inversión"/>
    <s v="Coordinar la elaboración y seguimiento los proyectos de inversión"/>
    <s v="Política de planeación institucional"/>
    <s v="SI"/>
    <s v="Profesional gestión estratégica"/>
    <n v="80111600"/>
    <s v="Prestar servicios profesionales para apoyar a  la Oficina Asesora de Planeación en las actividades derivadas de la planeación y la gestión estratégica en la UAECOB."/>
    <s v="CONTRATO DE PRESTACION DE SERVICIOS PROFESIONALES"/>
    <d v="2021-01-05T00:00:00"/>
    <m/>
    <d v="2021-01-23T00:00:00"/>
    <n v="12"/>
    <s v="CCE-16_Contratación directa - Sin Oferta"/>
    <n v="85100000"/>
    <n v="7400000"/>
    <n v="85100000"/>
    <s v="NO"/>
    <s v="N/A"/>
    <s v="Sebastian Ayala Calderon - 3058199250 - sayalac@bomberosbogota.gov.co "/>
    <n v="730"/>
    <s v="Fortalecimiento Institucional"/>
    <s v="Aumentar la efectividad de los servicios"/>
    <x v="3"/>
    <x v="3"/>
  </r>
  <r>
    <n v="469"/>
    <x v="1"/>
    <x v="3"/>
    <x v="5"/>
    <s v="Funcional"/>
    <s v="Fortalecimiento de la UAECOB  a través de MIPG - Planeación"/>
    <s v="Gestión estratégica Institucional"/>
    <m/>
    <s v="Proyectos de inversión"/>
    <s v="Elaborar el análisis y alertas tempranas respecto de los resultados obtenidos"/>
    <s v="Política de planeación institucional"/>
    <s v="SI"/>
    <s v="Profesional administrativo"/>
    <n v="80111600"/>
    <s v="Prestar los servicios profesionales para apoyar las actividades administrativas y contractuales que se desarrollen en la Oficina Asesora de Planeación, en el marco de los procesos y procedimientos que adelanta la dependencia."/>
    <s v="CONTRATO DE PRESTACION DE SERVICIOS PROFESIONALES"/>
    <d v="2021-02-01T00:00:00"/>
    <m/>
    <d v="2021-02-15T00:00:00"/>
    <n v="11"/>
    <s v="CCE-16_Contratación directa - Sin Oferta"/>
    <n v="69300000"/>
    <n v="6300000"/>
    <n v="69300000"/>
    <s v="NO"/>
    <s v="N/A"/>
    <s v="Sebastian Ayala Calderon - 3058199250 - sayalac@bomberosbogota.gov.co "/>
    <n v="731"/>
    <s v="Fortalecimiento Institucional"/>
    <s v="Aumentar la efectividad de los servicios"/>
    <x v="3"/>
    <x v="3"/>
  </r>
  <r>
    <n v="470"/>
    <x v="1"/>
    <x v="3"/>
    <x v="5"/>
    <s v="Funcional"/>
    <s v="Fortalecimiento de la UAECOB  a través de MIPG - Planeación"/>
    <s v="Gestión estratégica Institucional"/>
    <m/>
    <s v="Proyectos de Inversión"/>
    <s v="Elabrorar informes de acuerdo con los requerimientos que se presenten"/>
    <s v="Política de planeación institucional"/>
    <s v="SI"/>
    <s v="Profesional juridico"/>
    <n v="80111600"/>
    <s v="Prestar los servicios profesionales para acompañar y asesorar jurídicamente a la Oficina Asesora de Planeación en la gestión derivada de sus procesos y el trámite de la actividad contractual, relacionados con las funciones de esta Oficina Asesora."/>
    <s v="CONTRATO DE PRESTACION DE SERVICIOS PROFESIONALES"/>
    <d v="2021-03-10T00:00:00"/>
    <s v="NA"/>
    <d v="2021-03-15T00:00:00"/>
    <n v="9"/>
    <s v="CCE-16_Contratación directa - Sin Oferta"/>
    <n v="70000000"/>
    <n v="7500000"/>
    <n v="70000000"/>
    <s v="NO"/>
    <s v="N/A"/>
    <s v="Sebastian Ayala Calderon - 3058199250 - sayalac@bomberosbogota.gov.co "/>
    <n v="732"/>
    <s v="Fortalecimiento Institucional"/>
    <s v="Aumentar la efectividad de los servicios"/>
    <x v="3"/>
    <x v="3"/>
  </r>
  <r>
    <m/>
    <x v="1"/>
    <x v="3"/>
    <x v="5"/>
    <s v="Funcional"/>
    <s v="Fortalecimiento de la UAECOB  a través de MIPG - Planeación"/>
    <s v="Gestión estratégica Institucional"/>
    <m/>
    <s v="Proyectos de inversión"/>
    <s v="Incorporar información en los aplicativos establecidos "/>
    <s v="Política de planeación institucional"/>
    <s v="SI"/>
    <m/>
    <m/>
    <m/>
    <m/>
    <m/>
    <m/>
    <m/>
    <m/>
    <m/>
    <m/>
    <m/>
    <m/>
    <m/>
    <m/>
    <s v="Sebastian Ayala Calderon - 3058199250 - sayalac@bomberosbogota.gov.co "/>
    <n v="733"/>
    <s v="Fortalecimiento Institucional"/>
    <s v="Aumentar la efectividad de los servicios"/>
    <x v="1"/>
    <x v="1"/>
  </r>
  <r>
    <n v="471"/>
    <x v="1"/>
    <x v="3"/>
    <x v="5"/>
    <s v="Funcional"/>
    <s v="Fortalecimiento de la UAECOB  a través de MIPG - Planeación"/>
    <s v="Gestión estratégica Institucional"/>
    <m/>
    <s v="Implementación de la política de gestión de la información estadística"/>
    <s v="Establecer  los elementos técnicos  que conformaran la Política de gestión de la información estadistica"/>
    <s v="Política de planeación institucional"/>
    <s v="SI"/>
    <s v="Profesional estadistico"/>
    <n v="80111600"/>
    <s v="Prestar los servicios profesionales para el manejo, procesamiento y análisis de la información estadística en lo relacionado con las funciones asignadas a la Oficina Asesora de Planeación"/>
    <s v="CONTRATO DE PRESTACION DE SERVICIOS PROFESIONALES"/>
    <d v="2021-05-20T00:00:00"/>
    <m/>
    <d v="2021-06-01T00:00:00"/>
    <n v="6"/>
    <s v="CCE-16_Contratación directa - Sin Oferta"/>
    <n v="28200000"/>
    <n v="4700000"/>
    <n v="0"/>
    <s v="NO"/>
    <s v="N/A"/>
    <s v="Sebastian Ayala Calderon - 3058199250 - sayalac@bomberosbogota.gov.co "/>
    <n v="734"/>
    <s v="Fortalecimiento Institucional"/>
    <s v="Aumentar la efectividad de los servicios"/>
    <x v="3"/>
    <x v="3"/>
  </r>
  <r>
    <m/>
    <x v="1"/>
    <x v="3"/>
    <x v="5"/>
    <s v="Funcional"/>
    <s v="Fortalecimiento de la UAECOB  a través de MIPG - Planeación"/>
    <s v="Gestión estratégica Institucional"/>
    <m/>
    <s v="Implementación de la política de gestión de la información estadística"/>
    <s v="Documentar e implementar la política de gestión de la información estadistica"/>
    <s v="Política de planeación institucional"/>
    <s v="SI"/>
    <m/>
    <m/>
    <m/>
    <m/>
    <m/>
    <m/>
    <m/>
    <m/>
    <m/>
    <m/>
    <m/>
    <m/>
    <m/>
    <m/>
    <s v="Sebastian Ayala Calderon - 3058199250 - sayalac@bomberosbogota.gov.co "/>
    <n v="735"/>
    <s v="Fortalecimiento Institucional"/>
    <s v="Aumentar la efectividad de los servicios"/>
    <x v="1"/>
    <x v="1"/>
  </r>
  <r>
    <m/>
    <x v="1"/>
    <x v="3"/>
    <x v="5"/>
    <s v="Funcional"/>
    <s v="Fortalecimiento de la UAECOB  a través de MIPG - Planeación"/>
    <s v="Gestión estratégica Institucional"/>
    <m/>
    <s v="Implementación de la política de gestión de la información estadística"/>
    <s v="Acompañar a las dependencias en la costrucción de las mediciones "/>
    <s v="Política de planeación institucional"/>
    <s v="SI"/>
    <m/>
    <m/>
    <m/>
    <m/>
    <m/>
    <m/>
    <m/>
    <m/>
    <m/>
    <m/>
    <m/>
    <m/>
    <m/>
    <m/>
    <s v="Sebastian Ayala Calderon - 3058199250 - sayalac@bomberosbogota.gov.co "/>
    <n v="736"/>
    <s v="Fortalecimiento Institucional"/>
    <s v="Aumentar la efectividad de los servicios"/>
    <x v="1"/>
    <x v="1"/>
  </r>
  <r>
    <m/>
    <x v="1"/>
    <x v="3"/>
    <x v="5"/>
    <s v="Funcional"/>
    <s v="Fortalecimiento de la UAECOB  a través de MIPG - Planeación"/>
    <s v="Gestión estratégica Institucional"/>
    <m/>
    <s v="Implementación de la política de gestión de la información estadística"/>
    <s v="Hacer seguimiento al BSC establecido por la entidad"/>
    <s v="Política de planeación institucional"/>
    <s v="SI"/>
    <m/>
    <m/>
    <m/>
    <m/>
    <m/>
    <m/>
    <m/>
    <m/>
    <m/>
    <m/>
    <m/>
    <m/>
    <m/>
    <m/>
    <s v="Sebastian Ayala Calderon - 3058199250 - sayalac@bomberosbogota.gov.co "/>
    <n v="737"/>
    <s v="Fortalecimiento Institucional"/>
    <s v="Aumentar la efectividad de los servicios"/>
    <x v="1"/>
    <x v="1"/>
  </r>
  <r>
    <m/>
    <x v="1"/>
    <x v="3"/>
    <x v="5"/>
    <s v="Funcional"/>
    <s v="Fortalecimiento de la UAECOB  a través de MIPG - Planeación"/>
    <s v="Gestión estratégica Institucional"/>
    <m/>
    <s v="Articulación de los Planes institucionales con la estrategia"/>
    <s v="Documentar  los elementos que conforman la  planeación institucional"/>
    <s v="Política de planeación institucional"/>
    <s v="SI"/>
    <m/>
    <m/>
    <m/>
    <m/>
    <m/>
    <m/>
    <m/>
    <m/>
    <m/>
    <m/>
    <m/>
    <m/>
    <m/>
    <m/>
    <s v="Sebastian Ayala Calderon - 3058199250 - sayalac@bomberosbogota.gov.co "/>
    <n v="738"/>
    <s v="Fortalecimiento Institucional"/>
    <s v="Aumentar la efectividad de los servicios"/>
    <x v="1"/>
    <x v="1"/>
  </r>
  <r>
    <n v="472"/>
    <x v="1"/>
    <x v="3"/>
    <x v="5"/>
    <s v="Funcional"/>
    <s v="Fortalecimiento de la UAECOB  a través de MIPG - Planeación"/>
    <s v="Gestión estratégica Institucional"/>
    <m/>
    <s v="Articulación de los Planes institucionales con la estrategia"/>
    <s v="Acompañar a las dependencias en el proceso de construcción y articulación de los planes que elaboran las dependencias"/>
    <s v="Política de planeación institucional"/>
    <s v="SI"/>
    <s v="Profesional gestión estratégica"/>
    <n v="80111600"/>
    <s v="Prestar servicios profesionales para acompañar a las dependencias en la articulación de la planeación institucional y la gestión estratégica entre las dependencias de la UAE Cuerpo  Oficial de Bomberos"/>
    <s v="CONTRATO DE PRESTACION DE SERVICIOS PROFESIONALES"/>
    <d v="2021-01-05T00:00:00"/>
    <m/>
    <d v="2021-01-15T00:00:00"/>
    <n v="11"/>
    <s v="CCE-16_Contratación directa - Sin Oferta"/>
    <n v="51700000"/>
    <n v="4700000"/>
    <n v="51700000"/>
    <s v="NO"/>
    <s v="N/A"/>
    <s v="Sebastian Ayala Calderon - 3058199250 - sayalac@bomberosbogota.gov.co "/>
    <n v="739"/>
    <s v="Fortalecimiento Institucional"/>
    <s v="Aumentar la efectividad de los servicios"/>
    <x v="3"/>
    <x v="3"/>
  </r>
  <r>
    <m/>
    <x v="1"/>
    <x v="3"/>
    <x v="5"/>
    <s v="Funcional"/>
    <s v="Fortalecimiento de la UAECOB  a través de MIPG - Planeación"/>
    <s v="Gestión estratégica Institucional"/>
    <m/>
    <s v="Articulación de los Planes institucionales con la estrategia"/>
    <s v="Coordinar la elaboración y realizar seguimiento al Plan de Acción"/>
    <s v="Política de planeación institucional"/>
    <s v="SI"/>
    <m/>
    <m/>
    <m/>
    <m/>
    <m/>
    <m/>
    <m/>
    <m/>
    <m/>
    <m/>
    <m/>
    <m/>
    <m/>
    <m/>
    <s v="Sebastian Ayala Calderon - 3058199250 - sayalac@bomberosbogota.gov.co "/>
    <n v="740"/>
    <s v="Fortalecimiento Institucional"/>
    <s v="Aumentar la efectividad de los servicios"/>
    <x v="1"/>
    <x v="1"/>
  </r>
  <r>
    <m/>
    <x v="1"/>
    <x v="3"/>
    <x v="5"/>
    <s v="Funcional"/>
    <s v="Fortalecimiento de la UAECOB  a través de MIPG - Planeación"/>
    <s v="Gestión estratégica Institucional"/>
    <m/>
    <s v="Articulación de los Planes institucionales con la estrategia"/>
    <s v="Coordinar la elaboración y realizar el seguimiento de los componentes que conforman el  Plan Anticurrupción y atención al ciudadano"/>
    <s v="Política de planeación institucional"/>
    <s v="SI"/>
    <m/>
    <m/>
    <m/>
    <m/>
    <m/>
    <m/>
    <m/>
    <m/>
    <m/>
    <m/>
    <m/>
    <m/>
    <m/>
    <m/>
    <s v="Sebastian Ayala Calderon - 3058199250 - sayalac@bomberosbogota.gov.co "/>
    <n v="741"/>
    <s v="Fortalecimiento Institucional"/>
    <s v="Aumentar la efectividad de los servicios"/>
    <x v="1"/>
    <x v="1"/>
  </r>
  <r>
    <n v="474"/>
    <x v="1"/>
    <x v="14"/>
    <x v="5"/>
    <s v="Bandera"/>
    <s v="Fortalecimiento de la UAECOB  a través de MIPG - Planeación"/>
    <s v="Gestión estratégica Institucional"/>
    <m/>
    <s v="Articulación de los Planes institucionales con la estrategia"/>
    <s v="Realizar el seguimiento al Plan de preparativos ante un evento de gran magnitud en Bogotá"/>
    <s v="Política de planeación institucional"/>
    <s v="SI"/>
    <s v="profesional preparativos"/>
    <n v="80111600"/>
    <s v="Prestar sus servicios profesionales para apoyar a la UAECOB en la consolidación de una estrategia de preparativos para la entidad"/>
    <s v="CONTRATO DE PRESTACION DE SERVICIOS PROFESIONALES"/>
    <d v="2021-02-01T00:00:00"/>
    <m/>
    <d v="2021-02-15T00:00:00"/>
    <n v="6"/>
    <s v="CCE-16_Contratación directa - Sin Oferta"/>
    <n v="42000000"/>
    <n v="7000000"/>
    <n v="42000000"/>
    <s v="NO"/>
    <s v="N/A"/>
    <s v="Sebastian Ayala Calderon - 3058199250 - sayalac@bomberosbogota.gov.co "/>
    <n v="743"/>
    <s v="Fortalecimiento Institucional"/>
    <s v="Aumentar la efectividad de los servicios"/>
    <x v="3"/>
    <x v="3"/>
  </r>
  <r>
    <m/>
    <x v="1"/>
    <x v="3"/>
    <x v="5"/>
    <s v="Funcional"/>
    <s v="Fortalecimiento de la UAECOB  a través de MIPG - Planeación"/>
    <s v="Gestión estratégica Institucional"/>
    <m/>
    <s v="Articulación de los Planes institucionales con la estrategia"/>
    <s v="Elaborar y hacer seguimiento al Plan Institucional de Participacion Ciudadana"/>
    <s v="Política de planeación institucional"/>
    <s v="SI"/>
    <m/>
    <m/>
    <m/>
    <m/>
    <m/>
    <m/>
    <m/>
    <m/>
    <m/>
    <m/>
    <m/>
    <m/>
    <m/>
    <m/>
    <s v="Sebastian Ayala Calderon - 3058199250 - sayalac@bomberosbogota.gov.co "/>
    <n v="744"/>
    <s v="Fortalecimiento Institucional"/>
    <s v="Aumentar la efectividad de los servicios"/>
    <x v="1"/>
    <x v="1"/>
  </r>
  <r>
    <m/>
    <x v="1"/>
    <x v="3"/>
    <x v="5"/>
    <s v="Funcional"/>
    <s v="Fortalecimiento de la UAECOB  a través de MIPG - Planeación"/>
    <s v="Gestión estratégica Institucional"/>
    <m/>
    <s v="Articulación de los Planes institucionales con la estrategia"/>
    <s v="Elaborar y hacer segumiento a la estratégia de rendición de cuentas"/>
    <s v="Política de planeación institucional"/>
    <s v="SI"/>
    <m/>
    <m/>
    <m/>
    <m/>
    <m/>
    <m/>
    <m/>
    <m/>
    <m/>
    <m/>
    <m/>
    <m/>
    <m/>
    <m/>
    <s v="Sebastian Ayala Calderon - 3058199250 - sayalac@bomberosbogota.gov.co "/>
    <n v="745"/>
    <s v="Fortalecimiento Institucional"/>
    <s v="Aumentar la efectividad de los servicios"/>
    <x v="1"/>
    <x v="1"/>
  </r>
  <r>
    <m/>
    <x v="1"/>
    <x v="3"/>
    <x v="5"/>
    <s v="Funcional"/>
    <s v="Fortalecimiento de la UAECOB  a través de MIPG - Planeación"/>
    <s v="Gestión estratégica Institucional"/>
    <m/>
    <s v="Articulación de los Planes institucionales con la estrategia"/>
    <s v="Elaborar informes respecto del acompañamiento respecto del plan de mejoramiento institucional"/>
    <s v="Política de planeación institucional"/>
    <s v="SI"/>
    <m/>
    <m/>
    <m/>
    <m/>
    <m/>
    <m/>
    <m/>
    <m/>
    <m/>
    <m/>
    <m/>
    <m/>
    <m/>
    <m/>
    <s v="Sebastian Ayala Calderon - 3058199250 - sayalac@bomberosbogota.gov.co "/>
    <n v="746"/>
    <s v="Fortalecimiento Institucional"/>
    <s v="Aumentar la efectividad de los servicios"/>
    <x v="1"/>
    <x v="1"/>
  </r>
  <r>
    <m/>
    <x v="1"/>
    <x v="3"/>
    <x v="5"/>
    <s v="Funcional"/>
    <s v="Fortalecimiento de la UAECOB  a través de MIPG - Planeación"/>
    <s v="Gestión estratégica Institucional"/>
    <m/>
    <s v="Articulación de los Planes institucionales con la estrategia"/>
    <s v="Elaborar informes con alertas oportunas respecto de la segunda línea de defensa en lo que corresponde a la OAP"/>
    <s v="Política de planeación institucional"/>
    <s v="SI"/>
    <m/>
    <m/>
    <m/>
    <m/>
    <m/>
    <m/>
    <m/>
    <m/>
    <m/>
    <m/>
    <m/>
    <m/>
    <m/>
    <m/>
    <s v="Sebastian Ayala Calderon - 3058199250 - sayalac@bomberosbogota.gov.co "/>
    <n v="747"/>
    <s v="Fortalecimiento Institucional"/>
    <s v="Aumentar la efectividad de los servicios"/>
    <x v="1"/>
    <x v="1"/>
  </r>
  <r>
    <n v="475"/>
    <x v="1"/>
    <x v="3"/>
    <x v="5"/>
    <s v="Funcional"/>
    <s v="Fortalecimiento de la UAECOB  a través de MIPG - Planeación"/>
    <s v="Gestión estratégica Institucional"/>
    <m/>
    <s v="Estructuración de la cooperación en la UAE Cuerpo Oficial de Bombero Bogotá "/>
    <s v="Definir la estratégia de cooperación"/>
    <s v="Política de planeación institucional"/>
    <s v="SI"/>
    <s v="Profesional Cooperación"/>
    <n v="80111600"/>
    <s v="Prestar servicios profesionales para apoyar las actividades interinstitucionales de cooperación técnica y financiera de la Entidad."/>
    <s v="CONTRATO DE PRESTACION DE SERVICIOS PROFESIONALES"/>
    <d v="2021-01-04T00:00:00"/>
    <m/>
    <d v="2021-01-04T00:00:00"/>
    <n v="12"/>
    <s v="CCE-16_Contratación directa - Sin Oferta"/>
    <n v="73008000"/>
    <n v="6084000"/>
    <n v="73008000"/>
    <s v="NO"/>
    <s v="N/A"/>
    <s v="Sebastian Ayala Calderon - 3058199250 - sayalac@bomberosbogota.gov.co "/>
    <n v="748"/>
    <s v="Fortalecimiento Institucional"/>
    <s v="Aumentar la efectividad de los servicios"/>
    <x v="3"/>
    <x v="3"/>
  </r>
  <r>
    <n v="476"/>
    <x v="1"/>
    <x v="3"/>
    <x v="5"/>
    <s v="Funcional"/>
    <s v="Fortalecimiento de la UAECOB  a través de MIPG - Planeación"/>
    <s v="Gestión estratégica Institucional"/>
    <m/>
    <s v="Estructuración de la cooperación en la UAE Cuerpo Oficial de Bombero Bogotá "/>
    <s v="Intercambio del conocimiento"/>
    <s v="Política de planeación institucional"/>
    <s v="SI"/>
    <s v="Profesional Cooperación"/>
    <n v="80111600"/>
    <s v="Prestar servicios profesionales para apoyar las actividades interinstitucionales de cooperación técnica y financiera de la Entidad."/>
    <s v="CONTRATO DE PRESTACION DE SERVICIOS PROFESIONALES"/>
    <d v="2021-01-05T00:00:00"/>
    <m/>
    <d v="2021-01-29T00:00:00"/>
    <n v="11"/>
    <s v="CCE-16_Contratación directa - Sin Oferta"/>
    <n v="55000000"/>
    <n v="5000000"/>
    <n v="55000000"/>
    <s v="NO"/>
    <s v="N/A"/>
    <s v="Sebastian Ayala Calderon - 3058199250 - sayalac@bomberosbogota.gov.co "/>
    <n v="749"/>
    <s v="Fortalecimiento Institucional"/>
    <s v="Aumentar la efectividad de los servicios"/>
    <x v="3"/>
    <x v="3"/>
  </r>
  <r>
    <m/>
    <x v="1"/>
    <x v="3"/>
    <x v="5"/>
    <s v="Funcional"/>
    <s v="Fortalecimiento de la UAECOB  a través de MIPG - Planeación"/>
    <s v="Gestión estratégica Institucional"/>
    <m/>
    <s v="Estructuración de la cooperación en la UAE Cuerpo Oficial de Bombero Bogotá "/>
    <s v="Gestión de recursos tecnicos o financieros"/>
    <s v="Política de planeación institucional"/>
    <s v="SI"/>
    <m/>
    <m/>
    <m/>
    <m/>
    <m/>
    <m/>
    <m/>
    <m/>
    <m/>
    <m/>
    <m/>
    <m/>
    <m/>
    <m/>
    <s v="Sebastian Ayala Calderon - 3058199250 - sayalac@bomberosbogota.gov.co "/>
    <n v="750"/>
    <s v="Fortalecimiento Institucional"/>
    <s v="Aumentar la efectividad de los servicios"/>
    <x v="1"/>
    <x v="1"/>
  </r>
  <r>
    <m/>
    <x v="1"/>
    <x v="3"/>
    <x v="5"/>
    <s v="Funcional"/>
    <s v="Fortalecimiento de la UAECOB  a través de MIPG - Planeación"/>
    <s v="Gestión estratégica Institucional"/>
    <m/>
    <s v="Estructuración de la cooperación en la UAE Cuerpo Oficial de Bombero Bogotá "/>
    <s v="Acciones de relacionamiento"/>
    <s v="Política de planeación institucional"/>
    <s v="SI"/>
    <m/>
    <m/>
    <m/>
    <m/>
    <m/>
    <m/>
    <m/>
    <m/>
    <m/>
    <m/>
    <m/>
    <m/>
    <m/>
    <m/>
    <s v="Sebastian Ayala Calderon - 3058199250 - sayalac@bomberosbogota.gov.co "/>
    <n v="751"/>
    <s v="Fortalecimiento Institucional"/>
    <s v="Aumentar la efectividad de los servicios"/>
    <x v="1"/>
    <x v="1"/>
  </r>
  <r>
    <n v="477"/>
    <x v="1"/>
    <x v="3"/>
    <x v="5"/>
    <s v="Funcional"/>
    <s v="Fortalecimiento de la UAECOB  a través de MIPG - Planeación"/>
    <s v="Sistema de gestión institucional con valor público implementado"/>
    <m/>
    <s v="Generar un cambio cultural frente al modelo de gestión"/>
    <s v="Estrategia de divulgación y sensibilización MIPG implementada"/>
    <s v="Seguimiento y evaluación del desempeño instituciona"/>
    <s v="SI"/>
    <s v="Profesional mejora - ITB"/>
    <n v="80111600"/>
    <s v="Prestar servicios profesionales a la Oficina Asesora de Planeación en las actividades derivadas de la implementación del Modelo Integrado de Planeación y Gestión - MIPG de la UAECOB"/>
    <s v="CONTRATO DE PRESTACION DE SERVICIOS PROFESIONALES"/>
    <d v="2021-01-05T00:00:00"/>
    <m/>
    <d v="2021-01-05T00:00:00"/>
    <n v="12"/>
    <s v="CCE-16_Contratación directa - Sin Oferta"/>
    <n v="76800000"/>
    <n v="6400000"/>
    <n v="76800000"/>
    <s v="NO"/>
    <s v="N/A"/>
    <s v="Sebastian Ayala Calderon - 3058199250 - sayalac@bomberosbogota.gov.co "/>
    <n v="752"/>
    <s v="Fortalecimiento Institucional"/>
    <s v="Aumentar la efectividad de los servicios"/>
    <x v="3"/>
    <x v="3"/>
  </r>
  <r>
    <n v="478"/>
    <x v="1"/>
    <x v="3"/>
    <x v="5"/>
    <s v="Funcional"/>
    <s v="Fortalecimiento de la UAECOB  a través de MIPG - Planeación"/>
    <s v="Sistema de gestión institucional con valor público implementado"/>
    <m/>
    <s v="Asesoría técnica en la implementación de MIPG"/>
    <s v="Asesoria para la construcción de los Riesgos"/>
    <s v="Seguimiento y evaluación del desempeño instituciona"/>
    <s v="SI"/>
    <s v="Líder mejora continua"/>
    <n v="80111600"/>
    <s v="Prestar servicios profesionales a la Oficina Asesora de Planeación para liderar las actividades de implementación del Sistema Integrado de Planeación y Gestión - MIPG en la UAECOB"/>
    <s v="CONTRATO DE PRESTACION DE SERVICIOS PROFESIONALES"/>
    <d v="2021-01-05T00:00:00"/>
    <m/>
    <d v="2021-01-05T00:00:00"/>
    <n v="10"/>
    <s v="CCE-16_Contratación directa - Sin Oferta"/>
    <n v="72000000"/>
    <n v="7200000"/>
    <n v="72000000"/>
    <s v="NO"/>
    <s v="N/A"/>
    <s v="Sebastian Ayala Calderon - 3058199250 - sayalac@bomberosbogota.gov.co "/>
    <n v="753"/>
    <s v="Fortalecimiento Institucional"/>
    <s v="Aumentar la efectividad de los servicios"/>
    <x v="3"/>
    <x v="3"/>
  </r>
  <r>
    <m/>
    <x v="1"/>
    <x v="3"/>
    <x v="5"/>
    <s v="Funcional"/>
    <s v="Fortalecimiento de la UAECOB  a través de MIPG - Planeación"/>
    <s v="Sistema de gestión institucional con valor público implementado"/>
    <m/>
    <s v="Asesoría técnica en la implementación de MIPG"/>
    <s v="Asesoria para la Información documentada"/>
    <s v="Seguimiento y evaluación del desempeño instituciona"/>
    <s v="SI"/>
    <m/>
    <m/>
    <m/>
    <m/>
    <m/>
    <m/>
    <m/>
    <m/>
    <m/>
    <m/>
    <m/>
    <m/>
    <m/>
    <m/>
    <s v="Sebastian Ayala Calderon - 3058199250 - sayalac@bomberosbogota.gov.co "/>
    <n v="754"/>
    <s v="Fortalecimiento Institucional"/>
    <s v="Aumentar la efectividad de los servicios"/>
    <x v="1"/>
    <x v="1"/>
  </r>
  <r>
    <m/>
    <x v="1"/>
    <x v="3"/>
    <x v="5"/>
    <s v="Funcional"/>
    <s v="Fortalecimiento de la UAECOB  a través de MIPG - Planeación"/>
    <s v="Sistema de gestión institucional con valor público implementado"/>
    <m/>
    <s v="Asesoría técnica en la implementación de MIPG"/>
    <s v="Asesoria para la Información documentada"/>
    <s v="Seguimiento y evaluación del desempeño instituciona"/>
    <s v="SI"/>
    <m/>
    <m/>
    <m/>
    <m/>
    <m/>
    <m/>
    <m/>
    <m/>
    <m/>
    <m/>
    <m/>
    <m/>
    <m/>
    <m/>
    <s v="Sebastian Ayala Calderon - 3058199250 - sayalac@bomberosbogota.gov.co "/>
    <n v="755"/>
    <s v="Fortalecimiento Institucional"/>
    <s v="Aumentar la efectividad de los servicios"/>
    <x v="1"/>
    <x v="1"/>
  </r>
  <r>
    <m/>
    <x v="1"/>
    <x v="3"/>
    <x v="5"/>
    <s v="Funcional"/>
    <s v="Fortalecimiento de la UAECOB  a través de MIPG - Planeación"/>
    <s v="Sistema de gestión institucional con valor público implementado"/>
    <m/>
    <s v="Asesoría técnica en la implementación de MIPG"/>
    <s v="Asesoria para la construcción de los Riesgos"/>
    <s v="Seguimiento y evaluación del desempeño instituciona"/>
    <s v="SI"/>
    <m/>
    <m/>
    <m/>
    <m/>
    <m/>
    <m/>
    <m/>
    <m/>
    <m/>
    <m/>
    <m/>
    <m/>
    <m/>
    <m/>
    <s v="Sebastian Ayala Calderon - 3058199250 - sayalac@bomberosbogota.gov.co "/>
    <n v="756"/>
    <s v="Fortalecimiento Institucional"/>
    <s v="Aumentar la efectividad de los servicios"/>
    <x v="1"/>
    <x v="1"/>
  </r>
  <r>
    <n v="479"/>
    <x v="1"/>
    <x v="3"/>
    <x v="5"/>
    <s v="Funcional"/>
    <s v="Fortalecimiento de la UAECOB  a través de MIPG - Planeación"/>
    <s v="Sistema de gestión institucional con valor público implementado"/>
    <m/>
    <s v="Evaluación"/>
    <s v="Puesta en funcionamiento de las líneas de defensa"/>
    <s v="Seguimiento y evaluación del desempeño instituciona"/>
    <s v="SI"/>
    <s v="Profesional mejora"/>
    <n v="80111600"/>
    <s v="Prestar servicios profesionales en la Oficina Asesora de Planeación para apoyar el componente de sostenibilidad y mejoramiento del Sistema de Gestión de Calidad y del Sistema de Control Interno de la UAECOB."/>
    <s v="CONTRATO DE PRESTACION DE SERVICIOS PROFESIONALES"/>
    <d v="2021-01-05T00:00:00"/>
    <m/>
    <d v="2021-01-05T00:00:00"/>
    <n v="12"/>
    <s v="CCE-16_Contratación directa - Sin Oferta"/>
    <n v="54000000"/>
    <n v="4500000"/>
    <n v="54000000"/>
    <s v="NO"/>
    <s v="N/A"/>
    <s v="Sebastian Ayala Calderon - 3058199250 - sayalac@bomberosbogota.gov.co "/>
    <n v="757"/>
    <s v="Fortalecimiento Institucional"/>
    <s v="Aumentar la efectividad de los servicios"/>
    <x v="3"/>
    <x v="3"/>
  </r>
  <r>
    <n v="480"/>
    <x v="1"/>
    <x v="3"/>
    <x v="5"/>
    <s v="Funcional"/>
    <s v="Fortalecimiento de la UAECOB  a través de MIPG - Planeación"/>
    <s v="Sistema de gestión institucional con valor público implementado"/>
    <m/>
    <s v="Evaluación"/>
    <s v="Mapa de aseguramiento"/>
    <s v="Seguimiento y evaluación del desempeño instituciona"/>
    <s v="SI"/>
    <s v="Profesional mejora"/>
    <n v="80111600"/>
    <s v="Prestar servicios profesionales en la Oficina Asesora de Planeación para apoyar el componente de sostenibilidad y mejoramiento del Sistema de Gestión de Calidad y del Sistema de Control Interno de la UAECOB."/>
    <s v="CONTRATO DE PRESTACION DE SERVICIOS PROFESIONALES"/>
    <d v="2021-01-08T00:00:00"/>
    <m/>
    <d v="2021-01-15T00:00:00"/>
    <n v="10"/>
    <s v="CCE-16_Contratación directa - Sin Oferta"/>
    <n v="45000000"/>
    <n v="4500000"/>
    <n v="45000000"/>
    <s v="NO"/>
    <s v="N/A"/>
    <s v="Sebastian Ayala Calderon - 3058199250 - sayalac@bomberosbogota.gov.co "/>
    <n v="758"/>
    <s v="Fortalecimiento Institucional"/>
    <s v="Aumentar la efectividad de los servicios"/>
    <x v="3"/>
    <x v="3"/>
  </r>
  <r>
    <m/>
    <x v="1"/>
    <x v="3"/>
    <x v="5"/>
    <s v="Funcional"/>
    <s v="Fortalecimiento de la UAECOB  a través de MIPG - Planeación"/>
    <s v="Sistema de gestión institucional con valor público implementado"/>
    <m/>
    <s v="Evaluación"/>
    <s v="Identificación, revisión y análisis de evidencias asociadas al ITA"/>
    <s v="Seguimiento y evaluación del desempeño instituciona"/>
    <s v="SI"/>
    <m/>
    <m/>
    <m/>
    <m/>
    <m/>
    <m/>
    <m/>
    <m/>
    <m/>
    <m/>
    <m/>
    <m/>
    <m/>
    <m/>
    <s v="Sebastian Ayala Calderon - 3058199250 - sayalac@bomberosbogota.gov.co "/>
    <n v="759"/>
    <s v="Fortalecimiento Institucional"/>
    <s v="Aumentar la efectividad de los servicios"/>
    <x v="1"/>
    <x v="1"/>
  </r>
  <r>
    <m/>
    <x v="1"/>
    <x v="3"/>
    <x v="5"/>
    <s v="Funcional"/>
    <s v="Fortalecimiento de la UAECOB  a través de MIPG - Planeación"/>
    <s v="Sistema de gestión institucional con valor público implementado"/>
    <m/>
    <s v="Evaluación"/>
    <s v="Identificación, revisión y análisis de evidencias asociadas al ITB"/>
    <s v="Seguimiento y evaluación del desempeño instituciona"/>
    <s v="SI"/>
    <m/>
    <m/>
    <m/>
    <m/>
    <m/>
    <m/>
    <m/>
    <m/>
    <m/>
    <m/>
    <m/>
    <m/>
    <m/>
    <m/>
    <s v="Sebastian Ayala Calderon - 3058199250 - sayalac@bomberosbogota.gov.co "/>
    <n v="760"/>
    <s v="Fortalecimiento Institucional"/>
    <s v="Aumentar la efectividad de los servicios"/>
    <x v="1"/>
    <x v="1"/>
  </r>
  <r>
    <m/>
    <x v="1"/>
    <x v="3"/>
    <x v="5"/>
    <s v="Funcional"/>
    <s v="Fortalecimiento de la UAECOB  a través de MIPG - Planeación"/>
    <s v="Sistema de gestión institucional con valor público implementado"/>
    <m/>
    <s v="Asesoría técnica en la implementación de MIPG"/>
    <s v="Asesoria en la construcción de los Planes de mejoramiento"/>
    <s v="Seguimiento y evaluación del desempeño instituciona"/>
    <s v="SI"/>
    <m/>
    <m/>
    <m/>
    <m/>
    <m/>
    <m/>
    <m/>
    <m/>
    <m/>
    <m/>
    <m/>
    <m/>
    <m/>
    <m/>
    <s v="Sebastian Ayala Calderon - 3058199250 - sayalac@bomberosbogota.gov.co "/>
    <n v="761"/>
    <s v="Fortalecimiento Institucional"/>
    <s v="Aumentar la efectividad de los servicios"/>
    <x v="1"/>
    <x v="1"/>
  </r>
  <r>
    <n v="629"/>
    <x v="1"/>
    <x v="3"/>
    <x v="5"/>
    <s v="Funcional"/>
    <s v="Fortalecimiento de la UAECOB  a través de MIPG - Planeación"/>
    <s v="Sistema de gestión institucional con valor público implementado"/>
    <m/>
    <s v="Generar un cambio cultural frente al modelo de gestión"/>
    <s v="Estrategia de divulgación para el fortalecimiento de la transparencia a través de la gestión participativa"/>
    <s v="Seguimiento y evaluación del desempeño instituciona"/>
    <s v="SI"/>
    <s v="Profesional mejora"/>
    <n v="80111600"/>
    <s v="Prestar servicios profesionales a la Oficina Asesora de Planeación en las actividades de capacitación y sensibilización derivadas de la implementación del Modelo Integrado de Planeación y Gestión - MIPG de la UAECOB."/>
    <s v="CONTRATO DE PRESTACION DE SERVICIOS PROFESIONALES"/>
    <d v="2021-06-15T00:00:00"/>
    <m/>
    <d v="2021-06-30T00:00:00"/>
    <n v="3"/>
    <s v="CCE-16_Contratación directa - Sin Oferta"/>
    <n v="18600000"/>
    <n v="6000000"/>
    <n v="0"/>
    <s v="NO"/>
    <s v="N/A"/>
    <s v="Sebastian Ayala Calderon - 3058199250 - sayalac@bomberosbogota.gov.co "/>
    <n v="762"/>
    <s v="Fortalecimiento Institucional"/>
    <s v="Aumentar la efectividad de los servicios"/>
    <x v="3"/>
    <x v="3"/>
  </r>
  <r>
    <n v="630"/>
    <x v="1"/>
    <x v="3"/>
    <x v="5"/>
    <s v="Funcional"/>
    <s v="Fortalecimiento de la UAECOB  a través de MIPG - Planeación"/>
    <s v="Sistema de gestión institucional con valor público implementado"/>
    <m/>
    <s v="Generar un cambio cultural frente al modelo de gestión"/>
    <s v="Estrategia de divulgación para el fortalecimiento de la transparencia a través de la gestión participativa"/>
    <s v="Seguimiento y evaluación del desempeño instituciona"/>
    <s v="SI"/>
    <s v="Profesional mejora"/>
    <n v="80111600"/>
    <s v="Prestar los servicios profesionales en la Oficina Asesora de Planeación, en el marco de los procesos y procedimientos que adelanta la dependencia"/>
    <s v="CONTRATO DE PRESTACION DE SERVICIOS PROFESIONALES"/>
    <s v="22//03/2021"/>
    <m/>
    <d v="2021-04-01T00:00:00"/>
    <n v="8"/>
    <s v="CCE-16_Contratación directa - Sin Oferta"/>
    <n v="32800000"/>
    <n v="4100000"/>
    <n v="32800000"/>
    <s v="NO"/>
    <s v="N/A"/>
    <s v="Sebastian Ayala Calderon - 3058199250 - sayalac@bomberosbogota.gov.co "/>
    <n v="763"/>
    <s v="Fortalecimiento Institucional"/>
    <s v="Aumentar la efectividad de los servicios"/>
    <x v="3"/>
    <x v="3"/>
  </r>
  <r>
    <m/>
    <x v="1"/>
    <x v="3"/>
    <x v="5"/>
    <s v="Funcional"/>
    <s v="Fortalecimiento de la UAECOB  a través de MIPG - Planeación"/>
    <s v="Sistema de gestión institucional con valor público implementado"/>
    <m/>
    <s v="Evaluación"/>
    <s v="Construccion y seguimiento a  la matriz FOGEDI"/>
    <s v="Seguimiento y evaluación del desempeño instituciona"/>
    <s v="SI"/>
    <m/>
    <m/>
    <m/>
    <m/>
    <m/>
    <m/>
    <m/>
    <m/>
    <m/>
    <m/>
    <m/>
    <m/>
    <m/>
    <m/>
    <s v="Sebastian Ayala Calderon - 3058199250 - sayalac@bomberosbogota.gov.co "/>
    <n v="764"/>
    <s v="Fortalecimiento Institucional"/>
    <s v="Aumentar la efectividad de los servicios"/>
    <x v="1"/>
    <x v="1"/>
  </r>
  <r>
    <n v="186"/>
    <x v="2"/>
    <x v="5"/>
    <x v="5"/>
    <s v="Funcional"/>
    <s v="Adquisición de bienes y servicios"/>
    <s v="Gobierno y seguridad digital implementados en la UAECOB"/>
    <n v="500000"/>
    <s v="Mantenimiento y Soporte de los Sistemas de Información Implementados y en operación"/>
    <m/>
    <s v="Seguimiento y evaluación del desempeño instituciona"/>
    <s v="SI"/>
    <s v="Gestor Servicios TI"/>
    <s v="43233200_x000a_81112200"/>
    <s v="Contratar la adquisición de certificado de firma digital función pública, con su respectivo dispositivo criptográfico de almacenamiento del certificado digital. "/>
    <m/>
    <d v="2021-06-20T00:00:00"/>
    <m/>
    <d v="2021-07-20T00:00:00"/>
    <n v="2"/>
    <s v="CCE-10_Mínima cuantía"/>
    <n v="500000"/>
    <m/>
    <n v="1000000"/>
    <s v="NO"/>
    <s v="N/A"/>
    <s v="Sebastian Ayala Calderon - 3058199250 - sayalac@bomberosbogota.gov.co "/>
    <n v="765"/>
    <s v="Fortalecimiento Institucional"/>
    <s v="Aumentar la efectividad de los servicios"/>
    <x v="1"/>
    <x v="1"/>
  </r>
  <r>
    <n v="187"/>
    <x v="2"/>
    <x v="5"/>
    <x v="5"/>
    <s v="Funcional"/>
    <s v="Servicios de Diseño y desarrollo de la tecnologia de la información (TI)"/>
    <s v="Gobierno y seguridad digital implementados en la UAECOB"/>
    <n v="18128000"/>
    <s v="Mantenimiento y Soporte de los Sistemas de Información Implementados y en operación"/>
    <m/>
    <s v="Seguimiento y evaluación del desempeño instituciona"/>
    <s v="SI"/>
    <s v="Gestor Servicios TI"/>
    <n v="81112213"/>
    <s v="Prestar los servicios de mantenimiento, soporte técnico, mejoras y actualizaciones del aplicativo PCT utilizado por la Unidad."/>
    <m/>
    <d v="2021-05-14T00:00:00"/>
    <m/>
    <d v="2021-06-01T00:00:00"/>
    <n v="6"/>
    <s v="CCE-05_Contratación directa"/>
    <n v="18128000"/>
    <m/>
    <n v="18128000"/>
    <s v="NO"/>
    <s v="N/A"/>
    <s v="Sebastian Ayala Calderon - 3058199250 - sayalac@bomberosbogota.gov.co "/>
    <n v="766"/>
    <s v="Fortalecimiento Institucional"/>
    <s v="Aumentar la efectividad de los servicios"/>
    <x v="1"/>
    <x v="1"/>
  </r>
  <r>
    <n v="188"/>
    <x v="2"/>
    <x v="5"/>
    <x v="5"/>
    <s v="Funcional"/>
    <s v="Servicios de Diseño y desarrollo de la tecnologia de la información (TI)"/>
    <s v="Gobierno y seguridad digital implementados en la UAECOB"/>
    <n v="33990000"/>
    <s v="Mantenimiento y Soporte de los Sistemas de Información Implementados y en operación"/>
    <m/>
    <s v="Seguimiento y evaluación del desempeño instituciona"/>
    <s v="SI"/>
    <s v="Gestor Servicios TI"/>
    <n v="43231500"/>
    <s v="Contratar el soporte y actualización de los módulos de la herramienta de gestión Aranda Software utilizado por la Entidad."/>
    <m/>
    <d v="2021-08-01T00:00:00"/>
    <m/>
    <d v="2021-09-15T00:00:00"/>
    <n v="12"/>
    <s v="CCE-05_Contratación directa"/>
    <n v="33990000"/>
    <m/>
    <n v="33990000"/>
    <s v="NO"/>
    <s v="N/A"/>
    <s v="Sebastian Ayala Calderon - 3058199250 - sayalac@bomberosbogota.gov.co "/>
    <n v="767"/>
    <s v="Fortalecimiento Institucional"/>
    <s v="Aumentar la efectividad de los servicios"/>
    <x v="1"/>
    <x v="1"/>
  </r>
  <r>
    <n v="189"/>
    <x v="2"/>
    <x v="5"/>
    <x v="5"/>
    <s v="Funcional"/>
    <s v="Servicios de telecomunicaciones a través de internet"/>
    <s v="Gobierno y seguridad digital implementados en la UAECOB"/>
    <n v="241006000"/>
    <s v="Mantenimiento y Gestión de la Capacidad y disponibilidad de los Servicios tecnologicos"/>
    <m/>
    <s v="Seguimiento y evaluación del desempeño instituciona"/>
    <s v="SI"/>
    <s v="Gestor Servicios TI"/>
    <n v="81112100"/>
    <s v="Contratar los servicios de canales de datos dedicados para la infraestructura LAN de Internet para la UAE Cuerpo Oficial de Bomberos de Bogotá."/>
    <m/>
    <d v="2021-01-12T00:00:00"/>
    <m/>
    <d v="2021-01-29T00:00:00"/>
    <n v="12"/>
    <s v="CCE-05_Contratación directa"/>
    <n v="241006000"/>
    <m/>
    <n v="241006000"/>
    <s v="NO"/>
    <s v="N/A"/>
    <s v="Sebastian Ayala Calderon - 3058199250 - sayalac@bomberosbogota.gov.co "/>
    <n v="768"/>
    <s v="Fortalecimiento Institucional"/>
    <s v="Aumentar la efectividad de los servicios"/>
    <x v="1"/>
    <x v="1"/>
  </r>
  <r>
    <n v="190"/>
    <x v="2"/>
    <x v="5"/>
    <x v="5"/>
    <s v="Funcional"/>
    <s v="Servicios de mantenimiento y reparación de computadores y equipo periferico"/>
    <s v="Gobierno y seguridad digital implementados en la UAECOB"/>
    <n v="350000000"/>
    <s v="Mantenimiento y Gestión de la Capacidad y disponibilidad de los Servicios tecnologicos"/>
    <m/>
    <s v="Seguimiento y evaluación del desempeño instituciona"/>
    <s v="SI"/>
    <s v="Gestor Servicios TI"/>
    <n v="81112300"/>
    <s v="Contratar el mantenimiento preventivo y correctivo con suministro de repuestos y soporte en sitio para la infraestructura tecnológica de la UAE Cuerpo Oficial de Bomberos, ubicada en las estaciones de Bomberos,  sus sedes administrativas y sus puntos de atención ciudadana en los SUPERCADES de Bogotá, D.C."/>
    <m/>
    <d v="2021-07-15T00:00:00"/>
    <m/>
    <d v="2021-09-01T00:00:00"/>
    <n v="10"/>
    <s v="CCE-99_Seléccion abreviada - acuerdo marco"/>
    <n v="350000000"/>
    <m/>
    <n v="243389629"/>
    <s v="NO"/>
    <s v="N/A"/>
    <s v="Sebastian Ayala Calderon - 3058199250 - sayalac@bomberosbogota.gov.co "/>
    <n v="769"/>
    <s v="Fortalecimiento Institucional"/>
    <s v="Aumentar la efectividad de los servicios"/>
    <x v="1"/>
    <x v="1"/>
  </r>
  <r>
    <n v="481"/>
    <x v="1"/>
    <x v="3"/>
    <x v="6"/>
    <s v="Funcional"/>
    <s v="Fortalecimiento de la UAECOB  a través de MIPG - Asesoría y Gestión Despacho"/>
    <s v="Gestión Jurídica"/>
    <n v="99000000"/>
    <s v="Gestión Contractual_x000a_"/>
    <s v="Revisión y asesoría frente a la gestión contratual y actos administrativos, derechos de petición y documentos para la firma del Director"/>
    <s v="Defensa jurídica"/>
    <s v="SI"/>
    <s v="Asesor"/>
    <n v="80111600"/>
    <s v="Prestar servicios profesionales especializados de carácter jurídico que contribuyan al fortalecimiento de la misionalidad de la UAE Cuerpo Oficial de Bomberos de Bogotá"/>
    <s v="CONTRATO DE PRESTACION DE SERVICIOS PROFESIONALES"/>
    <d v="2021-01-25T00:00:00"/>
    <d v="2021-01-26T00:00:00"/>
    <d v="2021-01-27T00:00:00"/>
    <n v="11"/>
    <s v="CCE-16_Contratación directa - Sin Oferta"/>
    <n v="99000000"/>
    <n v="9000000"/>
    <n v="99000000"/>
    <s v="NO"/>
    <s v="N/A"/>
    <s v="Isabel Ruiz - 3206418085 - iruiz@bomberosbogota.gov.co "/>
    <n v="770"/>
    <s v="Fortalecimiento Institucional"/>
    <s v="Aumentar la efectividad de los servicios"/>
    <x v="3"/>
    <x v="3"/>
  </r>
  <r>
    <n v="482"/>
    <x v="1"/>
    <x v="3"/>
    <x v="6"/>
    <s v="Funcional"/>
    <s v="Fortalecimiento de la UAECOB  a través de MIPG - Gestion contractual"/>
    <s v="Gestión Jurídica"/>
    <n v="32000000"/>
    <s v="Gestión Contractual_x000a_"/>
    <s v="Mejoramiento al seguimiento de la ejecución contractual"/>
    <s v="Política de Transparencia, acceso a la información pública y lucha contra la corrupción"/>
    <s v="SI"/>
    <s v="Asesor"/>
    <n v="80111600"/>
    <s v="Prestar los servicios profesionales jurídicos especializados en el desarrollo de las funciones de la Oficina Asesora Jurídica "/>
    <s v="CONTRATO DE PRESTACION DE SERVICIOS PROFESIONALES"/>
    <d v="2021-02-01T00:00:00"/>
    <d v="2021-02-02T00:00:00"/>
    <d v="2021-02-03T00:00:00"/>
    <n v="4"/>
    <s v="CCE-05_Contratación directa"/>
    <n v="32000000"/>
    <n v="8000000"/>
    <n v="32000000"/>
    <s v="NO"/>
    <s v="NA"/>
    <s v="Isabel Ruiz - 3206418085 - iruiz@bomberosbogota.gov.co "/>
    <n v="771"/>
    <s v="Fortalecimiento Institucional"/>
    <s v="Aumentar la efectividad de los servicios"/>
    <x v="3"/>
    <x v="3"/>
  </r>
  <r>
    <n v="483"/>
    <x v="1"/>
    <x v="3"/>
    <x v="6"/>
    <s v="Funcional"/>
    <s v="Fortalecimiento de la UAECOB  a través de MIPG - Gestion contractual"/>
    <s v="Gestión Jurídica"/>
    <n v="80300000"/>
    <s v="Gestión Contractual_x000a_"/>
    <s v="Gestión de los procesos contractuales, proyeccion de contratos, documentos, actos administrativos"/>
    <s v="Política de Transparencia, acceso a la información pública y lucha contra la corrupción"/>
    <s v="SI"/>
    <s v="Abogado Especializado"/>
    <n v="80111600"/>
    <s v="Prestar los servicios profesionales jurídicos especializados en el desarrollo de las funciones de la Oficina Asesora Jurídica "/>
    <s v="CONTRATO DE PRESTACION DE SERVICIOS PROFESIONALES"/>
    <d v="2021-01-25T00:00:00"/>
    <d v="2021-01-26T00:00:00"/>
    <d v="2021-01-27T00:00:00"/>
    <n v="11"/>
    <s v="CCE-16_Contratación directa - Sin Oferta"/>
    <n v="80300000"/>
    <n v="7300000"/>
    <n v="80300000"/>
    <s v="NO"/>
    <s v="N/A"/>
    <s v="Isabel Ruiz - 3206418085 - iruiz@bomberosbogota.gov.co "/>
    <n v="773"/>
    <s v="Fortalecimiento Institucional"/>
    <s v="Aumentar la efectividad de los servicios"/>
    <x v="3"/>
    <x v="3"/>
  </r>
  <r>
    <n v="484"/>
    <x v="1"/>
    <x v="3"/>
    <x v="6"/>
    <s v="Funcional"/>
    <s v="Fortalecimiento de la UAECOB  a través de MIPG - Defensa judicial"/>
    <s v="Gestión Jurídica"/>
    <n v="35000000"/>
    <s v="Defensa Judicial_x000a_"/>
    <s v="Gestión de acciones y planes de mejora"/>
    <s v="Defensa jurídica"/>
    <s v="SI"/>
    <s v="Profesional Especializado"/>
    <n v="80111600"/>
    <s v="Prestar servicios profesionales  para apoyar en la estructuración de las acciones de mejora, seguimiento  a la gestión contractual de la Entidad y demás procedimientos, en el marco de las funciones  de la Oficina Asesora Jurídica"/>
    <s v="CONTRATO DE PRESTACION DE SERVICIOS PROFESIONALES"/>
    <d v="2021-06-25T00:00:00"/>
    <d v="2021-06-26T00:00:00"/>
    <d v="2021-06-27T00:00:00"/>
    <n v="5"/>
    <s v="CCE-05_Contratación directa"/>
    <n v="35000000"/>
    <n v="7000000"/>
    <n v="35000000"/>
    <s v="NO"/>
    <s v="NA"/>
    <s v="Isabel Ruiz - 3206418085 - iruiz@bomberosbogota.gov.co "/>
    <n v="774"/>
    <s v="Fortalecimiento Institucional"/>
    <s v="Aumentar la efectividad de los servicios"/>
    <x v="3"/>
    <x v="3"/>
  </r>
  <r>
    <n v="485"/>
    <x v="1"/>
    <x v="3"/>
    <x v="6"/>
    <s v="Funcional"/>
    <s v="Fortalecimiento de la UAECOB  a través de MIPG - Gestion contractual"/>
    <s v="Gestión Jurídica"/>
    <n v="18025000"/>
    <s v="Gestión Contractual_x000a_"/>
    <s v="Gestión de los procesos contractuales, proyeccion de contratos, documentos, actos administrativos"/>
    <s v="Política de Transparencia, acceso a la información pública y lucha contra la corrupción"/>
    <s v="SI"/>
    <s v="Abogado Especializado"/>
    <n v="80111600"/>
    <s v="Prestar los servicios profesionales  jurídicos para apoyar las actividades propias de la gestión contractual que adelanta la Oficina Asesora Jurídica"/>
    <s v="CONTRATO DE PRESTACION DE SERVICIOS PROFESIONALES"/>
    <d v="2021-03-08T00:00:00"/>
    <d v="2021-03-09T00:00:00"/>
    <d v="2021-03-10T00:00:00"/>
    <n v="5"/>
    <s v="CCE-05_Contratación directa"/>
    <n v="18025000"/>
    <n v="3605000"/>
    <n v="18025000"/>
    <s v="NO"/>
    <s v="NA"/>
    <s v="Isabel Ruiz - 3206418085 - iruiz@bomberosbogota.gov.co "/>
    <n v="775"/>
    <s v="Fortalecimiento Institucional"/>
    <s v="Aumentar la efectividad de los servicios"/>
    <x v="3"/>
    <x v="3"/>
  </r>
  <r>
    <n v="486"/>
    <x v="1"/>
    <x v="3"/>
    <x v="6"/>
    <s v="Funcional"/>
    <s v="Fortalecimiento de la UAECOB  a través de MIPG - Gestion contractual"/>
    <s v="Gestión Jurídica"/>
    <n v="35525000"/>
    <s v="Gestión Contractual_x000a_"/>
    <s v="Gestión de los procesos contractuales, proyeccion de contratos, documentos, actos administrativos"/>
    <s v="Política de Transparencia, acceso a la información pública y lucha contra la corrupción"/>
    <s v="SI"/>
    <s v="Abogado Especializado"/>
    <n v="80111600"/>
    <s v="Prestar los servicios profesionales  jurídicos para apoyar las actividades propias de la gestión contractual que adelanta la Oficina Asesora Jurídica"/>
    <s v="CONTRATO DE PRESTACION DE SERVICIOS PROFESIONALES"/>
    <d v="2021-03-08T00:00:00"/>
    <d v="2021-03-09T00:00:00"/>
    <d v="2021-03-10T00:00:00"/>
    <n v="5"/>
    <s v="CCE-16_Contratación directa - Sin Oferta"/>
    <n v="35525000"/>
    <n v="7105000"/>
    <n v="35525000"/>
    <s v="NO"/>
    <s v="N/A"/>
    <s v="Isabel Ruiz - 3206418085 - iruiz@bomberosbogota.gov.co "/>
    <n v="776"/>
    <s v="Fortalecimiento Institucional"/>
    <s v="Aumentar la efectividad de los servicios"/>
    <x v="3"/>
    <x v="3"/>
  </r>
  <r>
    <n v="487"/>
    <x v="1"/>
    <x v="3"/>
    <x v="6"/>
    <s v="Funcional"/>
    <s v="Fortalecimiento de la UAECOB  a través de MIPG - Gestion contractual"/>
    <s v="Gestión Jurídica"/>
    <n v="37000000"/>
    <s v="Gestión Contractual_x000a_"/>
    <s v="Gestión de los procesos contractuales, proyeccion de contratos, documentos, actos administrativos"/>
    <s v="Política de Transparencia, acceso a la información pública y lucha contra la corrupción"/>
    <s v="SI"/>
    <s v="Abogado Especializado"/>
    <n v="80111600"/>
    <s v="Prestar los servicios profesionales  jurídicos para apoyar las actividades propias de la gestión contractual que adelanta la Oficina Asesora Jurídica"/>
    <s v="CONTRATO DE PRESTACION DE SERVICIOS PROFESIONALES"/>
    <d v="2021-03-08T00:00:00"/>
    <d v="2021-03-09T00:00:00"/>
    <d v="2021-03-10T00:00:00"/>
    <n v="5"/>
    <s v="CCE-05_Contratación directa"/>
    <n v="37000000"/>
    <n v="7400000"/>
    <n v="37000000"/>
    <s v="NO"/>
    <s v="NA"/>
    <s v="Isabel Ruiz - 3206418085 - iruiz@bomberosbogota.gov.co "/>
    <n v="777"/>
    <s v="Fortalecimiento Institucional"/>
    <s v="Aumentar la efectividad de los servicios"/>
    <x v="3"/>
    <x v="3"/>
  </r>
  <r>
    <n v="488"/>
    <x v="1"/>
    <x v="3"/>
    <x v="6"/>
    <s v="Funcional"/>
    <s v="Fortalecimiento de la UAECOB  a través de MIPG - Gestion contractual"/>
    <s v="Gestión Jurídica"/>
    <n v="37000000"/>
    <s v="Gestión Contractual_x000a_"/>
    <s v="Gestión de los procesos contractuales, proyeccion de contratos, documentos, actos administrativos"/>
    <s v="Política de Transparencia, acceso a la información pública y lucha contra la corrupción"/>
    <s v="SI"/>
    <s v="Abogado Especializado"/>
    <n v="80111600"/>
    <s v="Prestar los servicios profesionales  jurídicos para apoyar las actividades propias de la gestión contractual que adelanta la Oficina Asesora Jurídica"/>
    <s v="CONTRATO DE PRESTACION DE SERVICIOS PROFESIONALES"/>
    <d v="2021-03-03T00:00:00"/>
    <d v="2021-03-04T00:00:00"/>
    <d v="2021-03-08T00:00:00"/>
    <n v="5"/>
    <s v="CCE-05_Contratación directa"/>
    <n v="37000000"/>
    <n v="7400000"/>
    <n v="37000000"/>
    <s v="NO"/>
    <s v="NA"/>
    <s v="Isabel Ruiz - 3206418085 - iruiz@bomberosbogota.gov.co "/>
    <n v="778"/>
    <s v="Fortalecimiento Institucional"/>
    <s v="Aumentar la efectividad de los servicios"/>
    <x v="3"/>
    <x v="3"/>
  </r>
  <r>
    <n v="489"/>
    <x v="1"/>
    <x v="3"/>
    <x v="6"/>
    <s v="Funcional"/>
    <s v="Fortalecimiento de la UAECOB  a través de MIPG - Gestion contractual"/>
    <s v="Gestión Jurídica"/>
    <n v="35000000"/>
    <s v="Gestión Contractual_x000a_"/>
    <s v="Gestión de los procesos contractuales, proyeccion de contratos, documentos, actos administrativos"/>
    <s v="Política de Transparencia, acceso a la información pública y lucha contra la corrupción"/>
    <s v="SI"/>
    <s v="Abogado Especializado"/>
    <n v="80111600"/>
    <s v="Prestar los servicios profesionales  jurídicos para apoyar las actividades propias de la gestión contractual que adelanta la Oficina Asesora Jurídica"/>
    <s v="CONTRATO DE PRESTACION DE SERVICIOS PROFESIONALES"/>
    <d v="2021-03-03T00:00:00"/>
    <d v="2021-03-04T00:00:00"/>
    <d v="2021-03-08T00:00:00"/>
    <n v="5"/>
    <s v="CCE-05_Contratación directa"/>
    <n v="35000000"/>
    <n v="7000000"/>
    <n v="35000000"/>
    <s v="NO"/>
    <s v="NA"/>
    <s v="Isabel Ruiz - 3206418085 - iruiz@bomberosbogota.gov.co "/>
    <n v="780"/>
    <s v="Fortalecimiento Institucional"/>
    <s v="Aumentar la efectividad de los servicios"/>
    <x v="3"/>
    <x v="3"/>
  </r>
  <r>
    <n v="490"/>
    <x v="1"/>
    <x v="3"/>
    <x v="6"/>
    <s v="Funcional"/>
    <s v="Fortalecimiento de la UAECOB  a través de MIPG - Gestion contractual"/>
    <s v="Gestión Jurídica"/>
    <n v="35525000"/>
    <s v="Gestión Contractual_x000a_"/>
    <s v="Gestión de los procesos contractuales, proyeccion de contratos, documentos, actos administrativos"/>
    <s v="Política de Transparencia, acceso a la información pública y lucha contra la corrupción"/>
    <s v="SI"/>
    <s v="Abogado Especializado"/>
    <n v="80111600"/>
    <s v="Prestar los servicios profesionales  jurídicos para apoyar las actividades propias de la gestión contractual que adelanta la Oficina Asesora Jurídica"/>
    <s v="CONTRATO DE PRESTACION DE SERVICIOS PROFESIONALES"/>
    <d v="2021-03-03T00:00:00"/>
    <d v="2021-03-04T00:00:00"/>
    <d v="2021-03-08T00:00:00"/>
    <n v="5"/>
    <s v="CCE-05_Contratación directa"/>
    <n v="35525000"/>
    <n v="7105000"/>
    <n v="35525000"/>
    <s v="NO"/>
    <s v="NA"/>
    <s v="Isabel Ruiz - 3206418085 - iruiz@bomberosbogota.gov.co "/>
    <n v="781"/>
    <s v="Fortalecimiento Institucional"/>
    <s v="Aumentar la efectividad de los servicios"/>
    <x v="3"/>
    <x v="3"/>
  </r>
  <r>
    <n v="491"/>
    <x v="1"/>
    <x v="3"/>
    <x v="6"/>
    <s v="Funcional"/>
    <s v="Fortalecimiento de la UAECOB  a través de MIPG - Gestion contractual"/>
    <s v="Gestión Jurídica"/>
    <n v="18000000"/>
    <s v="Gestión Contractual_x000a_"/>
    <s v="Gestión de los procesos contractuales, proyeccion de contratos, documentos, actos administrativos"/>
    <s v="Política de Transparencia, acceso a la información pública y lucha contra la corrupción"/>
    <s v="SI"/>
    <s v="Abogado"/>
    <n v="80111600"/>
    <s v="Prestar los servicios profesionales  jurídicos para apoyar las actividades propias de la gestión contractual que adelanta la Oficina Asesora Jurídica"/>
    <s v="CONTRATO DE PRESTACION DE SERVICIOS PROFESIONALES"/>
    <d v="2021-02-17T00:00:00"/>
    <d v="2021-02-18T00:00:00"/>
    <d v="2021-02-19T00:00:00"/>
    <n v="5"/>
    <s v="CCE-16_Contratación directa - Sin Oferta"/>
    <n v="18000000"/>
    <n v="3600000"/>
    <n v="18000000"/>
    <s v="NO"/>
    <s v="N/A"/>
    <s v="Isabel Ruiz - 3206418085 - iruiz@bomberosbogota.gov.co "/>
    <n v="782"/>
    <s v="Fortalecimiento Institucional"/>
    <s v="Aumentar la efectividad de los servicios"/>
    <x v="3"/>
    <x v="3"/>
  </r>
  <r>
    <n v="492"/>
    <x v="1"/>
    <x v="3"/>
    <x v="6"/>
    <s v="Funcional"/>
    <s v="Gastos de Personal"/>
    <s v="Gestión Jurídica"/>
    <n v="30000000"/>
    <s v="Defensa Judicial"/>
    <s v="Gestión de accion de mejora y seguimiento a ejecución contractual"/>
    <s v="Política de Transparencia, acceso a la información pública y lucha contra la corrupción"/>
    <s v="SI"/>
    <s v="profesional"/>
    <n v="80111600"/>
    <s v="Prestar servicios profesionales  para apoyar en la estructuración de las acciones de mejora, seguimiento  a la gestión contractual de la Entidad y demás procedimientos, en el marco de las funciones  de la Oficina Asesora Jurídica"/>
    <s v="CONTRATO DE PRESTACIÓN DE SERVICIOS DE APOYO A LA GESTIÓN"/>
    <d v="2021-01-12T00:00:00"/>
    <d v="2021-01-15T00:00:00"/>
    <d v="2021-01-18T00:00:00"/>
    <n v="5"/>
    <s v="CCE-16_Contratación directa - Sin Oferta"/>
    <n v="30000000"/>
    <n v="6000000"/>
    <n v="30000000"/>
    <s v="NO"/>
    <s v="N/A"/>
    <s v="Isabel Ruiz - 3206418085 - iruiz@bomberosbogota.gov.co "/>
    <n v="785"/>
    <s v="Fortalecimiento Institucional"/>
    <s v="Aumentar la efectividad de los servicios"/>
    <x v="3"/>
    <x v="3"/>
  </r>
  <r>
    <n v="493"/>
    <x v="1"/>
    <x v="3"/>
    <x v="6"/>
    <s v="Funcional"/>
    <s v="Fortalecimiento de la UAECOB  a través de MIPG - Gestion contractual"/>
    <s v="Gestión Jurídica"/>
    <n v="29880000"/>
    <s v="Gestión Contractual_x000a_"/>
    <s v="Seguimiento a la gestión y respuestas a requerimientos"/>
    <s v="Política de Transparencia, acceso a la información pública y lucha contra la corrupción"/>
    <s v="SI"/>
    <s v="Técnico"/>
    <n v="80111600"/>
    <s v="Prestar los servicios de apoyo jurídico para las gestiones propias  de la Oficina Asesora Jurídica, principalmente en temas de la plataforma transaccional."/>
    <s v="CONTRATO DE PRESTACIÓN DE SERVICIOS DE APOYO A LA GESTIÓN"/>
    <d v="2021-03-03T00:00:00"/>
    <d v="2021-03-04T00:00:00"/>
    <d v="2021-03-08T00:00:00"/>
    <n v="9"/>
    <s v="CCE-05_Contratación directa"/>
    <n v="29880000"/>
    <n v="3320000"/>
    <n v="29880000"/>
    <s v="NO"/>
    <s v="NA"/>
    <s v="Isabel Ruiz - 3206418085 - iruiz@bomberosbogota.gov.co "/>
    <n v="786"/>
    <s v="Fortalecimiento Institucional"/>
    <s v="Aumentar la efectividad de los servicios"/>
    <x v="3"/>
    <x v="3"/>
  </r>
  <r>
    <n v="494"/>
    <x v="1"/>
    <x v="3"/>
    <x v="6"/>
    <s v="Funcional"/>
    <s v="Fortalecimiento de la UAECOB  a través de MIPG - Gestion contractual"/>
    <s v="Gestión Jurídica"/>
    <n v="10925010"/>
    <s v="Gestión Contractual_x000a_"/>
    <s v="Gestión de los procesos contractuales, proyeccion de contratos, documentos, actos administrativos"/>
    <s v="Política de Transparencia, acceso a la información pública y lucha contra la corrupción"/>
    <s v="SI"/>
    <s v="profesional"/>
    <n v="80111600"/>
    <s v="Prestar servicios profesionales en el marco de los procesos y procedimientos de la Oficina Asesora Jurídica."/>
    <s v="CONTRATO DE PRESTACIÓN DE SERVICIOS DE APOYO A LA GESTIÓN"/>
    <d v="2021-01-12T00:00:00"/>
    <d v="2021-01-15T00:00:00"/>
    <d v="2021-01-18T00:00:00"/>
    <n v="2"/>
    <s v="CCE-16_Contratación directa - Sin Oferta"/>
    <n v="7283340"/>
    <n v="3641670"/>
    <n v="7283340"/>
    <s v="NO"/>
    <s v="N/A"/>
    <s v="Isabel Ruiz - 3206418085 - iruiz@bomberosbogota.gov.co "/>
    <n v="787"/>
    <s v="Fortalecimiento Institucional"/>
    <s v="Aumentar la efectividad de los servicios"/>
    <x v="3"/>
    <x v="3"/>
  </r>
  <r>
    <n v="495"/>
    <x v="1"/>
    <x v="3"/>
    <x v="6"/>
    <s v="Funcional"/>
    <s v="Fortalecimiento de la UAECOB  a través de MIPG - Gestion contractual"/>
    <s v="Gestión Jurídica"/>
    <n v="36520000"/>
    <s v="Gestión Contractual_x000a_"/>
    <s v="Gestión de los procesos contractuales, proyeccion de contratos, documentos, actos administrativos"/>
    <s v="Política de Transparencia, acceso a la información pública y lucha contra la corrupción"/>
    <s v="SI"/>
    <s v="Tecnico"/>
    <n v="80111600"/>
    <s v="Prestar los servicios de apoyo para las gestiones administrativas requeridas en la Oficina Asesora Jurídica."/>
    <s v="CONTRATO DE PRESTACIÓN DE SERVICIOS DE APOYO A LA GESTIÓN"/>
    <d v="2021-02-01T00:00:00"/>
    <d v="2021-02-02T00:00:00"/>
    <d v="2021-02-03T00:00:00"/>
    <n v="11"/>
    <s v="CCE-16_Contratación directa - Sin Oferta"/>
    <n v="36520000"/>
    <n v="3320000"/>
    <n v="36520000"/>
    <s v="NO"/>
    <s v="N/A"/>
    <s v="Isabel Ruiz - 3206418085 - iruiz@bomberosbogota.gov.co "/>
    <n v="788"/>
    <s v="Fortalecimiento Institucional"/>
    <s v="Aumentar la efectividad de los servicios"/>
    <x v="3"/>
    <x v="3"/>
  </r>
  <r>
    <n v="496"/>
    <x v="1"/>
    <x v="3"/>
    <x v="6"/>
    <s v="Funcional"/>
    <s v="Fortalecimiento de la UAECOB  a través de MIPG - Defensa judicial"/>
    <s v="Gestión Jurídica"/>
    <n v="13000000"/>
    <s v="Defensa Judicial_x000a_"/>
    <s v="Gestión de acciones y planes de mejora"/>
    <s v="Defensa jurídica"/>
    <s v="SI"/>
    <s v="Técnico"/>
    <n v="80111600"/>
    <s v="Prestar los servicios de apoyo para las gestiones documentales y administrativas requerida por la Oficina Asesora Jurídica."/>
    <s v="CONTRATO DE PRESTACION DE SERVICIOS PROFESIONALES"/>
    <d v="2021-03-08T00:00:00"/>
    <d v="2021-03-09T00:00:00"/>
    <d v="2021-03-10T00:00:00"/>
    <n v="5"/>
    <s v="CCE-05_Contratación directa"/>
    <n v="13000000"/>
    <n v="2600000"/>
    <n v="13000000"/>
    <s v="NO"/>
    <s v="NA"/>
    <s v="Isabel Ruiz - 3206418085 - iruiz@bomberosbogota.gov.co "/>
    <n v="789"/>
    <s v="Fortalecimiento Institucional"/>
    <s v="Aumentar la efectividad de los servicios"/>
    <x v="3"/>
    <x v="3"/>
  </r>
  <r>
    <n v="497"/>
    <x v="1"/>
    <x v="3"/>
    <x v="6"/>
    <s v="Funcional"/>
    <s v="Fortalecimiento de la UAECOB  a través de MIPG - Gestion contractual"/>
    <s v="Gestión Jurídica"/>
    <n v="10400000"/>
    <s v="Gestión Contractual_x000a_"/>
    <s v="Gestión de los procesos contractuales, proyeccion de contratos, documentos, actos administrativos"/>
    <s v="Política de Transparencia, acceso a la información pública y lucha contra la corrupción"/>
    <s v="SI"/>
    <s v="tecnico"/>
    <n v="80111600"/>
    <s v="Prestar los servicios de apoyo para las gestiones documentales y administrativas requerida por la Oficina Asesora Jurídica."/>
    <s v="CONTRATO DE PRESTACION DE SERVICIOS PROFESIONALES"/>
    <d v="2021-02-22T00:00:00"/>
    <d v="2021-02-23T00:00:00"/>
    <d v="2021-02-24T00:00:00"/>
    <n v="4"/>
    <s v="CCE-16_Contratación directa - Sin Oferta"/>
    <n v="10400000"/>
    <n v="2600000"/>
    <n v="10400000"/>
    <s v="NO"/>
    <s v="N/A"/>
    <s v="Isabel Ruiz - 3206418085 - iruiz@bomberosbogota.gov.co "/>
    <n v="790"/>
    <s v="Fortalecimiento Institucional"/>
    <s v="Aumentar la efectividad de los servicios"/>
    <x v="3"/>
    <x v="3"/>
  </r>
  <r>
    <n v="498"/>
    <x v="1"/>
    <x v="3"/>
    <x v="6"/>
    <s v="Funcional"/>
    <s v="Fortalecimiento de la UAECOB  a través de MIPG - Gestion contractual"/>
    <s v="Gestión Jurídica"/>
    <n v="28600000"/>
    <s v="Gestión Contractual_x000a_"/>
    <s v="Gestión de los procesos contractuales, proyeccion de contratos, documentos, actos administrativos"/>
    <s v="Política de Transparencia, acceso a la información pública y lucha contra la corrupción"/>
    <s v="SI"/>
    <s v="tecnico"/>
    <n v="80111600"/>
    <s v="Prestar los servicios de apoyo para las gestiones documentales y administrativas requerida por la Oficina Asesora Jurídica."/>
    <s v="CONTRATO DE PRESTACION DE SERVICIOS PROFESIONALES"/>
    <d v="2021-01-25T00:00:00"/>
    <d v="2021-01-26T00:00:00"/>
    <d v="2021-01-27T00:00:00"/>
    <n v="11"/>
    <s v="CCE-16_Contratación directa - Sin Oferta"/>
    <n v="28600000"/>
    <n v="2600000"/>
    <n v="28600000"/>
    <s v="NO"/>
    <s v="N/A"/>
    <s v="Isabel Ruiz - 3206418085 - iruiz@bomberosbogota.gov.co "/>
    <n v="791"/>
    <s v="Fortalecimiento Institucional"/>
    <s v="Aumentar la efectividad de los servicios"/>
    <x v="3"/>
    <x v="3"/>
  </r>
  <r>
    <n v="499"/>
    <x v="1"/>
    <x v="3"/>
    <x v="6"/>
    <s v="Funcional"/>
    <s v="Fortalecimiento de la UAECOB  a través de MIPG - Gestion contractual"/>
    <s v="Gestión Jurídica"/>
    <n v="18900000"/>
    <s v="Gestión Contractual_x000a_"/>
    <s v="Gestión de los procesos contractuales, proyeccion de contratos, documentos, actos administrativos"/>
    <s v="Mejora Normativa"/>
    <s v="SI"/>
    <s v="Abogado"/>
    <n v="80111600"/>
    <s v="Prestar los servicios profesionales  jurídicos para apoyar las actividades propias de la gestión contractual que adelanta la Oficina Asesora Jurídica"/>
    <s v="CONTRATO DE PRESTACION DE SERVICIOS PROFESIONALES"/>
    <d v="2021-05-28T00:00:00"/>
    <d v="2021-05-29T00:00:00"/>
    <d v="2021-06-01T00:00:00"/>
    <n v="3"/>
    <s v="CCE-05_Contratación directa"/>
    <n v="18900000"/>
    <n v="6300000"/>
    <n v="18900000"/>
    <s v="NO"/>
    <s v="NA"/>
    <s v="Isabel Ruiz - 3206418085 - iruiz@bomberosbogota.gov.co "/>
    <n v="792"/>
    <s v="Fortalecimiento Institucional"/>
    <s v="Aumentar la efectividad de los servicios"/>
    <x v="3"/>
    <x v="3"/>
  </r>
  <r>
    <n v="500"/>
    <x v="1"/>
    <x v="3"/>
    <x v="6"/>
    <s v="Funcional"/>
    <s v="Fortalecimiento de la UAECOB  a través de MIPG - Defensa judicial"/>
    <s v="Gestión Jurídica"/>
    <n v="15000000"/>
    <s v="Defensa Judicial"/>
    <s v="Gestión de acciones y planes de mejora"/>
    <s v="Defensa jurídica"/>
    <s v="SI"/>
    <s v="Profesional"/>
    <n v="80111600"/>
    <s v="Prestar servicios profesionales  para apoyar en las acciones de mejora, respuestas a entes de control y demás requerimientos de la Oficina Asesora Jurídica"/>
    <s v="CONTRATO DE PRESTACION DE SERVICIOS PROFESIONALES"/>
    <d v="2021-07-12T00:00:00"/>
    <d v="2021-07-17T00:00:00"/>
    <d v="2021-07-20T00:00:00"/>
    <n v="4"/>
    <s v="CCE-05_Contratación directa"/>
    <n v="15000000"/>
    <n v="3750000"/>
    <n v="15000000"/>
    <s v="NO"/>
    <s v="NA"/>
    <s v="Isabel Ruiz - 3206418085 - iruiz@bomberosbogota.gov.co "/>
    <n v="793"/>
    <s v="Fortalecimiento Institucional"/>
    <s v="Aumentar la efectividad de los servicios"/>
    <x v="3"/>
    <x v="3"/>
  </r>
  <r>
    <n v="501"/>
    <x v="1"/>
    <x v="3"/>
    <x v="6"/>
    <s v="Funcional"/>
    <s v="Fortalecimiento de la UAECOB  a través de MIPG - Gestion contractual"/>
    <s v="Gestión Jurídica"/>
    <n v="22500000"/>
    <s v="Gestión Contractual_x000a_"/>
    <s v="Revisión y asesoría frente a la gestión contractual de la Entidad y actos administrativos, derechos de petición y documentos para la firma del Director"/>
    <s v="Mejora Normativa"/>
    <s v="SI"/>
    <s v="Abogado"/>
    <n v="80111600"/>
    <s v="Prestar los servicios profesionales  jurídicos para apoyar las actividades propias de la gestión contractual que adelanta la Oficina Asesora Jurídica"/>
    <s v="CONTRATO DE PRESTACION DE SERVICIOS PROFESIONALES"/>
    <d v="2021-02-12T00:00:00"/>
    <d v="2021-02-15T00:00:00"/>
    <d v="2021-02-18T00:00:00"/>
    <n v="3"/>
    <s v="CCE-05_Contratación directa"/>
    <n v="22500000"/>
    <n v="7500000"/>
    <n v="22500000"/>
    <s v="NO"/>
    <s v="NA"/>
    <s v="Isabel Ruiz - 3206418085 - iruiz@bomberosbogota.gov.co "/>
    <n v="794"/>
    <s v="Fortalecimiento Institucional"/>
    <s v="Aumentar la efectividad de los servicios"/>
    <x v="3"/>
    <x v="3"/>
  </r>
  <r>
    <n v="502"/>
    <x v="1"/>
    <x v="3"/>
    <x v="6"/>
    <s v="Funcional"/>
    <s v="Fortalecimiento de la UAECOB  a través de MIPG - Gestion contractual"/>
    <s v="Gestión Jurídica"/>
    <n v="18900000"/>
    <s v="Gestión Contractual_x000a_"/>
    <s v="Gestión de los procesos contractuales, proyeccion de contratos, documentos, actos administrativos"/>
    <s v="Política de Transparencia, acceso a la información pública y lucha contra la corrupción"/>
    <s v="SI"/>
    <s v="ABOGADO"/>
    <n v="80111600"/>
    <s v="Prestar los servicios profesionales  jurídicos para apoyar las actividades propias de la gestión contractual que adelanta la Oficina Asesora Jurídica"/>
    <s v="CONTRATO DE PRESTACION DE SERVICIOS PROFESIONALES"/>
    <d v="2021-01-12T00:00:00"/>
    <d v="2021-01-15T00:00:00"/>
    <d v="2021-01-18T00:00:00"/>
    <n v="3"/>
    <s v="CCE-16_Contratación directa - Sin Oferta"/>
    <n v="18900000"/>
    <n v="6300000"/>
    <n v="18900000"/>
    <s v="NO"/>
    <s v="N/A"/>
    <s v="Isabel Ruiz - 3206418085 - iruiz@bomberosbogota.gov.co "/>
    <n v="795"/>
    <s v="Fortalecimiento Institucional"/>
    <s v="Aumentar la efectividad de los servicios"/>
    <x v="3"/>
    <x v="3"/>
  </r>
  <r>
    <n v="503"/>
    <x v="1"/>
    <x v="3"/>
    <x v="6"/>
    <s v="Funcional"/>
    <s v="Fortalecimiento de la UAECOB  a través de MIPG - Gestion contractual"/>
    <s v="Gestión Jurídica"/>
    <n v="18900000"/>
    <s v="Gestión Contractual_x000a_"/>
    <s v="Gestión de los procesos contractuales, proyeccion de contratos, documentos, actos administrativos"/>
    <s v="Política de Transparencia, acceso a la información pública y lucha contra la corrupción"/>
    <s v="SI"/>
    <s v="ABOGADO"/>
    <n v="80111600"/>
    <s v="Prestar los servicios profesionales  jurídicos para apoyar las actividades propias de la gestión contractual que adelanta la Oficina Asesora Jurídica"/>
    <s v="CONTRATO DE PRESTACION DE SERVICIOS PROFESIONALES"/>
    <d v="2021-01-12T00:00:00"/>
    <d v="2021-01-15T00:00:00"/>
    <d v="2021-01-18T00:00:00"/>
    <n v="3"/>
    <s v="CCE-16_Contratación directa - Sin Oferta"/>
    <n v="18900000"/>
    <n v="6300000"/>
    <n v="18900000"/>
    <s v="NO"/>
    <s v="N/A"/>
    <s v="Isabel Ruiz - 3206418085 - iruiz@bomberosbogota.gov.co "/>
    <n v="796"/>
    <s v="Fortalecimiento Institucional"/>
    <s v="Aumentar la efectividad de los servicios"/>
    <x v="3"/>
    <x v="3"/>
  </r>
  <r>
    <n v="504"/>
    <x v="1"/>
    <x v="3"/>
    <x v="6"/>
    <s v="Funcional"/>
    <s v="Fortalecimiento de la UAECOB  a través de MIPG - Defensa judicial"/>
    <s v="Gestión Jurídica"/>
    <n v="272060775"/>
    <s v="Defensa Judicial"/>
    <s v="Gestión de la defensa judicial y extrajudicial y legalidad de actos administrativos"/>
    <s v="Defensa jurídica"/>
    <s v="SI"/>
    <s v="Firma de Defensa Judicial"/>
    <n v="80111600"/>
    <s v="Prestar los servicios profesionales especializados para la representación judicial  de la Entidad y la prevención del daño antijurídico."/>
    <s v="CONTRATO DE PRESTACION DE SERVICIOS PROFESIONALES"/>
    <d v="2021-03-03T00:00:00"/>
    <d v="2021-03-08T00:00:00"/>
    <d v="2021-03-12T00:00:00"/>
    <n v="9"/>
    <s v="CCE-05_Contratación directa"/>
    <n v="272060775"/>
    <n v="30228975"/>
    <n v="272060775"/>
    <s v="NO"/>
    <s v="NA"/>
    <s v="Isabel Ruiz - 3206418085 - iruiz@bomberosbogota.gov.co "/>
    <n v="797"/>
    <s v="Fortalecimiento Institucional"/>
    <s v="Aumentar la efectividad de los servicios"/>
    <x v="3"/>
    <x v="3"/>
  </r>
  <r>
    <n v="505"/>
    <x v="1"/>
    <x v="3"/>
    <x v="6"/>
    <s v="Funcional"/>
    <s v="Fortalecimiento de la UAECOB  a través de MIPG - Defensa judicial"/>
    <s v="Gestión Jurídica"/>
    <n v="37000000"/>
    <s v="Defensa Judicial_x000a_"/>
    <s v="Proyección de respuestas a consultas, Conceptos, actos administrativos relacionados con la defensa judicial de la entidad, informes y ejercicio de la representación judicial cuando se requiera"/>
    <s v="Defensa jurídica"/>
    <s v="SI"/>
    <s v="Abogado Especializado"/>
    <n v="80111600"/>
    <s v="Prestar los servicios profesionales  jurídicos para apoyar las actividades propias de la gestión contractual que adelanta la Oficina Asesora Jurídica"/>
    <s v="CONTRATO DE PRESTACION DE SERVICIOS PROFESIONALES"/>
    <d v="2021-03-03T00:00:00"/>
    <d v="2021-03-08T00:00:00"/>
    <d v="2021-03-12T00:00:00"/>
    <n v="5"/>
    <s v="CCE-05_Contratación directa"/>
    <n v="37000000"/>
    <n v="7400000"/>
    <n v="37000000"/>
    <s v="NO"/>
    <s v="NA"/>
    <s v="Isabel Ruiz - 3206418085 - iruiz@bomberosbogota.gov.co "/>
    <n v="798"/>
    <s v="Fortalecimiento Institucional"/>
    <s v="Aumentar la efectividad de los servicios"/>
    <x v="3"/>
    <x v="3"/>
  </r>
  <r>
    <n v="506"/>
    <x v="1"/>
    <x v="3"/>
    <x v="6"/>
    <s v="Funcional"/>
    <s v="Fortalecimiento de la UAECOB  a través de MIPG - Gestion contractual"/>
    <s v="Gestión Jurídica"/>
    <n v="40000000"/>
    <s v="Gestión Contractual_x000a_"/>
    <s v="Mejoramiento al seguimiento de la ejecución contractual"/>
    <s v="Política de Transparencia, acceso a la información pública y lucha contra la corrupción"/>
    <s v="SI"/>
    <s v="Asesor"/>
    <n v="80111600"/>
    <s v="Prestar los servicios profesionales jurídicos especializados en el desarrollo de las funciones de la Oficina Asesora Jurídica "/>
    <s v="CONTRATO DE PRESTACION DE SERVICIOS PROFESIONALES"/>
    <d v="2021-08-12T00:00:00"/>
    <d v="2021-08-17T00:00:00"/>
    <d v="2021-08-20T00:00:00"/>
    <n v="5"/>
    <s v="CCE-05_Contratación directa"/>
    <n v="40000000"/>
    <n v="8000000"/>
    <n v="40000000"/>
    <s v="NO"/>
    <s v="NA"/>
    <s v="Isabel Ruiz - 3206418085 - iruiz@bomberosbogota.gov.co "/>
    <n v="799"/>
    <s v="Fortalecimiento Institucional"/>
    <s v="Aumentar la efectividad de los servicios"/>
    <x v="3"/>
    <x v="3"/>
  </r>
  <r>
    <n v="507"/>
    <x v="1"/>
    <x v="3"/>
    <x v="6"/>
    <s v="Funcional"/>
    <s v="Fortalecimiento de la UAECOB  a través de MIPG - Defensa judicial"/>
    <s v="Gestión Jurídica"/>
    <n v="15600000"/>
    <s v="Defensa Judicial_x000a_"/>
    <s v="Gestión de acciones y planes de mejora"/>
    <s v="Defensa jurídica"/>
    <s v="SI"/>
    <s v="Técnico"/>
    <n v="80111600"/>
    <s v="Prestar los servicios de apoyo para las gestiones documentales y administrativas requerida por la Oficina Asesora Jurídica."/>
    <s v="CONTRATO DE PRESTACION DE SERVICIOS PROFESIONALES"/>
    <d v="2021-05-28T00:00:00"/>
    <d v="2021-05-29T00:00:00"/>
    <d v="2021-06-01T00:00:00"/>
    <n v="6"/>
    <s v="CCE-05_Contratación directa"/>
    <n v="15600000"/>
    <n v="2600000"/>
    <n v="15600000"/>
    <s v="NO"/>
    <s v="NA"/>
    <s v="Isabel Ruiz - 3206418085 - iruiz@bomberosbogota.gov.co "/>
    <n v="800"/>
    <s v="Fortalecimiento Institucional"/>
    <s v="Aumentar la efectividad de los servicios"/>
    <x v="3"/>
    <x v="3"/>
  </r>
  <r>
    <n v="508"/>
    <x v="1"/>
    <x v="3"/>
    <x v="6"/>
    <s v="Funcional"/>
    <s v="Fortalecimiento de la UAECOB  a través de MIPG - Defensa judicial"/>
    <s v="Gestión Jurídica"/>
    <n v="31050000"/>
    <s v="Defensa Judicial"/>
    <s v="Gestión de la defensa judicial y extrajudicial y legalidad de actos administrativos"/>
    <s v="Defensa jurídica"/>
    <s v="SI"/>
    <s v="Abogado Especializado"/>
    <n v="80111600"/>
    <s v="Prestar servicios profesionales especializados  desde el punto de vista jurídico para apoyar las actividades de defensa Judicial y procesos penales que adelante la UAE Cuerpo Oficial de Bombero"/>
    <s v="CONTRATO DE PRESTACION DE SERVICIOS PROFESIONALES"/>
    <d v="2021-06-01T00:00:00"/>
    <d v="2021-06-02T00:00:00"/>
    <d v="2021-06-03T00:00:00"/>
    <n v="6"/>
    <s v="CCE-05_Contratación directa"/>
    <n v="31050000"/>
    <n v="5175000"/>
    <n v="31050000"/>
    <s v="NO"/>
    <s v="NA"/>
    <s v="Isabel Ruiz - 3206418085 - iruiz@bomberosbogota.gov.co "/>
    <n v="801"/>
    <s v="Fortalecimiento Institucional"/>
    <s v="Aumentar la efectividad de los servicios"/>
    <x v="3"/>
    <x v="3"/>
  </r>
  <r>
    <n v="509"/>
    <x v="1"/>
    <x v="3"/>
    <x v="6"/>
    <s v="Funcional"/>
    <s v="Fortalecimiento de la UAECOB  a través de MIPG - Gestion contractual"/>
    <s v="Gestión Jurídica"/>
    <n v="16000000"/>
    <s v="Gestión Contractual_x000a_"/>
    <s v="Mejoramiento al seguimiento de la ejecución contractual"/>
    <s v="Política de Transparencia, acceso a la información pública y lucha contra la corrupción"/>
    <s v="SI"/>
    <s v="Asesor"/>
    <n v="80111600"/>
    <s v="Adición y prorroga del contrato 131-2021: Prestar los servicios profesionales jurídicos especializados en el desarrollo de las funciones de la Oficina Asesora Jurídica "/>
    <s v="CONTRATO DE PRESTACION DE SERVICIOS PROFESIONALES"/>
    <d v="2021-06-01T00:00:00"/>
    <d v="2021-06-02T00:00:00"/>
    <d v="2021-06-03T00:00:00"/>
    <n v="2"/>
    <s v="CCE-05_Contratación directa"/>
    <n v="16000000"/>
    <n v="8000000"/>
    <n v="16000000"/>
    <s v="NO"/>
    <s v="NA"/>
    <s v="Isabel Ruiz - 3206418085 - iruiz@bomberosbogota.gov.co "/>
    <n v="802"/>
    <s v="Fortalecimiento Institucional"/>
    <s v="Aumentar la efectividad de los servicios"/>
    <x v="3"/>
    <x v="3"/>
  </r>
  <r>
    <n v="510"/>
    <x v="1"/>
    <x v="3"/>
    <x v="6"/>
    <s v="Funcional"/>
    <s v="Fortalecimiento de la UAECOB  a través de MIPG - Gestion contractual"/>
    <s v="Gestión Jurídica"/>
    <n v="37000000"/>
    <s v="Gestión Contractual_x000a_"/>
    <s v="Gestión de los procesos contractuales, proyeccion de contratos, documentos, actos administrativos"/>
    <s v="Política de Transparencia, acceso a la información pública y lucha contra la corrupción"/>
    <s v="SI"/>
    <s v="Abogado Especializado"/>
    <n v="80111600"/>
    <s v="Prestar los servicios profesionales  jurídicos para apoyar las actividades propias de la gestión contractual que adelanta la Oficina Asesora Jurídica"/>
    <s v="CONTRATO DE PRESTACION DE SERVICIOS PROFESIONALES"/>
    <d v="2021-03-03T00:00:00"/>
    <d v="2021-03-04T00:00:00"/>
    <d v="2021-03-08T00:00:00"/>
    <n v="5"/>
    <s v="CCE-05_Contratación directa"/>
    <n v="37000000"/>
    <n v="7400000"/>
    <n v="37000000"/>
    <s v="NO"/>
    <s v="NA"/>
    <s v="Isabel Ruiz - 3206418085 - iruiz@bomberosbogota.gov.co "/>
    <n v="803"/>
    <s v="Fortalecimiento Institucional"/>
    <s v="Aumentar la efectividad de los servicios"/>
    <x v="3"/>
    <x v="3"/>
  </r>
  <r>
    <n v="511"/>
    <x v="1"/>
    <x v="3"/>
    <x v="6"/>
    <s v="Funcional"/>
    <s v="Fortalecimiento de la UAECOB  a través de MIPG - Defensa judicial"/>
    <s v="Gestión Jurídica"/>
    <n v="25875000"/>
    <s v="Defensa Judicial"/>
    <s v="Gestión de la defensa judicial y extrajudicial "/>
    <s v="Política de Transparencia, acceso a la información pública y lucha contra la corrupción"/>
    <s v="SI"/>
    <s v="Abogado Especializado"/>
    <n v="80111600"/>
    <s v="Prestar servicios profesionales especializados  desde el punto de vista jurídico para apoyar las actividades de defensa Judicial y procesos penales que adelante la UAE Cuerpo Oficial de Bomberos"/>
    <s v="CONTRATO DE PRESTACION DE SERVICIOS PROFESIONALES"/>
    <d v="2021-06-21T00:00:00"/>
    <d v="2021-06-25T00:00:00"/>
    <d v="2021-06-28T00:00:00"/>
    <n v="5"/>
    <s v="CCE-16_Contratación directa - Sin Oferta"/>
    <n v="25875000"/>
    <n v="5175000"/>
    <n v="25875000"/>
    <s v="NO"/>
    <s v="N/A"/>
    <s v="Isabel Ruiz - 3206418085 - iruiz@bomberosbogota.gov.co "/>
    <n v="804"/>
    <s v="Fortalecimiento Institucional"/>
    <s v="Aumentar la efectividad de los servicios"/>
    <x v="3"/>
    <x v="3"/>
  </r>
  <r>
    <n v="512"/>
    <x v="1"/>
    <x v="3"/>
    <x v="6"/>
    <s v="Funcional"/>
    <s v="Fortalecimiento de la UAECOB  a través de MIPG - Gestion contractual"/>
    <s v="Gestión Jurídica"/>
    <n v="25200000"/>
    <s v="Gestión Contractual_x000a_"/>
    <s v="Gestión de los procesos contractuales, proyeccion de contratos, documentos, actos administrativos"/>
    <s v="Política de Transparencia, acceso a la información pública y lucha contra la corrupción"/>
    <s v="SI"/>
    <s v="Abogado"/>
    <n v="80111600"/>
    <s v="Prestar los servicios de apoyo para las gestiones documentales y administrativas requerida por la Oficina Asesora Jurídica."/>
    <s v="CONTRATO DE PRESTACION DE SERVICIOS PROFESIONALES"/>
    <d v="2021-07-12T00:00:00"/>
    <d v="2021-07-17T00:00:00"/>
    <d v="2021-07-20T00:00:00"/>
    <n v="5"/>
    <s v="CCE-05_Contratación directa"/>
    <n v="25200000"/>
    <n v="3600000"/>
    <n v="18000000"/>
    <s v="NO"/>
    <s v="NA"/>
    <s v="Isabel Ruiz - 3206418085 - iruiz@bomberosbogota.gov.co "/>
    <n v="805"/>
    <s v="Fortalecimiento Institucional"/>
    <s v="Aumentar la efectividad de los servicios"/>
    <x v="3"/>
    <x v="3"/>
  </r>
  <r>
    <n v="513"/>
    <x v="1"/>
    <x v="3"/>
    <x v="6"/>
    <s v="Funcional"/>
    <s v="Fortalecimiento de la UAECOB  a través de MIPG - Gestion contractual"/>
    <s v="Gestión Jurídica"/>
    <n v="35525000"/>
    <s v="Gestión Contractual_x000a_"/>
    <s v="Gestión de los procesos contractuales, proyeccion de contratos, documentos, actos administrativos"/>
    <s v="Política de Transparencia, acceso a la información pública y lucha contra la corrupción"/>
    <s v="SI"/>
    <s v="Abogado Especializado"/>
    <n v="80111600"/>
    <s v="Prestar los servicios profesionales  jurídicos para apoyar las actividades propias de la gestión contractual que adelanta la Oficina Asesora Jurídica"/>
    <s v="CONTRATO DE PRESTACION DE SERVICIOS PROFESIONALES"/>
    <d v="2021-03-08T00:00:00"/>
    <d v="2021-03-09T00:00:00"/>
    <d v="2021-03-10T00:00:00"/>
    <n v="5"/>
    <s v="CCE-05_Contratación directa"/>
    <n v="35525000"/>
    <n v="7105000"/>
    <n v="35525000"/>
    <s v="NO"/>
    <s v="NA"/>
    <s v="Isabel Ruiz - 3206418085 - iruiz@bomberosbogota.gov.co "/>
    <n v="807"/>
    <s v="Fortalecimiento Institucional"/>
    <s v="Aumentar la efectividad de los servicios"/>
    <x v="3"/>
    <x v="3"/>
  </r>
  <r>
    <n v="514"/>
    <x v="1"/>
    <x v="3"/>
    <x v="6"/>
    <s v="Funcional"/>
    <s v="Fortalecimiento de la UAECOB  a través de MIPG - Gestion contractual"/>
    <s v="Gestión Jurídica"/>
    <n v="32735000"/>
    <s v="Gestión Contractual_x000a_"/>
    <s v="Gestión de los procesos contractuales, proyeccion de contratos, documentos, actos administrativos"/>
    <s v="Política de Transparencia, acceso a la información pública y lucha contra la corrupción"/>
    <s v="SI"/>
    <s v="Abogado Especializado"/>
    <n v="80111600"/>
    <s v="prestar servicios profesionales para apoyar en las acciones de mejora, respuestas a entes de control y demás requerimientos de la oficina asesora jurídica"/>
    <s v="CONTRATO DE PRESTACION DE SERVICIOS PROFESIONALES"/>
    <d v="2021-07-12T00:00:00"/>
    <d v="2021-07-17T00:00:00"/>
    <d v="2021-07-20T00:00:00"/>
    <s v="5.45"/>
    <s v="CCE-05_Contratación directa"/>
    <n v="32735000"/>
    <n v="6000000"/>
    <n v="32735000"/>
    <s v="NO"/>
    <s v="NA"/>
    <s v="Isabel Ruiz - 3206418085 - iruiz@bomberosbogota.gov.co "/>
    <n v="808"/>
    <s v="Fortalecimiento Institucional"/>
    <s v="Aumentar la efectividad de los servicios"/>
    <x v="3"/>
    <x v="3"/>
  </r>
  <r>
    <n v="515"/>
    <x v="1"/>
    <x v="3"/>
    <x v="6"/>
    <s v="Funcional"/>
    <s v="Fortalecimiento de la UAECOB  a través de MIPG - Gestion contractual"/>
    <s v="Gestión Jurídica"/>
    <n v="28000000"/>
    <s v="Gestión Contractual_x000a_"/>
    <s v="Gestión de los procesos contractuales, proyeccion de contratos, documentos, actos administrativos"/>
    <s v="Política de Transparencia, acceso a la información pública y lucha contra la corrupción"/>
    <s v="SI"/>
    <s v="Abogado Especializado"/>
    <n v="80111600"/>
    <s v="Prestar los servicios profesionales  jurídicos para apoyar las actividades propias de la gestión contractual que adelanta la Oficina Asesora Jurídica"/>
    <s v="CONTRATO DE PRESTACION DE SERVICIOS PROFESIONALES"/>
    <d v="2021-08-08T00:00:00"/>
    <d v="2021-08-09T00:00:00"/>
    <d v="2021-08-10T00:00:00"/>
    <n v="4"/>
    <s v="CCE-05_Contratación directa"/>
    <n v="28000000"/>
    <n v="7000000"/>
    <n v="28000000"/>
    <s v="NO"/>
    <s v="NA"/>
    <s v="Isabel Ruiz - 3206418085 - iruiz@bomberosbogota.gov.co "/>
    <n v="809"/>
    <s v="Fortalecimiento Institucional"/>
    <s v="Aumentar la efectividad de los servicios"/>
    <x v="3"/>
    <x v="3"/>
  </r>
  <r>
    <n v="516"/>
    <x v="1"/>
    <x v="3"/>
    <x v="6"/>
    <s v="Funcional"/>
    <s v="Fortalecimiento de la UAECOB  a través de MIPG - Gestion contractual"/>
    <s v="Gestión Jurídica"/>
    <n v="29600000"/>
    <s v="Gestión Contractual_x000a_"/>
    <s v="Gestión de los procesos contractuales, proyeccion de contratos, documentos, actos administrativos"/>
    <s v="Política de Transparencia, acceso a la información pública y lucha contra la corrupción"/>
    <s v="SI"/>
    <s v="Abogado Especializado"/>
    <n v="80111600"/>
    <s v="Prestar los servicios profesionales  jurídicos para apoyar las actividades propias de la gestión contractual que adelanta la Oficina Asesora Jurídica"/>
    <s v="CONTRATO DE PRESTACION DE SERVICIOS PROFESIONALES"/>
    <d v="2021-08-08T00:00:00"/>
    <d v="2021-08-09T00:00:00"/>
    <d v="2021-08-10T00:00:00"/>
    <n v="4"/>
    <s v="CCE-05_Contratación directa"/>
    <n v="29600000"/>
    <n v="7400000"/>
    <n v="29600000"/>
    <s v="NO"/>
    <s v="NA"/>
    <s v="Isabel Ruiz - 3206418085 - iruiz@bomberosbogota.gov.co "/>
    <n v="810"/>
    <s v="Fortalecimiento Institucional"/>
    <s v="Aumentar la efectividad de los servicios"/>
    <x v="3"/>
    <x v="3"/>
  </r>
  <r>
    <n v="518"/>
    <x v="1"/>
    <x v="3"/>
    <x v="6"/>
    <s v="Funcional"/>
    <s v="Fortalecimiento de la UAECOB  a través de MIPG - Gestion contractual"/>
    <s v="Gestión Jurídica"/>
    <n v="16500000"/>
    <s v="Gestión Contractual_x000a_"/>
    <s v="Gestión de los procesos contractuales, proyeccion de contratos, documentos, actos administrativos"/>
    <s v="Política de Transparencia, acceso a la información pública y lucha contra la corrupción"/>
    <s v="SI"/>
    <s v="tecnico"/>
    <n v="80111600"/>
    <s v="Prestar los servicios de apoyo para el correcto desarrollo de  las gestiones documentales y administrativas requerida por la Oficina Asesora Jurídica."/>
    <s v="CONTRATO DE PRESTACION DE SERVICIOS PROFESIONALES"/>
    <d v="2021-07-12T00:00:00"/>
    <d v="2021-07-16T00:00:00"/>
    <d v="2021-07-19T00:00:00"/>
    <n v="5"/>
    <s v="CCE-16_Contratación directa - Sin Oferta"/>
    <n v="16500000"/>
    <n v="3300000"/>
    <n v="16500000"/>
    <s v="NO"/>
    <s v="N/A"/>
    <s v="Isabel Ruiz - 3206418085 - iruiz@bomberosbogota.gov.co "/>
    <n v="812"/>
    <s v="Fortalecimiento Institucional"/>
    <s v="Aumentar la efectividad de los servicios"/>
    <x v="3"/>
    <x v="3"/>
  </r>
  <r>
    <n v="520"/>
    <x v="1"/>
    <x v="3"/>
    <x v="6"/>
    <s v="Funcional"/>
    <s v="Fortalecimiento de la UAECOB  a través de MIPG - Defensa judicial"/>
    <s v="Gestión Jurídica"/>
    <n v="23400000"/>
    <s v="Defensa Judicial_x000a_"/>
    <s v="Gestión de acciones y planes de mejora"/>
    <s v="Defensa jurídica"/>
    <s v="SI"/>
    <s v="Conductor"/>
    <n v="80111600"/>
    <s v="Prestar los servicios de apoyo como conductor de la Entidad para movilizar los recursos que sean requeridos para cumplimiento misional de la UAE cuerpo oficial de Bomberos"/>
    <s v="CONTRATO DE PRESTACION DE SERVICIOS PROFESIONALES"/>
    <d v="2021-03-02T00:00:00"/>
    <d v="2021-03-02T00:00:00"/>
    <d v="2021-03-06T00:00:00"/>
    <n v="9"/>
    <s v="CCE-05_Contratación directa"/>
    <n v="23400000"/>
    <n v="2600000"/>
    <n v="23400000"/>
    <s v="NO"/>
    <s v="NA"/>
    <s v="Isabel Ruiz - 3206418085 - iruiz@bomberosbogota.gov.co "/>
    <n v="813"/>
    <s v="Fortalecimiento Institucional"/>
    <s v="Aumentar la efectividad de los servicios"/>
    <x v="3"/>
    <x v="3"/>
  </r>
  <r>
    <n v="634"/>
    <x v="1"/>
    <x v="3"/>
    <x v="6"/>
    <s v="Funcional"/>
    <s v="Fortalecimiento de la UAECOB  a través de MIPG - Gestion contractual"/>
    <s v="Gestión Jurídica"/>
    <n v="30000000"/>
    <s v="Gestión Contractual_x000a_"/>
    <s v="Seguimiento a la gestión y respuestas a requerimientos"/>
    <s v="Política de Transparencia, acceso a la información pública y lucha contra la corrupción"/>
    <s v="SI"/>
    <s v="profesional"/>
    <n v="80111600"/>
    <s v="Prestar servicios profesionales  para apoyar en las acciones de mejora, respuestas a entes de control y demás requerimientos de la Oficina Asesora Jurídica"/>
    <s v="CONTRATO DE PRESTACIÓN DE SERVICIOS DE APOYO A LA GESTIÓN"/>
    <d v="2021-01-25T00:00:00"/>
    <d v="2021-01-26T00:00:00"/>
    <d v="2021-01-27T00:00:00"/>
    <n v="5"/>
    <s v="CCE-16_Contratación directa - Sin Oferta"/>
    <n v="30000000"/>
    <n v="6000000"/>
    <n v="30000000"/>
    <s v="NO"/>
    <s v="N/A"/>
    <s v="Isabel Ruiz - 3206418085 - iruiz@bomberosbogota.gov.co "/>
    <n v="784"/>
    <s v="Fortalecimiento Institucional"/>
    <s v="Aumentar la efectividad de los servicios"/>
    <x v="3"/>
    <x v="3"/>
  </r>
  <r>
    <n v="521"/>
    <x v="1"/>
    <x v="3"/>
    <x v="7"/>
    <s v="Funcional"/>
    <s v="Fortalecimiento de la UAECOB  a través de MIPG - Tercera línea de defensa y MECI"/>
    <s v="Seguimientos a la gestión en cummplimiento de la tercera línea de defensa y lo programado en el Plan Anual de Auditorías"/>
    <n v="35033592"/>
    <s v="Enfoque hacia la prevención"/>
    <s v="Actividades para fortalecer la cultura del control en la Unidad - Sensibilizaciones en temas del Sistema de Control Interno"/>
    <s v="Control interno"/>
    <s v="SI"/>
    <s v="Técnico"/>
    <n v="80111600"/>
    <s v="Prestar servicios de apoyo a la gestión como técnico en la Oficina de Control Interno para ejecutar procesos y procedimientos administrativos y asistenciales teniendo en cuenta el Plan Anual de Auditorías"/>
    <s v="CONTRATO DE PRESTACIÓN DE SERVICIOS DE APOYO A LA GESTIÓN"/>
    <d v="2021-01-12T00:00:00"/>
    <m/>
    <d v="2021-01-18T00:00:00"/>
    <n v="10"/>
    <s v="CCE-16_Contratación directa - Sin Oferta"/>
    <n v="35033592"/>
    <n v="3503359.2"/>
    <n v="35033592"/>
    <s v="NO"/>
    <s v="N/A"/>
    <s v="Sebastian Ayala Calderon - 3058199250 - sayalac@bomberosbogota.gov.co "/>
    <n v="815"/>
    <s v="Fortalecimiento Institucional"/>
    <s v="Aumentar la efectividad de los servicios"/>
    <x v="3"/>
    <x v="3"/>
  </r>
  <r>
    <n v="522"/>
    <x v="1"/>
    <x v="3"/>
    <x v="7"/>
    <s v="Funcional"/>
    <s v="Fortalecimiento de la UAECOB  a través de MIPG - Tercera línea de defensa y MECI"/>
    <s v="Seguimientos a la gestión en cummplimiento de la tercera línea de defensa y lo programado en el Plan Anual de Auditorías"/>
    <n v="36459920"/>
    <s v="Evaluación y Seguimiento"/>
    <s v="Adelantar auditorías, seguimientos e informes de ley, evaluando la gestión y el estado del Sistema de Control Interno"/>
    <s v="Control interno"/>
    <s v="SI"/>
    <s v="Profesional"/>
    <n v="80111600"/>
    <s v="Prestar los servicios profesionales como administrador de empresas en la Oficina de Control Interno para el desarrollo del Plan Anual de Auditorías"/>
    <s v="CONTRATO DE PRESTACION DE SERVICIOS PROFESIONALES"/>
    <d v="2021-01-12T00:00:00"/>
    <m/>
    <d v="2021-01-18T00:00:00"/>
    <n v="10"/>
    <s v="CCE-16_Contratación directa - Sin Oferta"/>
    <n v="36459920"/>
    <n v="3645992"/>
    <n v="36459920"/>
    <s v="NO"/>
    <s v="N/A"/>
    <s v="Sebastian Ayala Calderon - 3058199250 - sayalac@bomberosbogota.gov.co "/>
    <n v="816"/>
    <s v="Fortalecimiento Institucional"/>
    <s v="Aumentar la efectividad de los servicios"/>
    <x v="3"/>
    <x v="3"/>
  </r>
  <r>
    <n v="523"/>
    <x v="1"/>
    <x v="3"/>
    <x v="7"/>
    <s v="Funcional"/>
    <s v="Fortalecimiento de la UAECOB  a través de MIPG - Tercera línea de defensa y MECI"/>
    <s v="Seguimientos a la gestión en cummplimiento de la tercera línea de defensa y lo programado en el Plan Anual de Auditorías"/>
    <n v="63320160"/>
    <s v="Evaluación y Seguimiento"/>
    <s v="Adelantar auditorías, seguimientos e informes de ley, evaluando la gestión y el estado del Sistema de Control Interno"/>
    <s v="Control interno"/>
    <s v="SI"/>
    <s v="Profesional"/>
    <n v="80111600"/>
    <s v="Prestar servicios profesionales como abogado en la Oficina de Control Interno para el desarrollo del Plan Anual de Auditorías"/>
    <s v="CONTRATO DE PRESTACION DE SERVICIOS PROFESIONALES"/>
    <d v="2021-01-12T00:00:00"/>
    <m/>
    <d v="2021-01-18T00:00:00"/>
    <n v="10"/>
    <s v="CCE-16_Contratación directa - Sin Oferta"/>
    <n v="63320160"/>
    <n v="6332016"/>
    <n v="63320160"/>
    <s v="NO"/>
    <s v="N/A"/>
    <s v="Sebastian Ayala Calderon - 3058199250 - sayalac@bomberosbogota.gov.co "/>
    <n v="817"/>
    <s v="Fortalecimiento Institucional"/>
    <s v="Aumentar la efectividad de los servicios"/>
    <x v="3"/>
    <x v="3"/>
  </r>
  <r>
    <n v="524"/>
    <x v="1"/>
    <x v="3"/>
    <x v="7"/>
    <s v="Funcional"/>
    <s v="Fortalecimiento de la UAECOB  a través de MIPG - Tercera línea de defensa y MECI"/>
    <s v="Seguimientos a la gestión en cummplimiento de la tercera línea de defensa y lo programado en el Plan Anual de Auditorías"/>
    <n v="63320160"/>
    <s v="Evaluación y Seguimiento"/>
    <s v="Adelantar auditorías, seguimientos e informes de ley, evaluando la gestión y el estado del Sistema de Control Interno"/>
    <s v="Control interno"/>
    <s v="SI"/>
    <s v="Profesional"/>
    <n v="80111600"/>
    <s v="Prestar servicios profesionales como contador Pública en la Oficina de Control Interno para el desarrollo del Plan Anual de Auditorías"/>
    <s v="CONTRATO DE PRESTACION DE SERVICIOS PROFESIONALES"/>
    <d v="2021-01-12T00:00:00"/>
    <m/>
    <d v="2021-01-18T00:00:00"/>
    <n v="10"/>
    <s v="CCE-16_Contratación directa - Sin Oferta"/>
    <n v="63320160"/>
    <n v="6332016"/>
    <n v="63320160"/>
    <s v="NO"/>
    <s v="N/A"/>
    <s v="Sebastian Ayala Calderon - 3058199250 - sayalac@bomberosbogota.gov.co "/>
    <n v="818"/>
    <s v="Fortalecimiento Institucional"/>
    <s v="Aumentar la efectividad de los servicios"/>
    <x v="3"/>
    <x v="3"/>
  </r>
  <r>
    <n v="525"/>
    <x v="1"/>
    <x v="3"/>
    <x v="7"/>
    <s v="Funcional"/>
    <s v="Fortalecimiento de la UAECOB  a través de MIPG - Tercera línea de defensa y MECI"/>
    <s v="Seguimientos a la gestión en cummplimiento de la tercera línea de defensa y lo programado en el Plan Anual de Auditorías"/>
    <n v="63320160"/>
    <s v="Evaluación y Seguimiento"/>
    <s v="Adelantar auditorías, seguimientos e informes de ley, evaluando la gestión y el estado del Sistema de Control Interno"/>
    <s v="Control interno"/>
    <s v="SI"/>
    <s v="Profesional"/>
    <n v="80111600"/>
    <s v="Prestar servicios profesionales en la Oficina de Control Interno para el desarrollo del Plan Anual de Auditorías"/>
    <s v="CONTRATO DE PRESTACION DE SERVICIOS PROFESIONALES"/>
    <d v="2021-01-12T00:00:00"/>
    <m/>
    <d v="2021-01-18T00:00:00"/>
    <n v="10"/>
    <s v="CCE-16_Contratación directa - Sin Oferta"/>
    <n v="63320160"/>
    <n v="6332016"/>
    <n v="63320160"/>
    <s v="NO"/>
    <s v="N/A"/>
    <s v="Sebastian Ayala Calderon - 3058199250 - sayalac@bomberosbogota.gov.co "/>
    <n v="819"/>
    <s v="Fortalecimiento Institucional"/>
    <s v="Aumentar la efectividad de los servicios"/>
    <x v="3"/>
    <x v="3"/>
  </r>
  <r>
    <m/>
    <x v="1"/>
    <x v="3"/>
    <x v="7"/>
    <s v="Funcional"/>
    <s v="Fortalecimiento de la UAECOB  a través de MIPG - Tercera línea de defensa y MECI"/>
    <s v="Seguimientos a la gestión en cummplimiento de la tercera línea de defensa y lo programado en el Plan Anual de Auditorías"/>
    <m/>
    <s v="Liderazgo Estrátegico"/>
    <s v="Presentación de resultados de las auditorías, seguimientos, informes de ley a los líderes de los procesos,  al Comité Institucional de Coordinación de Control Interno y/o Comité de Gestión y Desempeño"/>
    <s v="Control interno"/>
    <s v="SI"/>
    <m/>
    <m/>
    <m/>
    <m/>
    <m/>
    <m/>
    <m/>
    <m/>
    <m/>
    <m/>
    <m/>
    <m/>
    <m/>
    <m/>
    <s v="Sebastian Ayala Calderon - 3058199250 - sayalac@bomberosbogota.gov.co "/>
    <n v="820"/>
    <s v="Fortalecimiento Institucional"/>
    <s v="Aumentar la efectividad de los servicios"/>
    <x v="1"/>
    <x v="1"/>
  </r>
  <r>
    <m/>
    <x v="1"/>
    <x v="3"/>
    <x v="7"/>
    <s v="Funcional"/>
    <s v="Fortalecimiento de la UAECOB  a través de MIPG - Tercera línea de defensa y MECI"/>
    <s v="Seguimientos a la gestión en cummplimiento de la tercera línea de defensa y lo programado en el Plan Anual de Auditorías"/>
    <m/>
    <s v="Evaluación de la Gestión del Riesgo"/>
    <s v="Identificar los riesgos que pueden afectar la gestión y al Sistema de Control Interno"/>
    <s v="Control interno"/>
    <s v="SI"/>
    <m/>
    <m/>
    <m/>
    <m/>
    <m/>
    <m/>
    <m/>
    <m/>
    <m/>
    <m/>
    <m/>
    <m/>
    <m/>
    <m/>
    <s v="Sebastian Ayala Calderon - 3058199250 - sayalac@bomberosbogota.gov.co "/>
    <n v="821"/>
    <s v="Fortalecimiento Institucional"/>
    <s v="Aumentar la efectividad de los servicios"/>
    <x v="1"/>
    <x v="1"/>
  </r>
  <r>
    <m/>
    <x v="1"/>
    <x v="3"/>
    <x v="7"/>
    <s v="Funcional"/>
    <s v="Fortalecimiento de la UAECOB  a través de MIPG - Tercera línea de defensa y MECI"/>
    <s v="Seguimientos a la gestión en cummplimiento de la tercera línea de defensa y lo programado en el Plan Anual de Auditorías"/>
    <m/>
    <s v="Relación con entes de control Externo"/>
    <s v="Facilitar el flujo de información entre la entidad y la Contraloría, así como hacer segimiento a la respuestas a este ente de control"/>
    <s v="Control interno"/>
    <s v="SI"/>
    <m/>
    <m/>
    <m/>
    <m/>
    <m/>
    <m/>
    <m/>
    <m/>
    <m/>
    <m/>
    <m/>
    <m/>
    <m/>
    <m/>
    <s v="Sebastian Ayala Calderon - 3058199250 - sayalac@bomberosbogota.gov.co "/>
    <n v="822"/>
    <s v="Fortalecimiento Institucional"/>
    <s v="Aumentar la efectividad de los servicios"/>
    <x v="1"/>
    <x v="1"/>
  </r>
  <r>
    <n v="526"/>
    <x v="1"/>
    <x v="3"/>
    <x v="8"/>
    <s v="Funcional"/>
    <s v="Fortalecimiento de la UAECOB  a través de MIPG - Comunicaciones y Prensa"/>
    <s v="Comunicación externa"/>
    <n v="80000000"/>
    <s v="Divulgación misional"/>
    <s v="Relacionamiento con la prensa y públicos especiales"/>
    <s v="Política de Transparencia, acceso a la información pública y lucha contra la corrupción"/>
    <s v="SI"/>
    <s v="Coordinador"/>
    <n v="80111600"/>
    <s v="Prestación de servicios profesionales en el equipo de comunicaciones de la Entidad para apoyar la divulgación y socialización de los temas misionales de la UAECOB."/>
    <s v="CONTRATO DE PRESTACION DE SERVICIOS PROFESIONALES"/>
    <d v="2021-03-05T00:00:00"/>
    <m/>
    <d v="2021-02-15T00:00:00"/>
    <n v="10"/>
    <s v="CCE-16_Contratación directa - Sin Oferta"/>
    <n v="72000000"/>
    <n v="8000000"/>
    <n v="72000000"/>
    <s v="NO"/>
    <s v="N/A"/>
    <s v="Sebastian Ayala Calderon - 3058199250 - sayalac@bomberosbogota.gov.co "/>
    <n v="823"/>
    <s v="Fortalecimiento Institucional"/>
    <s v="Aumentar la efectividad de los servicios"/>
    <x v="3"/>
    <x v="3"/>
  </r>
  <r>
    <m/>
    <x v="1"/>
    <x v="3"/>
    <x v="8"/>
    <s v="Funcional"/>
    <s v="Fortalecimiento de la UAECOB  a través de MIPG - Comunicaciones y Prensa"/>
    <s v="Comunicación externa"/>
    <m/>
    <s v="Divulgación misional"/>
    <s v="Producción de medios externos, eventos y campañas "/>
    <s v="Política de Transparencia, acceso a la información pública y lucha contra la corrupción"/>
    <s v="SI"/>
    <s v="Coordinador"/>
    <m/>
    <m/>
    <m/>
    <m/>
    <m/>
    <m/>
    <m/>
    <m/>
    <m/>
    <m/>
    <m/>
    <m/>
    <m/>
    <s v="Sebastian Ayala Calderon - 3058199250 - sayalac@bomberosbogota.gov.co "/>
    <n v="824"/>
    <s v="Fortalecimiento Institucional"/>
    <s v="Aumentar la efectividad de los servicios"/>
    <x v="1"/>
    <x v="1"/>
  </r>
  <r>
    <n v="527"/>
    <x v="1"/>
    <x v="3"/>
    <x v="8"/>
    <s v="Funcional"/>
    <s v="Fortalecimiento de la UAECOB  a través de MIPG - Comunicaciones y Prensa"/>
    <s v="Comunicación externa"/>
    <n v="43930000"/>
    <s v="Divulgación misional"/>
    <s v="Producción de medios externos, eventos y campañas "/>
    <s v="Política de Transparencia, acceso a la información pública y lucha contra la corrupción"/>
    <s v="SI"/>
    <s v="Comunicador/Periodista"/>
    <n v="80111600"/>
    <s v="Prestación de servicios profesionales en el equipo de comunicaciones de la Entidad, para apoyar la difusión de la información que es generada por la UAECOB, en sus diferentes medios de difusion."/>
    <s v="CONTRATO DE PRESTACION DE SERVICIOS PROFESIONALES"/>
    <d v="2021-03-05T00:00:00"/>
    <m/>
    <d v="2021-02-15T00:00:00"/>
    <n v="10"/>
    <s v="CCE-16_Contratación directa - Sin Oferta"/>
    <n v="39960000"/>
    <n v="4393000"/>
    <n v="39960000"/>
    <s v="NO"/>
    <s v="N/A"/>
    <s v="Sebastian Ayala Calderon - 3058199250 - sayalac@bomberosbogota.gov.co "/>
    <n v="825"/>
    <s v="Fortalecimiento Institucional"/>
    <s v="Aumentar la efectividad de los servicios"/>
    <x v="3"/>
    <x v="3"/>
  </r>
  <r>
    <n v="528"/>
    <x v="1"/>
    <x v="3"/>
    <x v="8"/>
    <s v="Funcional"/>
    <s v="Fortalecimiento de la UAECOB  a través de MIPG - Comunicaciones y Prensa"/>
    <s v="Comunicación externa"/>
    <n v="33090000"/>
    <s v="Divulgación misional"/>
    <s v="Producción de medios externos, eventos y campañas "/>
    <s v="Política de Transparencia, acceso a la información pública y lucha contra la corrupción"/>
    <s v="SI"/>
    <s v="Comunicador/Periodista"/>
    <n v="80111600"/>
    <s v="Prestación de servicios profesionales en el equipo de comunicaciones de la Entidad, para apoyar la difusión de la información que es generada por la UAECOB, en sus diferentes medios de difusion."/>
    <s v="CONTRATO DE PRESTACION DE SERVICIOS PROFESIONALES"/>
    <d v="2021-01-15T00:00:00"/>
    <m/>
    <d v="2021-01-10T00:00:00"/>
    <n v="10"/>
    <s v="CCE-16_Contratación directa - Sin Oferta"/>
    <n v="33090000"/>
    <n v="3309000"/>
    <n v="30240000"/>
    <s v="NO"/>
    <s v="N/A"/>
    <s v="Sebastian Ayala Calderon - 3058199250 - sayalac@bomberosbogota.gov.co "/>
    <n v="826"/>
    <s v="Fortalecimiento Institucional"/>
    <s v="Aumentar la efectividad de los servicios"/>
    <x v="3"/>
    <x v="3"/>
  </r>
  <r>
    <n v="529"/>
    <x v="1"/>
    <x v="3"/>
    <x v="8"/>
    <s v="Funcional"/>
    <s v="Fortalecimiento de la UAECOB  a través de MIPG - Comunicaciones y Prensa"/>
    <s v="Comunicación externa"/>
    <n v="28563232"/>
    <s v="Divulgación misional"/>
    <s v="Producción de medios externos, eventos y campañas "/>
    <s v="Política de Transparencia, acceso a la información pública y lucha contra la corrupción"/>
    <s v="SI"/>
    <s v="Community Manager"/>
    <n v="80111600"/>
    <s v="Prestar apoyo técnico para desarrollar labores específicas de comunicaciones externas y administrar las redes sociales (community manager) de la unidad administrativa especial cuerpo oficial de bomberos"/>
    <s v="CONTRATO DE PRESTACIÓN DE SERVICIOS DE APOYO A LA GESTIÓN"/>
    <d v="2021-02-01T00:00:00"/>
    <m/>
    <d v="2021-02-15T00:00:00"/>
    <n v="10"/>
    <s v="CCE-16_Contratación directa - Sin Oferta"/>
    <n v="28563232"/>
    <n v="2856323.2"/>
    <n v="28563232"/>
    <s v="NO"/>
    <s v="N/A"/>
    <s v="Sebastian Ayala Calderon - 3058199250 - sayalac@bomberosbogota.gov.co "/>
    <n v="827"/>
    <s v="Fortalecimiento Institucional"/>
    <s v="Aumentar la efectividad de los servicios"/>
    <x v="3"/>
    <x v="3"/>
  </r>
  <r>
    <n v="530"/>
    <x v="1"/>
    <x v="3"/>
    <x v="8"/>
    <s v="Funcional"/>
    <s v="Fortalecimiento de la UAECOB  a través de MIPG - Comunicaciones y Prensa"/>
    <s v="Comunicación externa"/>
    <n v="55000000"/>
    <s v="Divulgación misional"/>
    <s v="Producción de medios externos, eventos y campañas "/>
    <s v="Política de Transparencia, acceso a la información pública y lucha contra la corrupción"/>
    <s v="SI"/>
    <s v="Coordinador/Diseño"/>
    <n v="80111600"/>
    <s v="Prestación de servicios profesionales en el equipo de comunicaciones en las actividades que se requieran para fortalecer los planes y proyectos de alto impacto hacia la población objeto de atención de la UAECOB y la ciudadania en general.  "/>
    <s v="CONTRATO DE PRESTACION DE SERVICIOS PROFESIONALES"/>
    <d v="2021-02-01T00:00:00"/>
    <m/>
    <d v="2021-01-16T00:00:00"/>
    <n v="10"/>
    <s v="CCE-16_Contratación directa - Sin Oferta"/>
    <n v="55000000"/>
    <n v="5500000"/>
    <n v="45530000"/>
    <s v="NO"/>
    <s v="N/A"/>
    <s v="Sebastian Ayala Calderon - 3058199250 - sayalac@bomberosbogota.gov.co "/>
    <n v="828"/>
    <s v="Fortalecimiento Institucional"/>
    <s v="Aumentar la efectividad de los servicios"/>
    <x v="3"/>
    <x v="3"/>
  </r>
  <r>
    <n v="531"/>
    <x v="1"/>
    <x v="3"/>
    <x v="8"/>
    <s v="Funcional"/>
    <s v="Fortalecimiento de la UAECOB  a través de MIPG - Comunicaciones y Prensa"/>
    <s v="Comunicación externa"/>
    <n v="5130000"/>
    <s v="Divulgación misional"/>
    <s v="Producción de medios externos, eventos y campañas "/>
    <s v="Política de Transparencia, acceso a la información pública y lucha contra la corrupción"/>
    <s v="SI"/>
    <s v="Editor audiovisual"/>
    <n v="80111600"/>
    <s v="Prestar apoyo técnico en la producción y edición de material audiovisual de acuerdo a las necesidades comunicacionales de la unidad adminstrativa especial cuerpo de bomberos bogotá"/>
    <s v="CONTRATO DE PRESTACIÓN DE SERVICIOS DE APOYO A LA GESTIÓN"/>
    <d v="2021-03-01T00:00:00"/>
    <m/>
    <d v="2021-02-15T00:00:00"/>
    <n v="1.8"/>
    <s v="CCE-16_Contratación directa - Sin Oferta"/>
    <n v="17100000"/>
    <n v="2850000"/>
    <n v="23500000"/>
    <s v="NO"/>
    <s v="N/A"/>
    <s v="Sebastian Ayala Calderon - 3058199250 - sayalac@bomberosbogota.gov.co "/>
    <n v="829"/>
    <s v="Fortalecimiento Institucional"/>
    <s v="Aumentar la efectividad de los servicios"/>
    <x v="3"/>
    <x v="3"/>
  </r>
  <r>
    <m/>
    <x v="1"/>
    <x v="3"/>
    <x v="8"/>
    <s v="Funcional"/>
    <s v="Fortalecimiento de la UAECOB  a través de MIPG - Comunicaciones y Prensa"/>
    <s v="Comunicación externa"/>
    <m/>
    <s v="Divulgación misional"/>
    <s v="Manejo de crisis"/>
    <s v="Política de Transparencia, acceso a la información pública y lucha contra la corrupción"/>
    <s v="SI"/>
    <m/>
    <m/>
    <m/>
    <m/>
    <m/>
    <m/>
    <m/>
    <m/>
    <m/>
    <m/>
    <m/>
    <m/>
    <m/>
    <m/>
    <s v="Sebastian Ayala Calderon - 3058199250 - sayalac@bomberosbogota.gov.co "/>
    <n v="830"/>
    <s v="Fortalecimiento Institucional"/>
    <s v="Aumentar la efectividad de los servicios"/>
    <x v="1"/>
    <x v="1"/>
  </r>
  <r>
    <n v="532"/>
    <x v="1"/>
    <x v="3"/>
    <x v="8"/>
    <s v="Funcional"/>
    <s v="Fortalecimiento de la UAECOB  a través de MIPG - Comunicaciones y Prensa"/>
    <s v="Comunicación interna"/>
    <n v="72000000"/>
    <s v="Divulgación información de interés para servidores y contratistas"/>
    <s v="Producción de medios y campañas internas"/>
    <s v="Política de Transparencia, acceso a la información pública y lucha contra la corrupción"/>
    <s v="SI"/>
    <s v="Coordinador"/>
    <n v="80111600"/>
    <s v="Prestación de servicios profesionales en el equipo de comunicaciones de la Entidad para apoyar la divulgación y socialización de los temas misionales de la UAECOB."/>
    <s v="CONTRATO DE PRESTACION DE SERVICIOS PROFESIONALES"/>
    <d v="2021-01-15T00:00:00"/>
    <m/>
    <d v="2021-01-10T00:00:00"/>
    <n v="10"/>
    <s v="CCE-16_Contratación directa - Sin Oferta"/>
    <n v="72000000"/>
    <n v="7200000"/>
    <n v="72000000"/>
    <s v="NO"/>
    <s v="N/A"/>
    <s v="Sebastian Ayala Calderon - 3058199250 - sayalac@bomberosbogota.gov.co "/>
    <n v="831"/>
    <s v="Fortalecimiento Institucional"/>
    <s v="Aumentar la efectividad de los servicios"/>
    <x v="3"/>
    <x v="3"/>
  </r>
  <r>
    <n v="533"/>
    <x v="1"/>
    <x v="3"/>
    <x v="8"/>
    <s v="Funcional"/>
    <s v="Fortalecimiento de la UAECOB  a través de MIPG - Comunicaciones y Prensa"/>
    <s v="Comunicación interna"/>
    <n v="34000000"/>
    <s v="Divulgación información de interés para servidores y contratistas"/>
    <s v="Producción de medios y campañas internas"/>
    <s v="Política de Transparencia, acceso a la información pública y lucha contra la corrupción"/>
    <s v="SI"/>
    <s v="Comunicador/Periodista"/>
    <n v="80111600"/>
    <s v="Prestación de servicios profesionales en el equipo de comunicaciones de la Entidad, para apoyar la difusión de la información que es generada por la UAECOB, en sus diferentes medios de difusion."/>
    <s v="CONTRATO DE PRESTACION DE SERVICIOS PROFESIONALES"/>
    <d v="2021-01-15T00:00:00"/>
    <m/>
    <d v="2021-01-10T00:00:00"/>
    <n v="10"/>
    <s v="CCE-16_Contratación directa - Sin Oferta"/>
    <n v="34000000"/>
    <n v="3400000"/>
    <n v="33230000"/>
    <s v="NO"/>
    <s v="N/A"/>
    <s v="Sebastian Ayala Calderon - 3058199250 - sayalac@bomberosbogota.gov.co "/>
    <n v="832"/>
    <s v="Fortalecimiento Institucional"/>
    <s v="Aumentar la efectividad de los servicios"/>
    <x v="3"/>
    <x v="3"/>
  </r>
  <r>
    <n v="534"/>
    <x v="1"/>
    <x v="3"/>
    <x v="8"/>
    <s v="Funcional"/>
    <s v="Fortalecimiento de la UAECOB  a través de MIPG - Comunicaciones y Prensa"/>
    <s v="Comunicación interna"/>
    <n v="20100000"/>
    <s v="Divulgación información de interés para servidores y contratistas"/>
    <s v="Producción de medios y campañas internas"/>
    <s v="Política de Transparencia, acceso a la información pública y lucha contra la corrupción"/>
    <s v="SI"/>
    <s v="Administrador de contenido"/>
    <n v="80111600"/>
    <s v="Prestar sus servicios profesionales en asuntos de comunicaciones internas y desarrollar labores específicas de comunicación digital como administrador de contenidos de la intranet y sitio web de la entidad"/>
    <s v="CONTRATO DE PRESTACION DE SERVICIOS PROFESIONALES"/>
    <d v="2021-01-15T00:00:00"/>
    <m/>
    <d v="2021-01-10T00:00:00"/>
    <n v="6"/>
    <s v="CCE-16_Contratación directa - Sin Oferta"/>
    <n v="20100000"/>
    <n v="3350000"/>
    <n v="10080000"/>
    <s v="NO"/>
    <s v="N/A"/>
    <s v="Sebastian Ayala Calderon - 3058199250 - sayalac@bomberosbogota.gov.co "/>
    <n v="833"/>
    <s v="Fortalecimiento Institucional"/>
    <s v="Aumentar la efectividad de los servicios"/>
    <x v="3"/>
    <x v="3"/>
  </r>
  <r>
    <n v="535"/>
    <x v="1"/>
    <x v="3"/>
    <x v="8"/>
    <s v="Funcional"/>
    <s v="Fortalecimiento de la UAECOB  a través de MIPG - Comunicaciones y Prensa"/>
    <s v="Comunicación interna"/>
    <n v="33090000"/>
    <s v="Divulgación información de interés para servidores y contratistas"/>
    <s v="Producción de medios y campañas internas"/>
    <s v="Política de Transparencia, acceso a la información pública y lucha contra la corrupción"/>
    <s v="SI"/>
    <s v="Diseñadora"/>
    <n v="80111600"/>
    <s v="Prestar sus servicios profesionales en el apoyo en el diseño de piezas digitales y visuales que respondan a las necesidades que requiera el equipo de comunicaciones en articulación con las demas dependencias  de la UAECOB."/>
    <s v="CONTRATO DE PRESTACION DE SERVICIOS PROFESIONALES"/>
    <d v="2021-01-15T00:00:00"/>
    <m/>
    <d v="2021-01-10T00:00:00"/>
    <n v="10"/>
    <s v="CCE-16_Contratación directa - Sin Oferta"/>
    <n v="33090000"/>
    <n v="3309000"/>
    <n v="33090000"/>
    <s v="NO"/>
    <s v="N/A"/>
    <s v="Sebastian Ayala Calderon - 3058199250 - sayalac@bomberosbogota.gov.co "/>
    <n v="834"/>
    <s v="Fortalecimiento Institucional"/>
    <s v="Aumentar la efectividad de los servicios"/>
    <x v="3"/>
    <x v="3"/>
  </r>
  <r>
    <m/>
    <x v="1"/>
    <x v="3"/>
    <x v="8"/>
    <s v="Funcional"/>
    <s v="Fortalecimiento de la UAECOB  a través de MIPG - Comunicaciones y Prensa"/>
    <s v="Comunicación interna"/>
    <m/>
    <s v="Divulgación para fortalecer el clima y la cultura "/>
    <s v="Apoyo a solicitudes de gestión  humana y las demás subdirecciones de la entidad"/>
    <s v="Política de Transparencia, acceso a la información pública y lucha contra la corrupción"/>
    <s v="SI"/>
    <s v="Coordinador"/>
    <m/>
    <m/>
    <m/>
    <m/>
    <m/>
    <m/>
    <m/>
    <m/>
    <m/>
    <m/>
    <m/>
    <m/>
    <m/>
    <s v="Sebastian Ayala Calderon - 3058199250 - sayalac@bomberosbogota.gov.co "/>
    <n v="835"/>
    <s v="Fortalecimiento Institucional"/>
    <s v="Aumentar la efectividad de los servicios"/>
    <x v="1"/>
    <x v="1"/>
  </r>
  <r>
    <m/>
    <x v="1"/>
    <x v="3"/>
    <x v="8"/>
    <s v="Funcional"/>
    <s v="Fortalecimiento de la UAECOB  a través de MIPG - Comunicaciones y Prensa"/>
    <s v="Comunicación interna"/>
    <m/>
    <s v="Divulgación para fortalecer el clima y la cultura "/>
    <s v="Planeación y ejecución de eventos internos"/>
    <s v="Política de Transparencia, acceso a la información pública y lucha contra la corrupción"/>
    <s v="SI"/>
    <s v="Coordinador"/>
    <m/>
    <m/>
    <m/>
    <m/>
    <m/>
    <m/>
    <m/>
    <m/>
    <m/>
    <m/>
    <m/>
    <m/>
    <m/>
    <s v="Sebastian Ayala Calderon - 3058199250 - sayalac@bomberosbogota.gov.co "/>
    <n v="836"/>
    <s v="Fortalecimiento Institucional"/>
    <s v="Aumentar la efectividad de los servicios"/>
    <x v="1"/>
    <x v="1"/>
  </r>
  <r>
    <n v="536"/>
    <x v="1"/>
    <x v="3"/>
    <x v="8"/>
    <s v="Funcional"/>
    <s v="Fortalecimiento de la UAECOB  a través de MIPG - Comunicaciones y Prensa"/>
    <s v="Comunicación interna"/>
    <n v="27000000"/>
    <s v="Prestar servicios administrativos"/>
    <s v="Prestar servicios administrativos en la oficina de Comunicaciones y Prensa"/>
    <s v="Política de Transparencia, acceso a la información pública y lucha contra la corrupción"/>
    <s v="SI"/>
    <s v="Auxiliar"/>
    <n v="80111600"/>
    <s v="Prestación de servicios de apoyo técnico  en la Dirección en asuntos relacionados con comunicaciones y prensa."/>
    <s v="CONTRATO DE PRESTACIÓN DE SERVICIOS DE APOYO A LA GESTIÓN"/>
    <d v="2021-01-15T00:00:00"/>
    <m/>
    <d v="2021-01-10T00:00:00"/>
    <n v="10"/>
    <s v="CCE-16_Contratación directa - Sin Oferta"/>
    <n v="27000000"/>
    <n v="2700000"/>
    <n v="23550000"/>
    <s v="NO"/>
    <s v="N/A"/>
    <s v="Sebastian Ayala Calderon - 3058199250 - sayalac@bomberosbogota.gov.co "/>
    <n v="837"/>
    <s v="Fortalecimiento Institucional"/>
    <s v="Aumentar la efectividad de los servicios"/>
    <x v="3"/>
    <x v="3"/>
  </r>
  <r>
    <n v="537"/>
    <x v="1"/>
    <x v="3"/>
    <x v="9"/>
    <s v="Funcional"/>
    <s v="Fortalecimiento de la UAECOB  a través de MIPG - Asesoría y Gestión Despacho"/>
    <s v="Gestión del Despacho"/>
    <n v="25616250"/>
    <s v="Apoyo a la gestión sobre las funciones del despacho"/>
    <s v="Ejecutar procesos y procedimientos administrativos y asistenciales."/>
    <s v="Política de planeación institucional"/>
    <s v="SI"/>
    <m/>
    <n v="80111600"/>
    <s v="Prestar servicios de apoyo a la gestión en la Dirección de la UAECOB para ejecutar procesos y procedimientos administrativos y asistenciales."/>
    <s v="CONTRATO DE PRESTACIÓN DE SERVICIOS DE APOYO A LA GESTIÓN"/>
    <d v="2021-01-10T00:00:00"/>
    <m/>
    <d v="2021-01-15T00:00:00"/>
    <n v="11"/>
    <s v="CCE-16_Contratación directa - Sin Oferta"/>
    <n v="25616250"/>
    <n v="2328750"/>
    <n v="25616250"/>
    <s v="NO"/>
    <s v="N/A"/>
    <s v="Sebastian Ayala Calderon - 3058199250 - sayalac@bomberosbogota.gov.co "/>
    <n v="838"/>
    <s v="Fortalecimiento Institucional"/>
    <s v="Aumentar la efectividad de los servicios"/>
    <x v="3"/>
    <x v="3"/>
  </r>
  <r>
    <n v="538"/>
    <x v="1"/>
    <x v="3"/>
    <x v="9"/>
    <s v="Funcional"/>
    <s v="Fortalecimiento de la UAECOB  a través de MIPG - Asesoría y Gestión Despacho"/>
    <s v="Gestión del Despacho"/>
    <n v="30800000"/>
    <s v="Apoyo a la gestión sobre las funciones del despacho"/>
    <s v="Apoyar operativamente la gestión "/>
    <s v="Política de planeación institucional"/>
    <s v="SI"/>
    <m/>
    <n v="80111600"/>
    <s v="Apoyar operativamente la gestión de la Entidad, mediante el transporte de recursos que le sean indicados en el marco de las funciones de la entidad."/>
    <s v="CONTRATO DE PRESTACIÓN DE SERVICIOS DE APOYO A LA GESTIÓN"/>
    <d v="2021-01-10T00:00:00"/>
    <m/>
    <d v="2021-01-15T00:00:00"/>
    <n v="11"/>
    <s v="CCE-16_Contratación directa - Sin Oferta"/>
    <n v="30800000"/>
    <n v="2800000"/>
    <n v="30800000"/>
    <s v="NO"/>
    <s v="N/A"/>
    <s v="Sebastian Ayala Calderon - 3058199250 - sayalac@bomberosbogota.gov.co "/>
    <n v="839"/>
    <s v="Fortalecimiento Institucional"/>
    <s v="Aumentar la efectividad de los servicios"/>
    <x v="3"/>
    <x v="3"/>
  </r>
  <r>
    <n v="539"/>
    <x v="1"/>
    <x v="3"/>
    <x v="9"/>
    <s v="Funcional"/>
    <s v="Fortalecimiento de la UAECOB  a través de MIPG - Asesoría y Gestión Despacho"/>
    <s v="Gestión del Despacho"/>
    <n v="47817000"/>
    <s v="Asesoria sobre las funciones del despacho"/>
    <s v="Articulación interinstitucional entre las diferentes dependencias y entidades"/>
    <s v="Política de planeación institucional"/>
    <s v="SI"/>
    <m/>
    <n v="80111600"/>
    <s v="Prestar servicios profesionales a la dirección de la entidad, para apoyar en el fortalecimiento y modernización interinstitucional entre las diferentes dependencias de la Uaecob"/>
    <s v="CONTRATO DE PRESTACION DE SERVICIOS PROFESIONALES"/>
    <d v="2021-01-10T00:00:00"/>
    <m/>
    <d v="2021-01-15T00:00:00"/>
    <n v="11"/>
    <s v="CCE-16_Contratación directa - Sin Oferta"/>
    <n v="47817000"/>
    <n v="4347000"/>
    <n v="47817000"/>
    <s v="NO"/>
    <s v="N/A"/>
    <s v="Sebastian Ayala Calderon - 3058199250 - sayalac@bomberosbogota.gov.co "/>
    <n v="840"/>
    <s v="Fortalecimiento Institucional"/>
    <s v="Aumentar la efectividad de los servicios"/>
    <x v="3"/>
    <x v="3"/>
  </r>
  <r>
    <n v="540"/>
    <x v="1"/>
    <x v="3"/>
    <x v="9"/>
    <s v="Funcional"/>
    <s v="Fortalecimiento de la UAECOB  a través de MIPG - Asesoría y Gestión Despacho"/>
    <s v="Gestión del Despacho"/>
    <n v="76006260"/>
    <s v="Asesoria sobre las funciones del despacho"/>
    <s v="Articulación interinstitucional entre las diferentes dependencias y entidades"/>
    <s v="Política de planeación institucional"/>
    <s v="SI"/>
    <m/>
    <n v="80111600"/>
    <s v="Prestar servicios profesionales a la dirección de la entidad, para la implementación de actividades de articulación interinstitucional entre las diferentes dependencias y entidades del sector, tanto de carácter distrital y nacional con el fin de dar cumplimiento a la misionalidad propia de la UAECOB."/>
    <s v="CONTRATO DE PRESTACION DE SERVICIOS PROFESIONALES"/>
    <d v="2021-01-10T00:00:00"/>
    <m/>
    <d v="2021-01-15T00:00:00"/>
    <n v="11"/>
    <s v="CCE-16_Contratación directa - Sin Oferta"/>
    <n v="76006260"/>
    <n v="6909660"/>
    <n v="76006260"/>
    <s v="NO"/>
    <s v="N/A"/>
    <s v="Sebastian Ayala Calderon - 3058199250 - sayalac@bomberosbogota.gov.co "/>
    <n v="841"/>
    <s v="Fortalecimiento Institucional"/>
    <s v="Aumentar la efectividad de los servicios"/>
    <x v="3"/>
    <x v="3"/>
  </r>
  <r>
    <n v="541"/>
    <x v="1"/>
    <x v="3"/>
    <x v="9"/>
    <s v="Funcional"/>
    <s v="Fortalecimiento de la UAECOB  a través de MIPG - Asesoría y Gestión Despacho"/>
    <s v="Gestión del Despacho"/>
    <n v="92000000"/>
    <s v="Asesoria sobre las funciones del despacho"/>
    <s v="Acciones que permitan mejorar los procesos transversales de la entidad."/>
    <s v="Política de planeación institucional"/>
    <s v="SI"/>
    <m/>
    <n v="80111600"/>
    <s v="Prestar servicios especializados en la Dirección de la UAECOB en la realización de las acciones que permitan mejorar los procesos transversales de la entidad."/>
    <s v="CONTRATO DE PRESTACION DE SERVICIOS PROFESIONALES"/>
    <d v="2021-01-10T00:00:00"/>
    <m/>
    <d v="2021-01-15T00:00:00"/>
    <n v="10"/>
    <s v="CCE-16_Contratación directa - Sin Oferta"/>
    <n v="92000000"/>
    <n v="9200000"/>
    <n v="92000000"/>
    <s v="NO"/>
    <s v="N/A"/>
    <s v="Sebastian Ayala Calderon - 3058199250 - sayalac@bomberosbogota.gov.co "/>
    <n v="842"/>
    <s v="Fortalecimiento Institucional"/>
    <s v="Aumentar la efectividad de los servicios"/>
    <x v="3"/>
    <x v="3"/>
  </r>
  <r>
    <n v="542"/>
    <x v="1"/>
    <x v="3"/>
    <x v="9"/>
    <s v="Funcional"/>
    <s v="Fortalecimiento de la UAECOB  a través de MIPG - Asesoría y Gestión Despacho"/>
    <s v="Gestión del Despacho"/>
    <n v="92000000"/>
    <s v="Asesoria sobre las funciones del despacho"/>
    <s v="Fortalecimiento de los procesos y procedimientos internos y externos de la UAECOB."/>
    <s v="Política de planeación institucional"/>
    <s v="SI"/>
    <m/>
    <n v="80111600"/>
    <s v="Prestar servicios profesionales para asesorar a la Dirección General en el fortalecimiento de los procesos y procedimientos internos y externos de la UAECOB."/>
    <s v="CONTRATO DE PRESTACION DE SERVICIOS PROFESIONALES"/>
    <d v="2021-01-10T00:00:00"/>
    <m/>
    <d v="2021-01-15T00:00:00"/>
    <n v="10"/>
    <s v="CCE-16_Contratación directa - Sin Oferta"/>
    <n v="92000000"/>
    <n v="9200000"/>
    <n v="92000000"/>
    <s v="NO"/>
    <s v="N/A"/>
    <s v="Sebastian Ayala Calderon - 3058199250 - sayalac@bomberosbogota.gov.co "/>
    <n v="843"/>
    <s v="Fortalecimiento Institucional"/>
    <s v="Aumentar la efectividad de los servicios"/>
    <x v="3"/>
    <x v="3"/>
  </r>
  <r>
    <n v="543"/>
    <x v="1"/>
    <x v="3"/>
    <x v="9"/>
    <s v="Funcional"/>
    <s v="Fortalecimiento de la UAECOB  a través de MIPG - Asesoría y Gestión Despacho"/>
    <s v="Gestión del Despacho"/>
    <n v="92000000"/>
    <s v="Asesoria sobre las funciones del despacho"/>
    <s v="Asesoria temas administrativos y financieros que requiera, con el fin de dar cumplimiento a la misionalidad propia de la UAECOB. "/>
    <s v="Política de planeación institucional"/>
    <s v="SI"/>
    <m/>
    <n v="80111600"/>
    <s v="Prestar servicios profesionales a la Dirección de la UAECOB en los temas administrativos y financieros que requiera, con el fin de dar cumplimiento a la misionalidad propia de la UAECOB. "/>
    <s v="CONTRATO DE PRESTACION DE SERVICIOS PROFESIONALES"/>
    <d v="2021-01-10T00:00:00"/>
    <m/>
    <d v="2021-01-15T00:00:00"/>
    <n v="10"/>
    <s v="CCE-16_Contratación directa - Sin Oferta"/>
    <n v="92000000"/>
    <n v="9200000"/>
    <n v="92000000"/>
    <s v="NO"/>
    <s v="N/A"/>
    <s v="Sebastian Ayala Calderon - 3058199250 - sayalac@bomberosbogota.gov.co "/>
    <n v="844"/>
    <s v="Fortalecimiento Institucional"/>
    <s v="Aumentar la efectividad de los servicios"/>
    <x v="3"/>
    <x v="3"/>
  </r>
  <r>
    <n v="544"/>
    <x v="1"/>
    <x v="3"/>
    <x v="9"/>
    <s v="Funcional"/>
    <s v="Fortalecimiento de la UAECOB  a través de MIPG - Asesoría y Gestión Despacho"/>
    <s v="Gestión del Despacho"/>
    <n v="46575000"/>
    <s v="Asesoria sobre las funciones del despacho"/>
    <s v="Desarrollo de planes, programas y proyectos transversales, desarrollados por la UAECOB "/>
    <s v="Política de planeación institucional"/>
    <s v="SI"/>
    <m/>
    <n v="80111600"/>
    <s v="Prestación de servicios profesionales jurídicos y administrativos en el marco del desarrollo de planes, programas y proyectos transversales, desarrollados por la UAECOB "/>
    <s v="CONTRATO DE PRESTACION DE SERVICIOS PROFESIONALES"/>
    <d v="2021-01-10T00:00:00"/>
    <m/>
    <d v="2021-01-15T00:00:00"/>
    <n v="10"/>
    <s v="CCE-16_Contratación directa - Sin Oferta"/>
    <n v="51000000"/>
    <n v="5100000"/>
    <n v="51000000"/>
    <s v="NO"/>
    <s v="N/A"/>
    <s v="Sebastian Ayala Calderon - 3058199250 - sayalac@bomberosbogota.gov.co "/>
    <n v="845"/>
    <s v="Fortalecimiento Institucional"/>
    <s v="Aumentar la efectividad de los servicios"/>
    <x v="3"/>
    <x v="3"/>
  </r>
  <r>
    <n v="545"/>
    <x v="1"/>
    <x v="3"/>
    <x v="9"/>
    <s v="Funcional"/>
    <s v="Fortalecimiento de la UAECOB  a través de MIPG - Asesoría y Gestión Despacho"/>
    <s v="Gestión del Despacho"/>
    <n v="46575000"/>
    <s v="Asesoria sobre las funciones del despacho"/>
    <s v="Seguimiento a las auditorías internas y externas."/>
    <s v="Política de planeación institucional"/>
    <s v="SI"/>
    <m/>
    <n v="80111600"/>
    <s v="Prestar servicios profesionales en el Despacho en los asuntos relacionados con el seguimiento a las auditorías internas y externas."/>
    <s v="CONTRATO DE PRESTACION DE SERVICIOS PROFESIONALES"/>
    <d v="2021-01-10T00:00:00"/>
    <m/>
    <d v="2021-01-15T00:00:00"/>
    <n v="10"/>
    <s v="CCE-16_Contratación directa - Sin Oferta"/>
    <n v="46575000"/>
    <n v="4657500"/>
    <n v="31875000"/>
    <s v="NO"/>
    <s v="N/A"/>
    <s v="Sebastian Ayala Calderon - 3058199250 - sayalac@bomberosbogota.gov.co "/>
    <n v="846"/>
    <s v="Fortalecimiento Institucional"/>
    <s v="Aumentar la efectividad de los servicios"/>
    <x v="3"/>
    <x v="3"/>
  </r>
  <r>
    <n v="546"/>
    <x v="1"/>
    <x v="3"/>
    <x v="9"/>
    <s v="Funcional"/>
    <s v="Fortalecimiento de la UAECOB  a través de MIPG - Asesoría y Gestión Despacho"/>
    <s v="Gestión del Despacho"/>
    <n v="36225000"/>
    <s v="Asesoria sobre las funciones del despacho"/>
    <s v="Asesoria en temas administrativos y financieros "/>
    <s v="Política de planeación institucional"/>
    <s v="SI"/>
    <m/>
    <n v="80111600"/>
    <s v="Prestar servicios profesionales en el Despacho en asuntos relacionados con temas administrativos y financieros que se requieran."/>
    <s v="CONTRATO DE PRESTACION DE SERVICIOS PROFESIONALES"/>
    <d v="2021-01-10T00:00:00"/>
    <m/>
    <d v="2021-01-15T00:00:00"/>
    <n v="10"/>
    <s v="CCE-16_Contratación directa - Sin Oferta"/>
    <n v="36225000"/>
    <n v="3622500"/>
    <n v="36225000"/>
    <s v="NO"/>
    <s v="N/A"/>
    <s v="Sebastian Ayala Calderon - 3058199250 - sayalac@bomberosbogota.gov.co "/>
    <n v="847"/>
    <s v="Fortalecimiento Institucional"/>
    <s v="Aumentar la efectividad de los servicios"/>
    <x v="3"/>
    <x v="3"/>
  </r>
  <r>
    <n v="547"/>
    <x v="1"/>
    <x v="3"/>
    <x v="9"/>
    <s v="Funcional"/>
    <s v="Fortalecimiento de la UAECOB  a través de MIPG - Asesoría y Gestión Despacho"/>
    <s v="Gestión del Despacho"/>
    <n v="2800000"/>
    <s v="Apoyo a la gestión sobre las funciones del despacho"/>
    <s v="Apoyar operativamente la gestión "/>
    <s v="Política de planeación institucional"/>
    <s v="SI"/>
    <m/>
    <n v="80111600"/>
    <s v="Adición y prórroga del Contrato cuyo objeto es &quot;Apoyar operativamente la gestión de la Entidad, mediante el transporte de recursos que le sean indicados en el marco de las funciones de la entidad&quot;."/>
    <s v="CONTRATO DE PRESTACIÓN DE SERVICIOS DE APOYO A LA GESTIÓN"/>
    <d v="2021-01-10T00:00:00"/>
    <m/>
    <d v="2021-01-15T00:00:00"/>
    <n v="1"/>
    <s v="CCE-16_Contratación directa - Sin Oferta"/>
    <n v="2800000"/>
    <n v="2800000"/>
    <n v="2800000"/>
    <s v="NO"/>
    <s v="N/A"/>
    <s v="Sebastian Ayala Calderon - 3058199250 - sayalac@bomberosbogota.gov.co "/>
    <n v="848"/>
    <s v="Fortalecimiento Institucional"/>
    <s v="Aumentar la efectividad de los servicios"/>
    <x v="3"/>
    <x v="3"/>
  </r>
  <r>
    <n v="548"/>
    <x v="1"/>
    <x v="3"/>
    <x v="9"/>
    <s v="Funcional"/>
    <s v="Fortalecimiento de la UAECOB  a través de MIPG - Asesoría y Gestión Despacho"/>
    <s v="Gestión del Despacho"/>
    <n v="4347000"/>
    <s v="Asesoria sobre las funciones del despacho"/>
    <s v="Articulación interinstitucional entre las diferentes dependencias y entidades"/>
    <s v="Política de planeación institucional"/>
    <s v="SI"/>
    <m/>
    <n v="80111600"/>
    <s v="Adición y prórroga del Contrato cuyo objeto es &quot;Prestar servicios profesionales a la dirección de la entidad, para apoyar en el fortalecimiento y modernización interinstitucional entre las diferentes dependencias de la Uaecob&quot;."/>
    <s v="CONTRATO DE PRESTACION DE SERVICIOS PROFESIONALES"/>
    <d v="2021-01-10T00:00:00"/>
    <m/>
    <d v="2021-01-15T00:00:00"/>
    <n v="1"/>
    <s v="CCE-16_Contratación directa - Sin Oferta"/>
    <n v="4347000"/>
    <n v="4347000"/>
    <n v="4347000"/>
    <s v="NO"/>
    <s v="N/A"/>
    <s v="Sebastian Ayala Calderon - 3058199250 - sayalac@bomberosbogota.gov.co "/>
    <n v="849"/>
    <s v="Fortalecimiento Institucional"/>
    <s v="Aumentar la efectividad de los servicios"/>
    <x v="3"/>
    <x v="3"/>
  </r>
  <r>
    <n v="549"/>
    <x v="1"/>
    <x v="3"/>
    <x v="9"/>
    <s v="Funcional"/>
    <s v="Fortalecimiento de la UAECOB  a través de MIPG - Asesoría y Gestión Despacho"/>
    <s v="Gestión del Despacho"/>
    <n v="6909660"/>
    <s v="Asesoria sobre las funciones del despacho"/>
    <s v="Articulación interinstitucional entre las diferentes dependencias y entidades"/>
    <s v="Política de planeación institucional"/>
    <s v="SI"/>
    <m/>
    <n v="80111600"/>
    <s v="Adición y prórroga del Contrato cuyo objeto es &quot;Prestar servicios profesionales a la dirección de la entidad, para la implementación de actividades de articulación interinstitucional entre las diferentes dependencias y entidades del sector, tanto de carácter distrital y nacional con el fin de dar cumplimiento a la misionalidad propia de la UAECOB.&quot;. "/>
    <s v="CONTRATO DE PRESTACION DE SERVICIOS PROFESIONALES"/>
    <d v="2021-01-10T00:00:00"/>
    <m/>
    <d v="2021-01-15T00:00:00"/>
    <n v="1"/>
    <s v="CCE-16_Contratación directa - Sin Oferta"/>
    <n v="6909660"/>
    <n v="6909660"/>
    <n v="6909660"/>
    <s v="NO"/>
    <s v="N/A"/>
    <s v="Sebastian Ayala Calderon - 3058199250 - sayalac@bomberosbogota.gov.co "/>
    <n v="850"/>
    <s v="Fortalecimiento Institucional"/>
    <s v="Aumentar la efectividad de los servicios"/>
    <x v="3"/>
    <x v="3"/>
  </r>
  <r>
    <n v="636"/>
    <x v="1"/>
    <x v="3"/>
    <x v="0"/>
    <s v="Funcional"/>
    <s v="Fortalecimiento de la UAECOB  a través de MIPG - Gestión de recursos"/>
    <s v="Soporte Administrativo operativo  de las actuaciones de la SGC"/>
    <n v="33810000"/>
    <s v="Apoyar la implementación de acciones de sostenibildad ambiental en los equipos de trabajo de la UAECOB"/>
    <s v="Implementación del las políticas del  modelo  gestión-modelo integrado de planeación y gestión en las que participa la SGC"/>
    <s v="Fortalecimiento Organizacional "/>
    <s v="SI"/>
    <m/>
    <n v="80111600"/>
    <s v="PRESTACIÓN DE SERVICIOS PROFESIONALES EN LA SUBDIRECCIÓN DE GESTIÓN CORPORATIVA EN LAS ACTIVIDADES RELACIONADAS CON MIPG"/>
    <s v="CONTRATO DE PRESTACION DE SERVICIOS PROFESIONALES"/>
    <d v="2021-02-20T00:00:00"/>
    <m/>
    <d v="2021-03-01T00:00:00"/>
    <n v="6"/>
    <s v="CCE-16_Contratación directa - Sin Oferta"/>
    <n v="33810000"/>
    <n v="5635000"/>
    <n v="33810000"/>
    <s v="N/A"/>
    <s v="N/A"/>
    <s v="Sebastian Ayala Calderon - 3058199250 - sayalac@bomberosbogota.gov.co "/>
    <m/>
    <s v="Fortalecimiento Institucional"/>
    <s v="Aumentar la efectividad de los servicios"/>
    <x v="3"/>
    <x v="3"/>
  </r>
  <r>
    <n v="637"/>
    <x v="1"/>
    <x v="3"/>
    <x v="0"/>
    <s v="Funcional"/>
    <s v="Fortalecimiento de la UAECOB  a través de MIPG - Gestión de recursos"/>
    <s v="Servicios administrativos para el funcionamiento de la entidad"/>
    <n v="45500000"/>
    <s v="Soporte Administrativo operativo  de las actuaciones de la SGC"/>
    <s v="Análisis y revisión actuaciones  administrativas"/>
    <s v="Fortalecimiento Organizacional "/>
    <s v="SI"/>
    <m/>
    <n v="80111600"/>
    <s v="Prestar los servicios profesionales para desarrollar temas jurídicos propios del desarrollo de las funciones encomendadas a subdirección de gestión corporativa-SGC"/>
    <s v="CONTRATO DE PRESTACION DE SERVICIOS PROFESIONALES"/>
    <d v="2021-02-20T00:00:00"/>
    <m/>
    <d v="2021-03-01T00:00:00"/>
    <n v="7"/>
    <s v="CCE-16_Contratación directa - Sin Oferta"/>
    <n v="45500000"/>
    <n v="6500000"/>
    <n v="14000000"/>
    <s v="N/A"/>
    <s v="N/A"/>
    <s v="Sebastian Ayala Calderon - 3058199250 - sayalac@bomberosbogota.gov.co "/>
    <m/>
    <s v="Fortalecimiento Institucional"/>
    <s v="Aumentar la efectividad de los servicios"/>
    <x v="3"/>
    <x v="3"/>
  </r>
  <r>
    <n v="638"/>
    <x v="0"/>
    <x v="9"/>
    <x v="3"/>
    <s v="Funcional"/>
    <s v="Mantenimiento parque automotor"/>
    <s v="Administración del parque automotor de la UAECOB"/>
    <m/>
    <s v="Mantenimiento de llantas del parque automotor"/>
    <s v="Realizar  procesos documentales para la administración y seguimiento"/>
    <s v="Política de planeación institucional"/>
    <s v="SI"/>
    <s v="Líder parque automotor"/>
    <n v="80111600"/>
    <s v="Prestación de servicios de apoyo a la gestión para realizar transcripción, digitación y redacción de actas de reunión y demás actividades administrativas a cargo de la Subdirección Logística."/>
    <s v="CONTRATO DE PRESTACION DE SERVICIOS PROFESIONALES"/>
    <d v="2021-03-04T00:00:00"/>
    <m/>
    <d v="2021-03-09T00:00:00"/>
    <n v="10"/>
    <s v="CCE-16_Contratación directa - Sin Oferta"/>
    <n v="27500000"/>
    <n v="2750000"/>
    <n v="27500000"/>
    <s v="NO"/>
    <s v="N/A"/>
    <s v="Sebastian Ayala Calderon - 3058199250 - sayalac@bomberosbogota.gov.co "/>
    <m/>
    <s v="Operaciones y respuesta"/>
    <s v="Fortalecer los procesos de preparativos y respuesta"/>
    <x v="3"/>
    <x v="3"/>
  </r>
  <r>
    <n v="639"/>
    <x v="0"/>
    <x v="9"/>
    <x v="3"/>
    <s v="Funcional"/>
    <s v="Mantenimiento parque automotor"/>
    <s v="Administración del parque automotor de la UAECOB"/>
    <m/>
    <s v="Mantenimiento de vehículos pesados"/>
    <s v="Realizar  procesos documentales para la administración y control del mantenimiento "/>
    <s v="Política de planeación institucional"/>
    <s v="SI"/>
    <s v="Líder parque automotor"/>
    <n v="80111600"/>
    <s v="Prestación de servicios de apoyo a la gestión para la Subdirección Logística en las actividades relacionadas con el componente administrativo del proceso de parque automotor y equipo menor a cargo de esta Subdirección"/>
    <s v="CONTRATO DE PRESTACION DE SERVICIOS PROFESIONALES"/>
    <d v="2021-06-01T00:00:00"/>
    <m/>
    <d v="2021-06-04T00:00:00"/>
    <n v="10"/>
    <s v="CCE-16_Contratación directa - Sin Oferta"/>
    <n v="31000000"/>
    <n v="3100000"/>
    <n v="31000000"/>
    <s v="NO"/>
    <s v="N/A"/>
    <s v="Sebastian Ayala Calderon - 3058199250 - sayalac@bomberosbogota.gov.co "/>
    <m/>
    <s v="Operaciones y respuesta"/>
    <s v="Fortalecer los procesos de preparativos y respuesta"/>
    <x v="3"/>
    <x v="3"/>
  </r>
  <r>
    <n v="640"/>
    <x v="0"/>
    <x v="9"/>
    <x v="3"/>
    <s v="Funcional"/>
    <s v="Mantenimiento parque automotor"/>
    <s v="Administración del parque automotor de la UAECOB"/>
    <m/>
    <s v="Mantenimiento de vehículos pesados"/>
    <s v="Capacitación y generación de reportes de  los aplicativos tecnológicos"/>
    <s v="Política de planeación institucional"/>
    <s v="SI"/>
    <s v="Líder parque automotor"/>
    <n v="80111600"/>
    <s v="Prestación de servicios profesionales para realizar el procesos de socialización, capacitación y manejo de la herramienta e  implementación de los aplicativos implementados por la Subdirección Logística.  "/>
    <s v="CONTRATO DE PRESTACION DE SERVICIOS PROFESIONALES"/>
    <d v="2021-03-22T00:00:00"/>
    <m/>
    <d v="2021-03-01T00:00:00"/>
    <n v="10"/>
    <s v="CCE-16_Contratación directa - Sin Oferta"/>
    <n v="38500000"/>
    <n v="3850000"/>
    <n v="38500000"/>
    <s v="NO"/>
    <s v="N/A"/>
    <s v="Sebastian Ayala Calderon - 3058199250 - sayalac@bomberosbogota.gov.co "/>
    <m/>
    <s v="Operaciones y respuesta"/>
    <s v="Fortalecer los procesos de preparativos y respuesta"/>
    <x v="3"/>
    <x v="3"/>
  </r>
  <r>
    <n v="641"/>
    <x v="1"/>
    <x v="3"/>
    <x v="0"/>
    <s v="Funcional"/>
    <s v="Fortalecimiento de la UAECOB  a través de MIPG - Gestión de recursos"/>
    <s v="Soporte Administrativo operativo  de las actuaciones de la SGC"/>
    <m/>
    <s v="Apoyar la implementación de acciones de sostenibildad ambiental en los equipos de trabajo de la UAECOB"/>
    <s v="Implementación del las políticas del  modelo  gestión-modelo integrado de planeación y gestión en las que participa la SGC"/>
    <s v="Fortalecimiento Organizacional "/>
    <s v="SI"/>
    <m/>
    <n v="80111600"/>
    <s v="AMPARAR PAGO DE PASIVOS EXIGIBLES "/>
    <m/>
    <s v="N/A"/>
    <m/>
    <s v="N/A"/>
    <n v="9"/>
    <s v="N/A"/>
    <n v="1590000"/>
    <m/>
    <n v="5353461"/>
    <s v="N/A"/>
    <s v="N/A"/>
    <s v="Sebastian Ayala Calderon - 3058199250 - sayalac@bomberosbogota.gov.co "/>
    <m/>
    <s v="Fortalecimiento Institucional"/>
    <s v="Aumentar la efectividad de los servicios"/>
    <x v="2"/>
    <x v="3"/>
  </r>
  <r>
    <n v="642"/>
    <x v="0"/>
    <x v="10"/>
    <x v="4"/>
    <s v="Funcional"/>
    <s v="Sostenimiento de los procesos de la Subdirección de Gestión del Riesgo asociados a reducción en incendios, rescates, incidentes con materiales peligrosos y otras emergencias"/>
    <s v="Reducción del Riesgo"/>
    <n v="48000000"/>
    <s v="Definir las necesidades y establecer estrategias para el desarrollo en infraestructura, equipos, desarrollo tecnológico y entrenamiento del recurso humano, de acuerdo con la proyección de la entidad, relacionada con las amenazas y escenarios existentes en el Distrito Capital."/>
    <s v="Apoyo en las actividades de monitoreo y seguimiento de los incidentes relacionados con los riesgos misionales"/>
    <s v="Fortalecimiento organizacional y simplificación de procesos"/>
    <s v="SI"/>
    <s v="PROFESIONAL"/>
    <n v="80111600"/>
    <s v="Prestar los servicios profesionales en la subdirección de gestión del riesgo, para las posibles situaciones que generen una afectación o pongan en riesgo las diferentes operaciones de la entidad"/>
    <m/>
    <d v="2021-03-25T00:00:00"/>
    <m/>
    <d v="2021-04-01T00:00:00"/>
    <n v="2"/>
    <s v="CCE-16_Contratación directa - Sin Oferta"/>
    <n v="48000000"/>
    <n v="8000000"/>
    <n v="48000000"/>
    <s v="NO"/>
    <s v="NO"/>
    <s v="Sebastian Ayala Calderón 3822500 sayalac@bomberosbogota.gov.co"/>
    <m/>
    <s v="Gestión del riesgo de incendios"/>
    <s v="Aumentar la efectividad de los servicios"/>
    <x v="3"/>
    <x v="3"/>
  </r>
  <r>
    <n v="643"/>
    <x v="0"/>
    <x v="10"/>
    <x v="4"/>
    <s v="Funcional"/>
    <s v="Sostenimiento de los procesos de la Subdirección de Gestión del Riesgo asociados a conocimiento en incendios, rescates, incidentes con materiales peligrosos y otras emergencias"/>
    <s v="Conocimiento del Riesgo"/>
    <n v="28200000"/>
    <s v="Formular y proponer a la Dirección las políticas de investigación y desarrollo en concordancia con el plan de acción de la entidad y coordinar los proyectos de investigación y las actividades y derivadas de tales procesos."/>
    <s v="FORMULACIÓN DE PLANES, POLITICAS Y PROYECTOS DE LA UAECOB. "/>
    <s v="Fortalecimiento organizacional y simplificación de procesos"/>
    <s v="SI"/>
    <s v="POLITOLOGO"/>
    <n v="80111600"/>
    <s v="Prestar sus servicios profesionales a la subdirección de gestión de riesgo para la formulación de planes, políticas y proyectos de la UAECOB relacionados con la gestión del riesgo."/>
    <m/>
    <d v="2021-05-14T00:00:00"/>
    <m/>
    <d v="2021-05-18T00:00:00"/>
    <n v="8"/>
    <s v="CCE-16_Contratación directa - Sin Oferta"/>
    <n v="28200000"/>
    <n v="4700000"/>
    <n v="28200000"/>
    <s v="NO"/>
    <s v="NO"/>
    <s v="Sebastian Ayala Calderón 3822500 sayalac@bomberosbogota.gov.co"/>
    <m/>
    <s v="Gestión del riesgo de incendios"/>
    <s v="Fortalecer los procesos de reducción del riesgo"/>
    <x v="3"/>
    <x v="3"/>
  </r>
  <r>
    <n v="644"/>
    <x v="1"/>
    <x v="3"/>
    <x v="1"/>
    <s v="Funcional"/>
    <s v="Planes Institucionales de talento Humano"/>
    <s v="Administración de Personal"/>
    <n v="23100000"/>
    <s v="Liquidación de nómina, liquidaciones de demandas y Situaciones administrativas"/>
    <s v="Liquidaciones de demandas"/>
    <s v="Política de talento humano"/>
    <m/>
    <s v="PROFESIONAL CONTRATACIÓN"/>
    <n v="80111600"/>
    <s v="Prestar sus servicios profesionales en la Subdirección de Gestión Humana de la UAE Cuerpo Oficial de Bomberos en temas de Administración de Personal."/>
    <s v="CONTRATO DE PRESTACION DE SERVICIOS PROFESIONALES"/>
    <d v="2021-05-14T00:00:00"/>
    <m/>
    <d v="2021-05-18T00:00:00"/>
    <n v="8"/>
    <s v="CCE-16_Contratación directa - Sin Oferta"/>
    <n v="23100000"/>
    <n v="3850000"/>
    <n v="23100000"/>
    <s v="NO"/>
    <s v="N/A"/>
    <s v="Sebastian Ayala Calderon - 3058199250 - sayalac@bomberosbogota.gov.co "/>
    <m/>
    <m/>
    <s v="Consolidar los procesos de conocimiento del riesgo"/>
    <x v="3"/>
    <x v="3"/>
  </r>
  <r>
    <n v="645"/>
    <x v="0"/>
    <x v="6"/>
    <x v="1"/>
    <s v="Bandera"/>
    <s v="Posicionamiento de la academia bomberil"/>
    <s v="Formación y capacitación"/>
    <n v="77000000"/>
    <s v="Apoyar la gerencia del proyecto de Escuela de Formación Bomberíl desde la parte administrativa, financiera y logística."/>
    <s v="Desarrollo Procedimientos Administrativos Escuela de Formación Bomberil."/>
    <s v="Política de talento humano"/>
    <m/>
    <s v="PROFESIONAL CONTRATACIÓN"/>
    <n v="80111600"/>
    <s v="Prestar sus servicios profesionales en los proyectos de  la Subdirección de Gestión Humana de la UAE Cuerpo Oficial de Bomberos de Bogotá D.C."/>
    <s v="CONTRATO DE PRESTACION DE SERVICIOS PROFESIONALES"/>
    <d v="2021-05-14T00:00:00"/>
    <m/>
    <d v="2021-05-18T00:00:00"/>
    <n v="8"/>
    <s v="CCE-16_Contratación directa - Sin Oferta"/>
    <n v="77000000"/>
    <n v="7000000"/>
    <n v="77000000"/>
    <s v="NO"/>
    <s v="N/A"/>
    <s v="Sebastian Ayala Calderon - 3058199250 - sayalac@bomberosbogota.gov.co "/>
    <m/>
    <m/>
    <s v=" Consolidar la estrategia del Talento Humano"/>
    <x v="3"/>
    <x v="3"/>
  </r>
  <r>
    <n v="646"/>
    <x v="1"/>
    <x v="3"/>
    <x v="1"/>
    <s v="De_mejora"/>
    <s v="Fortalecimiento de la UAECOB  a través de MIPG - Normalización de historias laborales"/>
    <s v="Administración de Personal"/>
    <n v="18000000"/>
    <s v="FORTALECIMIENTO DE LA GESTIÓN DOCUMENTAL DE LOS EXPEDIENTES LABORALES DE LA UAECOB"/>
    <s v="Administración de las historias laborales"/>
    <s v="Política de talento humano"/>
    <m/>
    <s v="PROFESIONAL CONTRATACIÓN"/>
    <n v="80111600"/>
    <s v="Prestar servicios de apoyo a la gestión para las actividades propias de la Subdirección de Gestión Humana de la UAE Cuerpo Oficial de Bomberos de Bogotá D.C. "/>
    <s v="CONTRATO DE PRESTACIÓN DE SERVICIOS DE APOYO A LA GESTIÓN"/>
    <d v="2021-04-26T00:00:00"/>
    <m/>
    <d v="2021-05-04T00:00:00"/>
    <n v="1"/>
    <s v="CCE-16_Contratación directa - Sin Oferta"/>
    <n v="18000000"/>
    <n v="3000000"/>
    <n v="18000000"/>
    <s v="NO"/>
    <s v="N/A"/>
    <s v="Sebastian Ayala Calderon - 3058199250 - sayalac@bomberosbogota.gov.co "/>
    <n v="300"/>
    <m/>
    <s v=" Consolidar la estrategia del Talento Humano"/>
    <x v="3"/>
    <x v="3"/>
  </r>
  <r>
    <n v="647"/>
    <x v="0"/>
    <x v="9"/>
    <x v="3"/>
    <s v="Funcional"/>
    <s v="Mantenimiento parque automotor"/>
    <s v="Administración del parque automotor de la UAECOB"/>
    <m/>
    <s v="Mantenimiento de vehículos pesados"/>
    <s v="Adelantar actividades de liquidación y pago de pasivos exigibles"/>
    <s v="Política de planeación institucional"/>
    <s v="SI"/>
    <s v="Líder parque automotor"/>
    <m/>
    <s v="AMPARAR PAGO DE PASIVOS EXIGIBLES "/>
    <m/>
    <s v="N/A"/>
    <m/>
    <s v="N/A"/>
    <n v="9"/>
    <s v="N/A"/>
    <n v="70000000"/>
    <m/>
    <n v="70000000"/>
    <s v="NO"/>
    <s v="N/A"/>
    <s v="Sebastian Ayala Calderon - 3058199250 - sayalac@bomberosbogota.gov.co "/>
    <m/>
    <s v="Operaciones y respuesta"/>
    <s v="Fortalecer los procesos de preparativos y respuesta"/>
    <x v="2"/>
    <x v="3"/>
  </r>
  <r>
    <n v="649"/>
    <x v="0"/>
    <x v="9"/>
    <x v="3"/>
    <s v="Funcional"/>
    <s v="Mantenimiento parque automotor"/>
    <s v="Administración del parque automotor de la UAECOB"/>
    <m/>
    <s v="Mantenimiento de vehículos pesados"/>
    <s v="Seguimiento y control financiero del proceso"/>
    <s v="Política de planeación institucional"/>
    <s v="SI"/>
    <s v="Líder parque automotor"/>
    <s v="781815;_x000a_251725;_x000a_761118;_x000a_471321_x000a_"/>
    <s v="Prorroga y adición al contrato 749 de 2020  “Mantenimiento preventivo y correctivo, incluyendo el suministro de repuestos, insumos y mano de obra especializada para los vehículos pesados y/o maquinas pertenecientes al parque automotor de la U.A.E Cuerpo Oficial de Bomberos de Bogotá D.C”"/>
    <s v="CONTRATO DE SUMINISTRO DE SERVICIOS"/>
    <d v="2021-03-25T00:00:00"/>
    <m/>
    <d v="2021-04-01T00:00:00"/>
    <n v="2"/>
    <s v="CCE-02_Licitación pública"/>
    <n v="195000000"/>
    <m/>
    <n v="195000000"/>
    <s v="N/A"/>
    <s v="N/A"/>
    <s v="Sebastian Ayala Calderon - 3058199250 - sayalac@bomberosbogota.gov.co "/>
    <m/>
    <s v="Operaciones y respuesta"/>
    <s v="Fortalecer los procesos de preparativos y respuesta"/>
    <x v="5"/>
    <x v="3"/>
  </r>
  <r>
    <n v="650"/>
    <x v="0"/>
    <x v="9"/>
    <x v="3"/>
    <s v="Funcional"/>
    <s v="Mantenimiento parque automotor"/>
    <s v="Administración del parque automotor de la UAECOB"/>
    <m/>
    <s v="Mantenimiento de vehículos livianos"/>
    <s v="Revisión de informes técnicos mensuales y validación de repuestos originales."/>
    <s v="Política de planeación institucional"/>
    <s v="SI"/>
    <s v="Líder parque automotor"/>
    <n v="80111600"/>
    <s v="Prestación de servicios en  actividades, administrativas, operativas y documentales del parque automotor con el cual cuenta la Subdirección Logística."/>
    <s v="CONTRATO DE PRESTACIÓN DE SERVICIOS DE APOYO A LA GESTIÓN"/>
    <d v="2021-05-14T00:00:00"/>
    <m/>
    <d v="2021-05-18T00:00:00"/>
    <n v="8"/>
    <s v="CCE-16_Contratación directa - Sin Oferta"/>
    <n v="16200000"/>
    <n v="1800000"/>
    <n v="16200000"/>
    <s v="NO"/>
    <s v="N/A"/>
    <s v="Sebastian Ayala Calderon - 3058199250 - sayalac@bomberosbogota.gov.co "/>
    <m/>
    <s v="Operaciones y respuesta"/>
    <s v="Fortalecer los procesos de preparativos y respuesta"/>
    <x v="3"/>
    <x v="3"/>
  </r>
  <r>
    <n v="651"/>
    <x v="0"/>
    <x v="9"/>
    <x v="3"/>
    <s v="Funcional"/>
    <s v="Mantenimiento parque automotor"/>
    <s v="Administración del parque automotor de la UAECOB"/>
    <m/>
    <s v="Mantenimiento de vehículos livianos"/>
    <s v="Seguimiento y control financiero del proceso"/>
    <s v="Política de planeación institucional"/>
    <s v="SI"/>
    <s v="Líder parque automotor"/>
    <n v="80111600"/>
    <s v="Prestación de servicios profesionales para apoyar a la Subdirección Logística en la implementación del programa de mantenimiento preventivo y correctivo del parque automotor y equipo menor."/>
    <s v="CONTRATO DE PRESTACION DE SERVICIOS PROFESIONALES"/>
    <d v="2021-05-14T00:00:00"/>
    <m/>
    <d v="2021-05-18T00:00:00"/>
    <n v="8"/>
    <s v="CCE-16_Contratación directa - Sin Oferta"/>
    <n v="36000000"/>
    <n v="4000000"/>
    <n v="36000000"/>
    <s v="NO"/>
    <s v="N/A"/>
    <s v="Sebastian Ayala Calderon - 3058199250 - sayalac@bomberosbogota.gov.co "/>
    <m/>
    <s v="Operaciones y respuesta"/>
    <s v="Fortalecer los procesos de preparativos y respuesta"/>
    <x v="3"/>
    <x v="3"/>
  </r>
  <r>
    <n v="653"/>
    <x v="3"/>
    <x v="12"/>
    <x v="5"/>
    <s v="Funcional"/>
    <s v="Fortalecimiento de la infraestructura de tecnología informática y de comunicaciones de la UAECOB"/>
    <s v="Gobierno y seguridad digital implementados en la UAECOB"/>
    <m/>
    <s v="Mantenimiento y Gestión de la Capacidad y disponibilidad de los Servicios tecnologicos"/>
    <s v="Garantizar las licencias para los Sistemas operativos ofimática y escritorios virtuales"/>
    <s v="Gobierno Digital"/>
    <s v="SI"/>
    <s v="Gestor Servicios TI"/>
    <m/>
    <s v="AMPARAR PAGO DE PASIVOS EXIGIBLES "/>
    <s v="Resolución"/>
    <d v="2021-11-30T00:00:00"/>
    <s v="NA"/>
    <d v="2021-11-30T00:00:00"/>
    <s v="NA"/>
    <s v="NA"/>
    <n v="63500000"/>
    <m/>
    <n v="308766742"/>
    <s v="NO"/>
    <s v="N/A"/>
    <m/>
    <n v="700"/>
    <s v="Fortalecimiento Institucional"/>
    <s v="Aumentar la efectividad de los servicios"/>
    <x v="2"/>
    <x v="3"/>
  </r>
  <r>
    <n v="654"/>
    <x v="0"/>
    <x v="1"/>
    <x v="0"/>
    <s v="Bandera"/>
    <s v="Estaciones de Bomberos Sostenibles"/>
    <s v="Infraestructura "/>
    <n v="324723630"/>
    <s v="seguimiento y control al desarrollo y mantenimiento de la infraestructura física de la Unidad "/>
    <s v="Contratación del mantenimiento al mobiliriario en operación tercerizada del mantenimiento a estaciones de la UAECOB"/>
    <s v="Fortalecimiento organizacional y simplificación de procesos"/>
    <s v="SI"/>
    <m/>
    <s v="80101600;_x000a_81101500;_x000a_72101500;_x000a_72121400"/>
    <s v="Adición y prorroga No. 4 al el contrato 331 de 20109 objeto &quot;interventoría técnica, administrativa, financiera, contable, jurídica y ambiental a: (i) construcción de la estación de bomberos bellavista; (ii) realizar el mantenimiento predictivo, preventivo, correctivo, adecuaciones y mejoras a las instalaciones de las dependencias de la unidad administrativa especial cuerpo oficial de bomberos de Bogotá D.C. y, (iii) estudios, diseños, y obras de la estación de bomberos las ferias”."/>
    <s v="CONTRATO DE INTERVENTORIA"/>
    <d v="2021-03-10T00:00:00"/>
    <m/>
    <d v="2021-03-15T00:00:00"/>
    <n v="3"/>
    <s v="CONCURSO_MERITOS_ABIERTO"/>
    <n v="324723630"/>
    <n v="0"/>
    <n v="324723630"/>
    <s v="N/A"/>
    <s v="N/A"/>
    <s v="Sebastian Ayala Calderon - 3058199250 - sayalac@bomberosbogota.gov.co "/>
    <m/>
    <m/>
    <m/>
    <x v="0"/>
    <x v="0"/>
  </r>
  <r>
    <n v="656"/>
    <x v="2"/>
    <x v="15"/>
    <x v="0"/>
    <m/>
    <s v="Fortalecimiento de la UAECOB  a través de MIPG - Gestión de recursos"/>
    <s v="Servicios administrativos para el funcionamiento de la entidad"/>
    <n v="10000000"/>
    <s v="Apoyo Gestión Admnistrativa - Funcionamiento "/>
    <s v="Identificación _x000a_Marcación_x000a_Registro de Bienes"/>
    <s v="Fortalecimiento de la UAECOB  a través de MIPG - Gestión de recursos"/>
    <s v="SI"/>
    <m/>
    <s v="60101717;_x000a_55121503"/>
    <s v="Adquisición de elementos para plaqueteo y/o marcación de los bienes devolutivos de la UAECOB  que permita la durabilidad y resistencia a los rótulos teniendo en cuenta su operatividad"/>
    <s v="CONTRATO DE ADQUISICION DE BIENES"/>
    <d v="2021-03-12T00:00:00"/>
    <m/>
    <d v="2021-04-01T00:00:00"/>
    <s v="4 MESES O HASTA AGOTAR PRESUPUESTO "/>
    <s v="CONTRATACION_MINIMA_CUANTIA"/>
    <n v="10000000"/>
    <n v="0"/>
    <n v="10000000"/>
    <s v="N/A"/>
    <s v="N/A"/>
    <s v="Sebastian Ayala Calderon - 3058199250 - sayalac@bomberosbogota.gov.co "/>
    <m/>
    <m/>
    <m/>
    <x v="1"/>
    <x v="1"/>
  </r>
  <r>
    <n v="657"/>
    <x v="0"/>
    <x v="10"/>
    <x v="4"/>
    <s v="Funcional"/>
    <s v="Sostenimiento de los procesos de la Subdirección de Gestión del Riesgo "/>
    <s v="Reducción del Riesgo"/>
    <n v="60000000"/>
    <s v="1. Participar con el Director General en la formulación y ejecución de políticas, planes programas y proyectos, dirigidos a la gestión del riesgo contraincendios, explosiones, rescate e incidentes con materiales peligrosos."/>
    <s v="BRINDAR APOYO JURÍDICO EN LAS DIFERENTES ETAPAS CONTRACTUALES DE LOS PROCESOS QUE SE REQUIERAN Y_x000a_BRINDAR SOPORTE JURÍDICO "/>
    <s v="Fortalecimiento organizacional y simplificación de procesos"/>
    <s v="SI"/>
    <s v="Profesional  Contratacion"/>
    <n v="80111600"/>
    <s v="Prestar los servicios profesionales de carácter jurídico para apoyar los procesos que se requieran para fortalecer y modernizar la UAE Cuerpo Oficial de Bomberos Bogotá"/>
    <s v="CONTRATO DE PRESTACION DE SERVICIOS PROFESIONALES"/>
    <d v="2021-03-31T00:00:00"/>
    <m/>
    <d v="2021-03-31T00:00:00"/>
    <n v="10"/>
    <s v="CCE-16_Contratación directa - Sin Oferta"/>
    <n v="60000000"/>
    <n v="6000000"/>
    <n v="60000000"/>
    <s v="NO"/>
    <s v="NO"/>
    <s v="Sebastian Ayala Calderón 3822500 sayalac@bomberosbogota.gov.co"/>
    <n v="639"/>
    <s v="Fortalecimiento Institucional"/>
    <s v="Optimizar el proceso de reducción del riesgo"/>
    <x v="3"/>
    <x v="3"/>
  </r>
  <r>
    <n v="658"/>
    <x v="0"/>
    <x v="1"/>
    <x v="0"/>
    <s v="Funcional"/>
    <s v="Fortalecimiento de la UAECOB  a través de MIPG - Gestión de recursos"/>
    <s v="Apoyo a corporativa"/>
    <n v="40000000"/>
    <s v="Servicios profesionales en los temas de sostenibilidad, desarrollo social economico de los diferentes procesos"/>
    <s v="Brindar  profesionales en los temas de sostenibilidad, desarrollo social economico de los diferentes procesos"/>
    <m/>
    <s v="SI"/>
    <s v="profesional "/>
    <n v="80111600"/>
    <s v="Prestar los servicios profesionales en temas de sostenibilidad, desarrollo social  económico de los diferentes procesos y procedimientos de la UAECOB -SGC."/>
    <s v="CONTRATO DE PRESTACION DE SERVICIOS PROFESIONALES"/>
    <d v="2021-03-18T00:00:00"/>
    <m/>
    <d v="2021-03-31T00:00:00"/>
    <n v="5"/>
    <s v="CONTRATACION_DIRECTA"/>
    <n v="40000000"/>
    <n v="8000000"/>
    <n v="40000000"/>
    <m/>
    <m/>
    <s v="Sebastian Ayala Calderon - 3058199250 - sayalac@bomberosbogota.gov.co "/>
    <m/>
    <s v="Fortalecimiento Institucional"/>
    <m/>
    <x v="3"/>
    <x v="3"/>
  </r>
  <r>
    <n v="659"/>
    <x v="0"/>
    <x v="10"/>
    <x v="4"/>
    <s v="Funcional"/>
    <s v="Sostenimiento de los procesos de la Subdirección de Gestión del Riesgo asociados a reducción en incendios, rescates, incidentes con materiales peligrosos y otras emergencias"/>
    <s v="Apoyo a las Operaciones"/>
    <n v="30000000"/>
    <s v="Dirigir la preparación y ejecución del plan operativo y de desarrollo de la dependencia, identificando acciones integradas."/>
    <s v="Contratacion de los elementos necesarios para brindar el soporte operacional en temas de bienestar y apoyo en PMU´s"/>
    <s v="Fortalecimiento organizacional y simplificación de procesos"/>
    <s v="NO"/>
    <s v="Líder GAO"/>
    <s v="521515  _x000a_261116 _x000a_241126  _x000a_521415  _x000a_481015  _x000a_481018  _x000a_502017 _x000a_231818  _x000a_501615  _x000a_141117  _x000a_731016  _x000a_521216 _x000a_471316  _x000a_521216  _x000a_471217  _x000a_391116 _x000a_491215  _x000a_561015  _x000a_391214  _x000a_391115  _x000a_431915  _x000a_241316 "/>
    <s v="Adquirir elementos, para el funcionamiento del Grupo de Apoyo Operacional"/>
    <s v="CCE-06_Selección Menor cuantía"/>
    <n v="44298"/>
    <m/>
    <n v="44298"/>
    <n v="2"/>
    <m/>
    <n v="30000000"/>
    <m/>
    <n v="30000000"/>
    <s v="NO"/>
    <s v="NO"/>
    <s v="Sebastian Ayala Calderón 3822500 sayalac@bomberosbogota.gov.co"/>
    <m/>
    <s v="Gestión del riesgo de incendios"/>
    <s v="Optimizar el proceso de reducción del riesgo"/>
    <x v="7"/>
    <x v="3"/>
  </r>
  <r>
    <n v="660"/>
    <x v="0"/>
    <x v="10"/>
    <x v="4"/>
    <s v="Funcional"/>
    <s v="Sostenimiento de los procesos de la Subdirección de Gestión del Riesgo asociados a reducción en incendios, rescates, incidentes con materiales peligrosos y otras emergencias"/>
    <s v="Apoyo a las Operaciones"/>
    <n v="16000000"/>
    <s v="Dirigir la preparación y ejecución del plan operativo y de desarrollo de la dependencia, identificando acciones integradas."/>
    <s v="Contratacion de carpas,  catres y sillas para brindar el soporte a actividades de bienestar y apoyo en PMU´s en incidentes o eventos"/>
    <s v="Fortalecimiento organizacional y simplificación de procesos"/>
    <s v="NO"/>
    <s v="Líder GAO"/>
    <s v="491215_x000a_491216 "/>
    <s v="Adquisición de carpas, catres y sillas de uso institucional en Puesto de Mando Unificado y actividades de bienestar y de apoyo a asuntos operacionales de incidentes o eventos"/>
    <s v="CCE-06_Selección  Mínima cuantía"/>
    <n v="44300"/>
    <m/>
    <n v="44300"/>
    <n v="2"/>
    <m/>
    <n v="16000000"/>
    <m/>
    <n v="16000000"/>
    <s v="NO"/>
    <s v="NO"/>
    <s v="Sebastian Ayala Calderón 3822500 sayalac@bomberosbogota.gov.co"/>
    <m/>
    <s v="Gestión del riesgo de incendios"/>
    <s v="Optimizar el proceso de reducción del riesgo"/>
    <x v="4"/>
    <x v="3"/>
  </r>
  <r>
    <n v="661"/>
    <x v="0"/>
    <x v="10"/>
    <x v="4"/>
    <s v="Funcional"/>
    <s v="Sostenimiento de los procesos de la Subdirección de Gestión del Riesgo "/>
    <m/>
    <n v="27000000"/>
    <s v="2. Dirigir la preparación y ejecución del plan operativo y de desarrollo de la dependencia, identificando acciones integradas."/>
    <s v="Desarrollo de actividades dirigidas a articular con los Consejos Locales temas de  gestión del riesgo de incendios, materiales peligrosos y rescates, incluyendo las el conocimiento, manejo y reducción  para la respuesta "/>
    <s v="Fortalecimiento organizacional y simplificación de procesos"/>
    <s v="SI"/>
    <s v="Lider gestión local"/>
    <n v="80111600"/>
    <s v="Prestar los servicios profesionales para la articulación y relacionamiento con los Consejos Locales temas de  gestión del riesgo de incendios, materiales peligrosos y rescates"/>
    <s v="CONTRATO DE PRESTACIÓN DE SERVICIOS DE APOYO A LA GESTIÓN"/>
    <n v="44286"/>
    <m/>
    <n v="44286"/>
    <n v="6"/>
    <s v="CCE-16_Contratación directa - Sin Oferta"/>
    <n v="27000000"/>
    <n v="4500000"/>
    <n v="0"/>
    <s v="NO"/>
    <s v="NO"/>
    <s v="Sebastian Ayala Calderón 3822500 sayalac@bomberosbogota.gov.co"/>
    <m/>
    <s v="Gestión del riesgo de incendios"/>
    <s v="Optimizar el proceso de reducción del riesgo"/>
    <x v="3"/>
    <x v="3"/>
  </r>
  <r>
    <n v="662"/>
    <x v="0"/>
    <x v="10"/>
    <x v="4"/>
    <s v="Funcional"/>
    <s v="Educación comunitaria en seguridad humana y protección contra incendios a poblaciones específicas a través del uso de nuevas tecnologías"/>
    <s v="Fortalecimiento"/>
    <n v="21000000"/>
    <s v="17. Estructurar, diseñar e implementar programas de educación, formación y entrenamiento dirigidos al sector privado, industrial, gubernamental, no gubernamental y comunitario en materia de gestión integral del riesgo contraincendio, rescate y materiales peligrosos. 10.Definir las necesidades y establecer estrategias para el desarrollo en infraestructura, equipos, desarrollo tecnológico y entrenamiento del recurso humano, de acuerdo con la proyección de la entidad, relacionada con las amenazas y escenarios existentes en el Distrito Capital."/>
    <s v="Desarrollo de actividades dirigidas a la Gestión del  riesgo de incendios, materiales peligrosos y rescates, incluyendo las de conocimeinto, manejo y reducción  para la respuesta "/>
    <s v="Gestión del conocimiento y la innovación"/>
    <s v="NO"/>
    <s v="Lider Proyeccion e Innovación"/>
    <n v="73152108"/>
    <s v="Contratar el servicio de mantenimiento correctivo a todo costo de los equipos simuladores de entrenamiento contra incendio"/>
    <s v="CCE-06_Selección  Mínima cuantía"/>
    <d v="2021-04-20T00:00:00"/>
    <m/>
    <d v="2021-04-20T00:00:00"/>
    <n v="3"/>
    <m/>
    <n v="21000000"/>
    <m/>
    <n v="21000000"/>
    <s v="NO"/>
    <s v="NO"/>
    <s v="Sebastian Ayala Calderón 3822500 sayalac@bomberosbogota.gov.co"/>
    <m/>
    <s v="Gestión del riesgo de incendios"/>
    <s v="Optimizar el proceso de reducción del riesgo"/>
    <x v="5"/>
    <x v="3"/>
  </r>
  <r>
    <n v="664"/>
    <x v="0"/>
    <x v="10"/>
    <x v="4"/>
    <s v="Funcional"/>
    <m/>
    <s v="Reducción del Riesgo"/>
    <m/>
    <s v="1. Participar con el Director General en la formulación y ejecución de políticas, planes programas y proyectos, dirigidos a la gestión del riesgo contraincendios, explosiones, rescate e incidentes con materiales peligrosos."/>
    <s v="Garantizar la suscripcion para el  acceso digital a los codigos y estandares de la NFPA"/>
    <s v="Fortalecimiento organizacional y simplificación de procesos"/>
    <s v="NO"/>
    <s v="Profesional Especializado SGR"/>
    <s v="55111500_x000a_ 55111600 "/>
    <s v="Contratar la suscripcion para el  acceso digital a los codigos y estandares de la NFPA"/>
    <m/>
    <d v="2021-05-01T00:00:00"/>
    <m/>
    <d v="2021-05-01T00:00:00"/>
    <n v="2"/>
    <s v="CCE-05_Contratación directa"/>
    <n v="20000000"/>
    <m/>
    <n v="20000000"/>
    <s v="NO"/>
    <s v="NO"/>
    <s v="Sebastian Ayala Calderón 3822500 sayalac@bomberosbogota.gov.co"/>
    <m/>
    <s v="Gestión del riesgo de incendios"/>
    <s v="Optimizar el proceso de reducción del riesgo"/>
    <x v="8"/>
    <x v="3"/>
  </r>
  <r>
    <n v="665"/>
    <x v="2"/>
    <x v="5"/>
    <x v="6"/>
    <s v="Funcional"/>
    <s v="N/A"/>
    <s v="Gestión Jurídica"/>
    <n v="52000000"/>
    <s v="Defensa Judicial"/>
    <s v="Gestión de la defensa judicial y extrajudicial y legalidad de actos administrativos"/>
    <s v="Defensa jurídica"/>
    <s v="SI"/>
    <s v="Abogado Especializado"/>
    <n v="80111600"/>
    <s v="Prestar servicios profesionales especializados  desde el punto de vista jurídico para apoyar las actividades de defensa Judicial y procesos penales que adelante la UAE Cuerpo Oficial de Bomberos"/>
    <s v="CONTRATO DE PRESTACION DE SERVICIOS PROFESIONALES"/>
    <d v="2021-06-21T00:00:00"/>
    <d v="2021-06-25T00:00:00"/>
    <d v="2021-06-28T00:00:00"/>
    <n v="10"/>
    <s v="CCE-05_Contratación directa"/>
    <n v="52000000"/>
    <n v="5200000"/>
    <n v="52000000"/>
    <s v="NA"/>
    <s v="NA"/>
    <s v="Sebastian Ayala Calderon - 3058199250 - sayalac@bomberosbogota.gov.co "/>
    <n v="801"/>
    <s v="Fortalecimiento Institucional"/>
    <s v="Aumentar la efectividad de los servicios"/>
    <x v="6"/>
    <x v="3"/>
  </r>
  <r>
    <m/>
    <x v="2"/>
    <x v="15"/>
    <x v="0"/>
    <m/>
    <s v="Fortalecimiento de la UAECOB  a través de MIPG - Gestión de recursos"/>
    <s v="Planes y programas de Gestión Documental"/>
    <n v="10356675"/>
    <s v="Ejecutar los planes y programas de Gestión Documental"/>
    <s v="Realizar proceso contractual para garantizar arrndamiento  de espacio físico para el Archivo Central de la UAECOB.-SGC"/>
    <m/>
    <s v="SI"/>
    <m/>
    <s v="80131502;"/>
    <s v="Adición y Prorroga al contrato 001 de 2021 que tiene como objeto &quot;Contratar el arrendamiento de un espacio físico para el Archivo Central de la UAECOB.-SGC"/>
    <s v="CONTRATO DE ARRENDAMIENTO"/>
    <d v="2021-03-30T00:00:00"/>
    <m/>
    <d v="2021-04-13T00:00:00"/>
    <s v="1  MES Y 15 DIAS "/>
    <s v="CONTRATACION_DIRECTA"/>
    <n v="10356675"/>
    <n v="0"/>
    <n v="10356675"/>
    <s v="N/A"/>
    <s v="N/A"/>
    <m/>
    <m/>
    <m/>
    <m/>
    <x v="1"/>
    <x v="1"/>
  </r>
  <r>
    <n v="667"/>
    <x v="2"/>
    <x v="4"/>
    <x v="0"/>
    <s v="Funcional"/>
    <s v="Fortalecimiento de la UAECOB  a través de MIPG - Gestión de recursos"/>
    <s v="Servicios administrativos para el funcionamiento de la entidad"/>
    <n v="21041216"/>
    <s v="Servicio de vigilancia y seguridad privada para las estaciones de la UAECOB"/>
    <s v="Implementación de servicio de vigilancia y seguridad privada en las sedes de la UAECOB_x000a__x000a_Gestión de prorroga de contrato vigente "/>
    <m/>
    <s v="SI"/>
    <m/>
    <s v="92121500;_x000a_92121700;_x000a_32151800"/>
    <s v="SGC-Adición y Prorroga al contrato 301 de 2020 que tiene como objeto&quot;Prestar el servicio de vigilancia y seguridad privada en la modalidad de vigilancia fija, según especificaciones técnicas, en las instalaciones donde la UAE Especial Cuerpo Oficial de Bomberos requiera."/>
    <s v="CONTRATO DE PRESTACION DE SERVICIOS"/>
    <d v="2021-03-29T00:00:00"/>
    <m/>
    <d v="2021-04-14T00:00:00"/>
    <s v="9 DIAS"/>
    <s v="LICITACION"/>
    <n v="21041216"/>
    <n v="0"/>
    <n v="21041216"/>
    <s v="N/A"/>
    <s v="N/A"/>
    <s v="Sebastian Ayala Calderon - 3058199250 - sayalac@bomberosbogota.gov.co "/>
    <n v="284"/>
    <s v="Fortalecimiento Institucional"/>
    <s v="Aumentar la efectividad de los servicios"/>
    <x v="1"/>
    <x v="1"/>
  </r>
  <r>
    <n v="668"/>
    <x v="1"/>
    <x v="3"/>
    <x v="0"/>
    <s v="Funcional"/>
    <s v="Fortalecimiento de la UAECOB  a través de MIPG - Gestión de recursos"/>
    <s v="Servicios administrativos para el funcionamiento de la entidad"/>
    <m/>
    <s v="Avaluo de bienes muebles y semovientes"/>
    <s v="valúo de los bienes muebles y semovientes de la entidad dando cumplimiento a la normatividad establecida por la Contaduria General de la Nación-SGC"/>
    <m/>
    <s v="NO"/>
    <m/>
    <n v="80111600"/>
    <s v="Prestar servicios profesionales para la elaboración de conceptos técnicos de bienes devolutivos y de consumo necesarios para adelantar el proceso de bajas de la entidad, así como los avalúos que se requieran para la actualización de los bienes en el aplicativo de la UAECOB-SGC_x000a_"/>
    <s v="CONTRATO DE PRESTACION DE SERVICIOS PROFESIONALES"/>
    <d v="2021-04-05T00:00:00"/>
    <m/>
    <d v="2021-04-15T00:00:00"/>
    <n v="4"/>
    <s v="CONTRATACION_DIRECTA"/>
    <n v="18000000"/>
    <n v="4500000"/>
    <n v="18000000"/>
    <s v="NO"/>
    <s v="NO "/>
    <s v="Sebastian Ayala Calderon - 3058199250 - sayalac@bomberosbogota.gov.co "/>
    <n v="254"/>
    <s v="Fortalecimiento Institucional"/>
    <s v="Aumentar la efectividad de los servicios"/>
    <x v="3"/>
    <x v="3"/>
  </r>
  <r>
    <n v="666"/>
    <x v="2"/>
    <x v="15"/>
    <x v="0"/>
    <m/>
    <s v="Fortalecimiento de la UAECOB  a través de MIPG - Gestión de recursos"/>
    <s v="Planes y programas de Gestión Documental"/>
    <n v="10356675"/>
    <s v="Ejecutar los planes y programas de Gestión Documental"/>
    <s v="Realizar proceso contractual para garantizar arrndamiento  de espacio físico para el Archivo Central de la UAECOB.-SGC"/>
    <m/>
    <s v="SI"/>
    <m/>
    <s v="80131502;"/>
    <s v="Adición y Prorroga al contrato 001 de 2021 que tiene como objeto &quot;Contratar el arrendamiento de un espacio físico para el Archivo Central de la UAECOB.-SGC"/>
    <s v="CONTRATO DE ARRENDAMIENTO"/>
    <d v="2021-03-30T00:00:00"/>
    <m/>
    <d v="2021-04-13T00:00:00"/>
    <s v="1  MES Y 15 DIAS "/>
    <s v="CONTRATACION_DIRECTA"/>
    <n v="10356675"/>
    <n v="0"/>
    <n v="10356675"/>
    <s v="N/A"/>
    <s v="N/A"/>
    <s v="Sebastian Ayala Calderon - 3058199250 - sayalac@bomberosbogota.gov.co "/>
    <n v="281"/>
    <s v="Fortalecimiento Institucional"/>
    <s v="Aumentar la efectividad de los servicios"/>
    <x v="1"/>
    <x v="1"/>
  </r>
  <r>
    <n v="669"/>
    <x v="0"/>
    <x v="9"/>
    <x v="3"/>
    <s v="Funcional"/>
    <s v="Mantenimiento equipo menor"/>
    <s v="Equipo menor en funcionamiento"/>
    <m/>
    <s v="Disponibilidad de compresores de aire respirable"/>
    <s v="Seguimiento y control financiero del proceso"/>
    <s v="Política de planeación institucional"/>
    <s v="SI"/>
    <s v="Líder equipo menor "/>
    <n v="80111600"/>
    <s v="Prestación de servicios profesionales para realizar el seguimiento y evaluación de los datos que resulten de los informes refrentes de la ejecución de los contratos a cargo de la dependencia.  "/>
    <s v="CONTRATO DE PRESTACION DE SERVICIOS PROFESIONALES"/>
    <d v="2021-05-14T00:00:00"/>
    <m/>
    <d v="2021-05-18T00:00:00"/>
    <n v="8"/>
    <s v="CCE-16_Contratación directa - Sin Oferta"/>
    <n v="32000000"/>
    <n v="4000000"/>
    <n v="32000000"/>
    <s v="NO"/>
    <s v="N/A"/>
    <s v="Sebastian Ayala Calderon - 3058199250 - sayalac@bomberosbogota.gov.co "/>
    <n v="560"/>
    <s v="Operaciones y respuesta"/>
    <s v="Fortalecer los procesos de preparativos y respuesta"/>
    <x v="3"/>
    <x v="3"/>
  </r>
  <r>
    <n v="670"/>
    <x v="2"/>
    <x v="5"/>
    <x v="5"/>
    <s v="Funcional"/>
    <s v="Servicios de mantenimiento y reparación de computadores y equipo periferico"/>
    <s v="Gobierno y seguridad digital implementados en la UAECOB"/>
    <m/>
    <s v="Mantenimiento y Gestión de la Capacidad y disponibilidad de los Servicios tecnologicos"/>
    <s v="Adición para el Contrato No. 719 de 2020 - Orden de Compra Tienda Virtual No. 59512"/>
    <s v="Seguimiento y evaluación del desempeño instituciona"/>
    <s v="SI"/>
    <s v="Gestor Servicios TI"/>
    <n v="81112300"/>
    <s v="Adición y prórroga  del Contrato No. 719 de 2020  Cuyo objeto es &quot; MANTENIMIENTO PREVENTIVO Y CORRECTIVO CON SUMINISTRO DE REPUESTOS Y SOPORTE EN SITIO PARA LA INFRAESTRUCTURA  TECNOLÓGICA  DE  LA  UAE  CUERPO  OFICIAL DE BOMBEROS UBICADA EN LAS ESTACIONES DE BOMBEROS SUS SEDES   ADMINISTRATIVAS   Y   SUS   PUNTOS   DE   ATENCIÓN CIUDADANA EN LOS SUPERCADES DE BOGOTÁ D.C&quot; de  la Orden de Compra Tienda Virtual No. 59512"/>
    <s v="Adición"/>
    <d v="2021-05-18T00:00:00"/>
    <m/>
    <m/>
    <n v="3"/>
    <s v="CCE-99_Seléccion abreviada - acuerdo marco"/>
    <n v="106110371"/>
    <m/>
    <n v="106110371"/>
    <s v="NO"/>
    <s v="N/A"/>
    <s v="Sebastian Ayala Calderon - 3058199250 - sayalac@bomberosbogota.gov.co "/>
    <n v="734"/>
    <s v="Fortalecimiento Institucional"/>
    <s v="Aumentar la efectividad de los servicios"/>
    <x v="6"/>
    <x v="3"/>
  </r>
  <r>
    <n v="671"/>
    <x v="3"/>
    <x v="12"/>
    <x v="5"/>
    <s v="Funcional"/>
    <s v="Fortalecimiento de la infraestructura de tecnología informática y de comunicaciones de la UAECOB"/>
    <s v="Gobierno y seguridad digital implementados en la UAECOB"/>
    <m/>
    <s v="Mantenimiento y Gestión de la Capacidad y disponibilidad de los Servicios tecnologicos"/>
    <s v="Garantizar la conectividad a la red"/>
    <s v="Gobierno Digital"/>
    <s v="SI"/>
    <s v="Gestor Servicios TI"/>
    <m/>
    <s v="Adquisición de equipos activos de red y accesorios para la UAECOB. Contrato 747 de 2020."/>
    <s v="Resolución"/>
    <m/>
    <s v="NA"/>
    <m/>
    <s v="NA"/>
    <s v="NA"/>
    <n v="156096362"/>
    <m/>
    <n v="156096362"/>
    <s v="NO"/>
    <s v="NO"/>
    <s v="Sebastian Ayala Calderón 3822500 sayalac@bomberosbogota.gov.co"/>
    <m/>
    <m/>
    <m/>
    <x v="8"/>
    <x v="3"/>
  </r>
  <r>
    <n v="672"/>
    <x v="0"/>
    <x v="8"/>
    <x v="3"/>
    <s v="Bandera"/>
    <s v="Reducción del riesgo derivado de la contaminación de los trajes especiales de línea de fuego, mediante tratamiento especializado de limpieza"/>
    <s v="Suministros y Consumibles"/>
    <n v="170000000"/>
    <s v="Trajes de línea de fuego reparados y descontaminados"/>
    <s v="Adelantar las actividades de contratación "/>
    <s v="Política de planeación institucional"/>
    <s v="SI"/>
    <s v="Líder suministros y consumibles "/>
    <n v="72101509"/>
    <s v="Adición al contrato  725 de 2020  &quot;Prestar el servicio de mantenimiento y restauración para la protección, seguridad y descontaminación de trajes especiales de línea de fuego, que permita al Cuerpo Oficial de Bomberos responder a las emergencias presentadas con seguridad y protección."/>
    <s v="CONTRATO DE ADQUISICION DE BIENES"/>
    <d v="2021-04-26T00:00:00"/>
    <m/>
    <d v="2021-05-04T00:00:00"/>
    <n v="1"/>
    <s v="CCE-05_Contratación directa"/>
    <n v="40000000"/>
    <m/>
    <n v="40000000"/>
    <s v="NO"/>
    <s v="N/A"/>
    <s v="Sebastian Ayala Calderon - 3058199250 - sayalac@bomberosbogota.gov.co "/>
    <n v="500"/>
    <s v="Operaciones y respuesta"/>
    <s v="Fortalecer los procesos de preparativos y respuesta"/>
    <x v="5"/>
    <x v="3"/>
  </r>
  <r>
    <n v="673"/>
    <x v="0"/>
    <x v="9"/>
    <x v="3"/>
    <s v="Funcional"/>
    <s v="Mantenimiento parque automotor"/>
    <s v="Administración del parque automotor de la UAECOB"/>
    <n v="143000000"/>
    <s v="Diagnóstico y reparación de vehiculos de respuesta rápida"/>
    <s v="Adelantar las actividades de contratación "/>
    <s v="Política de planeación institucional"/>
    <s v="SI"/>
    <s v="Líder parque automotor"/>
    <n v="78181500"/>
    <s v="Adición al contrato 319 2021 &quot;Diagnóstico técnico, mantenimiento, reparación, suministros de repuestos e insumos y mano de obra especializada para las unidades vehiculares de despliegue rápido de la UAECOB&quot;"/>
    <s v="CONTRATO DE SUMINISTRO DE SERVICIOS"/>
    <d v="2021-04-26T00:00:00"/>
    <m/>
    <d v="2021-05-04T00:00:00"/>
    <n v="1"/>
    <s v="CCE-10_Mínima cuantía"/>
    <n v="18000000"/>
    <m/>
    <n v="18000000"/>
    <s v="NO"/>
    <s v="N/A"/>
    <s v="Sebastian Ayala Calderon - 3058199250 - sayalac@bomberosbogota.gov.co "/>
    <n v="544"/>
    <s v="Operaciones y respuesta"/>
    <s v="Fortalecer los procesos de preparativos y respuesta"/>
    <x v="5"/>
    <x v="3"/>
  </r>
  <r>
    <n v="674"/>
    <x v="0"/>
    <x v="8"/>
    <x v="3"/>
    <s v="Funcional"/>
    <s v="Suministros y Consumibles"/>
    <s v="Suministros y Consumibles"/>
    <n v="180000000"/>
    <s v="Disponibilidad de sumistros de hidratación y alimentación para atender  las necesidades del Cuepo Oficial de Bomberos"/>
    <s v="Adelantar las actividades de contratación "/>
    <s v="Política de planeación institucional"/>
    <s v="SI"/>
    <s v="Líder suministros y consumibles "/>
    <s v="90101600; 90101700; 90101800; 90101802"/>
    <s v="Suministrar alimentación e hidratación para las actividades de capacitación, entrenamiento misional y prevención"/>
    <s v="CONTRATO DE ADQUISICION DE BIENES"/>
    <d v="2021-09-01T00:00:00"/>
    <m/>
    <d v="2021-11-01T00:00:00"/>
    <n v="5"/>
    <s v="CCE-07_Selección abreviada subasta inversa"/>
    <n v="180000000"/>
    <m/>
    <n v="180000000"/>
    <s v="NO"/>
    <s v="N/A"/>
    <m/>
    <m/>
    <m/>
    <m/>
    <x v="5"/>
    <x v="3"/>
  </r>
  <r>
    <n v="675"/>
    <x v="0"/>
    <x v="10"/>
    <x v="4"/>
    <s v="Funcional"/>
    <s v="Sostenimiento de los procesos de la Subdirección de Gestión del Riesgo asociados a reducción en incendios, rescates, incidentes con materiales peligrosos y otras emergencias"/>
    <s v="Reducción del Riesgo"/>
    <n v="120000000"/>
    <s v="13. Gestionar los programas y campañas de prevención de incendios, e incidentes con materiales peligrosos en coordinación con las áreas y entidades a que haya lugar."/>
    <s v="Desarrollo de actividades dirigidas a la Gestión del  riesgo de incendios, materiales peligrosos y rescates, incluyendo las de conocimeinto, reducción y preparativos para la respuesta._x000a_Adquisión de elementos insitucionales para el desarrollo de actividades  sensibilización y educacipon en prevención de incendios y emergencias conexas"/>
    <s v="Fortalecimiento organizacional y simplificación de procesos"/>
    <s v="SI"/>
    <s v="Líder de Programas de Prevención"/>
    <s v="81141601 _x000a_80110000_x000a_90111600_x000a_82101600_x000a_80141600_x000a_82101800_x000a_93140000_x000a_80140000_x000a_53101500_x000a_53101600_x000a_53101800_x000a_53102500"/>
    <s v="Adquisición de elementos de identificación institucional, para las actividades desarrolladlas en el marco del procedimientos Sensibilización y Educación en prevención de Incendios y Emergencias Conexas – Club Bomberitos de la subdirección de Gestión del Riesgo y Adquisición de uniformes tipo línea de fuego (overoles) para niño, para las actividades desarrolladas en el marco del procedimiento “Sensibilización y Educación en prevención de Incendios y Emergencias Conexas- Club Bomberitos” de la subdirección de Gestión del Riesgo"/>
    <s v="Adquisición de elementos de identificación institucional, para las actividades desarrolladlas en el marco del procedimientos Sensibilización y Educación en prevención de Incendios y Emergencias Conexas – Club Bomberitos de la subdirección de Gestión del Riesgo y Adquisición de uniformes tipo línea de fuego (overoles) para niño, para las actividades desarrolladas en el marco del procedimiento “Sensibilización y Educación en prevención de Incendios y Emergencias Conexas- Club Bomberitos” de la subdirección de Gestión del Riesgo"/>
    <d v="2021-05-30T00:00:00"/>
    <m/>
    <d v="2021-05-30T00:00:00"/>
    <n v="6"/>
    <s v="CCE-07_Selección abreviada subasta inversa"/>
    <n v="120000000"/>
    <m/>
    <n v="120000000"/>
    <s v="NO"/>
    <s v="NO"/>
    <s v="Sebastian Ayala Calderón 3822500 sayalac@bomberosbogota.gov.co"/>
    <m/>
    <s v="Gestión del riesgo de incendio"/>
    <s v="Fortalecer los procesos de reducción del riesgo"/>
    <x v="5"/>
    <x v="3"/>
  </r>
  <r>
    <n v="676"/>
    <x v="0"/>
    <x v="10"/>
    <x v="4"/>
    <s v="Funcional"/>
    <s v="Sostenimiento de los procesos de la Subdirección de Gestión del Riesgo asociados a reducción en incendios, rescates, incidentes con materiales peligrosos y otras emergencias"/>
    <s v="Reducción del Riesgo"/>
    <n v="40000000"/>
    <s v="13. Gestionar los programas y campañas de prevención de incendios, e incidentes con materiales peligrosos en coordinación con las áreas y entidades a que haya lugar."/>
    <s v="Adquirir elementos para los diferentes programas de prevención de la s"/>
    <s v="Fortalecimiento organizacional y simplificación de procesos"/>
    <s v="NO"/>
    <s v="PROGRAMA DE PREVENCIÓN"/>
    <s v="46191501_x000a_46191500 "/>
    <s v="Adquisición de elementos para el desarrollo de las actividades de prevención"/>
    <s v="ADQUISICIÓN DE ELEMENTOS PARA EL DESARROLLO DE LAS ACTIVIDADES DE PREVENCIÓN"/>
    <d v="2021-06-30T00:00:00"/>
    <m/>
    <d v="2021-06-30T00:00:00"/>
    <n v="4"/>
    <s v="CCE-10_Mínima cuantía"/>
    <n v="40000000"/>
    <m/>
    <n v="40000000"/>
    <s v="NO"/>
    <m/>
    <s v="Sebastian Ayala Calderón 3822500 sayalac@bomberosbogota.gov.co"/>
    <m/>
    <s v="Gestión del riesgo de incendio"/>
    <s v="Fortalecer los procesos de reducción del riesgo"/>
    <x v="5"/>
    <x v="3"/>
  </r>
  <r>
    <n v="677"/>
    <x v="0"/>
    <x v="10"/>
    <x v="4"/>
    <s v="Funcional"/>
    <s v="Sostenimiento de los procesos de la Subdirección de Gestión del Riesgo asociados a reducción en incendios, rescates, incidentes con materiales peligrosos y otras emergencias"/>
    <s v="Reducción del Riesgo"/>
    <n v="40000000"/>
    <s v="13. Gestionar los programas y campañas de prevención de incendios, e incidentes con materiales peligrosos en coordinación con las áreas y entidades a que haya lugar."/>
    <s v="Desarrollar actividades de transporte de personas de la Subdirección de Gestión de riesgo para el cumplimiento de las actividades misionales propias de la entidad. "/>
    <s v="Fortalecimiento organizacional y simplificación de procesos"/>
    <s v="NO"/>
    <s v="Transporte"/>
    <n v="78111800"/>
    <s v="Prestación de servicio de transporte terrestre especial de pasajeros"/>
    <s v="PRESTACIÓN DE SERVICIO DE TRANSPORTE TERRESTRE ESPECIAL DE PASAJEROS"/>
    <d v="2021-06-15T00:00:00"/>
    <m/>
    <d v="2021-06-15T00:00:00"/>
    <n v="7"/>
    <s v="CCE-10_Mínima cuantía"/>
    <n v="40000000"/>
    <m/>
    <n v="40000000"/>
    <s v="NO"/>
    <s v="NO"/>
    <s v="Sebastian Ayala Calderón 3822500 sayalac@bomberosbogota.gov.co"/>
    <m/>
    <s v="Gestión del riesgo de incendio"/>
    <s v="Fortalecer los procesos de reducción del riesgo"/>
    <x v="3"/>
    <x v="3"/>
  </r>
  <r>
    <n v="678"/>
    <x v="2"/>
    <x v="15"/>
    <x v="0"/>
    <s v="Funcional"/>
    <s v="Fortalecimiento de la UAECOB  a través de MIPG - Gestión de recursos"/>
    <s v="Planes y programas de Gestión Documental"/>
    <n v="6904450"/>
    <s v="Ejecutar los planes y programas de Gestión Documental"/>
    <s v="Realizar proceso contractual para garantizar arrndamiento  de espacio físico para el Archivo Central de la UAECOB.-SGC"/>
    <m/>
    <s v="SI"/>
    <m/>
    <s v="80131502;"/>
    <s v="Contratar el arrendamiento de un espacio físico para el Archivo Central de la UAECOB.-SGC&quot;"/>
    <s v="CONTRATO DE ARRENDAMIENTO"/>
    <d v="2021-05-12T00:00:00"/>
    <m/>
    <d v="2021-05-27T00:00:00"/>
    <n v="1"/>
    <s v="CCE-05_Contratación directa"/>
    <n v="6904450"/>
    <n v="0"/>
    <n v="6904450"/>
    <s v="NA"/>
    <s v="NA"/>
    <s v="Sebastian Ayala Calderon - 3058199250 - sayalac@bomberosbogota.gov.co "/>
    <m/>
    <m/>
    <m/>
    <x v="1"/>
    <x v="1"/>
  </r>
  <r>
    <n v="679"/>
    <x v="1"/>
    <x v="3"/>
    <x v="0"/>
    <s v="Funcional"/>
    <s v="Fortalecimiento de la UAECOB  a través de MIPG - Gestión de recursos"/>
    <s v="Servicios administrativos para el funcionamiento de la entidad"/>
    <n v="31500000"/>
    <s v="Implemenntación del Sistema Integrado de Gestión - Modelo Integrado de Planeación y Gestión,"/>
    <s v="Consolidación, estructuración y seguimiento de las respuestas a los requerimientos de los organismos de control, para el fortalecimiento de las dimensiones “Evaluación de resultados” e “Información y comunicación” del Modelo Integrado de Planeación y Gestión –MIPG"/>
    <m/>
    <m/>
    <m/>
    <n v="80111600"/>
    <s v="Prestar sus servicios profesionales en actividades relacionadas con el modelo integrado de planeación y gestión en la Subdirección de Gestión Corporativa-SGC"/>
    <s v="CONTRATO DE PRESTACION DE SERVICIOS PROFESIONALES"/>
    <d v="2021-05-12T00:00:00"/>
    <m/>
    <d v="2021-05-20T00:00:00"/>
    <n v="7"/>
    <s v="CCE-16_Contratación directa - Sin Oferta"/>
    <n v="31500000"/>
    <n v="4500000"/>
    <n v="31500000"/>
    <s v="N/A"/>
    <s v="N/A"/>
    <s v="Sebastian Ayala Calderon - 3058199250 - sayalac@bomberosbogota.gov.co "/>
    <m/>
    <m/>
    <m/>
    <x v="3"/>
    <x v="3"/>
  </r>
  <r>
    <n v="680"/>
    <x v="0"/>
    <x v="0"/>
    <x v="0"/>
    <s v="Bandera"/>
    <s v="Fortalecimiento de la infraestructura física de la UAECOB a través de la adecuación de seis (6) estaciones"/>
    <s v="Infraestructura "/>
    <n v="730709213.79999995"/>
    <s v="Construcción Marichuela "/>
    <s v="Formulación, implementación y seguimiento de las etapas preconractual, contractual y postcontractual de los procesos a relacionados con la construcción de estaciones"/>
    <s v="Fortalecimiento organizacional y simplificación de procesos"/>
    <s v="NO"/>
    <m/>
    <s v="72121400;72151700;95121700"/>
    <s v="SGC-Adición y prórroga al contrato 470 de 2018 que tiene por objeto &quot;Construcción nueva estación de bomberos de bellavista&quot;"/>
    <s v="CONTRATO DE OBRA PUBLICA"/>
    <d v="2021-05-18T00:00:00"/>
    <m/>
    <d v="2021-06-01T00:00:00"/>
    <s v="1 MESES Y 20 DIAS "/>
    <s v="LICITACION"/>
    <n v="730709213.79999995"/>
    <m/>
    <n v="730709213.79999995"/>
    <s v="N/A"/>
    <s v="N/A"/>
    <s v="Sebastian Ayala Calderon - 3058199250 - sayalac@bomberosbogota.gov.co "/>
    <m/>
    <s v="Operaciones y respuesta"/>
    <s v="Fortalecer los procesos de preparativos y respuesta"/>
    <x v="0"/>
    <x v="0"/>
  </r>
  <r>
    <n v="681"/>
    <x v="0"/>
    <x v="0"/>
    <x v="0"/>
    <s v="Bandera"/>
    <s v="Fortalecimiento de la infraestructura física de la UAECOB a través de la adecuación de seis (6) estaciones"/>
    <s v="Infraestructura "/>
    <n v="180514503"/>
    <s v="Construcción Marichuela "/>
    <s v="Formulación, implementación y seguimiento de las etapas preconractual, contractual y postcontractual de los procesos a relacionados con la construcción de estaciones"/>
    <s v="Fortalecimiento organizacional y simplificación de procesos"/>
    <s v="NO"/>
    <m/>
    <s v="80101600;81101500;72101500;72121400"/>
    <s v="SGC-Adición y prórroga al contrato 331 2019 que tiene por objeto &quot; Interventoría técnica, administrativa, financiera, contable, jurídica y ambiental a: (i) construcción de la estación de bomberos bellavista; (ii) realizar el mantenimiento predictivo, preventivo, correctivo, adecuaciones y mejoras a las instalaciones de las dependencias de la unidad administrativa especial cuerpo oficial de bomberos de Bogotá D.C y, (iii) estudios, diseños, y obras de la estación de bomberos las ferias.&quot;"/>
    <s v="CONTRATO DE INTERVENTORIA"/>
    <d v="2021-05-21T00:00:00"/>
    <m/>
    <d v="2021-06-15T00:00:00"/>
    <s v="1 MESES Y 20 DIAS "/>
    <s v="CONCURSO_MERITOS"/>
    <n v="180514503"/>
    <m/>
    <n v="180514503"/>
    <s v="N/A"/>
    <s v="N/A"/>
    <s v="Sebastian Ayala Calderon - 3058199250 - sayalac@bomberosbogota.gov.co "/>
    <m/>
    <m/>
    <m/>
    <x v="1"/>
    <x v="1"/>
  </r>
  <r>
    <n v="683"/>
    <x v="2"/>
    <x v="4"/>
    <x v="0"/>
    <s v="Funcional"/>
    <s v="Fortalecimiento de la UAECOB  a través de MIPG - Gestión de recursos"/>
    <s v="Servicios administrativos para el funcionamiento de la entidad"/>
    <n v="32800000"/>
    <s v="Soporte Jurídíco de las actuaciones administrativas de la SGC"/>
    <s v="Análisis y revisión actuaciones  administrativas"/>
    <s v="Fortalecimiento organizacional y simplificación de procesos"/>
    <s v="NO"/>
    <m/>
    <n v="80101600"/>
    <s v="PRESTAR LOS SERVICIOS PROFESIONALES ESPECIALIZADOS PARA ACOMPAÑAR LAS ACTIVIDADES JURIDICAS RELACIONADAS CON LA GESTION CONTRACTUAL EN LAS ETAPAS PRECONTRACTUAL, CONTRACTUAL Y POSTCONTRACTUAL DEL ÁREA ADMINISTRATIVA DE LA SUBDIRECCION DE GESTION CORPORATIVA -SGC"/>
    <s v="CONTRATO DE PRESTACION DE SERVICIOS PROFESIONALES"/>
    <d v="2021-05-25T00:00:00"/>
    <m/>
    <d v="2021-06-10T00:00:00"/>
    <s v="4  Y 3 DIAS"/>
    <s v="CONTRATACION_DIRECTA"/>
    <n v="32800000"/>
    <n v="8000000"/>
    <n v="32800000"/>
    <s v="NO"/>
    <s v="N/A"/>
    <s v="Sebastian Ayala Calderon - 3058199250 - sayalac@bomberosbogota.gov.co "/>
    <m/>
    <m/>
    <m/>
    <x v="6"/>
    <x v="3"/>
  </r>
  <r>
    <n v="415"/>
    <x v="3"/>
    <x v="11"/>
    <x v="5"/>
    <s v="Funcional"/>
    <s v="Fortalecimiento de la seguridad y privacidad de la información en la UAECOB"/>
    <s v="Gobierno y seguridad digital implementados en la UAECOB"/>
    <m/>
    <s v="Adelantar la fase de implementación del modelo de Seguridad y Privacidad de la Información"/>
    <s v="Implementación de controles segun norma ISO 27001 y MPSI"/>
    <s v="Seguridad Digital"/>
    <s v="SI"/>
    <s v="Oficial de seguridad"/>
    <s v="80101500_x000a_80101600_x000a_80101700_x000a_81101700_x000a_81110000_x000a_81160000_x000a_"/>
    <s v="Prestar los servicios profesionales en el proceso de seguridad y privacidad de la información en la UAECOB"/>
    <s v="CONTRATO DE PRESTACION DE SERVICIOS PROFESIONALES"/>
    <d v="2021-05-17T00:00:00"/>
    <m/>
    <d v="2021-05-21T00:00:00"/>
    <n v="9"/>
    <s v="CCE-16_Contratación directa - Sin Oferta"/>
    <n v="38400000"/>
    <n v="4200000"/>
    <n v="38400000"/>
    <s v="NO"/>
    <s v="N/A"/>
    <s v="Sebastian Ayala Calderon - 3058199250 - sayalac@bomberosbogota.gov.co "/>
    <n v="658"/>
    <s v="Fortalecimiento Institucional"/>
    <s v="Aumentar la efectividad de los servicios"/>
    <x v="3"/>
    <x v="3"/>
  </r>
  <r>
    <n v="416"/>
    <x v="3"/>
    <x v="11"/>
    <x v="5"/>
    <s v="Funcional"/>
    <s v="Fortalecimiento de la seguridad y privacidad de la información en la UAECOB"/>
    <s v="Gobierno y seguridad digital implementados en la UAECOB"/>
    <m/>
    <s v="Adelantar la fase de implementación del modelo de Seguridad y Privacidad de la Información"/>
    <s v="Planificación y control operacional - estrategia de planificación y control operacional aprobada por la Alta Dirección"/>
    <s v="Seguridad Digital"/>
    <s v="SI"/>
    <s v="Operador de seguridad"/>
    <n v="81112500"/>
    <s v="_x000a_Contratar la adquisicion y renovación del Licencimiento de Antivirus para la UAECOB"/>
    <m/>
    <d v="2021-01-12T00:00:00"/>
    <m/>
    <d v="2021-01-24T00:00:00"/>
    <n v="2"/>
    <s v="CCE-06_Selección abreviada menor cuantía"/>
    <n v="49917000"/>
    <m/>
    <n v="49917000"/>
    <s v="NO"/>
    <s v="N/A"/>
    <s v="Sebastian Ayala Calderon - 3058199250 - sayalac@bomberosbogota.gov.co "/>
    <n v="659"/>
    <s v="Fortalecimiento Institucional"/>
    <s v="Aumentar la efectividad de los servicios"/>
    <x v="8"/>
    <x v="3"/>
  </r>
  <r>
    <n v="417"/>
    <x v="3"/>
    <x v="11"/>
    <x v="5"/>
    <s v="Funcional"/>
    <s v="Fortalecimiento de la seguridad y privacidad de la información en la UAECOB"/>
    <s v="Gobierno y seguridad digital implementados en la UAECOB"/>
    <m/>
    <s v="Adelantar la fase de implementación del modelo de Seguridad y Privacidad de la Información"/>
    <s v="Implementación del Plan de Tratamiento de Riesgos"/>
    <s v="Seguridad Digital"/>
    <s v="SI"/>
    <s v="Operador de seguridad"/>
    <n v="81122208"/>
    <s v="Contratar la renovación del licenciamiento WAF para la UAECOB"/>
    <m/>
    <d v="2021-09-01T00:00:00"/>
    <m/>
    <d v="2021-10-15T00:00:00"/>
    <n v="12"/>
    <s v="CCE-06_Selección abreviada menor cuantía"/>
    <n v="50000000"/>
    <m/>
    <n v="50000000"/>
    <s v="NO"/>
    <s v="N/A"/>
    <s v="Sebastian Ayala Calderon - 3058199250 - sayalac@bomberosbogota.gov.co "/>
    <n v="660"/>
    <s v="Fortalecimiento Institucional"/>
    <s v="Aumentar la efectividad de los servicios"/>
    <x v="8"/>
    <x v="3"/>
  </r>
  <r>
    <n v="684"/>
    <x v="3"/>
    <x v="12"/>
    <x v="5"/>
    <s v="Funcional"/>
    <s v="Fortalecimiento de la infraestructura de tecnología informática y de comunicaciones de la UAECOB"/>
    <s v="Gobierno y seguridad digital implementados en la UAECOB"/>
    <m/>
    <s v="Garantizar la Estrategia y Gobierno  de TI"/>
    <s v="Documentación de la estrategia de TI"/>
    <s v="Gobierno Digital"/>
    <s v="SI"/>
    <s v="Jefe Oficina Asesora de Planeación"/>
    <s v="80101500_x000a_80101600_x000a_80101700_x000a_81101700_x000a_81110000_x000a_81160000_x000a_"/>
    <s v="Prestar servicios profesionales en el proceso de fortalecimiento de la infraestructura de tecnología informática y de comunicaciones de la UAECOB."/>
    <s v="CONTRATO DE PRESTACION DE SERVICIOS PROFESIONALES"/>
    <d v="2021-05-20T00:00:00"/>
    <m/>
    <d v="2021-06-01T00:00:00"/>
    <n v="6"/>
    <s v="CCE-16_Contratación directa - Sin Oferta"/>
    <n v="51000000"/>
    <n v="8500000"/>
    <n v="51000000"/>
    <s v="NO"/>
    <s v="N/A"/>
    <s v="Sebastian Ayala Calderon - 3058199250 - sayalac@bomberosbogota.gov.co "/>
    <m/>
    <s v="Fortalecimiento Institucional"/>
    <s v="Aumentar la efectividad de los servicios"/>
    <x v="3"/>
    <x v="3"/>
  </r>
  <r>
    <n v="685"/>
    <x v="1"/>
    <x v="3"/>
    <x v="5"/>
    <m/>
    <s v="Fortalecimiento de la UAECOB  a través de MIPG - Planeación"/>
    <s v="Sistema de gestión institucional con valor público implementado"/>
    <m/>
    <s v="Generar un cambio cultural frente al modelo de gestión"/>
    <s v="Estrategia de divulgación para el fortalecimiento de la transparencia a través de la gestión participativa"/>
    <s v="Seguimiento y evaluación del desempeño instituciona"/>
    <s v="NO"/>
    <m/>
    <m/>
    <s v="Pago de Pasivos Exigibles"/>
    <s v="Resolución"/>
    <d v="2021-05-13T00:00:00"/>
    <m/>
    <d v="2021-10-31T00:00:00"/>
    <m/>
    <s v="N/A"/>
    <n v="7297770"/>
    <m/>
    <n v="19735181"/>
    <s v="NO"/>
    <s v="N/A"/>
    <s v="Sebastian Ayala Calderon - 3058199250 - sayalac@bomberosbogota.gov.co "/>
    <m/>
    <s v="Fortalecimiento Institucional"/>
    <s v="Aumentar la efectividad de los servicios"/>
    <x v="2"/>
    <x v="3"/>
  </r>
  <r>
    <n v="686"/>
    <x v="0"/>
    <x v="10"/>
    <x v="4"/>
    <s v="Funcional"/>
    <s v="Sostenimiento de los procesos de la Subdirección de Gestión del Riesgo "/>
    <s v="Gestion del Riesgo"/>
    <n v="21000000"/>
    <s v="1. Participar con el Director General en la formulación y ejecución de políticas, planes programas y proyectos, dirigidos a la gestión del riesgo contraincendios, explosiones, rescate e incidentes con materiales peligrosos."/>
    <s v="Apoyar la gestion administrativa de la Subdireccion de Gestion del Riesgo"/>
    <s v="Fortalecimiento organizacional y simplificación de procesos"/>
    <s v="SI"/>
    <s v="Secretaria"/>
    <n v="80111600"/>
    <s v="Prestar servicios profesionales para la gestion administrativa de la Subdirección de Gestión del Riesgo "/>
    <s v="CONTRATO DE PRESTACIÓN DE SERVICIOS DE APOYO A LA GESTIÓN"/>
    <d v="2021-06-12T00:00:00"/>
    <m/>
    <d v="2021-06-12T00:00:00"/>
    <n v="6"/>
    <s v="CCE-16_Contratación directa - Sin Oferta"/>
    <n v="23100000"/>
    <n v="3850000"/>
    <n v="23100000"/>
    <s v="NO"/>
    <s v="NO"/>
    <s v="Sebastian Ayala Calderón 3822500 sayalac@bomberosbogota.gov.co"/>
    <m/>
    <s v="Gestión del riesgo de incendio"/>
    <s v="Fortalecer los procesos de reducción del riesgo"/>
    <x v="3"/>
    <x v="3"/>
  </r>
  <r>
    <n v="687"/>
    <x v="0"/>
    <x v="10"/>
    <x v="4"/>
    <s v="Funcional"/>
    <s v="Sostenimiento de los procesos de la Subdirección de Gestión del Riesgo "/>
    <s v="Gestion del Riesgo"/>
    <n v="56000000"/>
    <s v="1. Participar con el Director General en la formulación y ejecución de políticas, planes programas y proyectos, dirigidos a la gestión del riesgo contraincendios, explosiones, rescate e incidentes con materiales peligrosos."/>
    <s v="Realizar las labores de apoyo a la contratación y aspectos juridicos de la Subdirección de Gestión del Riesgo "/>
    <s v="Fortalecimiento organizacional y simplificación de procesos"/>
    <s v="SI"/>
    <s v="Profesional  Contratacion, Realizar las labores de apoyo a la contratación y aspectos juridicos de la Subdirección de Gestión del Riesgo "/>
    <n v="80111600"/>
    <s v="Prestar servicios profesionales, para los aspectos juridicos y contractuales de la Subdirección de Gestión del riesgo."/>
    <s v="CONTRATO DE PRESTACION DE SERVICIOS PROFESIONALES"/>
    <d v="2021-05-26T00:00:00"/>
    <m/>
    <d v="2021-05-26T00:00:00"/>
    <n v="7"/>
    <s v="CCE-16_Contratación directa - Sin Oferta"/>
    <n v="56000000"/>
    <n v="8000000"/>
    <n v="56000000"/>
    <s v="NO"/>
    <s v="NO"/>
    <s v="Sebastian Ayala Calderón 3822500 sayalac@bomberosbogota.gov.co"/>
    <m/>
    <s v="Gestión del riesgo de incendio"/>
    <s v="Fortalecer los procesos de reducción del riesgo"/>
    <x v="3"/>
    <x v="3"/>
  </r>
  <r>
    <n v="688"/>
    <x v="0"/>
    <x v="10"/>
    <x v="4"/>
    <s v="Funcional"/>
    <s v="Sostenimiento de los procesos de la Subdirección de Gestión del Riesgo "/>
    <s v="Gestion del Riesgo"/>
    <n v="16000000"/>
    <s v="1. Participar con el Director General en la formulación y ejecución de políticas, planes programas y proyectos, dirigidos a la gestión del riesgo contraincendios, explosiones, rescate e incidentes con materiales peligrosos."/>
    <s v="Brindar apoyo en los aspectos financieros y de seguimiento en los procesos adelantados por la SGR "/>
    <s v="Fortalecimiento organizacional y simplificación de procesos"/>
    <s v="SI"/>
    <s v="Profesional de Apoyo a los procesos financieros y de seguimiento finaciero "/>
    <n v="80111600"/>
    <s v="Prestar servicios profesionales para el analisís financiero en la Subdirección de Gestión del riesgo."/>
    <s v="CONTRATO DE PRESTACION DE SERVICIOS PROFESIONALES"/>
    <d v="2021-08-18T00:00:00"/>
    <m/>
    <d v="2021-08-18T00:00:00"/>
    <n v="4"/>
    <s v="CCE-16_Contratación directa - Sin Oferta"/>
    <n v="16000000"/>
    <n v="4000000"/>
    <n v="16000000"/>
    <s v="NO"/>
    <s v="NO"/>
    <s v="Sebastian Ayala Calderón 3822500 sayalac@bomberosbogota.gov.co"/>
    <m/>
    <s v="Gestión del riesgo de incendio"/>
    <s v="Fortalecer los procesos de reducción del riesgo"/>
    <x v="3"/>
    <x v="3"/>
  </r>
  <r>
    <n v="689"/>
    <x v="0"/>
    <x v="10"/>
    <x v="4"/>
    <s v="Funcional"/>
    <s v="Sostenimiento de los procesos de la Subdirección de Gestión del Riesgo "/>
    <s v="Gestion del Riesgo"/>
    <n v="13400000"/>
    <s v="1. Participar con el Director General en la formulación y ejecución de políticas, planes programas y proyectos, dirigidos a la gestión del riesgo contraincendios, explosiones, rescate e incidentes con materiales peligrosos."/>
    <s v="Apoyar el desarrollo relacionado con las aplicaciones y los desarrollos tecnologicos para la gestion de los riesgos misionales de la UAECOB "/>
    <s v="Fortalecimiento organizacional y simplificación de procesos"/>
    <s v="SI"/>
    <s v="Tecnico de desarrollo Tecnologico"/>
    <n v="80111600"/>
    <s v="Prestar servicios de apoyo a la gestión de tecnologias de la Subdirección de Gestión del Riesgo."/>
    <s v="CONTRATO DE PRESTACIÓN DE SERVICIOS DE APOYO A LA GESTIÓN"/>
    <d v="2021-08-16T00:00:00"/>
    <m/>
    <d v="2021-08-16T00:00:00"/>
    <n v="4"/>
    <s v="CCE-16_Contratación directa - Sin Oferta"/>
    <n v="13400000"/>
    <n v="3500000"/>
    <n v="13400000"/>
    <s v="NO"/>
    <s v="NO"/>
    <s v="Sebastian Ayala Calderón 3822500 sayalac@bomberosbogota.gov.co"/>
    <m/>
    <s v="Gestión del riesgo de incendio"/>
    <s v="Fortalecer los procesos de reducción del riesgo"/>
    <x v="3"/>
    <x v="3"/>
  </r>
  <r>
    <n v="700"/>
    <x v="0"/>
    <x v="10"/>
    <x v="4"/>
    <s v="Funcional"/>
    <s v="Sostenimiento de los procesos de la Subdirección de Gestión del Riesgo asociados a conocimiento en incendios, rescates, incidentes con materiales peligrosos y otras emergencias"/>
    <s v="Conocimiento del Riesgo"/>
    <n v="17150000"/>
    <s v="10.Definir las necesidades y establecer estrategias para el desarrollo en infraestructura, equipos, desarrollo tecnológico y entrenamiento del recurso humano, de acuerdo con la proyección de la entidad, relacionada con las amenazas y escenarios existentes en el Distrito Capital."/>
    <s v="Apoyo para el analisis de la informacion generada por la Sala de Situación"/>
    <s v="Fortalecimiento organizacional y simplificación de procesos"/>
    <s v="SI"/>
    <s v="Analistas Sala de Situación"/>
    <n v="80111600"/>
    <s v="Prestar sus servicios a la Subdirección de Gestión del Riesgo en las actividades de monitoreo del riesgo."/>
    <m/>
    <d v="2021-05-26T00:00:00"/>
    <m/>
    <d v="2021-05-26T00:00:00"/>
    <n v="6"/>
    <s v="CCE-16_Contratación directa - Sin Oferta"/>
    <n v="14900000"/>
    <n v="3200000"/>
    <n v="14900000"/>
    <s v="NO"/>
    <s v="NO"/>
    <s v="Sebastian Ayala Calderón 3822500 sayalac@bomberosbogota.gov.co"/>
    <m/>
    <s v="Gestión del riesgo de incendio"/>
    <s v="Fortalecer los procesos de reducción del riesgo"/>
    <x v="3"/>
    <x v="3"/>
  </r>
  <r>
    <n v="701"/>
    <x v="0"/>
    <x v="10"/>
    <x v="4"/>
    <s v="Funcional"/>
    <s v="Sostenimiento de los procesos de la Subdirección de Gestión del Riesgo asociados a conocimiento en incendios, rescates, incidentes con materiales peligrosos y otras emergencias"/>
    <s v="Conocimiento del Riesgo"/>
    <n v="11000000"/>
    <s v="10.Definir las necesidades y establecer estrategias para el desarrollo en infraestructura, equipos, desarrollo tecnológico y entrenamiento del recurso humano, de acuerdo con la proyección de la entidad, relacionada con las amenazas y escenarios existentes en el Distrito Capital."/>
    <s v="Apoyo en la captura de la informacion de las diferentes plataformas en sala de situacion"/>
    <s v="Fortalecimiento organizacional y simplificación de procesos"/>
    <s v="SI"/>
    <s v="Auxiliares sala de situacion"/>
    <n v="80111600"/>
    <s v="Prestar sus servicios a la Subdirección de Gestión del Riesgo en las actividades de monitoreo del riesgo."/>
    <m/>
    <d v="2021-08-24T00:00:00"/>
    <m/>
    <d v="2021-08-24T00:00:00"/>
    <n v="4"/>
    <s v="CCE-16_Contratación directa - Sin Oferta"/>
    <n v="11000000"/>
    <n v="2750000"/>
    <n v="11000000"/>
    <s v="NO"/>
    <s v="NO"/>
    <s v="Sebastian Ayala Calderón 3822500 sayalac@bomberosbogota.gov.co"/>
    <n v="616"/>
    <s v="Gestión del riesgo de incendio"/>
    <s v="Fortalecer los procesos de reducción del riesgo"/>
    <x v="3"/>
    <x v="3"/>
  </r>
  <r>
    <n v="702"/>
    <x v="0"/>
    <x v="10"/>
    <x v="4"/>
    <s v="Funcional"/>
    <s v="Sostenimiento de los procesos de la Subdirección de Gestión del Riesgo asociados a conocimiento en incendios, rescates, incidentes con materiales peligrosos y otras emergencias"/>
    <s v="Conocimiento del Riesgo"/>
    <n v="11000000"/>
    <s v="10.Definir las necesidades y establecer estrategias para el desarrollo en infraestructura, equipos, desarrollo tecnológico y entrenamiento del recurso humano, de acuerdo con la proyección de la entidad, relacionada con las amenazas y escenarios existentes en el Distrito Capital."/>
    <s v="Apoyo en la captura de la informacion de las diferentes plataformas en sala de situacion"/>
    <s v="Fortalecimiento organizacional y simplificación de procesos"/>
    <s v="SI"/>
    <s v="Auxiliares sala de situacion"/>
    <n v="80111600"/>
    <s v="Prestar sus servicios a la Subdirección de Gestión del Riesgo en las actividades de monitoreo del riesgo."/>
    <m/>
    <d v="2021-09-05T00:00:00"/>
    <m/>
    <d v="2021-09-05T00:00:00"/>
    <n v="4"/>
    <s v="CCE-16_Contratación directa - Sin Oferta"/>
    <n v="11000000"/>
    <n v="2750000"/>
    <n v="11000000"/>
    <s v="NO"/>
    <s v="NO"/>
    <s v="Sebastian Ayala Calderón 3822500 sayalac@bomberosbogota.gov.co"/>
    <m/>
    <s v="Gestión del riesgo de incendio"/>
    <s v="Fortalecer los procesos de reducción del riesgo"/>
    <x v="3"/>
    <x v="3"/>
  </r>
  <r>
    <n v="703"/>
    <x v="0"/>
    <x v="10"/>
    <x v="4"/>
    <s v="Funcional"/>
    <s v="Sostenimiento de los procesos de la Subdirección de Gestión del Riesgo asociados a conocimiento en incendios, rescates, incidentes con materiales peligrosos y otras emergencias"/>
    <s v="Conocimiento del Riesgo"/>
    <n v="17150000"/>
    <s v="10.Definir las necesidades y establecer estrategias para el desarrollo en infraestructura, equipos, desarrollo tecnológico y entrenamiento del recurso humano, de acuerdo con la proyección de la entidad, relacionada con las amenazas y escenarios existentes en el Distrito Capital."/>
    <s v="Apoyo en la captura de la informacion de las diferentes plataformas en sala de situacion"/>
    <s v="Fortalecimiento organizacional y simplificación de procesos"/>
    <s v="SI"/>
    <s v="Auxiliares sala de situacion"/>
    <n v="80111600"/>
    <s v="Prestar sus servicios a la Subdirección de Gestión del Riesgo en las actividades de monitoreo del riesgo."/>
    <m/>
    <d v="2021-06-03T00:00:00"/>
    <m/>
    <d v="2021-06-03T00:00:00"/>
    <n v="7"/>
    <s v="CCE-16_Contratación directa - Sin Oferta"/>
    <n v="17150000"/>
    <n v="2450000"/>
    <n v="17150000"/>
    <s v="NO"/>
    <s v="NO"/>
    <s v="Sebastian Ayala Calderón 3822500 sayalac@bomberosbogota.gov.co"/>
    <m/>
    <s v="Gestión del riesgo de incendio"/>
    <s v="Fortalecer los procesos de reducción del riesgo"/>
    <x v="3"/>
    <x v="3"/>
  </r>
  <r>
    <n v="704"/>
    <x v="0"/>
    <x v="10"/>
    <x v="4"/>
    <s v="Funcional"/>
    <s v="Sostenimiento de los procesos de la Subdirección de Gestión del Riesgo asociados a conocimiento en incendios, rescates, incidentes con materiales peligrosos y otras emergencias"/>
    <s v="Conocimiento del Riesgo"/>
    <n v="12600000"/>
    <s v="10.Definir las necesidades y establecer estrategias para el desarrollo en infraestructura, equipos, desarrollo tecnológico y entrenamiento del recurso humano, de acuerdo con la proyección de la entidad, relacionada con las amenazas y escenarios existentes en el Distrito Capital."/>
    <s v="Apoyo en la captura de la informacion de las diferentes plataformas en sala de situacion"/>
    <s v="Fortalecimiento organizacional y simplificación de procesos"/>
    <s v="SI"/>
    <s v="Auxiliares sala de situacion"/>
    <n v="80111600"/>
    <s v="Prestar sus servicios a la Subdirección de Gestión del Riesgo en las actividades de monitoreo del riesgo."/>
    <m/>
    <d v="2021-06-03T00:00:00"/>
    <m/>
    <d v="2021-06-03T00:00:00"/>
    <n v="7"/>
    <s v="CCE-16_Contratación directa - Sin Oferta"/>
    <n v="12600000"/>
    <n v="1800000"/>
    <n v="12600000"/>
    <s v="NO"/>
    <s v="NO"/>
    <s v="Sebastian Ayala Calderón 3822500 sayalac@bomberosbogota.gov.co"/>
    <n v="620"/>
    <s v="Gestión del riesgo de incendio"/>
    <s v="Fortalecer los procesos de reducción del riesgo"/>
    <x v="3"/>
    <x v="3"/>
  </r>
  <r>
    <n v="705"/>
    <x v="0"/>
    <x v="10"/>
    <x v="4"/>
    <s v="Funcional"/>
    <s v="Sostenimiento de los procesos de la Subdirección de Gestión del Riesgo asociados a conocimiento en incendios, rescates, incidentes con materiales peligrosos y otras emergencias"/>
    <s v="Conocimiento del Riesgo"/>
    <n v="4900000"/>
    <s v="10.Definir las necesidades y establecer estrategias para el desarrollo en infraestructura, equipos, desarrollo tecnológico y entrenamiento del recurso humano, de acuerdo con la proyección de la entidad, relacionada con las amenazas y escenarios existentes en el Distrito Capital."/>
    <s v="Apoyo en la captura de la informacion de las diferentes plataformas en sala de situacion"/>
    <s v="Fortalecimiento organizacional y simplificación de procesos"/>
    <s v="SI"/>
    <s v="Auxiliares sala de situacion"/>
    <n v="80111600"/>
    <s v="Prestar sus servicios a la Subdirección de Gestión del Riesgo en las actividades de monitoreo del riesgo."/>
    <m/>
    <d v="2021-10-27T00:00:00"/>
    <m/>
    <d v="2021-10-27T00:00:00"/>
    <n v="2"/>
    <s v="CCE-16_Contratación directa - Sin Oferta"/>
    <n v="4900000"/>
    <n v="2450000"/>
    <n v="4900000"/>
    <s v="NO"/>
    <s v="NO"/>
    <s v="Sebastian Ayala Calderón 3822500 sayalac@bomberosbogota.gov.co"/>
    <n v="621"/>
    <s v="Gestión del riesgo de incendio"/>
    <s v="Fortalecer los procesos de reducción del riesgo"/>
    <x v="3"/>
    <x v="3"/>
  </r>
  <r>
    <n v="706"/>
    <x v="0"/>
    <x v="10"/>
    <x v="4"/>
    <s v="Funcional"/>
    <s v="Sostenimiento de los procesos de la Subdirección de Gestión del Riesgo asociados a conocimiento en incendios, rescates, incidentes con materiales peligrosos y otras emergencias"/>
    <s v="Conocimiento del Riesgo"/>
    <n v="22000000"/>
    <s v="10.Definir las necesidades y establecer estrategias para el desarrollo en infraestructura, equipos, desarrollo tecnológico y entrenamiento del recurso humano, de acuerdo con la proyección de la entidad, relacionada con las amenazas y escenarios existentes en el Distrito Capital."/>
    <s v="Liderar las actividades de caracterización  y Analisis de los escenarios de riesgo misionales "/>
    <s v="Fortalecimiento organizacional y simplificación de procesos"/>
    <s v="SI"/>
    <s v="Responsable Caracteriza y Analisis Esc"/>
    <n v="80111600"/>
    <s v="Prestar sus servicios a la Subdirección de Gestión del Riesgo en las actividades de Caracterizacion y Analisis de Escenarios de Riesgo."/>
    <m/>
    <d v="2021-09-05T00:00:00"/>
    <m/>
    <d v="2021-09-05T00:00:00"/>
    <n v="4"/>
    <s v="CCE-16_Contratación directa - Sin Oferta"/>
    <n v="22000000"/>
    <n v="5500000"/>
    <n v="22000000"/>
    <s v="NO"/>
    <s v="NO"/>
    <s v="Sebastian Ayala Calderón 3822500 sayalac@bomberosbogota.gov.co"/>
    <n v="622"/>
    <s v="Gestión del riesgo de incendio"/>
    <s v="Fortalecer los procesos de reducción del riesgo"/>
    <x v="3"/>
    <x v="3"/>
  </r>
  <r>
    <n v="707"/>
    <x v="0"/>
    <x v="10"/>
    <x v="4"/>
    <s v="Funcional"/>
    <s v="Sostenimiento de los procesos de la Subdirección de Gestión del Riesgo asociados a conocimiento en incendios, rescates, incidentes con materiales peligrosos y otras emergencias"/>
    <s v="Conocimiento del Riesgo"/>
    <n v="22500000"/>
    <s v="10.Definir las necesidades y establecer estrategias para el desarrollo en infraestructura, equipos, desarrollo tecnológico y entrenamiento del recurso humano, de acuerdo con la proyección de la entidad, relacionada con las amenazas y escenarios existentes en el Distrito Capital."/>
    <s v="Partipar en las actividades de caracterización  y Analisis de los escenarios de riesgo misionales "/>
    <s v="Fortalecimiento organizacional y simplificación de procesos"/>
    <s v="SI"/>
    <s v="Profesionales Escenarios"/>
    <n v="80111600"/>
    <s v="Prestar sus servicios a la Subdirección de Gestión del Riesgo en las actividades de Caracterizacion y Analisis de Escenarios de Riesgo."/>
    <m/>
    <d v="2021-07-19T00:00:00"/>
    <m/>
    <d v="2021-07-19T00:00:00"/>
    <n v="5"/>
    <s v="CCE-16_Contratación directa - Sin Oferta"/>
    <n v="22500000"/>
    <n v="4500000"/>
    <n v="22000000"/>
    <s v="NO"/>
    <s v="NO"/>
    <s v="Sebastian Ayala Calderón 3822500 sayalac@bomberosbogota.gov.co"/>
    <n v="624"/>
    <s v="Gestión del riesgo de incendio"/>
    <s v="Fortalecer los procesos de reducción del riesgo"/>
    <x v="3"/>
    <x v="3"/>
  </r>
  <r>
    <n v="708"/>
    <x v="0"/>
    <x v="10"/>
    <x v="4"/>
    <s v="Funcional"/>
    <s v="Sostenimiento de los procesos de la Subdirección de Gestión del Riesgo asociados a conocimiento en incendios, rescates, incidentes con materiales peligrosos y otras emergencias"/>
    <s v="Conocimiento del Riesgo"/>
    <n v="35000000"/>
    <s v="1. Participar con el Director General en la formulación y ejecución de políticas, planes programas y proyectos, dirigidos a la gestión del riesgo contraincendios, explosiones, rescate e incidentes con materiales peligrosos."/>
    <s v="Desarrollar todas las actividades relacionadas con el plan anual de adquisiones "/>
    <s v="Fortalecimiento organizacional y simplificación de procesos"/>
    <s v="SI"/>
    <s v="PROFESIONAL "/>
    <n v="80111600"/>
    <s v="Prestar sus servicios profesionales en las actividades relacionadas con el Plan Anual de Adquisiciones de la Subdirección de Gestión del Riesgo,  conforme instrucciones del supervisor del contrato. "/>
    <m/>
    <d v="2021-06-01T00:00:00"/>
    <m/>
    <d v="2021-06-01T00:00:00"/>
    <n v="7"/>
    <s v="CCE-16_Contratación directa - Sin Oferta"/>
    <n v="35000000"/>
    <n v="5000000"/>
    <n v="35000000"/>
    <s v="NO"/>
    <s v="NO"/>
    <s v="Sebastian Ayala Calderón 3822500 sayalac@bomberosbogota.gov.co"/>
    <n v="625"/>
    <s v="Gestión del riesgo de incendio"/>
    <s v="Fortalecer los procesos de reducción del riesgo"/>
    <x v="3"/>
    <x v="3"/>
  </r>
  <r>
    <n v="709"/>
    <x v="0"/>
    <x v="10"/>
    <x v="4"/>
    <s v="Funcional"/>
    <s v="Sostenimiento de los procesos de la Subdirección de Gestión del Riesgo asociados a conocimiento en incendios, rescates, incidentes con materiales peligrosos y otras emergencias"/>
    <s v="Conocimiento del Riesgo"/>
    <n v="2750000"/>
    <s v="15. Formular y proponer a la Dirección las políticas de investigación y desarrollo en concordancia con el plan de acción de la entidad y coordinar los proyectos de investigación y las actividades y derivadas de tales procesos."/>
    <s v="Liderar las actividades de proyeccion e innovación, tendientes al fortalecimiento institucional y comunitario"/>
    <s v="Fortalecimiento organizacional y simplificación de procesos"/>
    <s v="SI"/>
    <s v="Profesionales Proyeccion e Innovación"/>
    <n v="80111600"/>
    <s v="Prestar sus servicios a la Subdirección de Gestión del Riesgo en las actividades de Proyeccion e Innovación."/>
    <m/>
    <d v="2021-12-11T00:00:00"/>
    <m/>
    <d v="2021-12-11T00:00:00"/>
    <n v="1"/>
    <s v="CCE-16_Contratación directa - Sin Oferta"/>
    <n v="2750000"/>
    <n v="2750000"/>
    <n v="2750000"/>
    <s v="NO"/>
    <s v="NO"/>
    <s v="Sebastian Ayala Calderón 3822500 sayalac@bomberosbogota.gov.co"/>
    <n v="626"/>
    <s v="Gestión del riesgo de incendio"/>
    <s v="Fortalecer los procesos de reducción del riesgo"/>
    <x v="3"/>
    <x v="3"/>
  </r>
  <r>
    <n v="710"/>
    <x v="0"/>
    <x v="10"/>
    <x v="4"/>
    <s v="Funcional"/>
    <s v="Sostenimiento de los procesos de la Subdirección de Gestión del Riesgo asociados a conocimiento en incendios, rescates, incidentes con materiales peligrosos y otras emergencias"/>
    <s v="Conocimiento del Riesgo"/>
    <n v="18800000"/>
    <s v="15. Formular y proponer a la Dirección las políticas de investigación y desarrollo en concordancia con el plan de acción de la entidad y coordinar los proyectos de investigación y las actividades y derivadas de tales procesos."/>
    <s v="Participar en las actividades de proyeccion e innovación, tendientes al fortalecimiento institucional y comunitario"/>
    <s v="Fortalecimiento organizacional y simplificación de procesos"/>
    <s v="SI"/>
    <s v="Profesionales Proyeccion e Innovación"/>
    <n v="80111600"/>
    <s v="Prestar sus servicios a la Subdirección de Gestión del Riesgo en las actividades de Proyeccion e Innovación."/>
    <m/>
    <d v="2021-08-18T00:00:00"/>
    <m/>
    <d v="2021-08-18T00:00:00"/>
    <n v="4"/>
    <s v="CCE-16_Contratación directa - Sin Oferta"/>
    <n v="18800000"/>
    <n v="4700000"/>
    <n v="18800000"/>
    <s v="NO"/>
    <s v="NO"/>
    <s v="Sebastian Ayala Calderón 3822500 sayalac@bomberosbogota.gov.co"/>
    <n v="627"/>
    <s v="Gestión del riesgo de incendio"/>
    <s v="Fortalecer los procesos de reducción del riesgo"/>
    <x v="3"/>
    <x v="3"/>
  </r>
  <r>
    <n v="711"/>
    <x v="0"/>
    <x v="10"/>
    <x v="4"/>
    <s v="Funcional"/>
    <s v="Sostenimiento de los procesos de la Subdirección de Gestión del Riesgo asociados a conocimiento en incendios, rescates, incidentes con materiales peligrosos y otras emergencias"/>
    <s v="Conocimiento del Riesgo"/>
    <n v="11750000"/>
    <s v="15. Formular y proponer a la Dirección las políticas de investigación y desarrollo en concordancia con el plan de acción de la entidad y coordinar los proyectos de investigación y las actividades y derivadas de tales procesos."/>
    <s v="Participar en las actividades de proyeccion e innovación, tendientes al fortalecimiento institucional y comunitario"/>
    <s v="Fortalecimiento organizacional y simplificación de procesos"/>
    <s v="SI"/>
    <s v="Profesionales Proyeccion e Innovación"/>
    <n v="80111600"/>
    <s v="Prestar sus servicios a la Subdirección de Gestión del Riesgo en las actividades de Proyeccion e Innovación."/>
    <m/>
    <d v="2021-10-13T00:00:00"/>
    <m/>
    <d v="2021-10-13T00:00:00"/>
    <n v="2.5"/>
    <s v="CCE-16_Contratación directa - Sin Oferta"/>
    <n v="11750000"/>
    <n v="4700000"/>
    <n v="11750000"/>
    <s v="NO"/>
    <s v="NO"/>
    <s v="Sebastian Ayala Calderón 3822500 sayalac@bomberosbogota.gov.co"/>
    <n v="628"/>
    <s v="Gestión del riesgo de incendio"/>
    <s v="Fortalecer los procesos de reducción del riesgo"/>
    <x v="3"/>
    <x v="3"/>
  </r>
  <r>
    <n v="712"/>
    <x v="0"/>
    <x v="10"/>
    <x v="4"/>
    <s v="Funcional"/>
    <s v="Sostenimiento de los procesos de la Subdirección de Gestión del Riesgo asociados a conocimiento en incendios, rescates, incidentes con materiales peligrosos y otras emergencias"/>
    <s v="Conocimiento del Riesgo"/>
    <n v="18800000"/>
    <s v="15. Formular y proponer a la Dirección las políticas de investigación y desarrollo en concordancia con el plan de acción de la entidad y coordinar los proyectos de investigación y las actividades y derivadas de tales procesos."/>
    <s v="Participar en las actividades de proyeccion e innovación, tendientes al fortalecimiento institucional y comunitario"/>
    <s v="Fortalecimiento organizacional y simplificación de procesos"/>
    <s v="SI"/>
    <s v="Profesionales Proyeccion e Innovación"/>
    <n v="80111600"/>
    <s v="Prestar sus servicios a la Subdirección de Gestión del Riesgo en las actividades de Proyeccion e Innovación."/>
    <m/>
    <d v="2021-08-26T00:00:00"/>
    <m/>
    <d v="2021-08-26T00:00:00"/>
    <n v="4"/>
    <s v="CCE-16_Contratación directa - Sin Oferta"/>
    <n v="18800000"/>
    <n v="4700000"/>
    <n v="18800000"/>
    <s v="NO"/>
    <s v="NO"/>
    <s v="Sebastian Ayala Calderón 3822500 sayalac@bomberosbogota.gov.co"/>
    <n v="629"/>
    <s v="Gestión del riesgo de incendio"/>
    <s v="Fortalecer los procesos de reducción del riesgo"/>
    <x v="3"/>
    <x v="3"/>
  </r>
  <r>
    <n v="713"/>
    <x v="0"/>
    <x v="10"/>
    <x v="4"/>
    <s v="Funcional"/>
    <s v="Sostenimiento de los procesos de la Subdirección de Gestión del Riesgo asociados a conocimiento en incendios, rescates, incidentes con materiales peligrosos y otras emergencias"/>
    <s v="Conocimiento del Riesgo"/>
    <n v="18800000"/>
    <s v="15. Formular y proponer a la Dirección las políticas de investigación y desarrollo en concordancia con el plan de acción de la entidad y coordinar los proyectos de investigación y las actividades y derivadas de tales procesos."/>
    <s v="Participar en las actividades de proyeccion e innovación, tendientes al fortalecimiento institucional y comunitario"/>
    <s v="Fortalecimiento organizacional y simplificación de procesos"/>
    <s v="SI"/>
    <s v="Profesionales Proyeccion e Innovación"/>
    <n v="80111600"/>
    <s v="Prestar sus servicios a la Subdirección de Gestión del Riesgo en las actividades de Proyeccion e Innovación."/>
    <m/>
    <d v="2021-08-12T00:00:00"/>
    <m/>
    <d v="2021-08-12T00:00:00"/>
    <n v="4"/>
    <s v="CCE-16_Contratación directa - Sin Oferta"/>
    <n v="18800000"/>
    <n v="4700000"/>
    <n v="18800000"/>
    <s v="NO"/>
    <s v="NO"/>
    <s v="Sebastian Ayala Calderón 3822500 sayalac@bomberosbogota.gov.co"/>
    <m/>
    <s v="Gestión del riesgo de incendio"/>
    <s v="Fortalecer los procesos de reducción del riesgo"/>
    <x v="3"/>
    <x v="3"/>
  </r>
  <r>
    <n v="714"/>
    <x v="0"/>
    <x v="10"/>
    <x v="4"/>
    <s v="Funcional"/>
    <s v="Sostenimiento de los procesos de la Subdirección de Gestión del Riesgo asociados a reducción en incendios, rescates, incidentes con materiales peligrosos y otras emergencias"/>
    <s v="Reducción del Riesgo"/>
    <n v="21400000"/>
    <s v="6. Proponer y gestionar alternativas para la revisión y aprobación de diseños de instalaciones desde el punto de vista pasivo y activo contra incendio, y demás actividades de prevención en obras y mantenimiento durante la vida útil de las edificaciones."/>
    <s v="Liderar las actividades relacionadas con las Revisiones Tecnicas de la UAECOB"/>
    <s v="Fortalecimiento organizacional y simplificación de procesos"/>
    <s v="SI"/>
    <s v="Responsable Revisiones Tecnicas"/>
    <n v="80111600"/>
    <s v="Prestar sus servicios a la Subdirección de Gestión del Riesgo en las actividades de Revisiones tecnicas."/>
    <m/>
    <d v="2021-08-06T00:00:00"/>
    <m/>
    <d v="2021-08-06T00:00:00"/>
    <n v="4"/>
    <s v=" CCE-16_Contratación directa - Sin Oferta "/>
    <n v="21400000"/>
    <n v="6000000"/>
    <n v="21400000"/>
    <s v="NO"/>
    <s v="NO"/>
    <s v="Sebastian Ayala Calderón 3822500 sayalac@bomberosbogota.gov.co"/>
    <n v="632"/>
    <s v="Gestión del riesgo de incendio"/>
    <s v="Fortalecer los procesos de reducción del riesgo"/>
    <x v="3"/>
    <x v="3"/>
  </r>
  <r>
    <n v="715"/>
    <x v="0"/>
    <x v="10"/>
    <x v="4"/>
    <s v="Funcional"/>
    <s v="Sostenimiento de los procesos de la Subdirección de Gestión del Riesgo asociados a reducción en incendios, rescates, incidentes con materiales peligrosos y otras emergencias"/>
    <s v="Reducción del Riesgo"/>
    <n v="21400000"/>
    <s v="7. Emitir conceptos técnicos para los sistemas de protección contraincendio y seguridad humana, durante la formulación de proyectos nuevos y remodelaciones, la ejecución de obra y durante el funcionamiento de establecimientos públicos y comerciales."/>
    <s v="Apoyar las actividades relacionadas con las Revisiones Tecnicas de la UAECOB"/>
    <s v="Fortalecimiento organizacional y simplificación de procesos"/>
    <s v="SI"/>
    <s v="Profesionales Revisiones Tecnicas"/>
    <n v="80111600"/>
    <s v="Prestar sus servicios a la Subdirección de Gestión del Riesgo en las actividades de Revisiones tecnicas."/>
    <m/>
    <d v="2021-08-06T00:00:00"/>
    <m/>
    <d v="2021-08-06T00:00:00"/>
    <n v="4"/>
    <s v="CCE-16_Contratación directa - Sin Oferta"/>
    <n v="21400000"/>
    <n v="4700000"/>
    <n v="21400000"/>
    <s v="NO"/>
    <s v="NO"/>
    <s v="Sebastian Ayala Calderón 3822500 sayalac@bomberosbogota.gov.co"/>
    <n v="634"/>
    <s v="Gestión del riesgo de incendio"/>
    <s v="Fortalecer los procesos de reducción del riesgo"/>
    <x v="3"/>
    <x v="3"/>
  </r>
  <r>
    <n v="716"/>
    <x v="0"/>
    <x v="10"/>
    <x v="4"/>
    <s v="Funcional"/>
    <s v="Sostenimiento de los procesos de la Subdirección de Gestión del Riesgo asociados a reducción en incendios, rescates, incidentes con materiales peligrosos y otras emergencias"/>
    <s v="Reducción del Riesgo"/>
    <n v="20000000"/>
    <s v="6. Proponer y gestionar alternativas para la revisión y aprobación de diseños de instalaciones desde el punto de vista pasivo y activo contra incendio, y demás actividades de prevención en obras y mantenimiento durante la vida útil de las edificaciones."/>
    <s v="Realizar el analisis normativo en temas de seguridad humana y proteccion contra incedios para la SGR"/>
    <s v="Fortalecimiento organizacional y simplificación de procesos"/>
    <s v="SI"/>
    <s v="Abogado Normas Edificación"/>
    <n v="80111600"/>
    <s v="Prestar sus servicios a la Subdirección de Gestión del Riesgo en las actividades de Revisiones tecnicas."/>
    <m/>
    <d v="2021-08-06T00:00:00"/>
    <m/>
    <d v="2021-08-06T00:00:00"/>
    <n v="4"/>
    <s v="CCE-16_Contratación directa - Sin Oferta"/>
    <n v="20000000"/>
    <n v="5000000"/>
    <n v="20000000"/>
    <s v="NO"/>
    <s v="NO"/>
    <s v="Sebastian Ayala Calderón 3822500 sayalac@bomberosbogota.gov.co"/>
    <n v="633"/>
    <s v="Gestión del riesgo de incendio"/>
    <s v="Fortalecer los procesos de reducción del riesgo"/>
    <x v="3"/>
    <x v="3"/>
  </r>
  <r>
    <n v="717"/>
    <x v="0"/>
    <x v="10"/>
    <x v="4"/>
    <s v="Funcional"/>
    <s v="Sostenimiento de los procesos de la Subdirección de Gestión del Riesgo asociados a reducción en incendios, rescates, incidentes con materiales peligrosos y otras emergencias"/>
    <s v="Reducción del Riesgo"/>
    <n v="18800000"/>
    <s v="8. Definir los requerimientos, necesidades de recursos en sistemas de protección contraincendio y seguridad humana, para el desarrollo de actividades de aglomeraciones de público y emitir el concepto respectivo, de conformidad con el Decreto Distrital 192 de 2011, o normas que lo modifiquen o complementen."/>
    <s v="Desarrollar la evaluacion de los planes para Aglomeraciones de Publico"/>
    <s v="Fortalecimiento organizacional y simplificación de procesos"/>
    <s v="SI"/>
    <s v="Profesionales Aglomeraciones"/>
    <n v="80111600"/>
    <s v="Prestar sus servicios a la Subdirección de Gestión del Riesgo en las actividades de Aglomeraciones de Publico."/>
    <m/>
    <d v="2021-08-25T00:00:00"/>
    <m/>
    <d v="2021-08-25T00:00:00"/>
    <n v="4"/>
    <s v=" CCE-16_Contratación directa - Sin Oferta "/>
    <n v="18800000"/>
    <n v="4700000"/>
    <n v="18800000"/>
    <s v="NO"/>
    <s v="NO"/>
    <s v="Sebastian Ayala Calderón 3822500 sayalac@bomberosbogota.gov.co"/>
    <n v="638"/>
    <s v="Gestión del riesgo de incendio"/>
    <s v="Fortalecer los procesos de reducción del riesgo"/>
    <x v="3"/>
    <x v="3"/>
  </r>
  <r>
    <n v="718"/>
    <x v="0"/>
    <x v="10"/>
    <x v="4"/>
    <s v="Funcional"/>
    <s v="Sostenimiento de los procesos de la Subdirección de Gestión del Riesgo asociados a reducción en incendios, rescates, incidentes con materiales peligrosos y otras emergencias"/>
    <s v="Reducción del Riesgo"/>
    <n v="10050000"/>
    <s v="8. Definir los requerimientos, necesidades de recursos en sistemas de protección contraincendio y seguridad humana, para el desarrollo de actividades de aglomeraciones de público y emitir el concepto respectivo, de conformidad con el Decreto Distrital 192 de 2011, o normas que lo modifiquen o complementen."/>
    <s v="Apoyar la evaluacion de los planes para Aglomeraciones de Publico"/>
    <s v="Fortalecimiento organizacional y simplificación de procesos"/>
    <s v="SI"/>
    <s v="Auxiliar Aglomeraciones"/>
    <n v="80111600"/>
    <s v="PRESTAR SERVICIOS DE APOYO A LAS ACTIVIDADES DE SGR EN EL PROCESO DE REDUCCIÓN DEL RIESGO. "/>
    <m/>
    <d v="2021-09-26T00:00:00"/>
    <m/>
    <d v="2021-09-26T00:00:00"/>
    <n v="3"/>
    <s v="CCE-16_Contratación directa - Sin Oferta"/>
    <n v="10050000"/>
    <n v="3350000"/>
    <n v="10050000"/>
    <s v="NO"/>
    <s v="NO"/>
    <s v="Sebastian Ayala Calderón 3822500 sayalac@bomberosbogota.gov.co"/>
    <n v="639"/>
    <s v="Gestión del riesgo de incendio"/>
    <s v="Fortalecer los procesos de reducción del riesgo"/>
    <x v="3"/>
    <x v="3"/>
  </r>
  <r>
    <n v="719"/>
    <x v="0"/>
    <x v="10"/>
    <x v="4"/>
    <s v="Funcional"/>
    <s v="Sostenimiento de los procesos de la Subdirección de Gestión del Riesgo asociados a reducción en incendios, rescates, incidentes con materiales peligrosos y otras emergencias"/>
    <s v="Reducción del Riesgo"/>
    <n v="18800000"/>
    <s v="13. Gestionar los programas y campañas de prevención de incendios, e incidentes con materiales peligrosos en coordinación con las áreas y entidades a que haya lugar."/>
    <s v="Apoyar las actividades de diseño y desarrollo de Programas y Campañas de Prevención "/>
    <s v="Fortalecimiento organizacional y simplificación de procesos"/>
    <s v="SI"/>
    <s v="Profesionales Diseño y Desarrollo Progrmas de Prevencion"/>
    <n v="80111600"/>
    <s v="Prestar sus servicios a la Subdirección de Gestión del Riesgo en las actividades de Programas y Campañas de Prevención."/>
    <m/>
    <d v="2021-09-01T00:00:00"/>
    <m/>
    <d v="2021-09-01T00:00:00"/>
    <n v="4"/>
    <s v=" CCE-16_Contratación directa - Sin Oferta "/>
    <n v="18800000"/>
    <n v="4700000"/>
    <n v="18800000"/>
    <s v="NO"/>
    <s v="NO"/>
    <s v="Sebastian Ayala Calderón 3822500 sayalac@bomberosbogota.gov.co"/>
    <n v="641"/>
    <s v="Gestión del riesgo de incendio"/>
    <s v="Fortalecer los procesos de reducción del riesgo"/>
    <x v="3"/>
    <x v="3"/>
  </r>
  <r>
    <n v="720"/>
    <x v="0"/>
    <x v="10"/>
    <x v="4"/>
    <s v="Funcional"/>
    <s v="Sostenimiento de los procesos de la Subdirección de Gestión del Riesgo asociados a reducción en incendios, rescates, incidentes con materiales peligrosos y otras emergencias"/>
    <s v="Reducción del Riesgo"/>
    <n v="21150000"/>
    <s v="17. Estructurar, diseñar e implementar programas de educación, formación y entrenamiento dirigidos al sector privado, industrial, gubernamental, no gubernamental y comunitario en materia de gestión integral del riesgo contraincendio, rescate y materiales peligrosos."/>
    <s v="Apoyar las actividades diseño y desarrollo de la  formación y capacitación externa de la UAECOB"/>
    <s v="Fortalecimiento organizacional y simplificación de procesos"/>
    <s v="SI"/>
    <s v="Profesionales Diseño y Desarrollo"/>
    <n v="80111600"/>
    <s v="Prestar sus servicios a la Subdirección de Gestión del Riesgo en las actividades de Formacion y Capacitación."/>
    <m/>
    <d v="2021-09-13T00:00:00"/>
    <m/>
    <d v="2021-09-13T00:00:00"/>
    <n v="4.5"/>
    <s v="CCE-16_Contratación directa - Sin Oferta"/>
    <n v="21150000"/>
    <n v="4700000"/>
    <n v="21150000"/>
    <s v="NO"/>
    <s v="NO"/>
    <s v="Sebastian Ayala Calderón 3822500 sayalac@bomberosbogota.gov.co"/>
    <n v="646"/>
    <s v="Gestión del riesgo de incendio"/>
    <s v="Fortalecer los procesos de reducción del riesgo"/>
    <x v="3"/>
    <x v="3"/>
  </r>
  <r>
    <n v="721"/>
    <x v="0"/>
    <x v="10"/>
    <x v="4"/>
    <s v="Funcional"/>
    <s v="Sostenimiento de los procesos de la Subdirección de Gestión del Riesgo asociados a reducción en incendios, rescates, incidentes con materiales peligrosos y otras emergencias"/>
    <s v="Reducción del Riesgo"/>
    <n v="15400000"/>
    <s v="17. Estructurar, diseñar e implementar programas de educación, formación y entrenamiento dirigidos al sector privado, industrial, gubernamental, no gubernamental y comunitario en materia de gestión integral del riesgo contraincendio, rescate y materiales peligrosos."/>
    <s v="Apoyar las actividades diseño y desarrollo de la  formación y capacitación externa de la UAECOB"/>
    <s v="Fortalecimiento organizacional y simplificación de procesos"/>
    <s v="SI"/>
    <s v="Profesionales Diseño y Desarrollo"/>
    <n v="80111600"/>
    <s v="Prestar sus servicios a la Subdirección de Gestión del Riesgo en las actividades de Formacion y Capacitación."/>
    <m/>
    <d v="2021-08-11T00:00:00"/>
    <m/>
    <d v="2021-08-11T00:00:00"/>
    <n v="4"/>
    <s v=" CCE-16_Contratación directa - Sin Oferta "/>
    <n v="15400000"/>
    <n v="3850000"/>
    <n v="15400000"/>
    <s v="NO"/>
    <s v="NO"/>
    <s v="Sebastian Ayala Calderón 3822500 sayalac@bomberosbogota.gov.co"/>
    <m/>
    <s v="Gestión del riesgo de incendio"/>
    <s v="Fortalecer los procesos de reducción del riesgo"/>
    <x v="3"/>
    <x v="3"/>
  </r>
  <r>
    <n v="722"/>
    <x v="0"/>
    <x v="10"/>
    <x v="4"/>
    <s v="Funcional"/>
    <s v="Sostenimiento de los procesos de la Subdirección de Gestión del Riesgo "/>
    <s v="Gestion del Riesgo"/>
    <n v="5000000"/>
    <s v="1. Participar con el Director General en la formulación y ejecución de políticas, planes programas y proyectos, dirigidos a la gestión del riesgo contraincendios, explosiones, rescate e incidentes con materiales peligrosos."/>
    <s v="Realizar apoyo a la construcción documental de la SGR y seguimiento de los planes, indicadores, mapas de riesgos y todo lo relacionado con la mejora continua de la SGR"/>
    <s v="Fortalecimiento organizacional y simplificación de procesos"/>
    <s v="SI"/>
    <s v="Profesional MIPG  Realizara apoyo a la construcción documental de la SGR y seguimiento de los planes, indicadores, mapas de riesgos y todo lo relacionado con la mejora continua de la SGR"/>
    <n v="80111600"/>
    <s v="Prestar servicios profesionales en las actividades del MIPG de la Subdirección de Gestión del riesgo."/>
    <s v="CONTRATO DE PRESTACION DE SERVICIOS PROFESIONALES"/>
    <d v="2021-11-25T00:00:00"/>
    <m/>
    <d v="2021-11-25T00:00:00"/>
    <n v="1"/>
    <s v="CCE-16_Contratación directa - Sin Oferta"/>
    <n v="5500000"/>
    <n v="5500000"/>
    <n v="5500000"/>
    <s v="NO"/>
    <s v="NO"/>
    <s v="Sebastian Ayala Calderón 3822500 sayalac@bomberosbogota.gov.co"/>
    <n v="594"/>
    <s v="Gestión del riesgo de incendio"/>
    <s v="Fortalecer los procesos de reducción del riesgo"/>
    <x v="3"/>
    <x v="3"/>
  </r>
  <r>
    <n v="723"/>
    <x v="0"/>
    <x v="10"/>
    <x v="4"/>
    <s v="Funcional"/>
    <s v="Sostenimiento de los procesos de la Subdirección de Gestión del Riesgo asociados a conocimiento en incendios, rescates, incidentes con materiales peligrosos y otras emergencias"/>
    <s v="Conocimiento del Riesgo"/>
    <n v="45000000"/>
    <s v="10.Definir las necesidades y establecer estrategias para el desarrollo en infraestructura, equipos, desarrollo tecnológico y entrenamiento del recurso humano, de acuerdo con la proyección de la entidad, relacionada con las amenazas y escenarios existentes en el Distrito Capital."/>
    <s v="Partipar en las actividades de caracterización  y Analisis de los escenarios de riesgo misionales "/>
    <s v="Fortalecimiento organizacional y simplificación de procesos"/>
    <s v="SI"/>
    <s v="Profesionales Escenarios"/>
    <n v="80111600"/>
    <s v="Prestar sus servicios a la Subdirección de Gestión del Riesgo en las actividades de Caracterizacion y Analisis de Escenarios de Riesgo."/>
    <m/>
    <d v="2021-07-06T00:00:00"/>
    <m/>
    <d v="2021-07-06T00:00:00"/>
    <n v="6"/>
    <s v="CCE-16_Contratación directa - Sin Oferta"/>
    <n v="27000000"/>
    <n v="4500000"/>
    <n v="27000000"/>
    <s v="NO"/>
    <s v="NO"/>
    <s v="Sebastian Ayala Calderón 3822500 sayalac@bomberosbogota.gov.co"/>
    <n v="623"/>
    <s v="Gestión del riesgo de incendio"/>
    <s v="Fortalecer los procesos de reducción del riesgo"/>
    <x v="3"/>
    <x v="3"/>
  </r>
  <r>
    <n v="724"/>
    <x v="0"/>
    <x v="10"/>
    <x v="4"/>
    <s v="Funcional"/>
    <s v="Sostenimiento de los procesos de la Subdirección de Gestión del Riesgo asociados a reducción en incendios, rescates, incidentes con materiales peligrosos y otras emergencias"/>
    <s v="Reducción del Riesgo"/>
    <n v="18800000"/>
    <s v="7. Emitir conceptos técnicos para los sistemas de protección contraincendio y seguridad humana, durante la formulación de proyectos nuevos y remodelaciones, la ejecución de obra y durante el funcionamiento de establecimientos públicos y comerciales."/>
    <s v="Apoyar las actividades relacionadas con las Revisiones Tecnicas de la UAECOB"/>
    <s v="Fortalecimiento organizacional y simplificación de procesos"/>
    <s v="SI"/>
    <s v="Profesionales Revisiones Tecnicas"/>
    <n v="80111600"/>
    <s v="Prestar sus servicios a la Subdirección de Gestión del Riesgo en las actividades de Revisiones tecnicas."/>
    <m/>
    <d v="2021-05-31T00:00:00"/>
    <m/>
    <d v="2021-05-31T00:00:00"/>
    <n v="6"/>
    <s v="CCE-16_Contratación directa - Sin Oferta"/>
    <n v="28200000"/>
    <n v="4700000"/>
    <n v="28200000"/>
    <s v="NO"/>
    <s v="NO"/>
    <s v="Sebastian Ayala Calderón 3822500 sayalac@bomberosbogota.gov.co"/>
    <n v="637"/>
    <s v="Gestión del riesgo de incendio"/>
    <s v="Fortalecer los procesos de reducción del riesgo"/>
    <x v="3"/>
    <x v="3"/>
  </r>
  <r>
    <n v="725"/>
    <x v="0"/>
    <x v="10"/>
    <x v="4"/>
    <s v="Funcional"/>
    <s v="Sostenimiento de los procesos de la Subdirección de Gestión del Riesgo asociados a reducción en incendios, rescates, incidentes con materiales peligrosos y otras emergencias"/>
    <s v="Reducción del Riesgo"/>
    <n v="40000000"/>
    <s v="17. Estructurar, diseñar e implementar programas de educación, formación y entrenamiento dirigidos al sector privado, industrial, gubernamental, no gubernamental y comunitario en materia de gestión integral del riesgo contraincendio, rescate y materiales peligrosos."/>
    <s v="Apoyar las actividades diseño y desarrollo de la  formación y capacitación externa de la UAECOB"/>
    <s v="Fortalecimiento organizacional y simplificación de procesos"/>
    <s v="SI"/>
    <s v="Profesional programas capacitación"/>
    <n v="80111600"/>
    <s v="Prestar sus servicios a la Subdirección de Gestión del Riesgo en las actividades de Formacion y Capacitación."/>
    <m/>
    <d v="2021-08-08T00:00:00"/>
    <m/>
    <d v="2021-08-08T00:00:00"/>
    <n v="4"/>
    <s v="CCE-16_Contratación directa - Sin Oferta"/>
    <n v="28000000"/>
    <n v="4000000"/>
    <n v="28000000"/>
    <s v="NO"/>
    <s v="NO"/>
    <s v="Sebastian Ayala Calderón 3822500 sayalac@bomberosbogota.gov.co"/>
    <n v="645"/>
    <s v="Gestión del riesgo de incendio"/>
    <s v="Fortalecer los procesos de reducción del riesgo"/>
    <x v="3"/>
    <x v="3"/>
  </r>
  <r>
    <n v="726"/>
    <x v="0"/>
    <x v="10"/>
    <x v="4"/>
    <s v="Funcional"/>
    <s v="Sostenimiento de los procesos de la Subdirección de Gestión del Riesgo "/>
    <s v="Gestion del Riesgo"/>
    <n v="11550000"/>
    <s v="1. Participar con el Director General en la formulación y ejecución de políticas, planes programas y proyectos, dirigidos a la gestión del riesgo contraincendios, explosiones, rescate e incidentes con materiales peligrosos."/>
    <s v="Desarrollo de las piezas graficas para los porcesos adelantados por la SGR"/>
    <s v="Fortalecimiento organizacional y simplificación de procesos"/>
    <s v="SI"/>
    <s v="Profesional Diseño Grafico"/>
    <n v="80111600"/>
    <s v="Prestar servicios profesionales en el desarrollo de actividades graficas para la Subdirección de Gestión del riesgo."/>
    <s v="CONTRATO DE PRESTACION DE SERVICIOS PROFESIONALES"/>
    <d v="2021-09-12T00:00:00"/>
    <m/>
    <d v="2021-09-12T00:00:00"/>
    <n v="3"/>
    <s v="CCE-16_Contratación directa - Sin Oferta"/>
    <n v="11550000"/>
    <n v="3850000"/>
    <n v="11550000"/>
    <s v="NO"/>
    <s v="NO"/>
    <s v="Sebastian Ayala Calderón 3822500 sayalac@bomberosbogota.gov.co"/>
    <m/>
    <s v="Gestión del riesgo de incendio"/>
    <s v="Fortalecer los procesos de reducción del riesgo"/>
    <x v="3"/>
    <x v="3"/>
  </r>
  <r>
    <n v="727"/>
    <x v="0"/>
    <x v="10"/>
    <x v="4"/>
    <s v="Funcional"/>
    <s v="Sostenimiento de los procesos de la Subdirección de Gestión del Riesgo asociados a conocimiento en incendios, rescates, incidentes con materiales peligrosos y otras emergencias"/>
    <s v="Conocimiento del Riesgo"/>
    <n v="11025000"/>
    <s v="10.Definir las necesidades y establecer estrategias para el desarrollo en infraestructura, equipos, desarrollo tecnológico y entrenamiento del recurso humano, de acuerdo con la proyección de la entidad, relacionada con las amenazas y escenarios existentes en el Distrito Capital."/>
    <s v="Apoyo en la captura de la informacion de las diferentes plataformas en sala de situacion"/>
    <s v="Fortalecimiento organizacional y simplificación de procesos"/>
    <s v="SI"/>
    <s v="Auxiliares sala de situacion"/>
    <n v="80111600"/>
    <s v="Prestar sus servicios a la Subdirección de Gestión del Riesgo en las actividades de monitoreo del riesgo."/>
    <m/>
    <d v="2021-08-23T00:00:00"/>
    <m/>
    <d v="2021-08-23T00:00:00"/>
    <n v="4.5"/>
    <s v="CCE-16_Contratación directa - Sin Oferta"/>
    <n v="11025000"/>
    <n v="2450000"/>
    <n v="11025000"/>
    <s v="NO"/>
    <s v="NO"/>
    <s v="Sebastian Ayala Calderón 3822500 sayalac@bomberosbogota.gov.co"/>
    <n v="618"/>
    <s v="Gestión del riesgo de incendio"/>
    <s v="Fortalecer los procesos de reducción del riesgo"/>
    <x v="3"/>
    <x v="3"/>
  </r>
  <r>
    <n v="728"/>
    <x v="0"/>
    <x v="10"/>
    <x v="4"/>
    <s v="Funcional"/>
    <s v="Sostenimiento de los procesos de la Subdirección de Gestión del Riesgo asociados a conocimiento en incendios, rescates, incidentes con materiales peligrosos y otras emergencias"/>
    <s v="Conocimiento del Riesgo"/>
    <n v="9800000"/>
    <s v="10.Definir las necesidades y establecer estrategias para el desarrollo en infraestructura, equipos, desarrollo tecnológico y entrenamiento del recurso humano, de acuerdo con la proyección de la entidad, relacionada con las amenazas y escenarios existentes en el Distrito Capital."/>
    <s v="Apoyo en la captura de la informacion de las diferentes plataformas en sala de situacion"/>
    <s v="Fortalecimiento organizacional y simplificación de procesos"/>
    <s v="SI"/>
    <s v="Auxiliares sala de situacion"/>
    <n v="80111600"/>
    <s v="Prestar sus servicios a la Subdirección de Gestión del Riesgo en las actividades de monitoreo del riesgo."/>
    <m/>
    <d v="2021-08-16T00:00:00"/>
    <m/>
    <d v="2021-08-16T00:00:00"/>
    <n v="4"/>
    <s v="CCE-16_Contratación directa - Sin Oferta"/>
    <n v="9800000"/>
    <n v="2450000"/>
    <n v="9800000"/>
    <s v="NO"/>
    <s v="NO"/>
    <s v="Sebastian Ayala Calderón 3822500 sayalac@bomberosbogota.gov.co"/>
    <n v="614"/>
    <s v="Gestión del riesgo de incendio"/>
    <s v="Fortalecer los procesos de reducción del riesgo"/>
    <x v="3"/>
    <x v="3"/>
  </r>
  <r>
    <n v="729"/>
    <x v="0"/>
    <x v="10"/>
    <x v="4"/>
    <s v="Funcional"/>
    <s v="Sostenimiento de los procesos de la Subdirección de Gestión del Riesgo asociados a reducción en incendios, rescates, incidentes con materiales peligrosos y otras emergencias"/>
    <s v="Reducción del Riesgo"/>
    <n v="11550000"/>
    <s v="1. Participar con el Director General en la formulación y ejecución de políticas, planes programas y proyectos, dirigidos a la gestión del riesgo contraincendios, explosiones, rescate e incidentes con materiales peligrosos."/>
    <s v="Apoyar las actividades del proceso de Reduccion del riesgo de la SGR"/>
    <s v="Fortalecimiento organizacional y simplificación de procesos"/>
    <s v="SI"/>
    <s v="Profesional de Apoyo Reduccion"/>
    <n v="80111600"/>
    <s v="Prestar sus servicios a la Subdirección de Gestión del Riesgo en el proceso de Reduccion del Riesgo."/>
    <m/>
    <d v="2021-09-26T00:00:00"/>
    <m/>
    <d v="2021-09-26T00:00:00"/>
    <n v="3"/>
    <s v="CCE-16_Contratación directa - Sin Oferta"/>
    <n v="11550000"/>
    <n v="3000000"/>
    <n v="11550000"/>
    <s v="NO"/>
    <s v="NO"/>
    <s v="Sebastian Ayala Calderón 3822500 sayalac@bomberosbogota.gov.co"/>
    <n v="631"/>
    <s v="Gestión del riesgo de incendio"/>
    <s v="Fortalecer los procesos de reducción del riesgo"/>
    <x v="3"/>
    <x v="3"/>
  </r>
  <r>
    <n v="730"/>
    <x v="0"/>
    <x v="10"/>
    <x v="4"/>
    <s v="Funcional"/>
    <s v="Sostenimiento de los procesos de la Subdirección de Gestión del Riesgo asociados a conocimiento en incendios, rescates, incidentes con materiales peligrosos y otras emergencias"/>
    <s v="Conocimiento del Riesgo"/>
    <n v="11000000"/>
    <s v="10.Definir las necesidades y establecer estrategias para el desarrollo en infraestructura, equipos, desarrollo tecnológico y entrenamiento del recurso humano, de acuerdo con la proyección de la entidad, relacionada con las amenazas y escenarios existentes en el Distrito Capital."/>
    <s v="Apoyo en la captura de la informacion de las diferentes plataformas en sala de situacion"/>
    <s v="Fortalecimiento organizacional y simplificación de procesos"/>
    <s v="SI"/>
    <s v="Auxiliares sala de situacion"/>
    <n v="80111600"/>
    <s v="Prestar sus servicios a la Subdirección de Gestión del Riesgo en las actividades de monitoreo del riesgo."/>
    <m/>
    <d v="2021-08-07T00:00:00"/>
    <m/>
    <d v="2021-08-07T00:00:00"/>
    <n v="5"/>
    <s v="CCE-16_Contratación directa - Sin Oferta"/>
    <n v="13750000"/>
    <n v="2750000"/>
    <n v="13750000"/>
    <s v="NO"/>
    <s v="NO"/>
    <s v="Sebastian Ayala Calderón 3822500 sayalac@bomberosbogota.gov.co"/>
    <m/>
    <s v="Gestión del riesgo de incendio"/>
    <s v="Fortalecer los procesos de reducción del riesgo"/>
    <x v="3"/>
    <x v="3"/>
  </r>
  <r>
    <n v="731"/>
    <x v="0"/>
    <x v="10"/>
    <x v="4"/>
    <s v="Funcional"/>
    <s v="Sostenimiento de los procesos de la Subdirección de Gestión del Riesgo asociados a reducción en incendios, rescates, incidentes con materiales peligrosos y otras emergencias"/>
    <s v="Reducción del Riesgo"/>
    <n v="47000000"/>
    <s v="13. Gestionar los programas y campañas de prevención de incendios, e incidentes con materiales peligrosos en coordinación con las áreas y entidades a que haya lugar."/>
    <s v="Apoyar las actividades de diseño y desarrollo de Programas y Campañas de Prevención "/>
    <s v="Fortalecimiento organizacional y simplificación de procesos"/>
    <s v="SI"/>
    <s v="Profesionales Diseño y Desarrollo Progrmas de Prevencion"/>
    <n v="80111600"/>
    <s v="Prestar sus servicios a la Subdirección de Gestión del Riesgo en las actividades de Programas y Campañas de Prevención."/>
    <m/>
    <d v="2021-01-22T00:00:00"/>
    <m/>
    <d v="2021-01-22T00:00:00"/>
    <n v="10"/>
    <s v="CCE-16_Contratación directa - Sin Oferta"/>
    <n v="38100000"/>
    <n v="4700000"/>
    <n v="8900000"/>
    <s v="NO"/>
    <s v="NO"/>
    <s v="Sebastian Ayala Calderón 3822500 sayalac@bomberosbogota.gov.co"/>
    <n v="642"/>
    <s v="Gestión del riesgo de incendio"/>
    <s v="Fortalecer los procesos de reducción del riesgo"/>
    <x v="3"/>
    <x v="3"/>
  </r>
  <r>
    <n v="732"/>
    <x v="1"/>
    <x v="3"/>
    <x v="1"/>
    <s v="De_mejora"/>
    <s v="Seguridad y salud en el trabajo"/>
    <s v="Seguridad y salud en el trabajo"/>
    <n v="15000000"/>
    <s v="Apoyo en la construcción y mejoramiento del profesiograma de la UAE Cuerpo Oficial de bomberos de Bogotá en cada uno de los niveles y tipo  de los empleos que tiene la entidad."/>
    <s v="Implementación y sostenibilidad de los programas del sistema de gestión de seguridad y salud._x000a_"/>
    <s v="Política de talento humano"/>
    <m/>
    <s v="PROFESIONAL CONTRATACIÓN"/>
    <n v="80111600"/>
    <s v="Prestar servicios profesionales para orientar, implementar y actualizar los programas del sistema de gestión de seguridad y salud en el trabajo, en la Subdirección de Gestión Humana."/>
    <s v="CONTRATO DE PRESTACION DE SERVICIOS PROFESIONALES"/>
    <d v="2021-05-24T00:00:00"/>
    <m/>
    <d v="2021-05-26T00:00:00"/>
    <n v="3"/>
    <s v="CCE-16_Contratación directa - Sin Oferta"/>
    <n v="15000000"/>
    <n v="5000000"/>
    <n v="15000000"/>
    <s v="NO"/>
    <s v="N/A"/>
    <s v="Sebastian Ayala Calderon - 3058199250 - sayalac@bomberosbogota.gov.co "/>
    <m/>
    <s v="Gestión estratégica del TH"/>
    <s v=" Consolidar la estrategia del Talento Humano"/>
    <x v="3"/>
    <x v="3"/>
  </r>
  <r>
    <n v="733"/>
    <x v="2"/>
    <x v="4"/>
    <x v="1"/>
    <s v="Funcional"/>
    <s v="Impresos y publicaciones"/>
    <m/>
    <n v="5000000"/>
    <s v="Publicación de avisos en diarios de alta circulación"/>
    <s v="Publicación de avisos por reconocimiento de prestaciones sociales definitivas por fallecimiento."/>
    <s v="Política de talento humano"/>
    <m/>
    <m/>
    <m/>
    <s v="Publicación de avisos por reconocimiento de prestaciones sociales definitivas por fallecimiento."/>
    <s v="Resolución"/>
    <m/>
    <m/>
    <m/>
    <m/>
    <m/>
    <n v="5000000"/>
    <m/>
    <n v="5000000"/>
    <s v=" "/>
    <s v="N/A"/>
    <s v="Sebastian Ayala Calderon - 3058199250 - sayalac@bomberosbogota.gov.co "/>
    <m/>
    <s v="Gestión estratégica del TH"/>
    <s v="Consolidar la estrategia del Talento Humano"/>
    <x v="1"/>
    <x v="1"/>
  </r>
  <r>
    <n v="745"/>
    <x v="1"/>
    <x v="3"/>
    <x v="1"/>
    <s v="Funcional"/>
    <s v="Planes Institucionales de talento Humano"/>
    <s v="Planes y programas"/>
    <n v="4200000"/>
    <s v="Sostenimiento de los procesos de la Subdirección de Gestión Humana asociados a los temas transversales"/>
    <s v="Apoyo en temas de Contratación &amp; Presupuesto"/>
    <s v="Política de talento humano"/>
    <m/>
    <s v="PROFESIONAL CONTRATACIÓN"/>
    <n v="80111600"/>
    <s v="Adición y prórroga al contrato No. 030 de 2021, cuyo objeto es &quot;Prestar sus servicios profesionales en la Subdirección de Gestión Humana de la UAE Cuerpo Oficial de Bomberos.&quot;"/>
    <s v="CONTRATO DE PRESTACION DE SERVICIOS PROFESIONALES"/>
    <d v="2021-06-21T00:00:00"/>
    <m/>
    <d v="2021-06-25T00:00:00"/>
    <n v="1"/>
    <s v="CCE-16_Contratación directa - Sin Oferta"/>
    <n v="4200000"/>
    <n v="4200000"/>
    <n v="4200000"/>
    <s v="NO"/>
    <s v="N/A"/>
    <s v="Sebastian Ayala Calderon - 3058199250 - sayalac@bomberosbogota.gov.co "/>
    <m/>
    <s v="Gestión estratégica del TH"/>
    <s v=" Consolidar la estrategia del Talento Humano"/>
    <x v="3"/>
    <x v="3"/>
  </r>
  <r>
    <n v="746"/>
    <x v="1"/>
    <x v="3"/>
    <x v="1"/>
    <s v="Funcional"/>
    <s v="Planes Institucionales de talento Humano"/>
    <s v="Planes y programas"/>
    <n v="5000000"/>
    <s v="Sostenimiento de los procesos de la Subdirección de Gestión Humana asociados a los temas transversales"/>
    <s v="Apoyo jurídico - Contratación"/>
    <s v="Política de talento humano"/>
    <m/>
    <s v="PROFESIONAL CONTRATACIÓN"/>
    <n v="80111600"/>
    <s v="Adición y prórroga al contrato No. 002 de 2021, cuyo objeto es &quot;Prestar sus servicios profesionales brindando acompañamiento legal en la subdirección de gestión humana de la uae cuerpo oficial de bomberos.&quot;"/>
    <s v="CONTRATO DE PRESTACION DE SERVICIOS PROFESIONALES"/>
    <d v="2021-06-17T00:00:00"/>
    <m/>
    <d v="2021-06-22T00:00:00"/>
    <n v="1"/>
    <s v="CCE-16_Contratación directa - Sin Oferta"/>
    <n v="5000000"/>
    <n v="5000000"/>
    <n v="5000000"/>
    <s v="NO"/>
    <s v="N/A"/>
    <s v="Sebastian Ayala Calderon - 3058199250 - sayalac@bomberosbogota.gov.co "/>
    <m/>
    <s v="Gestión estratégica del TH"/>
    <s v=" Consolidar la estrategia del Talento Humano"/>
    <x v="3"/>
    <x v="3"/>
  </r>
  <r>
    <n v="750"/>
    <x v="0"/>
    <x v="16"/>
    <x v="2"/>
    <s v="Funcional"/>
    <s v="Dotación y Equipamiento para la operación - Vehículos"/>
    <s v="Procesos asociados a preparativos con calidad"/>
    <n v="1300000000"/>
    <s v="SUMINISTRAR EL EQUIPAMIENTO, RECURSOS Y APOYOS NECESARIOS PARA LA ATENCIÓN DE EMERGENCIAS, CUMPLIENDO CON ESTANDARES, NORMAS Y RECOMENDACIONES"/>
    <s v="Ejecutar las actividades de contratación asociadas a la Subdirección Operativa para el suministro de equipamiento"/>
    <s v="Fortalecimiento organizacional y simplificación de procesos"/>
    <s v="SI"/>
    <s v="Tecnico Bomberil 1"/>
    <s v="25101600; 25101610;  25101700;  25101701; 25101900;  25101905;  25101908;  25101911;  25101912;  25180000;  25181600;  25181602; 25181700; 25181701"/>
    <s v="Adquisición de vehículos operativos."/>
    <s v="CONTRATO DE SERVICIOS"/>
    <d v="2021-06-15T00:00:00"/>
    <m/>
    <d v="2021-07-01T00:00:00"/>
    <n v="12"/>
    <s v="CCE-02_Licitación pública"/>
    <n v="1300000000"/>
    <m/>
    <n v="0"/>
    <s v="NO"/>
    <s v="N/A"/>
    <s v="Sebastian Ayala Calderon - 3058199250 - sayalac@bomberosbogota.gov.co "/>
    <m/>
    <s v="Operaciones y respuesta"/>
    <s v="Fortalecer los procesos de preparativos y respuesta"/>
    <x v="3"/>
    <x v="3"/>
  </r>
  <r>
    <n v="751"/>
    <x v="0"/>
    <x v="7"/>
    <x v="2"/>
    <s v="Funcional"/>
    <s v="Dotación y Equipamiento para la operación - HEAs y EPPs"/>
    <s v="Procesos asociados a preparativos con calidad"/>
    <n v="750000000"/>
    <s v="SUMINISTRAR EL EQUIPAMIENTO, RECURSOS Y APOYOS NECESARIOS PARA LA ATENCIÓN DE EMERGENCIAS, CUMPLIENDO CON ESTANDARES, NORMAS Y RECOMENDACIONES"/>
    <s v="Ejecutar las actividades de contratación asociadas a la Subdirección Operativa para el suministro de equipamiento"/>
    <s v="Fortalecimiento organizacional y simplificación de procesos"/>
    <s v="SI"/>
    <s v="Tecnico Bomberil 1"/>
    <s v="46180000; 46181500; 46181504; 45181600; 46181700; 46181800; 46182000"/>
    <s v="Adición de recursos para la adquisición de equipos de protección personal para la atención de emergencias. "/>
    <s v="CONTRATO DE SERVICIOS"/>
    <d v="2021-06-15T00:00:00"/>
    <m/>
    <d v="2021-07-01T00:00:00"/>
    <n v="5"/>
    <s v="CCE-02_Licitación pública"/>
    <n v="750000000"/>
    <m/>
    <n v="750000000"/>
    <s v="NO"/>
    <s v="N/A"/>
    <s v="Sebastian Ayala Calderon - 3058199250 - sayalac@bomberosbogota.gov.co "/>
    <m/>
    <s v="Operaciones y respuesta"/>
    <s v="Fortalecer los procesos de preparativos y respuesta"/>
    <x v="3"/>
    <x v="3"/>
  </r>
  <r>
    <n v="752"/>
    <x v="0"/>
    <x v="7"/>
    <x v="2"/>
    <s v="Funcional"/>
    <s v="Actividades asociadas a preparativos"/>
    <s v="Procesos asociados a preparativos con calidad"/>
    <n v="12600000"/>
    <s v="ADMINISTRAR LAS ACTIVIDADES DE COORDINACION PARA LOS PROCESOS Y PROCEDIMIENTOS OPERATIVOS"/>
    <s v="Sostenimiento de los procesos de la Subdirección operativa asociadas a preparativos"/>
    <s v="Fortalecimiento organizacional y simplificación de procesos"/>
    <s v="SI"/>
    <s v="Asistente en estaciones"/>
    <n v="80111600"/>
    <s v="Prestación de servicios de apoyo a la gestión en las actividades asistenciales que demanda la estación de bomberos asignada, a cargo de la Subdirección Operativa."/>
    <s v="CONTRATO DE PRESTACIÓN DE SERVICIOS DE APOYO A LA GESTIÓN"/>
    <d v="2021-06-15T00:00:00"/>
    <m/>
    <d v="2021-07-01T00:00:00"/>
    <n v="6"/>
    <s v="CCE-16_Contratación directa - Sin Oferta"/>
    <n v="12600000"/>
    <m/>
    <n v="12600000"/>
    <s v="NO"/>
    <s v="N/A"/>
    <s v="Sebastian Ayala Calderon - 3058199250 - sayalac@bomberosbogota.gov.co "/>
    <m/>
    <s v="Operaciones y respuesta"/>
    <s v="Fortalecer los procesos de preparativos y respuesta"/>
    <x v="3"/>
    <x v="3"/>
  </r>
  <r>
    <n v="753"/>
    <x v="0"/>
    <x v="7"/>
    <x v="2"/>
    <s v="Funcional"/>
    <s v="Actividades asociadas a preparativos"/>
    <s v="Procesos asociados a preparativos con calidad"/>
    <n v="12600000"/>
    <s v="ADMINISTRAR LAS ACTIVIDADES DE COORDINACION PARA LOS PROCESOS Y PROCEDIMIENTOS OPERATIVOS"/>
    <s v="Sostenimiento de los procesos de la Subdirección operativa asociadas a preparativos"/>
    <s v="Fortalecimiento organizacional y simplificación de procesos"/>
    <s v="SI"/>
    <s v="Asistente en estaciones"/>
    <n v="80111600"/>
    <s v="Prestación de servicios de apoyo a la gestión en las actividades asistenciales que demanda la estación de bomberos asignada, a cargo de la Subdirección Operativa."/>
    <s v="CONTRATO DE PRESTACIÓN DE SERVICIOS DE APOYO A LA GESTIÓN"/>
    <d v="2021-06-15T00:00:00"/>
    <m/>
    <d v="2021-07-01T00:00:00"/>
    <n v="6"/>
    <s v="CCE-16_Contratación directa - Sin Oferta"/>
    <n v="12600000"/>
    <m/>
    <n v="12600000"/>
    <s v="NO"/>
    <s v="N/A"/>
    <s v="Sebastian Ayala Calderon - 3058199250 - sayalac@bomberosbogota.gov.co "/>
    <m/>
    <s v="Operaciones y respuesta"/>
    <s v="Fortalecer los procesos de preparativos y respuesta"/>
    <x v="3"/>
    <x v="3"/>
  </r>
  <r>
    <n v="754"/>
    <x v="0"/>
    <x v="7"/>
    <x v="2"/>
    <s v="Funcional"/>
    <s v="Actividades asociadas a preparativos"/>
    <s v="Procesos asociados a preparativos con calidad"/>
    <n v="12600000"/>
    <s v="ADMINISTRAR LAS ACTIVIDADES DE COORDINACION PARA LOS PROCESOS Y PROCEDIMIENTOS OPERATIVOS"/>
    <s v="Sostenimiento de los procesos de la Subdirección operativa asociadas a preparativos"/>
    <s v="Fortalecimiento organizacional y simplificación de procesos"/>
    <s v="SI"/>
    <s v="Asistente en estaciones"/>
    <n v="80111600"/>
    <s v="Prestación de servicios de apoyo a la gestión en las actividades asistenciales que demanda la estación de bomberos asignada, a cargo de la Subdirección Operativa."/>
    <s v="CONTRATO DE PRESTACIÓN DE SERVICIOS DE APOYO A LA GESTIÓN"/>
    <d v="2021-06-15T00:00:00"/>
    <m/>
    <d v="2021-07-01T00:00:00"/>
    <n v="6"/>
    <s v="CCE-16_Contratación directa - Sin Oferta"/>
    <n v="12600000"/>
    <m/>
    <n v="12600000"/>
    <s v="NO"/>
    <s v="N/A"/>
    <s v="Sebastian Ayala Calderon - 3058199250 - sayalac@bomberosbogota.gov.co "/>
    <m/>
    <s v="Operaciones y respuesta"/>
    <s v="Fortalecer los procesos de preparativos y respuesta"/>
    <x v="3"/>
    <x v="3"/>
  </r>
  <r>
    <n v="755"/>
    <x v="0"/>
    <x v="7"/>
    <x v="2"/>
    <s v="Funcional"/>
    <s v="Actividades asociadas a preparativos"/>
    <s v="Procesos asociados a preparativos con calidad"/>
    <n v="12600000"/>
    <s v="ADMINISTRAR LAS ACTIVIDADES DE COORDINACION PARA LOS PROCESOS Y PROCEDIMIENTOS OPERATIVOS"/>
    <s v="Sostenimiento de los procesos de la Subdirección operativa asociadas a preparativos"/>
    <s v="Fortalecimiento organizacional y simplificación de procesos"/>
    <s v="SI"/>
    <s v="Asistente en estaciones"/>
    <n v="80111600"/>
    <s v="Prestación de servicios de apoyo a la gestión en las actividades asistenciales que demanda la estación de bomberos asignada, a cargo de la Subdirección Operativa."/>
    <s v="CONTRATO DE PRESTACIÓN DE SERVICIOS DE APOYO A LA GESTIÓN"/>
    <d v="2021-06-15T00:00:00"/>
    <m/>
    <d v="2021-07-01T00:00:00"/>
    <n v="6"/>
    <s v="CCE-16_Contratación directa - Sin Oferta"/>
    <n v="12600000"/>
    <m/>
    <n v="12600000"/>
    <s v="NO"/>
    <s v="N/A"/>
    <s v="Sebastian Ayala Calderon - 3058199250 - sayalac@bomberosbogota.gov.co "/>
    <m/>
    <s v="Operaciones y respuesta"/>
    <s v="Fortalecer los procesos de preparativos y respuesta"/>
    <x v="3"/>
    <x v="3"/>
  </r>
  <r>
    <n v="756"/>
    <x v="0"/>
    <x v="7"/>
    <x v="2"/>
    <s v="Funcional"/>
    <s v="Actividades asociadas a preparativos"/>
    <s v="Procesos asociados a preparativos con calidad"/>
    <n v="12600000"/>
    <s v="ADMINISTRAR LAS ACTIVIDADES DE COORDINACION PARA LOS PROCESOS Y PROCEDIMIENTOS OPERATIVOS"/>
    <s v="Sostenimiento de los procesos de la Subdirección operativa asociadas a preparativos"/>
    <s v="Fortalecimiento organizacional y simplificación de procesos"/>
    <s v="SI"/>
    <s v="Asistente en estaciones"/>
    <n v="80111600"/>
    <s v="Prestación de servicios de apoyo a la gestión en las actividades asistenciales que demanda la estación de bomberos asignada, a cargo de la Subdirección Operativa."/>
    <s v="CONTRATO DE PRESTACIÓN DE SERVICIOS DE APOYO A LA GESTIÓN"/>
    <d v="2021-06-15T00:00:00"/>
    <m/>
    <d v="2021-07-01T00:00:00"/>
    <n v="6"/>
    <s v="CCE-16_Contratación directa - Sin Oferta"/>
    <n v="12600000"/>
    <m/>
    <n v="12600000"/>
    <s v="NO"/>
    <s v="N/A"/>
    <s v="Sebastian Ayala Calderon - 3058199250 - sayalac@bomberosbogota.gov.co "/>
    <m/>
    <s v="Operaciones y respuesta"/>
    <s v="Fortalecer los procesos de preparativos y respuesta"/>
    <x v="3"/>
    <x v="3"/>
  </r>
  <r>
    <n v="757"/>
    <x v="0"/>
    <x v="7"/>
    <x v="2"/>
    <s v="Funcional"/>
    <s v="Actividades asociadas a preparativos"/>
    <s v="Procesos asociados a preparativos con calidad"/>
    <n v="12600000"/>
    <s v="ADMINISTRAR LAS ACTIVIDADES DE COORDINACION PARA LOS PROCESOS Y PROCEDIMIENTOS OPERATIVOS"/>
    <s v="Sostenimiento de los procesos de la Subdirección operativa asociadas a preparativos"/>
    <s v="Fortalecimiento organizacional y simplificación de procesos"/>
    <s v="SI"/>
    <s v="Asistente en estaciones"/>
    <n v="80111600"/>
    <s v="Prestación de servicios de apoyo a la gestión en las actividades asistenciales que demanda la estación de bomberos asignada, a cargo de la Subdirección Operativa."/>
    <s v="CONTRATO DE PRESTACIÓN DE SERVICIOS DE APOYO A LA GESTIÓN"/>
    <d v="2021-06-15T00:00:00"/>
    <m/>
    <d v="2021-07-01T00:00:00"/>
    <n v="6"/>
    <s v="CCE-16_Contratación directa - Sin Oferta"/>
    <n v="12600000"/>
    <m/>
    <n v="12600000"/>
    <s v="NO"/>
    <s v="N/A"/>
    <s v="Sebastian Ayala Calderon - 3058199250 - sayalac@bomberosbogota.gov.co "/>
    <m/>
    <s v="Operaciones y respuesta"/>
    <s v="Fortalecer los procesos de preparativos y respuesta"/>
    <x v="3"/>
    <x v="3"/>
  </r>
  <r>
    <n v="758"/>
    <x v="0"/>
    <x v="7"/>
    <x v="2"/>
    <s v="Funcional"/>
    <s v="Actividades asociadas a preparativos"/>
    <s v="Procesos asociados a preparativos con calidad"/>
    <n v="12600000"/>
    <s v="ADMINISTRAR LAS ACTIVIDADES DE COORDINACION PARA LOS PROCESOS Y PROCEDIMIENTOS OPERATIVOS"/>
    <s v="Sostenimiento de los procesos de la Subdirección operativa asociadas a preparativos"/>
    <s v="Fortalecimiento organizacional y simplificación de procesos"/>
    <s v="SI"/>
    <s v="Asistente en estaciones"/>
    <n v="80111600"/>
    <s v="Prestación de servicios de apoyo a la gestión en las actividades asistenciales que demanda la estación de bomberos asignada, a cargo de la Subdirección Operativa."/>
    <s v="CONTRATO DE PRESTACIÓN DE SERVICIOS DE APOYO A LA GESTIÓN"/>
    <d v="2021-06-15T00:00:00"/>
    <m/>
    <d v="2021-07-01T00:00:00"/>
    <n v="6"/>
    <s v="CCE-16_Contratación directa - Sin Oferta"/>
    <n v="12600000"/>
    <m/>
    <n v="12600000"/>
    <s v="NO"/>
    <s v="N/A"/>
    <s v="Sebastian Ayala Calderon - 3058199250 - sayalac@bomberosbogota.gov.co "/>
    <m/>
    <s v="Operaciones y respuesta"/>
    <s v="Fortalecer los procesos de preparativos y respuesta"/>
    <x v="3"/>
    <x v="3"/>
  </r>
  <r>
    <n v="759"/>
    <x v="0"/>
    <x v="7"/>
    <x v="2"/>
    <s v="Funcional"/>
    <s v="Actividades asociadas a preparativos"/>
    <s v="Procesos asociados a preparativos con calidad"/>
    <n v="12600000"/>
    <s v="ADMINISTRAR LAS ACTIVIDADES DE COORDINACION PARA LOS PROCESOS Y PROCEDIMIENTOS OPERATIVOS"/>
    <s v="Sostenimiento de los procesos de la Subdirección operativa asociadas a preparativos"/>
    <s v="Fortalecimiento organizacional y simplificación de procesos"/>
    <s v="SI"/>
    <s v="Asistente en estaciones"/>
    <n v="80111600"/>
    <s v="Prestación de servicios de apoyo a la gestión en las actividades asistenciales que demanda la estación de bomberos asignada, a cargo de la Subdirección Operativa."/>
    <s v="CONTRATO DE PRESTACIÓN DE SERVICIOS DE APOYO A LA GESTIÓN"/>
    <d v="2021-06-15T00:00:00"/>
    <m/>
    <d v="2021-07-01T00:00:00"/>
    <n v="6"/>
    <s v="CCE-16_Contratación directa - Sin Oferta"/>
    <n v="12600000"/>
    <m/>
    <n v="12600000"/>
    <s v="NO"/>
    <s v="N/A"/>
    <s v="Sebastian Ayala Calderon - 3058199250 - sayalac@bomberosbogota.gov.co "/>
    <m/>
    <s v="Operaciones y respuesta"/>
    <s v="Fortalecer los procesos de preparativos y respuesta"/>
    <x v="3"/>
    <x v="3"/>
  </r>
  <r>
    <n v="760"/>
    <x v="0"/>
    <x v="7"/>
    <x v="2"/>
    <s v="Funcional"/>
    <s v="Actividades asociadas a preparativos"/>
    <s v="Procesos asociados a preparativos con calidad"/>
    <n v="12600000"/>
    <s v="ADMINISTRAR LAS ACTIVIDADES DE COORDINACION PARA LOS PROCESOS Y PROCEDIMIENTOS OPERATIVOS"/>
    <s v="Sostenimiento de los procesos de la Subdirección operativa asociadas a preparativos"/>
    <s v="Fortalecimiento organizacional y simplificación de procesos"/>
    <s v="SI"/>
    <s v="Asistente en estaciones"/>
    <n v="80111600"/>
    <s v="Prestación de servicios de apoyo a la gestión en las actividades asistenciales que demanda la estación de bomberos asignada, a cargo de la Subdirección Operativa."/>
    <s v="CONTRATO DE PRESTACIÓN DE SERVICIOS DE APOYO A LA GESTIÓN"/>
    <d v="2021-06-15T00:00:00"/>
    <m/>
    <d v="2021-07-01T00:00:00"/>
    <n v="6"/>
    <s v="CCE-16_Contratación directa - Sin Oferta"/>
    <n v="12600000"/>
    <m/>
    <n v="12600000"/>
    <s v="NO"/>
    <s v="N/A"/>
    <s v="Sebastian Ayala Calderon - 3058199250 - sayalac@bomberosbogota.gov.co "/>
    <m/>
    <s v="Operaciones y respuesta"/>
    <s v="Fortalecer los procesos de preparativos y respuesta"/>
    <x v="3"/>
    <x v="3"/>
  </r>
  <r>
    <n v="761"/>
    <x v="0"/>
    <x v="7"/>
    <x v="2"/>
    <s v="Funcional"/>
    <s v="Actividades asociadas a preparativos"/>
    <s v="Procesos asociados a preparativos con calidad"/>
    <n v="12600000"/>
    <s v="ADMINISTRAR LAS ACTIVIDADES DE COORDINACION PARA LOS PROCESOS Y PROCEDIMIENTOS OPERATIVOS"/>
    <s v="Sostenimiento de los procesos de la Subdirección operativa asociadas a preparativos"/>
    <s v="Fortalecimiento organizacional y simplificación de procesos"/>
    <s v="SI"/>
    <s v="Asistente en estaciones"/>
    <n v="80111600"/>
    <s v="Prestación de servicios de apoyo a la gestión en las actividades asistenciales que demanda la estación de bomberos asignada, a cargo de la Subdirección Operativa."/>
    <s v="CONTRATO DE PRESTACIÓN DE SERVICIOS DE APOYO A LA GESTIÓN"/>
    <d v="2021-06-15T00:00:00"/>
    <m/>
    <d v="2021-07-01T00:00:00"/>
    <n v="6"/>
    <s v="CCE-16_Contratación directa - Sin Oferta"/>
    <n v="12600000"/>
    <m/>
    <n v="12600000"/>
    <s v="NO"/>
    <s v="N/A"/>
    <s v="Sebastian Ayala Calderon - 3058199250 - sayalac@bomberosbogota.gov.co "/>
    <m/>
    <s v="Operaciones y respuesta"/>
    <s v="Fortalecer los procesos de preparativos y respuesta"/>
    <x v="3"/>
    <x v="3"/>
  </r>
  <r>
    <n v="762"/>
    <x v="0"/>
    <x v="7"/>
    <x v="2"/>
    <s v="Funcional"/>
    <s v="Actividades asociadas a preparativos"/>
    <s v="Procesos asociados a preparativos con calidad"/>
    <n v="12600000"/>
    <s v="ADMINISTRAR LAS ACTIVIDADES DE COORDINACION PARA LOS PROCESOS Y PROCEDIMIENTOS OPERATIVOS"/>
    <s v="Sostenimiento de los procesos de la Subdirección operativa asociadas a preparativos"/>
    <s v="Fortalecimiento organizacional y simplificación de procesos"/>
    <s v="SI"/>
    <s v="Asistente en estaciones"/>
    <n v="80111600"/>
    <s v="Prestación de servicios de apoyo a la gestión en las actividades asistenciales que demanda la estación de bomberos asignada, a cargo de la Subdirección Operativa."/>
    <s v="CONTRATO DE PRESTACIÓN DE SERVICIOS DE APOYO A LA GESTIÓN"/>
    <d v="2021-06-15T00:00:00"/>
    <m/>
    <d v="2021-07-01T00:00:00"/>
    <n v="6"/>
    <s v="CCE-16_Contratación directa - Sin Oferta"/>
    <n v="12600000"/>
    <m/>
    <n v="12600000"/>
    <s v="NO"/>
    <s v="N/A"/>
    <s v="Sebastian Ayala Calderon - 3058199250 - sayalac@bomberosbogota.gov.co "/>
    <m/>
    <s v="Operaciones y respuesta"/>
    <s v="Fortalecer los procesos de preparativos y respuesta"/>
    <x v="3"/>
    <x v="3"/>
  </r>
  <r>
    <n v="763"/>
    <x v="0"/>
    <x v="7"/>
    <x v="2"/>
    <s v="Funcional"/>
    <s v="Actividades asociadas a preparativos"/>
    <s v="Procesos asociados a preparativos con calidad"/>
    <n v="12600000"/>
    <s v="ADMINISTRAR LAS ACTIVIDADES DE COORDINACION PARA LOS PROCESOS Y PROCEDIMIENTOS OPERATIVOS"/>
    <s v="Sostenimiento de los procesos de la Subdirección operativa asociadas a preparativos"/>
    <s v="Fortalecimiento organizacional y simplificación de procesos"/>
    <s v="SI"/>
    <s v="Asistente en estaciones"/>
    <n v="80111600"/>
    <s v="Prestación de servicios de apoyo a la gestión en las actividades asistenciales que demanda la estación de bomberos asignada, a cargo de la Subdirección Operativa."/>
    <s v="CONTRATO DE PRESTACIÓN DE SERVICIOS DE APOYO A LA GESTIÓN"/>
    <d v="2021-06-15T00:00:00"/>
    <m/>
    <d v="2021-07-01T00:00:00"/>
    <n v="6"/>
    <s v="CCE-16_Contratación directa - Sin Oferta"/>
    <n v="12600000"/>
    <m/>
    <n v="12600000"/>
    <s v="NO"/>
    <s v="N/A"/>
    <s v="Sebastian Ayala Calderon - 3058199250 - sayalac@bomberosbogota.gov.co "/>
    <m/>
    <s v="Operaciones y respuesta"/>
    <s v="Fortalecer los procesos de preparativos y respuesta"/>
    <x v="3"/>
    <x v="3"/>
  </r>
  <r>
    <n v="764"/>
    <x v="0"/>
    <x v="7"/>
    <x v="2"/>
    <s v="Funcional"/>
    <s v="Actividades asociadas a preparativos"/>
    <s v="Procesos asociados a preparativos con calidad"/>
    <n v="12600000"/>
    <s v="ADMINISTRAR LAS ACTIVIDADES DE COORDINACION PARA LOS PROCESOS Y PROCEDIMIENTOS OPERATIVOS"/>
    <s v="Sostenimiento de los procesos de la Subdirección operativa asociadas a preparativos"/>
    <s v="Fortalecimiento organizacional y simplificación de procesos"/>
    <s v="SI"/>
    <s v="Asistente en estaciones"/>
    <n v="80111600"/>
    <s v="Prestación de servicios de apoyo a la gestión en las actividades asistenciales que demanda la estación de bomberos asignada, a cargo de la Subdirección Operativa."/>
    <s v="CONTRATO DE PRESTACIÓN DE SERVICIOS DE APOYO A LA GESTIÓN"/>
    <d v="2021-06-15T00:00:00"/>
    <m/>
    <d v="2021-07-01T00:00:00"/>
    <n v="6"/>
    <s v="CCE-16_Contratación directa - Sin Oferta"/>
    <n v="12600000"/>
    <m/>
    <n v="12600000"/>
    <s v="NO"/>
    <s v="N/A"/>
    <s v="Sebastian Ayala Calderon - 3058199250 - sayalac@bomberosbogota.gov.co "/>
    <m/>
    <s v="Operaciones y respuesta"/>
    <s v="Fortalecer los procesos de preparativos y respuesta"/>
    <x v="3"/>
    <x v="3"/>
  </r>
  <r>
    <n v="765"/>
    <x v="0"/>
    <x v="7"/>
    <x v="2"/>
    <s v="Funcional"/>
    <s v="Actividades asociadas a preparativos"/>
    <s v="Procesos asociados a preparativos con calidad"/>
    <n v="12600000"/>
    <s v="ADMINISTRAR LAS ACTIVIDADES DE COORDINACION PARA LOS PROCESOS Y PROCEDIMIENTOS OPERATIVOS"/>
    <s v="Sostenimiento de los procesos de la Subdirección operativa asociadas a preparativos"/>
    <s v="Fortalecimiento organizacional y simplificación de procesos"/>
    <s v="SI"/>
    <s v="Asistente en estaciones"/>
    <n v="80111600"/>
    <s v="Prestación de servicios de apoyo a la gestión en las actividades asistenciales que demanda la estación de bomberos asignada, a cargo de la Subdirección Operativa."/>
    <s v="CONTRATO DE PRESTACIÓN DE SERVICIOS DE APOYO A LA GESTIÓN"/>
    <d v="2021-06-15T00:00:00"/>
    <m/>
    <d v="2021-07-01T00:00:00"/>
    <n v="6"/>
    <s v="CCE-16_Contratación directa - Sin Oferta"/>
    <n v="12600000"/>
    <m/>
    <n v="12600000"/>
    <s v="NO"/>
    <s v="N/A"/>
    <s v="Sebastian Ayala Calderon - 3058199250 - sayalac@bomberosbogota.gov.co "/>
    <m/>
    <s v="Operaciones y respuesta"/>
    <s v="Fortalecer los procesos de preparativos y respuesta"/>
    <x v="3"/>
    <x v="3"/>
  </r>
  <r>
    <n v="766"/>
    <x v="0"/>
    <x v="7"/>
    <x v="2"/>
    <s v="Funcional"/>
    <s v="Actividades asociadas a preparativos"/>
    <s v="Procesos asociados a preparativos con calidad"/>
    <n v="12600000"/>
    <s v="ADMINISTRAR LAS ACTIVIDADES DE COORDINACION PARA LOS PROCESOS Y PROCEDIMIENTOS OPERATIVOS"/>
    <s v="Sostenimiento de los procesos de la Subdirección operativa asociadas a preparativos"/>
    <s v="Fortalecimiento organizacional y simplificación de procesos"/>
    <s v="SI"/>
    <s v="Asistente en estaciones"/>
    <n v="80111600"/>
    <s v="Prestación de servicios de apoyo a la gestión en las actividades asistenciales que demanda la estación de bomberos asignada, a cargo de la Subdirección Operativa."/>
    <s v="CONTRATO DE PRESTACIÓN DE SERVICIOS DE APOYO A LA GESTIÓN"/>
    <d v="2021-06-15T00:00:00"/>
    <m/>
    <d v="2021-07-01T00:00:00"/>
    <n v="6"/>
    <s v="CCE-16_Contratación directa - Sin Oferta"/>
    <n v="12600000"/>
    <m/>
    <n v="12600000"/>
    <s v="NO"/>
    <s v="N/A"/>
    <s v="Sebastian Ayala Calderon - 3058199250 - sayalac@bomberosbogota.gov.co "/>
    <m/>
    <s v="Operaciones y respuesta"/>
    <s v="Fortalecer los procesos de preparativos y respuesta"/>
    <x v="3"/>
    <x v="3"/>
  </r>
  <r>
    <n v="767"/>
    <x v="0"/>
    <x v="7"/>
    <x v="2"/>
    <s v="Funcional"/>
    <s v="Actividades asociadas a preparativos"/>
    <s v="Procesos asociados a preparativos con calidad"/>
    <n v="12600000"/>
    <s v="ADMINISTRAR LAS ACTIVIDADES DE COORDINACION PARA LOS PROCESOS Y PROCEDIMIENTOS OPERATIVOS"/>
    <s v="Sostenimiento de los procesos de la Subdirección operativa asociadas a preparativos"/>
    <s v="Fortalecimiento organizacional y simplificación de procesos"/>
    <s v="SI"/>
    <s v="Asistente en estaciones"/>
    <n v="80111600"/>
    <s v="Prestación de servicios de apoyo a la gestión en las actividades asistenciales que demanda la estación de bomberos asignada, a cargo de la Subdirección Operativa."/>
    <s v="CONTRATO DE PRESTACIÓN DE SERVICIOS DE APOYO A LA GESTIÓN"/>
    <d v="2021-06-15T00:00:00"/>
    <m/>
    <d v="2021-07-01T00:00:00"/>
    <n v="6"/>
    <s v="CCE-16_Contratación directa - Sin Oferta"/>
    <n v="12600000"/>
    <m/>
    <n v="12600000"/>
    <s v="NO"/>
    <s v="N/A"/>
    <s v="Sebastian Ayala Calderon - 3058199250 - sayalac@bomberosbogota.gov.co "/>
    <m/>
    <s v="Operaciones y respuesta"/>
    <s v="Fortalecer los procesos de preparativos y respuesta"/>
    <x v="3"/>
    <x v="3"/>
  </r>
  <r>
    <n v="768"/>
    <x v="0"/>
    <x v="7"/>
    <x v="2"/>
    <s v="Funcional"/>
    <s v="Actividades asociadas a preparativos"/>
    <s v="Procesos asociados a preparativos con calidad"/>
    <n v="12600000"/>
    <s v="ADMINISTRAR LAS ACTIVIDADES DE COORDINACION PARA LOS PROCESOS Y PROCEDIMIENTOS OPERATIVOS"/>
    <s v="Sostenimiento de los procesos de la Subdirección operativa asociadas a preparativos"/>
    <s v="Fortalecimiento organizacional y simplificación de procesos"/>
    <s v="SI"/>
    <s v="Asistente en estaciones"/>
    <n v="80111600"/>
    <s v="Prestación de servicios de apoyo a la gestión en las actividades asistenciales que demanda la estación de bomberos asignada, a cargo de la Subdirección Operativa."/>
    <s v="CONTRATO DE PRESTACIÓN DE SERVICIOS DE APOYO A LA GESTIÓN"/>
    <d v="2021-06-15T00:00:00"/>
    <m/>
    <d v="2021-07-01T00:00:00"/>
    <n v="6"/>
    <s v="CCE-16_Contratación directa - Sin Oferta"/>
    <n v="12600000"/>
    <m/>
    <n v="12600000"/>
    <s v="NO"/>
    <s v="N/A"/>
    <s v="Sebastian Ayala Calderon - 3058199250 - sayalac@bomberosbogota.gov.co "/>
    <m/>
    <s v="Operaciones y respuesta"/>
    <s v="Fortalecer los procesos de preparativos y respuesta"/>
    <x v="3"/>
    <x v="3"/>
  </r>
  <r>
    <n v="736"/>
    <x v="0"/>
    <x v="0"/>
    <x v="0"/>
    <s v="Bandera"/>
    <s v="Fortalecimiento de la infraestructura física de la UAECOB a través de la adecuación de seis (6) estaciones"/>
    <s v="Infraestructura "/>
    <n v="352267760"/>
    <m/>
    <m/>
    <m/>
    <m/>
    <m/>
    <s v="81101500;80101600"/>
    <s v="Diagnóstico técnico, estudio de vulnerabilidad y patología para la intervención de las estaciones de la UAE Cuerpo Oficial de Bomberos de Bogotá.-SGC"/>
    <s v="CONCURSO_MERITOS"/>
    <d v="2021-06-07T00:00:00"/>
    <m/>
    <d v="2021-09-01T00:00:00"/>
    <s v="5 meses"/>
    <s v="CONCURSO_MERITOS"/>
    <n v="352267760"/>
    <n v="0"/>
    <n v="352267760"/>
    <s v="N/A"/>
    <s v="N/A"/>
    <s v="Sebastian Ayala Calderon - 3058199250 - sayalac@bomberosbogota.gov.co "/>
    <m/>
    <m/>
    <m/>
    <x v="1"/>
    <x v="0"/>
  </r>
  <r>
    <n v="737"/>
    <x v="0"/>
    <x v="0"/>
    <x v="0"/>
    <s v="Bandera"/>
    <s v="Fortalecimiento de la infraestructura física de la UAECOB a través de la adecuación de seis (6) estaciones"/>
    <s v="Infraestructura "/>
    <n v="52840164"/>
    <m/>
    <m/>
    <m/>
    <m/>
    <m/>
    <s v="80101600;81101500;72101500;72121400"/>
    <s v="Interventoría integral al diagnóstico técnico, estudio de vulnerabilidad y patología para la intervención de las estaciones de la UAE Cuerpo Oficial de Bomberos de Bogotá- SGC"/>
    <s v="CONTRATO DE INTERVENTORIA"/>
    <d v="2021-06-01T00:00:00"/>
    <m/>
    <d v="2021-09-01T00:00:00"/>
    <s v="5 meses"/>
    <s v="CONTRATO DE INTERVENTORIA"/>
    <n v="52840164"/>
    <m/>
    <n v="52840164"/>
    <s v="N/A"/>
    <s v="N/A"/>
    <s v="Sebastian Ayala Calderon - 3058199250 - sayalac@bomberosbogota.gov.co "/>
    <m/>
    <m/>
    <m/>
    <x v="0"/>
    <x v="0"/>
  </r>
  <r>
    <n v="738"/>
    <x v="0"/>
    <x v="1"/>
    <x v="0"/>
    <s v="Bandera"/>
    <s v="Estaciones de Bomberos Sostenibles"/>
    <s v="Infraestructura "/>
    <n v="116086879"/>
    <m/>
    <m/>
    <m/>
    <m/>
    <m/>
    <s v="56101500;561119"/>
    <s v="Suministro e instalación de módulos habitacionales, zonas de transición y lokers, para el proyecto piloto denominado dignidad en las estaciones de bomberos de la ciudad de Bogotá-SGC"/>
    <s v="SUBASTA"/>
    <d v="2021-06-15T00:00:00"/>
    <m/>
    <d v="2021-08-01T00:00:00"/>
    <n v="4"/>
    <s v="SUBASTA"/>
    <n v="116086879"/>
    <n v="0"/>
    <n v="131932100"/>
    <s v="N/A"/>
    <s v="N/A"/>
    <s v="Sebastian Ayala Calderon - 3058199250 - sayalac@bomberosbogota.gov.co "/>
    <s v="N/A"/>
    <s v="Operaciones y respuesta"/>
    <s v="Fortalecer los procesos de preparativos y respuesta"/>
    <x v="1"/>
    <x v="0"/>
  </r>
  <r>
    <n v="739"/>
    <x v="0"/>
    <x v="1"/>
    <x v="0"/>
    <s v="Bandera"/>
    <s v="Estaciones de Bomberos Sostenibles"/>
    <s v="Infraestructura "/>
    <n v="24600000"/>
    <s v="Estudios y Diseños  nueva estaciones "/>
    <s v="Contatación del cambio de puertas automatizadas "/>
    <s v="Fortalecimiento organizacional y simplificación de procesos"/>
    <s v="SI"/>
    <m/>
    <n v="80111600"/>
    <s v="Prestación de servicios profesionales a la Subdirección de Gestión Corporativa, brindando apoyo técnico especializado en la estructuración de los diferentes procesos estratégicos, para el cumplimiento de las metas a cargo del equipo de infraestructura de esta dependencia.SGC"/>
    <s v="CONTRATO DE PRESTACION DE SERVICIOS PROFESIONALES"/>
    <d v="2021-06-15T00:00:00"/>
    <m/>
    <d v="2021-07-01T00:00:00"/>
    <n v="3"/>
    <s v="CONTRATACION_DIRECTA"/>
    <n v="24600000"/>
    <m/>
    <n v="24600000"/>
    <s v="N/A"/>
    <s v="N/A"/>
    <s v="Sebastian Ayala Calderon - 3058199250 - sayalac@bomberosbogota.gov.co "/>
    <m/>
    <m/>
    <m/>
    <x v="1"/>
    <x v="3"/>
  </r>
  <r>
    <n v="740"/>
    <x v="2"/>
    <x v="4"/>
    <x v="0"/>
    <s v="Funcional"/>
    <s v="Fortalecimiento de la UAECOB  a través de MIPG - Gestión de recursos"/>
    <s v="Infraestructura "/>
    <n v="1201900"/>
    <m/>
    <m/>
    <m/>
    <m/>
    <m/>
    <s v="80111600;72154010;72101506"/>
    <s v="Prestación del servicio para inspección y certificación correspondientes a los sistemas de trasporte vertical (ascensores) a cargo de la unidad administrativa especial del cuerpo oficial de bomberos Bogotá D.C – edificio comando y estación de bomberos Fontibón-SGC"/>
    <s v="CONTRATO DE SERVICIOS"/>
    <d v="2021-06-09T00:00:00"/>
    <m/>
    <d v="2021-08-02T00:00:00"/>
    <n v="6"/>
    <s v="CONTRATACION_DIRECTA"/>
    <n v="1201900"/>
    <m/>
    <n v="1201900"/>
    <s v="NO"/>
    <s v="N/A"/>
    <m/>
    <m/>
    <m/>
    <m/>
    <x v="1"/>
    <x v="3"/>
  </r>
  <r>
    <n v="747"/>
    <x v="0"/>
    <x v="10"/>
    <x v="4"/>
    <s v="Funcional"/>
    <s v="Sostenimiento de los procesos de la Subdirección de Gestión del Riesgo asociados a reducción en incendios, rescates, incidentes con materiales peligrosos y otras emergencias"/>
    <s v="Reducción del Riesgo"/>
    <n v="400000000"/>
    <s v="5. Proponer estrategias y disposiciones normativas para regular el manejo, transporte y disposición de materiales peligrosos, en lo relativo a planes de contingencia y procedimientos de coordinación con el servicio de bomberos de la ciudad."/>
    <s v="En el marco de la Comisión Intersectorial para la Prevención y Monitoreo del Uso de Pólvora en Bogotá D.C. Temporada 2020 – 2021. En cumplimiento de las acciones derivadas del Dec. 360 de 2018. "/>
    <s v="Fortalecimiento organizacional y simplificación de procesos"/>
    <s v="SI"/>
    <s v="Profesional Especializado SGR"/>
    <s v="78121600 _x000a_78131800 _x000a_92111600 _x000a_72141500"/>
    <s v="Contratar los servicios de recolección, manipulación, almacenamiento temporal, transporte y disposición final (destrucción o devolución) de pólvora, fuegos artificiales, globos y demás artículos pirotécnicos incautados por las autoridades competentes en el Distrito Capital&quot;."/>
    <m/>
    <d v="2021-06-25T00:00:00"/>
    <m/>
    <d v="2021-06-25T00:00:00"/>
    <n v="5"/>
    <s v=" CCE-02_Licitación pública. "/>
    <n v="500000000"/>
    <m/>
    <n v="500000000"/>
    <s v="NO"/>
    <s v="NO"/>
    <s v="Sebastian Ayala Calderón 3822500 sayalac@bomberosbogota.gov.co"/>
    <m/>
    <s v="Gestión del riesgo de incendio"/>
    <s v="Fortalecer los procesos de reducción del riesgo"/>
    <x v="5"/>
    <x v="3"/>
  </r>
  <r>
    <n v="743"/>
    <x v="0"/>
    <x v="10"/>
    <x v="4"/>
    <s v="Funcional"/>
    <s v="Sostenimiento de los procesos de la Subdirección de Gestión del Riesgo asociados a reducción en incendios, rescates, incidentes con materiales peligrosos y otras emergencias"/>
    <s v="Reducción del Riesgo"/>
    <n v="47000000"/>
    <s v="7. Emitir conceptos técnicos para los sistemas de protección contraincendio y seguridad humana, durante la formulación de proyectos nuevos y remodelaciones, la ejecución de obra y durante el funcionamiento de establecimientos públicos y comerciales."/>
    <s v="Apoyar las actividades relacionadas con las Revisiones Tecnicas de la UAECOB"/>
    <s v="Fortalecimiento organizacional y simplificación de procesos"/>
    <s v="SI"/>
    <s v="Profesionales Revisiones Tecnicas"/>
    <n v="80111600"/>
    <s v="Prestar sus servicios a la Subdirección de Gestión del Riesgo en las actividades de Revisiones tecnicas."/>
    <m/>
    <d v="2021-01-22T00:00:00"/>
    <m/>
    <d v="2021-01-22T00:00:00"/>
    <n v="10"/>
    <s v="CCE-16_Contratación directa - Sin Oferta"/>
    <n v="47000000"/>
    <n v="4700000"/>
    <n v="28200000"/>
    <s v="NO"/>
    <s v="NO"/>
    <s v="Sebastian Ayala Calderón 3822500 sayalac@bomberosbogota.gov.co"/>
    <m/>
    <s v="Gestión del riesgo de incendio"/>
    <s v="Fortalecer los procesos de reducción del riesgo"/>
    <x v="3"/>
    <x v="3"/>
  </r>
  <r>
    <n v="744"/>
    <x v="0"/>
    <x v="10"/>
    <x v="4"/>
    <s v="Funcional"/>
    <s v="Sostenimiento de los procesos de la Subdirección de Gestión del Riesgo asociados a reducción en incendios, rescates, incidentes con materiales peligrosos y otras emergencias"/>
    <s v="Reducción del Riesgo"/>
    <n v="47000001"/>
    <s v="7. Emitir conceptos técnicos para los sistemas de protección contraincendio y seguridad humana, durante la formulación de proyectos nuevos y remodelaciones, la ejecución de obra y durante el funcionamiento de establecimientos públicos y comerciales."/>
    <s v="Apoyar las actividades relacionadas con las Revisiones Tecnicas de la UAECOB"/>
    <s v="Fortalecimiento organizacional y simplificación de procesos"/>
    <s v="SI"/>
    <s v="Profesionales Revisiones Tecnicas"/>
    <n v="80111601"/>
    <s v="Prestar sus servicios a la Subdirección de Gestión del Riesgo en las actividades de Revisiones tecnicas."/>
    <m/>
    <d v="2021-01-22T00:00:00"/>
    <m/>
    <d v="2021-01-22T00:00:00"/>
    <n v="10"/>
    <s v="CCE-16_Contratación directa - Sin Oferta"/>
    <n v="47000000"/>
    <n v="4700000"/>
    <n v="28200000"/>
    <s v="NO"/>
    <s v="NO"/>
    <s v="Sebastian Ayala Calderón 3822500 sayalac@bomberosbogota.gov.co"/>
    <m/>
    <s v="Gestión del riesgo de incendio"/>
    <s v="Fortalecer los procesos de reducción del riesgo"/>
    <x v="3"/>
    <x v="3"/>
  </r>
  <r>
    <n v="735"/>
    <x v="0"/>
    <x v="8"/>
    <x v="3"/>
    <s v="Funcional"/>
    <s v="Suministros y Consumibles"/>
    <s v="Suministros y Consumibles"/>
    <m/>
    <s v="Garantizar herramientas, utensilios y materiales de hierro, otros metales y plásticos para la atención de herramientas"/>
    <s v="Visitas de seguimiento para validar las necesidades y estado de los suministros"/>
    <s v="Política de planeación institucional"/>
    <s v="SI"/>
    <s v="Líder suministros y consumibles "/>
    <n v="80111600"/>
    <s v="Prestar los servicios de apoyo como conductor a la Subdirección  Logística para movilizar los recursos que sean requeridos para cumplimiento misional de la UAE cuerpo oficial de Bomberos"/>
    <s v="CONTRATO DE PRESTACIÓN DE SERVICIOS DE APOYO A LA GESTIÓN"/>
    <d v="2021-06-21T00:00:00"/>
    <m/>
    <d v="2021-07-09T00:00:00"/>
    <n v="6"/>
    <s v="CCE-16_Contratación directa - Sin Oferta"/>
    <n v="17453333"/>
    <n v="2700000"/>
    <n v="17453333"/>
    <s v="NO"/>
    <s v="N/A"/>
    <s v="Sebastian Ayala Calderon - 3058199250 - sayalac@bomberosbogota.gov.co "/>
    <m/>
    <s v="Operaciones y respuesta"/>
    <s v="Fortalecer los procesos de preparativos y respuesta"/>
    <x v="3"/>
    <x v="3"/>
  </r>
  <r>
    <n v="748"/>
    <x v="0"/>
    <x v="8"/>
    <x v="3"/>
    <s v="Funcional"/>
    <s v="Suministros y Consumibles"/>
    <s v="Suministros y Consumibles"/>
    <m/>
    <s v="Disponibilidad de insumos y medicamentos veterinarios para atender  a los caninos que hacen parte del grupo BRAE "/>
    <s v="Seguimiento y control financiero del proceso"/>
    <s v="Política de planeación institucional"/>
    <s v="SI"/>
    <s v="Líder suministros y consumibles "/>
    <n v="80111600"/>
    <s v=" Prestación de servicios profesionales en la elaboración de piezas comunicativas,  producción de contenido visual y  gráfico conforme a las necesidades de la Subdirección Logística."/>
    <s v="CONTRATO DE PRESTACION DE SERVICIOS PROFESIONALES"/>
    <d v="2021-09-01T00:00:00"/>
    <m/>
    <d v="2021-09-10T00:00:00"/>
    <n v="4"/>
    <s v="CCE-16_Contratación directa - Sin Oferta"/>
    <n v="16000000"/>
    <n v="4000000"/>
    <n v="16000000"/>
    <s v="NO"/>
    <s v="N/A"/>
    <s v="Sebastian Ayala Calderon - 3058199250 - sayalac@bomberosbogota.gov.co "/>
    <m/>
    <s v="Operaciones y respuesta"/>
    <s v="Fortalecer los procesos de preparativos y respuesta"/>
    <x v="3"/>
    <x v="3"/>
  </r>
  <r>
    <n v="749"/>
    <x v="0"/>
    <x v="8"/>
    <x v="3"/>
    <s v="Funcional"/>
    <s v="Suministros y Consumibles"/>
    <s v="Suministros y Consumibles"/>
    <m/>
    <s v="Disponibilidad de insumos y medicamentos veterinarios para atender  a los caninos que hacen parte del grupo BRAE "/>
    <s v="Monitoreo y gestión a los requerimientos realizados a través de mesa logística"/>
    <s v="Política de planeación institucional"/>
    <s v="SI"/>
    <s v="Líder suministros y consumibles "/>
    <n v="80111600"/>
    <s v="Prestar los servicios profesionales  jurídicos para apoyar las actividades propias de la gestión contractual que desarrolle la Subdirección Logística en sus procesos y procedimientos a  cargo."/>
    <s v="CONTRATO DE PRESTACION DE SERVICIOS PROFESIONALES"/>
    <d v="2021-08-10T00:00:00"/>
    <m/>
    <d v="2021-08-26T00:00:00"/>
    <n v="4"/>
    <s v="CCE-16_Contratación directa - Sin Oferta"/>
    <n v="32433333.333333336"/>
    <n v="7000000"/>
    <n v="32433333.333333336"/>
    <s v="NO"/>
    <s v="N/A"/>
    <s v="Sebastian Ayala Calderon - 3058199250 - sayalac@bomberosbogota.gov.co "/>
    <m/>
    <s v="Operaciones y respuesta"/>
    <s v="Fortalecer los procesos de preparativos y respuesta"/>
    <x v="3"/>
    <x v="3"/>
  </r>
  <r>
    <n v="769"/>
    <x v="0"/>
    <x v="9"/>
    <x v="3"/>
    <s v="Funcional"/>
    <s v="Mantenimiento parque automotor"/>
    <s v="Administración del parque automotor de la UAECOB"/>
    <n v="818600000"/>
    <s v="Disponibilidad de combustible"/>
    <s v="Adelantar las actividades de contratación "/>
    <s v="Política de planeación institucional"/>
    <s v="SI"/>
    <s v="Líder parque automotor"/>
    <n v="15101500"/>
    <s v="Adición y prórroga la contrato 411 de 2021 cuyo objeto es &quot;Disponer el servicio de suministro de combustibles para vehículos, máquinas y equipos especializados dentro y fuera de Bogotá&quot;."/>
    <s v="ORDEN DE COMPRA"/>
    <d v="2021-11-20T00:00:00"/>
    <m/>
    <d v="2021-12-01T00:00:00"/>
    <n v="3"/>
    <s v="CCE-99_Seléccion abreviada - acuerdo marco"/>
    <n v="230000000"/>
    <m/>
    <n v="230000000"/>
    <s v="NO"/>
    <s v="N/A"/>
    <s v="Sebastian Ayala Calderon - 3058199250 - sayalac@bomberosbogota.gov.co "/>
    <m/>
    <s v="Operaciones y respuesta"/>
    <s v="Fortalecer los procesos de preparativos y respuesta"/>
    <x v="5"/>
    <x v="3"/>
  </r>
  <r>
    <n v="770"/>
    <x v="0"/>
    <x v="8"/>
    <x v="3"/>
    <s v="Funcional"/>
    <s v="Suministros y Consumibles"/>
    <s v="Suministros y Consumibles"/>
    <m/>
    <s v="Disponibilidad de elementos de protección personal y desinfección para evitar el COVID-19"/>
    <s v="Adelantar las actividades de contratación "/>
    <s v="Política de planeación institucional"/>
    <s v="SI"/>
    <s v="Líder suministros y consumibles "/>
    <n v="80111600"/>
    <s v="Adicionar y prorrogar el contrato 364 de 2021, cuyo objeto es &quot;Prestación de servicios profesionales para apoyar la realización y ejercer el acompañamiento administrativo y financiero en la elaboración y revisión de las actas de liquidación y de cierre de expedientes, así como demás actuaciones administrativas requeridas en los procesos de contratación adelantados por la Subdirección Logistica.&quot;"/>
    <s v="CONTRATO DE PRESTACION DE SERVICIOS PROFESIONALES"/>
    <d v="2021-10-01T00:00:00"/>
    <m/>
    <d v="2021-10-16T00:00:00"/>
    <n v="2"/>
    <s v="CCE-16_Contratación directa - Sin Oferta"/>
    <n v="11500000"/>
    <m/>
    <n v="11500000"/>
    <s v="NO"/>
    <s v="N/A"/>
    <s v="Sebastian Ayala Calderon - 3058199250 - sayalac@bomberosbogota.gov.co "/>
    <m/>
    <s v="Operaciones y respuesta"/>
    <s v="Fortalecer los procesos de preparativos y respuesta"/>
    <x v="3"/>
    <x v="3"/>
  </r>
  <r>
    <n v="742"/>
    <x v="1"/>
    <x v="3"/>
    <x v="5"/>
    <s v="Funcional"/>
    <s v="Fortalecimiento de la UAECOB  a través de MIPG - Planeación"/>
    <s v="Gestión estratégica Institucional"/>
    <m/>
    <s v="Implementación de la política de gestión de la información estadística"/>
    <s v="Establecer  los elementos técnicos  que conformaran la Política de gestión de la información estadistica"/>
    <s v="Política de planeación institucional"/>
    <s v="SI"/>
    <s v="Jefe OAP"/>
    <n v="80111600"/>
    <s v="Prestar servicios profesionales en la Oficina Asesora de Planeación en la planeación, seguimiento y control de las metas, planes, programas y proyectos de la UAECOB"/>
    <s v="CONTRATO DE PRESTACION DE SERVICIOS PROFESIONALES"/>
    <d v="2021-06-18T00:00:00"/>
    <m/>
    <d v="2021-07-01T00:00:00"/>
    <n v="6"/>
    <s v="CCE-16_Contratación directa - Sin Oferta"/>
    <n v="46800000"/>
    <n v="7800000"/>
    <n v="46800000"/>
    <s v="NO"/>
    <s v="N/A"/>
    <s v="Sebastian Ayala Calderon - 3058199250 - sayalac@bomberosbogota.gov.co "/>
    <m/>
    <s v="Fortalecimiento Institucional"/>
    <s v="Aumentar la efectividad de los servicios"/>
    <x v="3"/>
    <x v="3"/>
  </r>
  <r>
    <n v="771"/>
    <x v="3"/>
    <x v="13"/>
    <x v="5"/>
    <s v="Funcional"/>
    <s v="Desarrollo APP emergencias conectada a la línea 123"/>
    <s v="Gobierno y seguridad digital implementados en la UAECOB"/>
    <m/>
    <s v="Desarrollo y puesta en marcha de la APP "/>
    <s v="Analisis y Diseño de la Solución"/>
    <s v="Gobierno Digital"/>
    <s v="NO"/>
    <s v="Gestor Servicios TI"/>
    <m/>
    <s v="Contratar el servicio de mantenimiento para el sistema de atención de turnos"/>
    <s v="CONTRATO DE SERVICIOS"/>
    <d v="2021-07-10T00:00:00"/>
    <m/>
    <d v="2021-08-01T00:00:00"/>
    <n v="6"/>
    <s v="Selección Abreviada Mínima Cuantía"/>
    <n v="5000000"/>
    <m/>
    <n v="5000000"/>
    <s v="NO"/>
    <s v="N/A"/>
    <s v="Sebastian Ayala Calderon - 3058199250 - sayalac@bomberosbogota.gov.co "/>
    <m/>
    <s v="Fortalecimiento Institucional"/>
    <s v="Aumentar la efectividad de los servicios"/>
    <x v="8"/>
    <x v="3"/>
  </r>
  <r>
    <n v="734"/>
    <x v="1"/>
    <x v="3"/>
    <x v="8"/>
    <s v="Funcional"/>
    <s v="Fortalecimiento de la UAECOB  a través de MIPG - Comunicaciones y Prensa"/>
    <s v="Comunicación interna"/>
    <n v="20160000"/>
    <s v="Divulgación información de interés para servidores y contratistas"/>
    <s v="Producción de medios y campañas internas"/>
    <s v="Política de Transparencia, acceso a la información pública y lucha contra la corrupción"/>
    <s v="SI"/>
    <s v="Administrador de contenido"/>
    <n v="80111600"/>
    <s v="Prestar servicios profesionales en asuntos de comunicaciones internas y desarrollar labores específicas de comunicación digital como administrador de contenidos de la intranet y sitio web de la entidad"/>
    <s v="CONTRATO DE PRESTACION DE SERVICIOS PROFESIONALES"/>
    <d v="2021-06-10T00:00:00"/>
    <m/>
    <d v="2021-06-15T00:00:00"/>
    <n v="6"/>
    <s v="CONTRATACION_DIRECTA"/>
    <n v="20160000"/>
    <n v="3360000"/>
    <n v="20160000"/>
    <s v="NO"/>
    <s v="N/A"/>
    <s v="Sebastian Ayala Calderon - 3058199250 - sayalac@bomberosbogota.gov.co "/>
    <m/>
    <s v="Fortalecimiento Institucional"/>
    <s v="Aumentar la efectividad de los servicios"/>
    <x v="3"/>
    <x v="3"/>
  </r>
  <r>
    <n v="741"/>
    <x v="1"/>
    <x v="3"/>
    <x v="9"/>
    <s v="Funcional"/>
    <s v="Fortalecimiento de la UAECOB  a través de MIPG - Comunicaciones y Prensa"/>
    <s v="Gestión del Despacho"/>
    <n v="14700000"/>
    <s v="Apoyo a la gestión sobre las funciones del despacho"/>
    <s v="Ejecutar procedimientos administrativos y asistenciales."/>
    <s v="Política de planeación institucional"/>
    <s v="SI"/>
    <s v="Auxiliar"/>
    <n v="80111600"/>
    <s v="Prestar servicios de apoyo a la gestión administrativa en los diferentes asuntos desarrollados por la Dirección General."/>
    <s v="CONTRATO DE PRESTACIÓN DE SERVICIOS DE APOYO A LA GESTIÓN"/>
    <d v="2021-06-10T00:00:00"/>
    <m/>
    <d v="2021-06-15T00:00:00"/>
    <n v="7"/>
    <s v="CCE-16_Contratación directa - Sin Oferta"/>
    <n v="14700000"/>
    <n v="2100000"/>
    <n v="14700000"/>
    <s v="NO"/>
    <s v="N/A"/>
    <s v="Sebastian Ayala Calderon - 3058199250 - sayalac@bomberosbogota.gov.co "/>
    <m/>
    <s v="Fortalecimiento Institucional"/>
    <s v="Aumentar la efectividad de los servicios"/>
    <x v="3"/>
    <x v="3"/>
  </r>
  <r>
    <n v="772"/>
    <x v="3"/>
    <x v="12"/>
    <x v="5"/>
    <s v="Funcional"/>
    <s v="Fortalecimiento de la infraestructura de tecnología informática y de comunicaciones de la UAECOB"/>
    <s v="Gobierno y seguridad digital implementados en la UAECOB"/>
    <m/>
    <s v="Mantenimiento y Gestión de la Capacidad y disponibilidad de los Servicios tecnologicos"/>
    <m/>
    <s v="Seguimiento y evaluación del desempeño instituciona"/>
    <s v="SI"/>
    <s v="LIDER TI"/>
    <n v="81112300"/>
    <s v="Prestar el servicio de mesa de ayuda para UAECOB"/>
    <m/>
    <d v="2021-08-01T00:00:00"/>
    <m/>
    <d v="2021-09-01T00:00:00"/>
    <n v="5"/>
    <s v="CCE-99_Seléccion abreviada - acuerdo marco"/>
    <n v="30000000"/>
    <m/>
    <n v="30000000"/>
    <s v="NO"/>
    <s v="N/A"/>
    <s v="Sebastian Ayala Calderon - 3058199250 - sayalac@bomberosbogota.gov.co "/>
    <m/>
    <s v="Fortalecimiento Institucional"/>
    <s v="Aumentar la efectividad de los servicios"/>
    <x v="3"/>
    <x v="3"/>
  </r>
  <r>
    <n v="773"/>
    <x v="0"/>
    <x v="10"/>
    <x v="4"/>
    <s v="Funcional"/>
    <s v="Sostenimiento de los procesos de la Subdirección de Gestión del Riesgo "/>
    <s v="Gestion del Riesgo"/>
    <n v="11200000"/>
    <s v="1. Participar con el Director General en la formulación y ejecución de políticas, planes programas y proyectos, dirigidos a la gestión del riesgo contraincendios, explosiones, rescate e incidentes con materiales peligrosos."/>
    <s v="Realizar la conduccion de vehiculos para el desarrollo de lasactividades de la SGR"/>
    <s v="Fortalecimiento organizacional y simplificación de procesos"/>
    <s v="SI"/>
    <s v="Conductor"/>
    <n v="80111600"/>
    <s v="Prestar servicios de apoyo a la gestión en la Subdirección de Gestión del Riesgo."/>
    <s v="CONTRATO DE PRESTACIÓN DE SERVICIOS DE APOYO A LA GESTIÓN"/>
    <d v="2021-08-27T00:00:00"/>
    <d v="2021-08-28T00:00:00"/>
    <d v="2021-08-27T00:00:00"/>
    <n v="4"/>
    <s v="CCE-16_Contratación directa - Sin Oferta"/>
    <n v="11200000"/>
    <n v="2800000"/>
    <n v="11200000"/>
    <s v="NO"/>
    <s v="NO"/>
    <s v="Sebastian Ayala Calderón 3822500 sayalac@bomberosbogota.gov.co"/>
    <m/>
    <s v="Gestión del riesgo de incendio"/>
    <s v="Fortalecer los procesos de reducción del riesgo"/>
    <x v="3"/>
    <x v="3"/>
  </r>
  <r>
    <n v="774"/>
    <x v="0"/>
    <x v="10"/>
    <x v="4"/>
    <s v="Funcional"/>
    <s v="Sostenimiento de los procesos de la Subdirección de Gestión del Riesgo "/>
    <s v="Gestion del Riesgo"/>
    <n v="18000000"/>
    <s v="2. Dirigir la preparación y ejecución del plan operativo y de desarrollo de la dependencia, identificando acciones integradas."/>
    <s v="Apoyo en la gestión de las actividades del GAO"/>
    <s v="Fortalecimiento organizacional y simplificación de procesos"/>
    <s v="SI"/>
    <s v="Profesional GAO Bienestar"/>
    <n v="80111600"/>
    <s v="Prestar servicios profesionales para la gestión de las actividades del Grupo de Apoyo Operacional en la Subdirección de Gestión del riesgo."/>
    <s v="CONTRATO DE PRESTACION DE SERVICIOS PROFESIONALES"/>
    <d v="2021-08-28T00:00:00"/>
    <m/>
    <d v="2021-08-28T00:00:00"/>
    <n v="4"/>
    <s v="CCE-16_Contratación directa - Sin Oferta"/>
    <n v="18000000"/>
    <n v="4500000"/>
    <n v="18000000"/>
    <s v="NO"/>
    <s v="NO"/>
    <s v="Sebastian Ayala Calderón 3822500 sayalac@bomberosbogota.gov.co"/>
    <m/>
    <s v="Gestión del riesgo de incendio"/>
    <s v="Fortalecer los procesos de reducción del riesgo"/>
    <x v="3"/>
    <x v="3"/>
  </r>
  <r>
    <n v="775"/>
    <x v="0"/>
    <x v="10"/>
    <x v="4"/>
    <s v="Funcional"/>
    <s v="Sostenimiento de los procesos de la Subdirección de Gestión del Riesgo "/>
    <s v="Gestion del Riesgo"/>
    <n v="16000000"/>
    <s v="2. Dirigir la preparación y ejecución del plan operativo y de desarrollo de la dependencia, identificando acciones integradas."/>
    <s v="Apoyo en la gestión de las actividades del GAO"/>
    <s v="Fortalecimiento organizacional y simplificación de procesos"/>
    <s v="SI"/>
    <s v="Tecnico GAO Bienestar"/>
    <n v="80111600"/>
    <s v="Prestar servicios de apoyo para la gestión de las actividades del Grupo de Apoyo Operacional en la Subdirección de Gestión del riesgo."/>
    <s v="CONTRATO DE PRESTACIÓN DE SERVICIOS DE APOYO A LA GESTIÓN"/>
    <d v="2021-07-22T00:00:00"/>
    <m/>
    <d v="2021-07-22T00:00:00"/>
    <n v="5"/>
    <s v="CCE-16_Contratación directa - Sin Oferta"/>
    <n v="16000000"/>
    <n v="3200000"/>
    <n v="16000000"/>
    <s v="NO"/>
    <s v="NO"/>
    <s v="Sebastian Ayala Calderón 3822500 sayalac@bomberosbogota.gov.co"/>
    <m/>
    <s v="Gestión del riesgo de incendio"/>
    <s v="Fortalecer los procesos de reducción del riesgo"/>
    <x v="3"/>
    <x v="3"/>
  </r>
  <r>
    <n v="776"/>
    <x v="0"/>
    <x v="10"/>
    <x v="4"/>
    <s v="Funcional"/>
    <s v="Sostenimiento de los procesos de la Subdirección de Gestión del Riesgo "/>
    <s v="Gestion del Riesgo"/>
    <n v="12250000"/>
    <s v="2. Dirigir la preparación y ejecución del plan operativo y de desarrollo de la dependencia, identificando acciones integradas."/>
    <s v="Apoyo en las actividades de Bienestar del Grupo de Apoyo Operacional "/>
    <s v="Fortalecimiento organizacional y simplificación de procesos"/>
    <s v="SI"/>
    <s v="Auxiliar GAO Bienestar"/>
    <n v="80111600"/>
    <s v="Prestar servicios de apoyo en las actividades del Grupo de Apoyo Operacional de la Subdirección de Gestión del riesgo."/>
    <s v="CONTRATO DE PRESTACIÓN DE SERVICIOS DE APOYO A LA GESTIÓN"/>
    <d v="2021-07-13T00:00:00"/>
    <m/>
    <d v="2021-07-13T00:00:00"/>
    <n v="5"/>
    <s v=" CCE-16_Contratación directa - Sin Oferta "/>
    <n v="12250000"/>
    <n v="2450000"/>
    <n v="12250000"/>
    <s v="NO"/>
    <s v="NO"/>
    <s v="Sebastian Ayala Calderón 3822500 sayalac@bomberosbogota.gov.co"/>
    <m/>
    <s v="Gestión del riesgo de incendio"/>
    <s v="Fortalecer los procesos de reducción del riesgo"/>
    <x v="3"/>
    <x v="3"/>
  </r>
  <r>
    <n v="777"/>
    <x v="0"/>
    <x v="10"/>
    <x v="4"/>
    <s v="Funcional"/>
    <s v="Sostenimiento de los procesos de la Subdirección de Gestión del Riesgo "/>
    <s v="Gestion del Riesgo"/>
    <n v="16000000"/>
    <s v="2. Dirigir la preparación y ejecución del plan operativo y de desarrollo de la dependencia, identificando acciones integradas."/>
    <s v="Apoyo en las actividades logisticas del Grupo de Apoyo Operacional "/>
    <s v="Fortalecimiento organizacional y simplificación de procesos"/>
    <s v="SI"/>
    <s v="Auxiliar GAO Logistico"/>
    <n v="80111600"/>
    <s v="Prestar servicios de apoyo en las actividades del Grupo de Apoyo Operacional de la Subdirección de Gestión del riesgo."/>
    <s v="CONTRATO DE PRESTACIÓN DE SERVICIOS DE APOYO A LA GESTIÓN"/>
    <d v="2021-07-06T00:00:00"/>
    <m/>
    <d v="2021-07-06T00:00:00"/>
    <n v="5"/>
    <s v="CCE-16_Contratación directa - Sin Oferta"/>
    <n v="16000000"/>
    <n v="3200000"/>
    <n v="16000000"/>
    <s v="NO"/>
    <s v="NO"/>
    <s v="Sebastian Ayala Calderón 3822500 sayalac@bomberosbogota.gov.co"/>
    <m/>
    <s v="Gestión del riesgo de incendio"/>
    <s v="Fortalecer los procesos de reducción del riesgo"/>
    <x v="3"/>
    <x v="3"/>
  </r>
  <r>
    <n v="778"/>
    <x v="0"/>
    <x v="10"/>
    <x v="4"/>
    <s v="Funcional"/>
    <s v="Sostenimiento de los procesos de la Subdirección de Gestión del Riesgo "/>
    <s v="Gestion del Riesgo"/>
    <n v="12800000"/>
    <s v="2. Dirigir la preparación y ejecución del plan operativo y de desarrollo de la dependencia, identificando acciones integradas."/>
    <s v="Apoyo en las actividades logisticas del Grupo de Apoyo Operacional "/>
    <s v="Fortalecimiento organizacional y simplificación de procesos"/>
    <s v="SI"/>
    <s v="Auxiliar GAO Logistico"/>
    <n v="80111600"/>
    <s v="Prestar servicios de apoyo en las actividades del Grupo de Apoyo Operacional de la Subdirección de Gestión del riesgo."/>
    <s v="CONTRATO DE PRESTACIÓN DE SERVICIOS DE APOYO A LA GESTIÓN"/>
    <d v="2021-08-25T00:00:00"/>
    <m/>
    <d v="2021-08-25T00:00:00"/>
    <n v="4"/>
    <s v="CCE-16_Contratación directa - Sin Oferta"/>
    <n v="12800000"/>
    <n v="3200000"/>
    <n v="12800000"/>
    <s v="NO"/>
    <s v="NO"/>
    <s v="Sebastian Ayala Calderón 3822500 sayalac@bomberosbogota.gov.co"/>
    <m/>
    <s v="Gestión del riesgo de incendio"/>
    <s v="Fortalecer los procesos de reducción del riesgo"/>
    <x v="3"/>
    <x v="3"/>
  </r>
  <r>
    <n v="779"/>
    <x v="0"/>
    <x v="10"/>
    <x v="4"/>
    <s v="Funcional"/>
    <s v="Sostenimiento de los procesos de la Subdirección de Gestión del Riesgo "/>
    <s v="Gestion del Riesgo"/>
    <n v="11200000"/>
    <s v="2. Dirigir la preparación y ejecución del plan operativo y de desarrollo de la dependencia, identificando acciones integradas."/>
    <s v="Apoyo en las actividades de movilización logisticas del Grupo de Apoyo Operacional "/>
    <s v="Fortalecimiento organizacional y simplificación de procesos"/>
    <s v="SI"/>
    <s v="GAO Conductor"/>
    <n v="80111600"/>
    <s v="Prestar servicios de apoyo en las actividades del Grupo de Apoyo Operacional de la Subdirección de Gestión del riesgo."/>
    <s v="CONTRATO DE PRESTACIÓN DE SERVICIOS DE APOYO A LA GESTIÓN"/>
    <d v="2021-08-22T00:00:00"/>
    <m/>
    <d v="2021-08-22T00:00:00"/>
    <n v="4"/>
    <s v=" CCE-16_Contratación directa - Sin Oferta "/>
    <n v="11200000"/>
    <n v="2800000"/>
    <n v="11200000"/>
    <s v="NO"/>
    <s v="NO"/>
    <s v="Sebastian Ayala Calderón 3822500 sayalac@bomberosbogota.gov.co"/>
    <m/>
    <s v="Gestión del riesgo de incendio"/>
    <s v="Fortalecer los procesos de reducción del riesgo"/>
    <x v="3"/>
    <x v="3"/>
  </r>
  <r>
    <n v="780"/>
    <x v="0"/>
    <x v="10"/>
    <x v="4"/>
    <s v="Funcional"/>
    <s v="Sostenimiento de los procesos de la Subdirección de Gestión del Riesgo "/>
    <s v="Gestion del Riesgo"/>
    <n v="16000000"/>
    <s v="2. Dirigir la preparación y ejecución del plan operativo y de desarrollo de la dependencia, identificando acciones integradas."/>
    <s v="Apoyo en las actividades de movilización logisticas del Grupo de Apoyo Operacional "/>
    <s v="Fortalecimiento organizacional y simplificación de procesos"/>
    <s v="SI"/>
    <s v="GAO Conductor"/>
    <n v="80111600"/>
    <s v="Prestar servicios de apoyo en las actividades del Grupo de Apoyo Operacional de la Subdirección de Gestión del riesgo."/>
    <s v="CONTRATO DE PRESTACIÓN DE SERVICIOS DE APOYO A LA GESTIÓN"/>
    <d v="2021-08-16T00:00:00"/>
    <m/>
    <d v="2021-08-16T00:00:00"/>
    <n v="5"/>
    <s v="CCE-16_Contratación directa - Sin Oferta"/>
    <n v="16000000"/>
    <n v="3200000"/>
    <n v="16000000"/>
    <s v="NO"/>
    <s v="NO"/>
    <s v="Sebastian Ayala Calderón 3822500 sayalac@bomberosbogota.gov.co"/>
    <n v="607"/>
    <s v="Gestión del riesgo de incendio"/>
    <s v="Fortalecer los procesos de reducción del riesgo"/>
    <x v="3"/>
    <x v="3"/>
  </r>
  <r>
    <n v="781"/>
    <x v="0"/>
    <x v="10"/>
    <x v="4"/>
    <s v="Funcional"/>
    <s v="Sostenimiento de los procesos de la Subdirección de Gestión del Riesgo asociados a conocimiento en incendios, rescates, incidentes con materiales peligrosos y otras emergencias"/>
    <s v="Conocimiento del Riesgo"/>
    <n v="8250000"/>
    <s v="2. Dirigir la preparación y ejecución del plan operativo y de desarrollo de la dependencia, identificando acciones integradas."/>
    <s v="Apoyo en las labores administrativas del proceso de conocimiento de la SGR"/>
    <s v="Fortalecimiento organizacional y simplificación de procesos"/>
    <s v="SI"/>
    <s v="Auxiliar Administrativo"/>
    <n v="80111600"/>
    <s v="Prestar sus servicios a la Subdirección de Gestión del Riesgo en el proceso de Conocimiento del Riesgo."/>
    <s v="CONTRATO DE PRESTACION DE SERVICIOS PROFESIONALES"/>
    <d v="2021-09-28T00:00:00"/>
    <m/>
    <d v="2021-09-28T00:00:00"/>
    <n v="3"/>
    <s v="CCE-16_Contratación directa - Sin Oferta"/>
    <n v="8250000"/>
    <n v="2750000"/>
    <n v="8250000"/>
    <s v="NO"/>
    <s v="NO"/>
    <s v="Sebastian Ayala Calderón 3822500 sayalac@bomberosbogota.gov.co"/>
    <n v="608"/>
    <s v="Gestión del riesgo de incendio"/>
    <s v="Fortalecer los procesos de reducción del riesgo"/>
    <x v="3"/>
    <x v="3"/>
  </r>
  <r>
    <n v="782"/>
    <x v="0"/>
    <x v="10"/>
    <x v="4"/>
    <s v="Funcional"/>
    <s v="Sostenimiento de los procesos de la Subdirección de Gestión del Riesgo asociados a conocimiento en incendios, rescates, incidentes con materiales peligrosos y otras emergencias"/>
    <s v="Conocimiento del Riesgo"/>
    <n v="12000000"/>
    <s v="10.Definir las necesidades y establecer estrategias para el desarrollo en infraestructura, equipos, desarrollo tecnológico y entrenamiento del recurso humano, de acuerdo con la proyección de la entidad, relacionada con las amenazas y escenarios existentes en el Distrito Capital."/>
    <s v="apoyo en las actividades de monitoreo y seguimiento de los incidentes relacionados con los riesgos misionales"/>
    <s v="Fortalecimiento organizacional y simplificación de procesos"/>
    <s v="SI"/>
    <s v="Profesional Monitoreo"/>
    <n v="80111600"/>
    <s v="Prestar sus servicios profesionales a la Subdirección de Gestión del Riesgo en las actividades de monitoreo del riesgo."/>
    <s v="CONTRATO DE PRESTACION DE SERVICIOS PROFESIONALES"/>
    <d v="2021-09-05T00:00:00"/>
    <m/>
    <d v="2021-09-05T00:00:00"/>
    <n v="3"/>
    <s v="CCE-16_Contratación directa - Sin Oferta"/>
    <n v="12000000"/>
    <n v="4000000"/>
    <n v="12000000"/>
    <s v="NO"/>
    <s v="NO"/>
    <s v="Sebastian Ayala Calderón 3822500 sayalac@bomberosbogota.gov.co"/>
    <n v="610"/>
    <s v="Gestión del riesgo de incendio"/>
    <s v="Fortalecer los procesos de reducción del riesgo"/>
    <x v="3"/>
    <x v="3"/>
  </r>
  <r>
    <n v="783"/>
    <x v="1"/>
    <x v="3"/>
    <x v="6"/>
    <s v="Funcional"/>
    <s v="Fortalecimiento de la UAECOB  a través de MIPG - Gestion contractual"/>
    <s v="Gestión Jurídica"/>
    <n v="15000000"/>
    <s v="Gestión Contractual_x000a_"/>
    <s v="Seguimiento a la gestión y respuestas a requerimientos"/>
    <s v="Política de Transparencia, acceso a la información pública y lucha contra la corrupción"/>
    <s v="SI"/>
    <s v="Técnico"/>
    <n v="80111600"/>
    <s v="Adición y prorroga al contrato 138 de 2021: Prestar los servicios de apoyo para el correcto desarrollo de  las gestiones documentales y administrativas requerida por la Oficina Asesora Jurídica."/>
    <s v="CONTRATO DE PRESTACION DE SERVICIOS DE APOYO A LA GESTIÓN"/>
    <d v="2021-07-04T00:00:00"/>
    <d v="2021-07-04T00:00:00"/>
    <d v="2021-07-04T00:00:00"/>
    <n v="4.55"/>
    <s v="CCE-05_Contratación directa"/>
    <n v="15000000"/>
    <n v="3300000"/>
    <n v="15000000"/>
    <s v="NO"/>
    <s v="N/A"/>
    <s v="Sebastian Ayala Calderón 3822500 sayalac@bomberosbogota.gov.co"/>
    <m/>
    <s v="Fortalecimiento Institucional"/>
    <s v="Aumentar la efectividad de los servicios ofrecidos"/>
    <x v="3"/>
    <x v="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TablaDinámica4"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E15" firstHeaderRow="1" firstDataRow="2" firstDataCol="1"/>
  <pivotFields count="32">
    <pivotField showAll="0"/>
    <pivotField axis="axisCol" showAll="0">
      <items count="5">
        <item x="3"/>
        <item x="1"/>
        <item x="0"/>
        <item h="1" x="2"/>
        <item t="default"/>
      </items>
    </pivotField>
    <pivotField showAll="0"/>
    <pivotField axis="axisRow" showAll="0">
      <items count="12">
        <item x="9"/>
        <item x="8"/>
        <item x="5"/>
        <item x="6"/>
        <item x="7"/>
        <item x="0"/>
        <item x="4"/>
        <item x="1"/>
        <item m="1" x="10"/>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s>
  <rowFields count="1">
    <field x="3"/>
  </rowFields>
  <rowItems count="11">
    <i>
      <x/>
    </i>
    <i>
      <x v="1"/>
    </i>
    <i>
      <x v="2"/>
    </i>
    <i>
      <x v="3"/>
    </i>
    <i>
      <x v="4"/>
    </i>
    <i>
      <x v="5"/>
    </i>
    <i>
      <x v="6"/>
    </i>
    <i>
      <x v="7"/>
    </i>
    <i>
      <x v="9"/>
    </i>
    <i>
      <x v="10"/>
    </i>
    <i t="grand">
      <x/>
    </i>
  </rowItems>
  <colFields count="1">
    <field x="1"/>
  </colFields>
  <colItems count="4">
    <i>
      <x/>
    </i>
    <i>
      <x v="1"/>
    </i>
    <i>
      <x v="2"/>
    </i>
    <i t="grand">
      <x/>
    </i>
  </colItems>
  <dataFields count="1">
    <dataField name="Suma de Valor estimado en la vigencia actual" fld="23" baseField="0" baseItem="0" numFmtId="166"/>
  </dataFields>
  <formats count="5">
    <format dxfId="26">
      <pivotArea collapsedLevelsAreSubtotals="1" fieldPosition="0">
        <references count="1">
          <reference field="3" count="0"/>
        </references>
      </pivotArea>
    </format>
    <format dxfId="25">
      <pivotArea field="1" grandRow="1" outline="0" collapsedLevelsAreSubtotals="1" axis="axisCol" fieldPosition="0">
        <references count="1">
          <reference field="1" count="1" selected="0">
            <x v="2"/>
          </reference>
        </references>
      </pivotArea>
    </format>
    <format dxfId="24">
      <pivotArea grandRow="1" grandCol="1" outline="0" collapsedLevelsAreSubtotals="1" fieldPosition="0"/>
    </format>
    <format dxfId="23">
      <pivotArea collapsedLevelsAreSubtotals="1" fieldPosition="0">
        <references count="2">
          <reference field="1" count="1" selected="0">
            <x v="2"/>
          </reference>
          <reference field="3" count="5">
            <x v="5"/>
            <x v="6"/>
            <x v="7"/>
            <x v="8"/>
            <x v="9"/>
          </reference>
        </references>
      </pivotArea>
    </format>
    <format dxfId="2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400-000000000000}" name="TablaDinámica1" cacheId="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E62" firstHeaderRow="1" firstDataRow="2" firstDataCol="1"/>
  <pivotFields count="32">
    <pivotField showAll="0"/>
    <pivotField axis="axisRow" showAll="0">
      <items count="5">
        <item x="3"/>
        <item x="1"/>
        <item x="0"/>
        <item h="1" x="2"/>
        <item t="default"/>
      </items>
    </pivotField>
    <pivotField axis="axisRow" showAll="0">
      <items count="18">
        <item x="9"/>
        <item x="14"/>
        <item x="5"/>
        <item x="13"/>
        <item x="3"/>
        <item x="10"/>
        <item x="1"/>
        <item x="7"/>
        <item x="16"/>
        <item x="8"/>
        <item x="12"/>
        <item x="6"/>
        <item x="11"/>
        <item x="15"/>
        <item x="2"/>
        <item x="0"/>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axis="axisRow" showAll="0">
      <items count="13">
        <item x="4"/>
        <item m="1" x="9"/>
        <item m="1" x="10"/>
        <item x="5"/>
        <item m="1" x="11"/>
        <item x="6"/>
        <item x="3"/>
        <item x="7"/>
        <item x="8"/>
        <item x="2"/>
        <item x="1"/>
        <item x="0"/>
        <item t="default"/>
      </items>
    </pivotField>
    <pivotField axis="axisCol" showAll="0">
      <items count="5">
        <item h="1" x="2"/>
        <item x="0"/>
        <item x="3"/>
        <item x="1"/>
        <item t="default"/>
      </items>
    </pivotField>
  </pivotFields>
  <rowFields count="3">
    <field x="1"/>
    <field x="2"/>
    <field x="30"/>
  </rowFields>
  <rowItems count="58">
    <i>
      <x/>
    </i>
    <i r="1">
      <x v="3"/>
    </i>
    <i r="2">
      <x v="6"/>
    </i>
    <i r="2">
      <x v="8"/>
    </i>
    <i r="2">
      <x v="10"/>
    </i>
    <i r="1">
      <x v="10"/>
    </i>
    <i r="2">
      <x v="6"/>
    </i>
    <i r="2">
      <x v="8"/>
    </i>
    <i r="2">
      <x v="9"/>
    </i>
    <i r="2">
      <x v="10"/>
    </i>
    <i r="1">
      <x v="12"/>
    </i>
    <i r="2">
      <x v="6"/>
    </i>
    <i r="2">
      <x v="8"/>
    </i>
    <i r="2">
      <x v="10"/>
    </i>
    <i>
      <x v="1"/>
    </i>
    <i r="1">
      <x v="1"/>
    </i>
    <i r="2">
      <x v="6"/>
    </i>
    <i r="1">
      <x v="4"/>
    </i>
    <i r="2">
      <x v="6"/>
    </i>
    <i r="2">
      <x v="9"/>
    </i>
    <i r="2">
      <x v="10"/>
    </i>
    <i>
      <x v="2"/>
    </i>
    <i r="1">
      <x/>
    </i>
    <i r="2">
      <x v="3"/>
    </i>
    <i r="2">
      <x v="6"/>
    </i>
    <i r="2">
      <x v="9"/>
    </i>
    <i r="1">
      <x v="5"/>
    </i>
    <i r="2">
      <x/>
    </i>
    <i r="2">
      <x v="3"/>
    </i>
    <i r="2">
      <x v="6"/>
    </i>
    <i r="2">
      <x v="7"/>
    </i>
    <i r="2">
      <x v="8"/>
    </i>
    <i r="1">
      <x v="6"/>
    </i>
    <i r="2">
      <x/>
    </i>
    <i r="2">
      <x v="3"/>
    </i>
    <i r="2">
      <x v="6"/>
    </i>
    <i r="2">
      <x v="7"/>
    </i>
    <i r="2">
      <x v="10"/>
    </i>
    <i r="2">
      <x v="11"/>
    </i>
    <i r="1">
      <x v="7"/>
    </i>
    <i r="2">
      <x/>
    </i>
    <i r="2">
      <x v="6"/>
    </i>
    <i r="2">
      <x v="10"/>
    </i>
    <i r="1">
      <x v="8"/>
    </i>
    <i r="2">
      <x v="6"/>
    </i>
    <i r="1">
      <x v="9"/>
    </i>
    <i r="2">
      <x v="3"/>
    </i>
    <i r="2">
      <x v="6"/>
    </i>
    <i r="2">
      <x v="7"/>
    </i>
    <i r="1">
      <x v="11"/>
    </i>
    <i r="2">
      <x v="6"/>
    </i>
    <i r="1">
      <x v="14"/>
    </i>
    <i r="2">
      <x v="11"/>
    </i>
    <i r="1">
      <x v="15"/>
    </i>
    <i r="2">
      <x v="9"/>
    </i>
    <i r="2">
      <x v="10"/>
    </i>
    <i r="2">
      <x v="11"/>
    </i>
    <i t="grand">
      <x/>
    </i>
  </rowItems>
  <colFields count="1">
    <field x="31"/>
  </colFields>
  <colItems count="4">
    <i>
      <x v="1"/>
    </i>
    <i>
      <x v="2"/>
    </i>
    <i>
      <x v="3"/>
    </i>
    <i t="grand">
      <x/>
    </i>
  </colItems>
  <dataFields count="1">
    <dataField name="Suma de Valor estimado en la vigencia actual" fld="23" baseField="0" baseItem="0" numFmtId="166"/>
  </dataFields>
  <formats count="22">
    <format dxfId="21">
      <pivotArea outline="0" collapsedLevelsAreSubtotals="1" fieldPosition="0"/>
    </format>
    <format dxfId="20">
      <pivotArea type="origin" dataOnly="0" labelOnly="1" outline="0" fieldPosition="0"/>
    </format>
    <format dxfId="19">
      <pivotArea field="1" type="button" dataOnly="0" labelOnly="1" outline="0" axis="axisRow" fieldPosition="0"/>
    </format>
    <format dxfId="18">
      <pivotArea dataOnly="0" labelOnly="1" fieldPosition="0">
        <references count="1">
          <reference field="1" count="0"/>
        </references>
      </pivotArea>
    </format>
    <format dxfId="17">
      <pivotArea dataOnly="0" labelOnly="1" grandRow="1" outline="0" fieldPosition="0"/>
    </format>
    <format dxfId="16">
      <pivotArea dataOnly="0" labelOnly="1" fieldPosition="0">
        <references count="2">
          <reference field="1" count="1" selected="0">
            <x v="0"/>
          </reference>
          <reference field="2" count="3">
            <x v="3"/>
            <x v="10"/>
            <x v="12"/>
          </reference>
        </references>
      </pivotArea>
    </format>
    <format dxfId="15">
      <pivotArea dataOnly="0" labelOnly="1" fieldPosition="0">
        <references count="2">
          <reference field="1" count="1" selected="0">
            <x v="1"/>
          </reference>
          <reference field="2" count="2">
            <x v="1"/>
            <x v="4"/>
          </reference>
        </references>
      </pivotArea>
    </format>
    <format dxfId="14">
      <pivotArea dataOnly="0" labelOnly="1" fieldPosition="0">
        <references count="2">
          <reference field="1" count="1" selected="0">
            <x v="2"/>
          </reference>
          <reference field="2" count="9">
            <x v="0"/>
            <x v="5"/>
            <x v="6"/>
            <x v="7"/>
            <x v="8"/>
            <x v="9"/>
            <x v="11"/>
            <x v="14"/>
            <x v="15"/>
          </reference>
        </references>
      </pivotArea>
    </format>
    <format dxfId="13">
      <pivotArea dataOnly="0" labelOnly="1" fieldPosition="0">
        <references count="3">
          <reference field="1" count="1" selected="0">
            <x v="0"/>
          </reference>
          <reference field="2" count="1" selected="0">
            <x v="3"/>
          </reference>
          <reference field="30" count="3">
            <x v="6"/>
            <x v="8"/>
            <x v="10"/>
          </reference>
        </references>
      </pivotArea>
    </format>
    <format dxfId="12">
      <pivotArea dataOnly="0" labelOnly="1" fieldPosition="0">
        <references count="3">
          <reference field="1" count="1" selected="0">
            <x v="0"/>
          </reference>
          <reference field="2" count="1" selected="0">
            <x v="10"/>
          </reference>
          <reference field="30" count="4">
            <x v="6"/>
            <x v="8"/>
            <x v="9"/>
            <x v="10"/>
          </reference>
        </references>
      </pivotArea>
    </format>
    <format dxfId="11">
      <pivotArea dataOnly="0" labelOnly="1" fieldPosition="0">
        <references count="3">
          <reference field="1" count="1" selected="0">
            <x v="0"/>
          </reference>
          <reference field="2" count="1" selected="0">
            <x v="12"/>
          </reference>
          <reference field="30" count="3">
            <x v="6"/>
            <x v="8"/>
            <x v="10"/>
          </reference>
        </references>
      </pivotArea>
    </format>
    <format dxfId="10">
      <pivotArea dataOnly="0" labelOnly="1" fieldPosition="0">
        <references count="3">
          <reference field="1" count="1" selected="0">
            <x v="1"/>
          </reference>
          <reference field="2" count="1" selected="0">
            <x v="1"/>
          </reference>
          <reference field="30" count="1">
            <x v="6"/>
          </reference>
        </references>
      </pivotArea>
    </format>
    <format dxfId="9">
      <pivotArea dataOnly="0" labelOnly="1" fieldPosition="0">
        <references count="3">
          <reference field="1" count="1" selected="0">
            <x v="1"/>
          </reference>
          <reference field="2" count="1" selected="0">
            <x v="4"/>
          </reference>
          <reference field="30" count="3">
            <x v="6"/>
            <x v="9"/>
            <x v="10"/>
          </reference>
        </references>
      </pivotArea>
    </format>
    <format dxfId="8">
      <pivotArea dataOnly="0" labelOnly="1" fieldPosition="0">
        <references count="3">
          <reference field="1" count="1" selected="0">
            <x v="2"/>
          </reference>
          <reference field="2" count="1" selected="0">
            <x v="0"/>
          </reference>
          <reference field="30" count="3">
            <x v="3"/>
            <x v="6"/>
            <x v="9"/>
          </reference>
        </references>
      </pivotArea>
    </format>
    <format dxfId="7">
      <pivotArea dataOnly="0" labelOnly="1" fieldPosition="0">
        <references count="3">
          <reference field="1" count="1" selected="0">
            <x v="2"/>
          </reference>
          <reference field="2" count="1" selected="0">
            <x v="5"/>
          </reference>
          <reference field="30" count="5">
            <x v="0"/>
            <x v="3"/>
            <x v="6"/>
            <x v="7"/>
            <x v="8"/>
          </reference>
        </references>
      </pivotArea>
    </format>
    <format dxfId="6">
      <pivotArea dataOnly="0" labelOnly="1" fieldPosition="0">
        <references count="3">
          <reference field="1" count="1" selected="0">
            <x v="2"/>
          </reference>
          <reference field="2" count="1" selected="0">
            <x v="6"/>
          </reference>
          <reference field="30" count="6">
            <x v="0"/>
            <x v="3"/>
            <x v="6"/>
            <x v="7"/>
            <x v="10"/>
            <x v="11"/>
          </reference>
        </references>
      </pivotArea>
    </format>
    <format dxfId="5">
      <pivotArea dataOnly="0" labelOnly="1" fieldPosition="0">
        <references count="3">
          <reference field="1" count="1" selected="0">
            <x v="2"/>
          </reference>
          <reference field="2" count="1" selected="0">
            <x v="7"/>
          </reference>
          <reference field="30" count="3">
            <x v="0"/>
            <x v="6"/>
            <x v="10"/>
          </reference>
        </references>
      </pivotArea>
    </format>
    <format dxfId="4">
      <pivotArea dataOnly="0" labelOnly="1" fieldPosition="0">
        <references count="3">
          <reference field="1" count="1" selected="0">
            <x v="2"/>
          </reference>
          <reference field="2" count="1" selected="0">
            <x v="8"/>
          </reference>
          <reference field="30" count="1">
            <x v="6"/>
          </reference>
        </references>
      </pivotArea>
    </format>
    <format dxfId="3">
      <pivotArea dataOnly="0" labelOnly="1" fieldPosition="0">
        <references count="3">
          <reference field="1" count="1" selected="0">
            <x v="2"/>
          </reference>
          <reference field="2" count="1" selected="0">
            <x v="9"/>
          </reference>
          <reference field="30" count="3">
            <x v="3"/>
            <x v="6"/>
            <x v="7"/>
          </reference>
        </references>
      </pivotArea>
    </format>
    <format dxfId="2">
      <pivotArea dataOnly="0" labelOnly="1" fieldPosition="0">
        <references count="3">
          <reference field="1" count="1" selected="0">
            <x v="2"/>
          </reference>
          <reference field="2" count="1" selected="0">
            <x v="11"/>
          </reference>
          <reference field="30" count="1">
            <x v="6"/>
          </reference>
        </references>
      </pivotArea>
    </format>
    <format dxfId="1">
      <pivotArea dataOnly="0" labelOnly="1" fieldPosition="0">
        <references count="3">
          <reference field="1" count="1" selected="0">
            <x v="2"/>
          </reference>
          <reference field="2" count="1" selected="0">
            <x v="14"/>
          </reference>
          <reference field="30" count="1">
            <x v="11"/>
          </reference>
        </references>
      </pivotArea>
    </format>
    <format dxfId="0">
      <pivotArea dataOnly="0" labelOnly="1" fieldPosition="0">
        <references count="3">
          <reference field="1" count="1" selected="0">
            <x v="2"/>
          </reference>
          <reference field="2" count="1" selected="0">
            <x v="15"/>
          </reference>
          <reference field="30" count="3">
            <x v="9"/>
            <x v="10"/>
            <x v="1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1:AF95" totalsRowShown="0">
  <autoFilter ref="A1:AF95" xr:uid="{00000000-0009-0000-0100-000001000000}"/>
  <tableColumns count="32">
    <tableColumn id="1" xr3:uid="{00000000-0010-0000-0000-000001000000}" name="ID"/>
    <tableColumn id="2" xr3:uid="{00000000-0010-0000-0000-000002000000}" name="Rubro principal"/>
    <tableColumn id="3" xr3:uid="{00000000-0010-0000-0000-000003000000}" name="META PROYECTO DE INVERSIÓN"/>
    <tableColumn id="4" xr3:uid="{00000000-0010-0000-0000-000004000000}" name="DEPENDENCIA"/>
    <tableColumn id="5" xr3:uid="{00000000-0010-0000-0000-000005000000}" name="TIPO"/>
    <tableColumn id="6" xr3:uid="{00000000-0010-0000-0000-000006000000}" name="PROYECTO INTERNO"/>
    <tableColumn id="7" xr3:uid="{00000000-0010-0000-0000-000007000000}" name="PRODUCTO"/>
    <tableColumn id="8" xr3:uid="{00000000-0010-0000-0000-000008000000}" name="APROPIACIÓN 2021"/>
    <tableColumn id="9" xr3:uid="{00000000-0010-0000-0000-000009000000}" name="ACTIVIDADES"/>
    <tableColumn id="10" xr3:uid="{00000000-0010-0000-0000-00000A000000}" name="TAREAS"/>
    <tableColumn id="11" xr3:uid="{00000000-0010-0000-0000-00000B000000}" name="POLÍTICA MIPG"/>
    <tableColumn id="12" xr3:uid="{00000000-0010-0000-0000-00000C000000}" name="RECURRENCIA"/>
    <tableColumn id="13" xr3:uid="{00000000-0010-0000-0000-00000D000000}" name="PERFIL RESPONSABLE TAREA"/>
    <tableColumn id="14" xr3:uid="{00000000-0010-0000-0000-00000E000000}" name="Códigos UNSPSC"/>
    <tableColumn id="15" xr3:uid="{00000000-0010-0000-0000-00000F000000}" name="DESCRIPCIÓN"/>
    <tableColumn id="16" xr3:uid="{00000000-0010-0000-0000-000010000000}" name="Tipo de contrato"/>
    <tableColumn id="17" xr3:uid="{00000000-0010-0000-0000-000011000000}" name="FECHA DE RADICACION EN JURIDICA" dataDxfId="28"/>
    <tableColumn id="18" xr3:uid="{00000000-0010-0000-0000-000012000000}" name="FECHA DE PUBLICACIÓN DEL PROCESO "/>
    <tableColumn id="19" xr3:uid="{00000000-0010-0000-0000-000013000000}" name="Fecha estimada de inicio de proceso de selección (mes)" dataDxfId="27"/>
    <tableColumn id="20" xr3:uid="{00000000-0010-0000-0000-000014000000}" name="Duración estimada del contrato (número de mes(es))"/>
    <tableColumn id="21" xr3:uid="{00000000-0010-0000-0000-000015000000}" name="Modalidad de selección "/>
    <tableColumn id="22" xr3:uid="{00000000-0010-0000-0000-000016000000}" name=" VALOR TOTAL ESTIMADO"/>
    <tableColumn id="23" xr3:uid="{00000000-0010-0000-0000-000017000000}" name="Valor Mensual"/>
    <tableColumn id="24" xr3:uid="{00000000-0010-0000-0000-000018000000}" name="Valor estimado en la vigencia actual"/>
    <tableColumn id="25" xr3:uid="{00000000-0010-0000-0000-000019000000}" name="¿Se requieren vigencias futuras?"/>
    <tableColumn id="26" xr3:uid="{00000000-0010-0000-0000-00001A000000}" name="Estado de solicitud de vigencias futuras"/>
    <tableColumn id="27" xr3:uid="{00000000-0010-0000-0000-00001B000000}" name="Datos de contacto del responsable"/>
    <tableColumn id="28" xr3:uid="{00000000-0010-0000-0000-00001C000000}" name="ID PAA"/>
    <tableColumn id="29" xr3:uid="{00000000-0010-0000-0000-00001D000000}" name="PILAR"/>
    <tableColumn id="30" xr3:uid="{00000000-0010-0000-0000-00001E000000}" name="OBJETIVOS ESTRATEGICOS"/>
    <tableColumn id="31" xr3:uid="{00000000-0010-0000-0000-00001F000000}" name="CONCEPTO DEL GASTO"/>
    <tableColumn id="32" xr3:uid="{00000000-0010-0000-0000-000020000000}" name="FUENTE"/>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55"/>
  <sheetViews>
    <sheetView zoomScale="90" zoomScaleNormal="90" workbookViewId="0">
      <pane ySplit="2" topLeftCell="A3" activePane="bottomLeft" state="frozen"/>
      <selection pane="bottomLeft" activeCell="M55" sqref="M55"/>
    </sheetView>
  </sheetViews>
  <sheetFormatPr baseColWidth="10" defaultColWidth="13.85546875" defaultRowHeight="86.25" customHeight="1" x14ac:dyDescent="0.25"/>
  <cols>
    <col min="1" max="1" width="15.85546875" style="43" customWidth="1"/>
    <col min="2" max="2" width="44" style="44" bestFit="1" customWidth="1"/>
    <col min="3" max="3" width="23" style="44" customWidth="1"/>
    <col min="4" max="4" width="18.42578125" customWidth="1"/>
    <col min="5" max="5" width="18.140625" customWidth="1"/>
    <col min="6" max="6" width="81.85546875" style="44" customWidth="1"/>
    <col min="7" max="7" width="15.85546875" style="44" customWidth="1"/>
    <col min="9" max="9" width="13.85546875" style="43"/>
    <col min="10" max="10" width="18.42578125" style="44" customWidth="1"/>
    <col min="11" max="11" width="37.28515625" style="44" customWidth="1"/>
    <col min="12" max="12" width="19.28515625" style="45" customWidth="1"/>
    <col min="13" max="13" width="18.42578125" style="44" customWidth="1"/>
    <col min="14" max="14" width="18.140625" style="43" customWidth="1"/>
    <col min="15" max="16384" width="13.85546875" style="44"/>
  </cols>
  <sheetData>
    <row r="1" spans="1:14" ht="86.25" customHeight="1" x14ac:dyDescent="0.25">
      <c r="L1" s="45">
        <f ca="1">SUM(L:L)</f>
        <v>0</v>
      </c>
    </row>
    <row r="2" spans="1:14" ht="86.25" customHeight="1" x14ac:dyDescent="0.25">
      <c r="A2" s="46" t="s">
        <v>1345</v>
      </c>
      <c r="B2" s="46" t="s">
        <v>1346</v>
      </c>
      <c r="C2" s="46" t="s">
        <v>1347</v>
      </c>
      <c r="D2" s="46" t="s">
        <v>1348</v>
      </c>
      <c r="E2" s="47" t="s">
        <v>1349</v>
      </c>
      <c r="F2" s="46" t="s">
        <v>1350</v>
      </c>
      <c r="G2" s="46" t="s">
        <v>1351</v>
      </c>
      <c r="H2" s="48" t="s">
        <v>1352</v>
      </c>
      <c r="I2" s="48" t="s">
        <v>1353</v>
      </c>
      <c r="J2" s="46" t="s">
        <v>1354</v>
      </c>
      <c r="K2" s="48" t="s">
        <v>1355</v>
      </c>
      <c r="L2" s="49" t="s">
        <v>1356</v>
      </c>
      <c r="M2" s="46" t="s">
        <v>1357</v>
      </c>
      <c r="N2" s="48" t="s">
        <v>1358</v>
      </c>
    </row>
    <row r="3" spans="1:14" s="56" customFormat="1" ht="39.75" customHeight="1" x14ac:dyDescent="0.25">
      <c r="A3" s="50">
        <v>1</v>
      </c>
      <c r="B3" s="50" t="s">
        <v>1359</v>
      </c>
      <c r="C3" s="50" t="s">
        <v>1360</v>
      </c>
      <c r="D3" s="50" t="s">
        <v>1361</v>
      </c>
      <c r="E3" s="51">
        <v>44312</v>
      </c>
      <c r="F3" s="52" t="s">
        <v>1362</v>
      </c>
      <c r="G3" s="50" t="s">
        <v>1363</v>
      </c>
      <c r="H3" s="50">
        <v>216</v>
      </c>
      <c r="I3" s="53"/>
      <c r="J3" s="50"/>
      <c r="K3" s="54" t="s">
        <v>1364</v>
      </c>
      <c r="L3" s="55">
        <v>-180000000</v>
      </c>
      <c r="M3" s="53" t="s">
        <v>1365</v>
      </c>
      <c r="N3" s="53" t="s">
        <v>1366</v>
      </c>
    </row>
    <row r="4" spans="1:14" s="56" customFormat="1" ht="39.75" customHeight="1" x14ac:dyDescent="0.25">
      <c r="A4" s="50">
        <v>2</v>
      </c>
      <c r="B4" s="50" t="s">
        <v>1367</v>
      </c>
      <c r="C4" s="57" t="s">
        <v>1368</v>
      </c>
      <c r="D4" s="57" t="s">
        <v>1361</v>
      </c>
      <c r="E4" s="58">
        <v>44315</v>
      </c>
      <c r="F4" s="52" t="s">
        <v>1369</v>
      </c>
      <c r="G4" s="50" t="s">
        <v>1363</v>
      </c>
      <c r="H4" s="50"/>
      <c r="I4" s="53">
        <v>674</v>
      </c>
      <c r="J4" s="50"/>
      <c r="K4" s="54" t="s">
        <v>1330</v>
      </c>
      <c r="L4" s="55">
        <v>180000000</v>
      </c>
      <c r="M4" s="53">
        <v>79353</v>
      </c>
      <c r="N4" s="53" t="s">
        <v>1366</v>
      </c>
    </row>
    <row r="5" spans="1:14" ht="60" x14ac:dyDescent="0.25">
      <c r="A5" s="50">
        <v>3</v>
      </c>
      <c r="B5" s="57" t="s">
        <v>1359</v>
      </c>
      <c r="C5" s="57" t="s">
        <v>1360</v>
      </c>
      <c r="D5" s="57" t="s">
        <v>1361</v>
      </c>
      <c r="E5" s="58">
        <v>44312</v>
      </c>
      <c r="F5" s="52" t="s">
        <v>1370</v>
      </c>
      <c r="G5" s="57" t="s">
        <v>1371</v>
      </c>
      <c r="H5" s="57">
        <v>215</v>
      </c>
      <c r="I5" s="59"/>
      <c r="J5" s="57"/>
      <c r="K5" s="60" t="s">
        <v>1372</v>
      </c>
      <c r="L5" s="61">
        <v>-30000000</v>
      </c>
      <c r="M5" s="59" t="s">
        <v>1365</v>
      </c>
      <c r="N5" s="59" t="s">
        <v>1366</v>
      </c>
    </row>
    <row r="6" spans="1:14" ht="60" x14ac:dyDescent="0.25">
      <c r="A6" s="50">
        <v>4</v>
      </c>
      <c r="B6" s="57" t="s">
        <v>1359</v>
      </c>
      <c r="C6" s="57" t="s">
        <v>1360</v>
      </c>
      <c r="D6" s="57" t="s">
        <v>1361</v>
      </c>
      <c r="E6" s="58">
        <v>44312</v>
      </c>
      <c r="F6" s="52" t="s">
        <v>1373</v>
      </c>
      <c r="G6" s="57" t="s">
        <v>1371</v>
      </c>
      <c r="H6" s="57">
        <v>552</v>
      </c>
      <c r="I6" s="59"/>
      <c r="J6" s="57"/>
      <c r="K6" s="60" t="s">
        <v>1372</v>
      </c>
      <c r="L6" s="61">
        <v>-29000000</v>
      </c>
      <c r="M6" s="59" t="s">
        <v>1365</v>
      </c>
      <c r="N6" s="59" t="s">
        <v>1366</v>
      </c>
    </row>
    <row r="7" spans="1:14" ht="60" x14ac:dyDescent="0.25">
      <c r="A7" s="50">
        <v>5</v>
      </c>
      <c r="B7" s="57" t="s">
        <v>1359</v>
      </c>
      <c r="C7" s="57" t="s">
        <v>1360</v>
      </c>
      <c r="D7" s="57" t="s">
        <v>1361</v>
      </c>
      <c r="E7" s="58">
        <v>44312</v>
      </c>
      <c r="F7" s="52" t="s">
        <v>1374</v>
      </c>
      <c r="G7" s="57" t="s">
        <v>1371</v>
      </c>
      <c r="H7" s="62">
        <v>217</v>
      </c>
      <c r="I7" s="59"/>
      <c r="J7" s="57"/>
      <c r="K7" s="60" t="s">
        <v>1372</v>
      </c>
      <c r="L7" s="61">
        <v>-189400000</v>
      </c>
      <c r="M7" s="59" t="s">
        <v>1365</v>
      </c>
      <c r="N7" s="59" t="s">
        <v>1366</v>
      </c>
    </row>
    <row r="8" spans="1:14" ht="90" x14ac:dyDescent="0.25">
      <c r="A8" s="50">
        <v>6</v>
      </c>
      <c r="B8" s="57" t="s">
        <v>1359</v>
      </c>
      <c r="C8" s="57" t="s">
        <v>1360</v>
      </c>
      <c r="D8" s="57" t="s">
        <v>1361</v>
      </c>
      <c r="E8" s="58">
        <v>44312</v>
      </c>
      <c r="F8" s="52" t="s">
        <v>1375</v>
      </c>
      <c r="G8" s="62" t="s">
        <v>1371</v>
      </c>
      <c r="H8" s="62">
        <v>204</v>
      </c>
      <c r="I8" s="59"/>
      <c r="J8" s="57"/>
      <c r="K8" s="60" t="s">
        <v>1372</v>
      </c>
      <c r="L8" s="61">
        <v>-96250000</v>
      </c>
      <c r="M8" s="59" t="s">
        <v>1365</v>
      </c>
      <c r="N8" s="59" t="s">
        <v>1366</v>
      </c>
    </row>
    <row r="9" spans="1:14" ht="90" x14ac:dyDescent="0.25">
      <c r="A9" s="50">
        <v>7</v>
      </c>
      <c r="B9" s="57" t="s">
        <v>1359</v>
      </c>
      <c r="C9" s="57" t="s">
        <v>1360</v>
      </c>
      <c r="D9" s="57" t="s">
        <v>1361</v>
      </c>
      <c r="E9" s="58">
        <v>44313</v>
      </c>
      <c r="F9" s="52" t="s">
        <v>1376</v>
      </c>
      <c r="G9" s="62" t="s">
        <v>1371</v>
      </c>
      <c r="H9" s="62">
        <v>216</v>
      </c>
      <c r="I9" s="59"/>
      <c r="J9" s="57"/>
      <c r="K9" s="60" t="s">
        <v>1372</v>
      </c>
      <c r="L9" s="61">
        <v>-65000000</v>
      </c>
      <c r="M9" s="59" t="s">
        <v>1365</v>
      </c>
      <c r="N9" s="59" t="s">
        <v>1366</v>
      </c>
    </row>
    <row r="10" spans="1:14" ht="90" x14ac:dyDescent="0.25">
      <c r="A10" s="50">
        <v>8</v>
      </c>
      <c r="B10" s="57" t="s">
        <v>1359</v>
      </c>
      <c r="C10" s="57" t="s">
        <v>1360</v>
      </c>
      <c r="D10" s="57" t="s">
        <v>1361</v>
      </c>
      <c r="E10" s="58">
        <v>44314</v>
      </c>
      <c r="F10" s="52" t="s">
        <v>1377</v>
      </c>
      <c r="G10" s="62" t="s">
        <v>1371</v>
      </c>
      <c r="H10" s="62">
        <v>210</v>
      </c>
      <c r="I10" s="59"/>
      <c r="J10" s="57"/>
      <c r="K10" s="60" t="s">
        <v>1372</v>
      </c>
      <c r="L10" s="61">
        <v>-26950000</v>
      </c>
      <c r="M10" s="59" t="s">
        <v>1365</v>
      </c>
      <c r="N10" s="59" t="s">
        <v>1366</v>
      </c>
    </row>
    <row r="11" spans="1:14" ht="90" x14ac:dyDescent="0.25">
      <c r="A11" s="50">
        <v>9</v>
      </c>
      <c r="B11" s="57" t="s">
        <v>1359</v>
      </c>
      <c r="C11" s="57" t="s">
        <v>1360</v>
      </c>
      <c r="D11" s="57" t="s">
        <v>1361</v>
      </c>
      <c r="E11" s="58">
        <v>44315</v>
      </c>
      <c r="F11" s="52" t="s">
        <v>1378</v>
      </c>
      <c r="G11" s="62" t="s">
        <v>1371</v>
      </c>
      <c r="H11" s="62">
        <v>212</v>
      </c>
      <c r="I11" s="59"/>
      <c r="J11" s="57"/>
      <c r="K11" s="60" t="s">
        <v>1372</v>
      </c>
      <c r="L11" s="61">
        <v>-29400000</v>
      </c>
      <c r="M11" s="59" t="s">
        <v>1365</v>
      </c>
      <c r="N11" s="59" t="s">
        <v>1366</v>
      </c>
    </row>
    <row r="12" spans="1:14" ht="86.25" customHeight="1" x14ac:dyDescent="0.25">
      <c r="A12" s="50">
        <v>10</v>
      </c>
      <c r="B12" s="57" t="s">
        <v>1379</v>
      </c>
      <c r="C12" s="57" t="s">
        <v>1380</v>
      </c>
      <c r="D12" s="57" t="s">
        <v>1361</v>
      </c>
      <c r="E12" s="57" t="s">
        <v>1381</v>
      </c>
      <c r="F12" s="52" t="s">
        <v>1382</v>
      </c>
      <c r="G12" s="62" t="s">
        <v>1371</v>
      </c>
      <c r="H12" s="62">
        <v>190</v>
      </c>
      <c r="I12" s="59"/>
      <c r="J12" s="62" t="s">
        <v>1383</v>
      </c>
      <c r="K12" s="60" t="s">
        <v>1134</v>
      </c>
      <c r="L12" s="61">
        <v>-500000</v>
      </c>
      <c r="M12" s="63">
        <v>78982</v>
      </c>
      <c r="N12" s="59" t="s">
        <v>1366</v>
      </c>
    </row>
    <row r="13" spans="1:14" ht="86.25" customHeight="1" x14ac:dyDescent="0.25">
      <c r="A13" s="50">
        <v>11</v>
      </c>
      <c r="B13" s="57" t="s">
        <v>1379</v>
      </c>
      <c r="C13" s="57" t="s">
        <v>1380</v>
      </c>
      <c r="D13" s="57" t="s">
        <v>1361</v>
      </c>
      <c r="E13" s="57" t="s">
        <v>1381</v>
      </c>
      <c r="F13" s="52" t="s">
        <v>1382</v>
      </c>
      <c r="G13" s="62" t="s">
        <v>1371</v>
      </c>
      <c r="H13" s="57"/>
      <c r="I13" s="59">
        <v>186</v>
      </c>
      <c r="J13" s="62" t="s">
        <v>1383</v>
      </c>
      <c r="K13" s="60" t="s">
        <v>1127</v>
      </c>
      <c r="L13" s="61">
        <v>500000</v>
      </c>
      <c r="M13" s="63">
        <v>78982</v>
      </c>
      <c r="N13" s="59" t="s">
        <v>1366</v>
      </c>
    </row>
    <row r="14" spans="1:14" ht="86.25" customHeight="1" x14ac:dyDescent="0.25">
      <c r="A14" s="50">
        <v>12</v>
      </c>
      <c r="B14" s="57" t="s">
        <v>1379</v>
      </c>
      <c r="C14" s="57" t="s">
        <v>1380</v>
      </c>
      <c r="D14" s="57" t="s">
        <v>1361</v>
      </c>
      <c r="E14" s="57" t="s">
        <v>1381</v>
      </c>
      <c r="F14" s="52" t="s">
        <v>1382</v>
      </c>
      <c r="G14" s="62" t="s">
        <v>1371</v>
      </c>
      <c r="H14" s="57">
        <v>190</v>
      </c>
      <c r="I14" s="59"/>
      <c r="J14" s="57" t="s">
        <v>1383</v>
      </c>
      <c r="K14" s="64" t="s">
        <v>1134</v>
      </c>
      <c r="L14" s="61">
        <v>-106110371</v>
      </c>
      <c r="M14" s="63">
        <v>78982</v>
      </c>
      <c r="N14" s="59" t="s">
        <v>1366</v>
      </c>
    </row>
    <row r="15" spans="1:14" ht="86.25" customHeight="1" x14ac:dyDescent="0.25">
      <c r="A15" s="50">
        <v>13</v>
      </c>
      <c r="B15" s="57" t="s">
        <v>1379</v>
      </c>
      <c r="C15" s="57" t="s">
        <v>1380</v>
      </c>
      <c r="D15" s="57" t="s">
        <v>1361</v>
      </c>
      <c r="E15" s="57" t="s">
        <v>1381</v>
      </c>
      <c r="F15" s="52" t="s">
        <v>1382</v>
      </c>
      <c r="G15" s="62" t="s">
        <v>1384</v>
      </c>
      <c r="H15" s="57"/>
      <c r="I15" s="59">
        <v>670</v>
      </c>
      <c r="J15" s="57" t="s">
        <v>1383</v>
      </c>
      <c r="K15" s="60" t="s">
        <v>1324</v>
      </c>
      <c r="L15" s="61">
        <v>106110371</v>
      </c>
      <c r="M15" s="63">
        <v>78982</v>
      </c>
      <c r="N15" s="59" t="s">
        <v>1366</v>
      </c>
    </row>
    <row r="16" spans="1:14" ht="86.25" customHeight="1" x14ac:dyDescent="0.25">
      <c r="A16" s="50">
        <v>14</v>
      </c>
      <c r="B16" s="57" t="s">
        <v>1379</v>
      </c>
      <c r="C16" s="57" t="s">
        <v>1380</v>
      </c>
      <c r="D16" s="57" t="s">
        <v>1361</v>
      </c>
      <c r="E16" s="58">
        <v>44312</v>
      </c>
      <c r="F16" s="52" t="s">
        <v>1385</v>
      </c>
      <c r="G16" s="62" t="s">
        <v>1371</v>
      </c>
      <c r="H16" s="57">
        <v>418</v>
      </c>
      <c r="I16" s="59"/>
      <c r="J16" s="57" t="s">
        <v>1383</v>
      </c>
      <c r="K16" s="64" t="s">
        <v>1386</v>
      </c>
      <c r="L16" s="61">
        <v>-374358000</v>
      </c>
      <c r="M16" s="57">
        <v>78974</v>
      </c>
      <c r="N16" s="59" t="s">
        <v>1366</v>
      </c>
    </row>
    <row r="17" spans="1:14" ht="86.25" customHeight="1" x14ac:dyDescent="0.25">
      <c r="A17" s="50">
        <v>15</v>
      </c>
      <c r="B17" s="57" t="s">
        <v>1379</v>
      </c>
      <c r="C17" s="57" t="s">
        <v>1380</v>
      </c>
      <c r="D17" s="57" t="s">
        <v>1361</v>
      </c>
      <c r="E17" s="58">
        <v>44312</v>
      </c>
      <c r="F17" s="52" t="s">
        <v>1385</v>
      </c>
      <c r="G17" s="62" t="s">
        <v>1371</v>
      </c>
      <c r="H17" s="57">
        <v>626</v>
      </c>
      <c r="I17" s="59"/>
      <c r="J17" s="57" t="s">
        <v>1383</v>
      </c>
      <c r="K17" s="64" t="s">
        <v>1387</v>
      </c>
      <c r="L17" s="61">
        <v>-25000000</v>
      </c>
      <c r="M17" s="57">
        <v>78974</v>
      </c>
      <c r="N17" s="59" t="s">
        <v>1366</v>
      </c>
    </row>
    <row r="18" spans="1:14" ht="86.25" customHeight="1" x14ac:dyDescent="0.25">
      <c r="A18" s="50">
        <v>16</v>
      </c>
      <c r="B18" s="57" t="s">
        <v>1379</v>
      </c>
      <c r="C18" s="57" t="s">
        <v>1380</v>
      </c>
      <c r="D18" s="57" t="s">
        <v>1361</v>
      </c>
      <c r="E18" s="58">
        <v>44312</v>
      </c>
      <c r="F18" s="52" t="s">
        <v>1385</v>
      </c>
      <c r="G18" s="62" t="s">
        <v>1371</v>
      </c>
      <c r="H18" s="57">
        <v>454</v>
      </c>
      <c r="I18" s="59"/>
      <c r="J18" s="57" t="s">
        <v>1383</v>
      </c>
      <c r="K18" s="64" t="s">
        <v>1388</v>
      </c>
      <c r="L18" s="61">
        <v>-207000000</v>
      </c>
      <c r="M18" s="57">
        <v>78974</v>
      </c>
      <c r="N18" s="59" t="s">
        <v>1366</v>
      </c>
    </row>
    <row r="19" spans="1:14" ht="86.25" customHeight="1" x14ac:dyDescent="0.25">
      <c r="A19" s="50">
        <v>17</v>
      </c>
      <c r="B19" s="57" t="s">
        <v>1379</v>
      </c>
      <c r="C19" s="57" t="s">
        <v>1380</v>
      </c>
      <c r="D19" s="57" t="s">
        <v>1361</v>
      </c>
      <c r="E19" s="58">
        <v>44312</v>
      </c>
      <c r="F19" s="52" t="s">
        <v>1385</v>
      </c>
      <c r="G19" s="62" t="s">
        <v>1371</v>
      </c>
      <c r="H19" s="57">
        <v>455</v>
      </c>
      <c r="I19" s="59"/>
      <c r="J19" s="57" t="s">
        <v>1383</v>
      </c>
      <c r="K19" s="64" t="s">
        <v>1389</v>
      </c>
      <c r="L19" s="61">
        <v>-510000000</v>
      </c>
      <c r="M19" s="57">
        <v>78974</v>
      </c>
      <c r="N19" s="59" t="s">
        <v>1366</v>
      </c>
    </row>
    <row r="20" spans="1:14" ht="86.25" customHeight="1" x14ac:dyDescent="0.25">
      <c r="A20" s="50">
        <v>18</v>
      </c>
      <c r="B20" s="57" t="s">
        <v>1379</v>
      </c>
      <c r="C20" s="57" t="s">
        <v>1380</v>
      </c>
      <c r="D20" s="57" t="s">
        <v>1361</v>
      </c>
      <c r="E20" s="58">
        <v>44312</v>
      </c>
      <c r="F20" s="52" t="s">
        <v>1385</v>
      </c>
      <c r="G20" s="62" t="s">
        <v>1371</v>
      </c>
      <c r="H20" s="57">
        <v>456</v>
      </c>
      <c r="I20" s="59"/>
      <c r="J20" s="57" t="s">
        <v>1383</v>
      </c>
      <c r="K20" s="64" t="s">
        <v>1390</v>
      </c>
      <c r="L20" s="61">
        <v>-277148000</v>
      </c>
      <c r="M20" s="57">
        <v>78974</v>
      </c>
      <c r="N20" s="59" t="s">
        <v>1366</v>
      </c>
    </row>
    <row r="21" spans="1:14" ht="86.25" customHeight="1" x14ac:dyDescent="0.25">
      <c r="A21" s="50">
        <v>19</v>
      </c>
      <c r="B21" s="57" t="s">
        <v>1379</v>
      </c>
      <c r="C21" s="57" t="s">
        <v>1380</v>
      </c>
      <c r="D21" s="57" t="s">
        <v>1361</v>
      </c>
      <c r="E21" s="58">
        <v>44312</v>
      </c>
      <c r="F21" s="52" t="s">
        <v>1385</v>
      </c>
      <c r="G21" s="62" t="s">
        <v>1371</v>
      </c>
      <c r="H21" s="57">
        <v>458</v>
      </c>
      <c r="I21" s="59"/>
      <c r="J21" s="57" t="s">
        <v>1383</v>
      </c>
      <c r="K21" s="64" t="s">
        <v>1391</v>
      </c>
      <c r="L21" s="61">
        <v>-490000000</v>
      </c>
      <c r="M21" s="57">
        <v>78974</v>
      </c>
      <c r="N21" s="59" t="s">
        <v>1366</v>
      </c>
    </row>
    <row r="22" spans="1:14" ht="86.25" customHeight="1" x14ac:dyDescent="0.25">
      <c r="A22" s="50">
        <v>20</v>
      </c>
      <c r="B22" s="57" t="s">
        <v>1379</v>
      </c>
      <c r="C22" s="57" t="s">
        <v>1380</v>
      </c>
      <c r="D22" s="57" t="s">
        <v>1361</v>
      </c>
      <c r="E22" s="58">
        <v>44312</v>
      </c>
      <c r="F22" s="52" t="s">
        <v>1385</v>
      </c>
      <c r="G22" s="62" t="s">
        <v>1392</v>
      </c>
      <c r="H22" s="65"/>
      <c r="I22" s="59">
        <v>653</v>
      </c>
      <c r="J22" s="57" t="s">
        <v>1383</v>
      </c>
      <c r="K22" s="57" t="s">
        <v>1279</v>
      </c>
      <c r="L22" s="66">
        <v>153409638</v>
      </c>
      <c r="M22" s="57">
        <v>78974</v>
      </c>
      <c r="N22" s="59" t="s">
        <v>1366</v>
      </c>
    </row>
    <row r="23" spans="1:14" ht="86.25" customHeight="1" x14ac:dyDescent="0.25">
      <c r="A23" s="50">
        <v>21</v>
      </c>
      <c r="B23" s="57" t="s">
        <v>1379</v>
      </c>
      <c r="C23" s="57" t="s">
        <v>1380</v>
      </c>
      <c r="D23" s="57" t="s">
        <v>1361</v>
      </c>
      <c r="E23" s="58">
        <v>44312</v>
      </c>
      <c r="F23" s="52" t="s">
        <v>1385</v>
      </c>
      <c r="G23" s="62" t="s">
        <v>1384</v>
      </c>
      <c r="H23" s="65"/>
      <c r="I23" s="59">
        <v>671</v>
      </c>
      <c r="J23" s="57" t="s">
        <v>1383</v>
      </c>
      <c r="K23" s="64" t="s">
        <v>1326</v>
      </c>
      <c r="L23" s="61">
        <v>156096362</v>
      </c>
      <c r="M23" s="57">
        <v>78974</v>
      </c>
      <c r="N23" s="59" t="s">
        <v>1366</v>
      </c>
    </row>
    <row r="24" spans="1:14" ht="60" x14ac:dyDescent="0.25">
      <c r="A24" s="50">
        <v>22</v>
      </c>
      <c r="B24" s="57" t="s">
        <v>1393</v>
      </c>
      <c r="C24" s="57" t="s">
        <v>1394</v>
      </c>
      <c r="D24" s="57" t="s">
        <v>1361</v>
      </c>
      <c r="E24" s="58">
        <v>44309</v>
      </c>
      <c r="F24" s="52" t="s">
        <v>1395</v>
      </c>
      <c r="G24" s="62" t="s">
        <v>1371</v>
      </c>
      <c r="H24" s="65">
        <v>261</v>
      </c>
      <c r="I24" s="59"/>
      <c r="J24" s="57" t="s">
        <v>1393</v>
      </c>
      <c r="K24" s="57" t="s">
        <v>607</v>
      </c>
      <c r="L24" s="67">
        <v>250252000</v>
      </c>
      <c r="M24" s="63">
        <v>78948</v>
      </c>
      <c r="N24" s="59" t="s">
        <v>1366</v>
      </c>
    </row>
    <row r="25" spans="1:14" ht="60" x14ac:dyDescent="0.25">
      <c r="A25" s="50">
        <v>23</v>
      </c>
      <c r="B25" s="57" t="s">
        <v>1393</v>
      </c>
      <c r="C25" s="57" t="s">
        <v>1394</v>
      </c>
      <c r="D25" s="57" t="s">
        <v>1361</v>
      </c>
      <c r="E25" s="58">
        <v>44309</v>
      </c>
      <c r="F25" s="52" t="s">
        <v>1395</v>
      </c>
      <c r="G25" s="62" t="s">
        <v>1371</v>
      </c>
      <c r="H25" s="65">
        <v>265</v>
      </c>
      <c r="I25" s="59"/>
      <c r="J25" s="57" t="s">
        <v>1393</v>
      </c>
      <c r="K25" s="57" t="s">
        <v>622</v>
      </c>
      <c r="L25" s="68">
        <v>2616289778</v>
      </c>
      <c r="M25" s="63">
        <v>78948</v>
      </c>
      <c r="N25" s="59" t="s">
        <v>1366</v>
      </c>
    </row>
    <row r="26" spans="1:14" ht="60" x14ac:dyDescent="0.25">
      <c r="A26" s="50">
        <v>24</v>
      </c>
      <c r="B26" s="57" t="s">
        <v>1393</v>
      </c>
      <c r="C26" s="57" t="s">
        <v>1394</v>
      </c>
      <c r="D26" s="57" t="s">
        <v>1361</v>
      </c>
      <c r="E26" s="58">
        <v>44309</v>
      </c>
      <c r="F26" s="52" t="s">
        <v>1395</v>
      </c>
      <c r="G26" s="62" t="s">
        <v>1371</v>
      </c>
      <c r="H26" s="65">
        <v>266</v>
      </c>
      <c r="I26" s="59"/>
      <c r="J26" s="57" t="s">
        <v>1393</v>
      </c>
      <c r="K26" s="57" t="s">
        <v>626</v>
      </c>
      <c r="L26" s="67">
        <v>542998000</v>
      </c>
      <c r="M26" s="63">
        <v>78948</v>
      </c>
      <c r="N26" s="59" t="s">
        <v>1366</v>
      </c>
    </row>
    <row r="27" spans="1:14" ht="15" x14ac:dyDescent="0.25">
      <c r="A27" s="50">
        <v>25</v>
      </c>
      <c r="B27" s="57" t="s">
        <v>1396</v>
      </c>
      <c r="C27" s="57" t="s">
        <v>1397</v>
      </c>
      <c r="D27" s="57" t="s">
        <v>1361</v>
      </c>
      <c r="E27" s="58">
        <v>44311</v>
      </c>
      <c r="F27" s="57" t="s">
        <v>1398</v>
      </c>
      <c r="G27" s="62" t="s">
        <v>1371</v>
      </c>
      <c r="H27" s="65">
        <v>556</v>
      </c>
      <c r="I27" s="59"/>
      <c r="J27" s="57" t="s">
        <v>799</v>
      </c>
      <c r="K27" s="57" t="s">
        <v>50</v>
      </c>
      <c r="L27" s="61">
        <v>-159000000</v>
      </c>
      <c r="M27" s="63">
        <v>78928</v>
      </c>
      <c r="N27" s="59" t="s">
        <v>1366</v>
      </c>
    </row>
    <row r="28" spans="1:14" ht="15" x14ac:dyDescent="0.25">
      <c r="A28" s="50">
        <v>26</v>
      </c>
      <c r="B28" s="57" t="s">
        <v>1396</v>
      </c>
      <c r="C28" s="57" t="s">
        <v>1397</v>
      </c>
      <c r="D28" s="57" t="s">
        <v>1361</v>
      </c>
      <c r="E28" s="58">
        <v>44311</v>
      </c>
      <c r="F28" s="57" t="s">
        <v>1398</v>
      </c>
      <c r="G28" s="62" t="s">
        <v>1371</v>
      </c>
      <c r="H28" s="65">
        <v>561</v>
      </c>
      <c r="I28" s="59"/>
      <c r="J28" s="57" t="s">
        <v>799</v>
      </c>
      <c r="K28" s="57" t="s">
        <v>793</v>
      </c>
      <c r="L28" s="61">
        <v>-180000000</v>
      </c>
      <c r="M28" s="63">
        <v>78928</v>
      </c>
      <c r="N28" s="59" t="s">
        <v>1366</v>
      </c>
    </row>
    <row r="29" spans="1:14" ht="15" x14ac:dyDescent="0.25">
      <c r="A29" s="50">
        <v>27</v>
      </c>
      <c r="B29" s="57" t="s">
        <v>1396</v>
      </c>
      <c r="C29" s="57" t="s">
        <v>1397</v>
      </c>
      <c r="D29" s="57" t="s">
        <v>1361</v>
      </c>
      <c r="E29" s="58">
        <v>44311</v>
      </c>
      <c r="F29" s="57" t="s">
        <v>1398</v>
      </c>
      <c r="G29" s="62" t="s">
        <v>1371</v>
      </c>
      <c r="H29" s="65">
        <v>562</v>
      </c>
      <c r="I29" s="59"/>
      <c r="J29" s="57" t="s">
        <v>799</v>
      </c>
      <c r="K29" s="57" t="s">
        <v>793</v>
      </c>
      <c r="L29" s="61">
        <v>-150000000</v>
      </c>
      <c r="M29" s="63">
        <v>78928</v>
      </c>
      <c r="N29" s="59" t="s">
        <v>1366</v>
      </c>
    </row>
    <row r="30" spans="1:14" ht="15" x14ac:dyDescent="0.25">
      <c r="A30" s="50">
        <v>28</v>
      </c>
      <c r="B30" s="57" t="s">
        <v>1396</v>
      </c>
      <c r="C30" s="57" t="s">
        <v>1397</v>
      </c>
      <c r="D30" s="57" t="s">
        <v>1361</v>
      </c>
      <c r="E30" s="58">
        <v>44311</v>
      </c>
      <c r="F30" s="57" t="s">
        <v>1398</v>
      </c>
      <c r="G30" s="62" t="s">
        <v>1371</v>
      </c>
      <c r="H30" s="65">
        <v>563</v>
      </c>
      <c r="I30" s="59"/>
      <c r="J30" s="57" t="s">
        <v>799</v>
      </c>
      <c r="K30" s="57" t="s">
        <v>793</v>
      </c>
      <c r="L30" s="61">
        <v>-64500000</v>
      </c>
      <c r="M30" s="63">
        <v>78928</v>
      </c>
      <c r="N30" s="59" t="s">
        <v>1366</v>
      </c>
    </row>
    <row r="31" spans="1:14" ht="15" x14ac:dyDescent="0.25">
      <c r="A31" s="50">
        <v>29</v>
      </c>
      <c r="B31" s="57" t="s">
        <v>1396</v>
      </c>
      <c r="C31" s="57" t="s">
        <v>1397</v>
      </c>
      <c r="D31" s="57" t="s">
        <v>1361</v>
      </c>
      <c r="E31" s="58">
        <v>44311</v>
      </c>
      <c r="F31" s="57" t="s">
        <v>1398</v>
      </c>
      <c r="G31" s="62" t="s">
        <v>1371</v>
      </c>
      <c r="H31" s="65">
        <v>564</v>
      </c>
      <c r="I31" s="59"/>
      <c r="J31" s="57" t="s">
        <v>799</v>
      </c>
      <c r="K31" s="57" t="s">
        <v>793</v>
      </c>
      <c r="L31" s="61">
        <v>-175000000</v>
      </c>
      <c r="M31" s="63">
        <v>78928</v>
      </c>
      <c r="N31" s="59" t="s">
        <v>1366</v>
      </c>
    </row>
    <row r="32" spans="1:14" ht="15" x14ac:dyDescent="0.25">
      <c r="A32" s="50">
        <v>30</v>
      </c>
      <c r="B32" s="57" t="s">
        <v>1396</v>
      </c>
      <c r="C32" s="57" t="s">
        <v>1397</v>
      </c>
      <c r="D32" s="57" t="s">
        <v>1361</v>
      </c>
      <c r="E32" s="58">
        <v>44311</v>
      </c>
      <c r="F32" s="57" t="s">
        <v>1398</v>
      </c>
      <c r="G32" s="62" t="s">
        <v>1371</v>
      </c>
      <c r="H32" s="65">
        <v>565</v>
      </c>
      <c r="I32" s="59"/>
      <c r="J32" s="57" t="s">
        <v>799</v>
      </c>
      <c r="K32" s="57" t="s">
        <v>793</v>
      </c>
      <c r="L32" s="61">
        <v>-104000000</v>
      </c>
      <c r="M32" s="63">
        <v>78928</v>
      </c>
      <c r="N32" s="59" t="s">
        <v>1366</v>
      </c>
    </row>
    <row r="33" spans="1:14" ht="15" x14ac:dyDescent="0.25">
      <c r="A33" s="50">
        <v>31</v>
      </c>
      <c r="B33" s="57" t="s">
        <v>1396</v>
      </c>
      <c r="C33" s="57" t="s">
        <v>1397</v>
      </c>
      <c r="D33" s="57" t="s">
        <v>1361</v>
      </c>
      <c r="E33" s="58">
        <v>44311</v>
      </c>
      <c r="F33" s="57" t="s">
        <v>1398</v>
      </c>
      <c r="G33" s="62" t="s">
        <v>1371</v>
      </c>
      <c r="H33" s="65">
        <v>663</v>
      </c>
      <c r="I33" s="59"/>
      <c r="J33" s="57" t="s">
        <v>799</v>
      </c>
      <c r="K33" s="57" t="s">
        <v>1289</v>
      </c>
      <c r="L33" s="61">
        <v>-600000000</v>
      </c>
      <c r="M33" s="63">
        <v>78928</v>
      </c>
      <c r="N33" s="59" t="s">
        <v>1366</v>
      </c>
    </row>
    <row r="34" spans="1:14" ht="15" x14ac:dyDescent="0.25">
      <c r="A34" s="50">
        <v>32</v>
      </c>
      <c r="B34" s="57" t="s">
        <v>1396</v>
      </c>
      <c r="C34" s="57" t="s">
        <v>1397</v>
      </c>
      <c r="D34" s="57" t="s">
        <v>1361</v>
      </c>
      <c r="E34" s="58">
        <v>44311</v>
      </c>
      <c r="F34" s="57" t="s">
        <v>1398</v>
      </c>
      <c r="G34" s="62" t="s">
        <v>1371</v>
      </c>
      <c r="H34" s="65">
        <v>559</v>
      </c>
      <c r="I34" s="59"/>
      <c r="J34" s="57" t="s">
        <v>799</v>
      </c>
      <c r="K34" s="57" t="s">
        <v>793</v>
      </c>
      <c r="L34" s="61">
        <v>-180000000</v>
      </c>
      <c r="M34" s="63">
        <v>78928</v>
      </c>
      <c r="N34" s="59" t="s">
        <v>1366</v>
      </c>
    </row>
    <row r="35" spans="1:14" ht="105" x14ac:dyDescent="0.25">
      <c r="A35" s="50">
        <v>33</v>
      </c>
      <c r="B35" s="57" t="s">
        <v>1367</v>
      </c>
      <c r="C35" s="57" t="s">
        <v>1368</v>
      </c>
      <c r="D35" s="57" t="s">
        <v>1361</v>
      </c>
      <c r="E35" s="58">
        <v>44311</v>
      </c>
      <c r="F35" s="52" t="s">
        <v>1399</v>
      </c>
      <c r="G35" s="62" t="s">
        <v>1363</v>
      </c>
      <c r="H35" s="65">
        <v>330</v>
      </c>
      <c r="I35" s="59"/>
      <c r="J35" s="57" t="s">
        <v>1367</v>
      </c>
      <c r="K35" s="64" t="s">
        <v>717</v>
      </c>
      <c r="L35" s="55">
        <v>-40000000</v>
      </c>
      <c r="M35" s="63">
        <v>78864</v>
      </c>
      <c r="N35" s="69" t="s">
        <v>1366</v>
      </c>
    </row>
    <row r="36" spans="1:14" ht="120" x14ac:dyDescent="0.25">
      <c r="A36" s="50">
        <v>34</v>
      </c>
      <c r="B36" s="57" t="s">
        <v>1367</v>
      </c>
      <c r="C36" s="57" t="s">
        <v>1368</v>
      </c>
      <c r="D36" s="57" t="s">
        <v>1361</v>
      </c>
      <c r="E36" s="58">
        <v>44311</v>
      </c>
      <c r="F36" s="52" t="s">
        <v>1400</v>
      </c>
      <c r="G36" s="62" t="s">
        <v>1401</v>
      </c>
      <c r="H36" s="65"/>
      <c r="I36" s="59">
        <v>672</v>
      </c>
      <c r="J36" s="57" t="s">
        <v>1367</v>
      </c>
      <c r="K36" s="64" t="s">
        <v>1327</v>
      </c>
      <c r="L36" s="61">
        <v>40000000</v>
      </c>
      <c r="M36" s="63">
        <v>78864</v>
      </c>
      <c r="N36" s="59" t="s">
        <v>1366</v>
      </c>
    </row>
    <row r="37" spans="1:14" ht="60" x14ac:dyDescent="0.25">
      <c r="A37" s="50">
        <v>35</v>
      </c>
      <c r="B37" s="57" t="s">
        <v>1367</v>
      </c>
      <c r="C37" s="57" t="s">
        <v>1368</v>
      </c>
      <c r="D37" s="57" t="s">
        <v>1361</v>
      </c>
      <c r="E37" s="58">
        <v>44311</v>
      </c>
      <c r="F37" s="52" t="s">
        <v>1402</v>
      </c>
      <c r="G37" s="62" t="s">
        <v>1363</v>
      </c>
      <c r="H37" s="65">
        <v>400</v>
      </c>
      <c r="I37" s="59"/>
      <c r="J37" s="57" t="s">
        <v>1367</v>
      </c>
      <c r="K37" s="64" t="s">
        <v>773</v>
      </c>
      <c r="L37" s="55">
        <v>-18000000</v>
      </c>
      <c r="M37" s="63">
        <v>78864</v>
      </c>
      <c r="N37" s="69" t="s">
        <v>1366</v>
      </c>
    </row>
    <row r="38" spans="1:14" ht="90" x14ac:dyDescent="0.25">
      <c r="A38" s="50">
        <v>36</v>
      </c>
      <c r="B38" s="57" t="s">
        <v>1367</v>
      </c>
      <c r="C38" s="57" t="s">
        <v>1368</v>
      </c>
      <c r="D38" s="57" t="s">
        <v>1361</v>
      </c>
      <c r="E38" s="58">
        <v>44311</v>
      </c>
      <c r="F38" s="52" t="s">
        <v>1403</v>
      </c>
      <c r="G38" s="62" t="s">
        <v>1401</v>
      </c>
      <c r="H38" s="65"/>
      <c r="I38" s="59">
        <v>673</v>
      </c>
      <c r="J38" s="57" t="s">
        <v>1367</v>
      </c>
      <c r="K38" s="64" t="s">
        <v>1328</v>
      </c>
      <c r="L38" s="61">
        <v>18000000</v>
      </c>
      <c r="M38" s="63">
        <v>78864</v>
      </c>
      <c r="N38" s="59" t="s">
        <v>1366</v>
      </c>
    </row>
    <row r="39" spans="1:14" ht="60" x14ac:dyDescent="0.25">
      <c r="A39" s="50">
        <v>37</v>
      </c>
      <c r="B39" s="57" t="s">
        <v>1367</v>
      </c>
      <c r="C39" s="57" t="s">
        <v>1368</v>
      </c>
      <c r="D39" s="57" t="s">
        <v>1361</v>
      </c>
      <c r="E39" s="58">
        <v>44311</v>
      </c>
      <c r="F39" s="52" t="s">
        <v>1404</v>
      </c>
      <c r="G39" s="62" t="s">
        <v>1371</v>
      </c>
      <c r="H39" s="65">
        <v>358</v>
      </c>
      <c r="I39" s="59"/>
      <c r="J39" s="57" t="s">
        <v>1367</v>
      </c>
      <c r="K39" s="64" t="s">
        <v>739</v>
      </c>
      <c r="L39" s="61">
        <v>-400000000</v>
      </c>
      <c r="M39" s="63">
        <v>78864</v>
      </c>
      <c r="N39" s="59" t="s">
        <v>1366</v>
      </c>
    </row>
    <row r="40" spans="1:14" ht="60" x14ac:dyDescent="0.25">
      <c r="A40" s="50">
        <v>38</v>
      </c>
      <c r="B40" s="57" t="s">
        <v>1367</v>
      </c>
      <c r="C40" s="57" t="s">
        <v>1368</v>
      </c>
      <c r="D40" s="57" t="s">
        <v>1361</v>
      </c>
      <c r="E40" s="58">
        <v>44311</v>
      </c>
      <c r="F40" s="52" t="s">
        <v>1404</v>
      </c>
      <c r="G40" s="62" t="s">
        <v>1371</v>
      </c>
      <c r="H40" s="65">
        <v>300</v>
      </c>
      <c r="I40" s="59"/>
      <c r="J40" s="57" t="s">
        <v>1367</v>
      </c>
      <c r="K40" s="64" t="s">
        <v>697</v>
      </c>
      <c r="L40" s="61">
        <v>-70000000</v>
      </c>
      <c r="M40" s="63">
        <v>78864</v>
      </c>
      <c r="N40" s="59" t="s">
        <v>1366</v>
      </c>
    </row>
    <row r="41" spans="1:14" ht="60" x14ac:dyDescent="0.25">
      <c r="A41" s="50">
        <v>39</v>
      </c>
      <c r="B41" s="57" t="s">
        <v>1367</v>
      </c>
      <c r="C41" s="57" t="s">
        <v>1368</v>
      </c>
      <c r="D41" s="57" t="s">
        <v>1361</v>
      </c>
      <c r="E41" s="58">
        <v>44311</v>
      </c>
      <c r="F41" s="52" t="s">
        <v>1404</v>
      </c>
      <c r="G41" s="62" t="s">
        <v>1371</v>
      </c>
      <c r="H41" s="65">
        <v>294</v>
      </c>
      <c r="I41" s="59"/>
      <c r="J41" s="57" t="s">
        <v>1367</v>
      </c>
      <c r="K41" s="64" t="s">
        <v>688</v>
      </c>
      <c r="L41" s="61">
        <v>-50000000</v>
      </c>
      <c r="M41" s="63">
        <v>78864</v>
      </c>
      <c r="N41" s="59" t="s">
        <v>1366</v>
      </c>
    </row>
    <row r="42" spans="1:14" ht="42.75" customHeight="1" x14ac:dyDescent="0.25">
      <c r="A42" s="50">
        <v>40</v>
      </c>
      <c r="B42" s="57" t="s">
        <v>1367</v>
      </c>
      <c r="C42" s="57" t="s">
        <v>1368</v>
      </c>
      <c r="D42" s="57" t="s">
        <v>1361</v>
      </c>
      <c r="E42" s="58">
        <v>44311</v>
      </c>
      <c r="F42" s="52" t="s">
        <v>1404</v>
      </c>
      <c r="G42" s="62" t="s">
        <v>1371</v>
      </c>
      <c r="H42" s="65">
        <v>400</v>
      </c>
      <c r="I42" s="59"/>
      <c r="J42" s="57" t="s">
        <v>1367</v>
      </c>
      <c r="K42" s="64" t="s">
        <v>773</v>
      </c>
      <c r="L42" s="61">
        <v>-29065121</v>
      </c>
      <c r="M42" s="63">
        <v>78864</v>
      </c>
      <c r="N42" s="59" t="s">
        <v>1366</v>
      </c>
    </row>
    <row r="43" spans="1:14" ht="26.25" customHeight="1" x14ac:dyDescent="0.25">
      <c r="A43" s="50">
        <v>41</v>
      </c>
      <c r="B43" s="57" t="s">
        <v>1367</v>
      </c>
      <c r="C43" s="57" t="s">
        <v>1368</v>
      </c>
      <c r="D43" s="57" t="s">
        <v>1361</v>
      </c>
      <c r="E43" s="58">
        <v>44311</v>
      </c>
      <c r="F43" s="52" t="s">
        <v>1404</v>
      </c>
      <c r="G43" s="62" t="s">
        <v>1371</v>
      </c>
      <c r="H43" s="65">
        <v>330</v>
      </c>
      <c r="I43" s="59"/>
      <c r="J43" s="57" t="s">
        <v>1367</v>
      </c>
      <c r="K43" s="64" t="s">
        <v>717</v>
      </c>
      <c r="L43" s="61">
        <v>-40934879</v>
      </c>
      <c r="M43" s="63">
        <v>78864</v>
      </c>
      <c r="N43" s="59" t="s">
        <v>1366</v>
      </c>
    </row>
    <row r="44" spans="1:14" ht="33.75" customHeight="1" x14ac:dyDescent="0.25">
      <c r="A44" s="50">
        <v>42</v>
      </c>
      <c r="B44" s="57" t="s">
        <v>1367</v>
      </c>
      <c r="C44" s="57" t="s">
        <v>1368</v>
      </c>
      <c r="D44" s="57" t="s">
        <v>1361</v>
      </c>
      <c r="E44" s="58">
        <v>44311</v>
      </c>
      <c r="F44" s="52" t="s">
        <v>1404</v>
      </c>
      <c r="G44" s="62" t="s">
        <v>1371</v>
      </c>
      <c r="H44" s="65">
        <v>364</v>
      </c>
      <c r="I44" s="59"/>
      <c r="J44" s="57" t="s">
        <v>1367</v>
      </c>
      <c r="K44" s="64" t="s">
        <v>744</v>
      </c>
      <c r="L44" s="66">
        <v>-40000000</v>
      </c>
      <c r="M44" s="63">
        <v>78864</v>
      </c>
      <c r="N44" s="59" t="s">
        <v>1366</v>
      </c>
    </row>
    <row r="45" spans="1:14" ht="54" customHeight="1" x14ac:dyDescent="0.25">
      <c r="A45" s="50">
        <v>43</v>
      </c>
      <c r="B45" s="57" t="s">
        <v>1367</v>
      </c>
      <c r="C45" s="57" t="s">
        <v>1368</v>
      </c>
      <c r="D45" s="57" t="s">
        <v>1361</v>
      </c>
      <c r="E45" s="58">
        <v>44311</v>
      </c>
      <c r="F45" s="52" t="s">
        <v>1405</v>
      </c>
      <c r="G45" s="62" t="s">
        <v>1406</v>
      </c>
      <c r="H45" s="65">
        <v>307</v>
      </c>
      <c r="I45" s="59"/>
      <c r="J45" s="57" t="s">
        <v>1367</v>
      </c>
      <c r="K45" s="52" t="s">
        <v>1405</v>
      </c>
      <c r="L45" s="61"/>
      <c r="M45" s="63">
        <v>78864</v>
      </c>
      <c r="N45" s="59" t="s">
        <v>1366</v>
      </c>
    </row>
    <row r="46" spans="1:14" ht="15" customHeight="1" x14ac:dyDescent="0.25">
      <c r="A46" s="50">
        <v>44</v>
      </c>
      <c r="B46" s="57" t="s">
        <v>1396</v>
      </c>
      <c r="C46" s="57" t="s">
        <v>1397</v>
      </c>
      <c r="D46" s="57" t="s">
        <v>1361</v>
      </c>
      <c r="E46" s="58">
        <v>44311</v>
      </c>
      <c r="F46" s="52" t="s">
        <v>1407</v>
      </c>
      <c r="G46" s="62" t="s">
        <v>1406</v>
      </c>
      <c r="H46" s="70">
        <v>557</v>
      </c>
      <c r="I46" s="59"/>
      <c r="J46" s="57" t="s">
        <v>799</v>
      </c>
      <c r="K46" s="52" t="s">
        <v>792</v>
      </c>
      <c r="L46" s="61"/>
      <c r="M46" s="63">
        <v>78928</v>
      </c>
      <c r="N46" s="59" t="s">
        <v>1366</v>
      </c>
    </row>
    <row r="47" spans="1:14" ht="15" x14ac:dyDescent="0.25">
      <c r="A47" s="50">
        <v>45</v>
      </c>
      <c r="B47" s="57" t="s">
        <v>1396</v>
      </c>
      <c r="C47" s="57" t="s">
        <v>1397</v>
      </c>
      <c r="D47" s="57" t="s">
        <v>1361</v>
      </c>
      <c r="E47" s="58">
        <v>44311</v>
      </c>
      <c r="F47" s="57" t="s">
        <v>1408</v>
      </c>
      <c r="G47" s="62" t="s">
        <v>1406</v>
      </c>
      <c r="H47" s="70">
        <v>560</v>
      </c>
      <c r="I47" s="59"/>
      <c r="J47" s="57" t="s">
        <v>799</v>
      </c>
      <c r="K47" s="57" t="s">
        <v>807</v>
      </c>
      <c r="L47" s="61"/>
      <c r="M47" s="63">
        <v>78928</v>
      </c>
      <c r="N47" s="59" t="s">
        <v>1366</v>
      </c>
    </row>
    <row r="48" spans="1:14" ht="15" x14ac:dyDescent="0.25">
      <c r="A48" s="50">
        <v>46</v>
      </c>
      <c r="B48" s="57" t="s">
        <v>1396</v>
      </c>
      <c r="C48" s="57" t="s">
        <v>1397</v>
      </c>
      <c r="D48" s="57" t="s">
        <v>1361</v>
      </c>
      <c r="E48" s="58">
        <v>44311</v>
      </c>
      <c r="F48" s="57" t="s">
        <v>1409</v>
      </c>
      <c r="G48" s="62" t="s">
        <v>1371</v>
      </c>
      <c r="H48" s="70">
        <v>559</v>
      </c>
      <c r="I48" s="59"/>
      <c r="J48" s="57"/>
      <c r="K48" s="57" t="s">
        <v>798</v>
      </c>
      <c r="L48" s="61">
        <v>-200000000</v>
      </c>
      <c r="M48" s="63">
        <v>78928</v>
      </c>
      <c r="N48" s="59" t="s">
        <v>1366</v>
      </c>
    </row>
    <row r="49" spans="1:14" ht="15" x14ac:dyDescent="0.25">
      <c r="A49" s="50">
        <v>47</v>
      </c>
      <c r="B49" s="57" t="s">
        <v>1396</v>
      </c>
      <c r="C49" s="57" t="s">
        <v>1397</v>
      </c>
      <c r="D49" s="57" t="s">
        <v>1361</v>
      </c>
      <c r="E49" s="58">
        <v>44311</v>
      </c>
      <c r="F49" s="57" t="s">
        <v>1409</v>
      </c>
      <c r="G49" s="62" t="s">
        <v>1371</v>
      </c>
      <c r="H49" s="65"/>
      <c r="I49" s="59">
        <v>558</v>
      </c>
      <c r="J49" s="57"/>
      <c r="K49" s="57" t="s">
        <v>798</v>
      </c>
      <c r="L49" s="61">
        <v>200000000</v>
      </c>
      <c r="M49" s="63">
        <v>78928</v>
      </c>
      <c r="N49" s="59" t="s">
        <v>1366</v>
      </c>
    </row>
    <row r="50" spans="1:14" ht="15" x14ac:dyDescent="0.25">
      <c r="A50" s="50">
        <v>48</v>
      </c>
      <c r="B50" s="57" t="s">
        <v>1396</v>
      </c>
      <c r="C50" s="57" t="s">
        <v>1397</v>
      </c>
      <c r="D50" s="57" t="s">
        <v>1361</v>
      </c>
      <c r="E50" s="58">
        <v>44311</v>
      </c>
      <c r="F50" s="57" t="s">
        <v>1409</v>
      </c>
      <c r="G50" s="62" t="s">
        <v>1371</v>
      </c>
      <c r="H50" s="70">
        <v>559</v>
      </c>
      <c r="I50" s="59"/>
      <c r="J50" s="57"/>
      <c r="K50" s="57" t="s">
        <v>798</v>
      </c>
      <c r="L50" s="61">
        <v>-200000000</v>
      </c>
      <c r="M50" s="63">
        <v>78928</v>
      </c>
      <c r="N50" s="59" t="s">
        <v>1366</v>
      </c>
    </row>
    <row r="51" spans="1:14" ht="15" x14ac:dyDescent="0.25">
      <c r="A51" s="50">
        <v>49</v>
      </c>
      <c r="B51" s="57" t="s">
        <v>1396</v>
      </c>
      <c r="C51" s="57" t="s">
        <v>1397</v>
      </c>
      <c r="D51" s="57" t="s">
        <v>1361</v>
      </c>
      <c r="E51" s="58">
        <v>44312</v>
      </c>
      <c r="F51" s="57" t="s">
        <v>1409</v>
      </c>
      <c r="G51" s="62" t="s">
        <v>1384</v>
      </c>
      <c r="H51" s="57"/>
      <c r="I51" s="70">
        <v>675</v>
      </c>
      <c r="J51" s="57" t="s">
        <v>799</v>
      </c>
      <c r="K51" s="57" t="s">
        <v>1333</v>
      </c>
      <c r="L51" s="61">
        <v>120000000</v>
      </c>
      <c r="M51" s="63">
        <v>78928</v>
      </c>
      <c r="N51" s="59" t="s">
        <v>1366</v>
      </c>
    </row>
    <row r="52" spans="1:14" ht="15" x14ac:dyDescent="0.25">
      <c r="A52" s="50">
        <v>50</v>
      </c>
      <c r="B52" s="57" t="s">
        <v>1396</v>
      </c>
      <c r="C52" s="57" t="s">
        <v>1397</v>
      </c>
      <c r="D52" s="57" t="s">
        <v>1361</v>
      </c>
      <c r="E52" s="58">
        <v>44313</v>
      </c>
      <c r="F52" s="57" t="s">
        <v>1409</v>
      </c>
      <c r="G52" s="62" t="s">
        <v>1384</v>
      </c>
      <c r="H52" s="57"/>
      <c r="I52" s="70">
        <v>676</v>
      </c>
      <c r="J52" s="57" t="s">
        <v>799</v>
      </c>
      <c r="K52" s="57" t="s">
        <v>1338</v>
      </c>
      <c r="L52" s="61">
        <v>40000000</v>
      </c>
      <c r="M52" s="63">
        <v>78928</v>
      </c>
      <c r="N52" s="59" t="s">
        <v>1366</v>
      </c>
    </row>
    <row r="53" spans="1:14" ht="15" x14ac:dyDescent="0.25">
      <c r="A53" s="50">
        <v>51</v>
      </c>
      <c r="B53" s="57" t="s">
        <v>1396</v>
      </c>
      <c r="C53" s="57" t="s">
        <v>1397</v>
      </c>
      <c r="D53" s="57" t="s">
        <v>1361</v>
      </c>
      <c r="E53" s="58">
        <v>44313</v>
      </c>
      <c r="F53" s="57" t="s">
        <v>1409</v>
      </c>
      <c r="G53" s="62" t="s">
        <v>1384</v>
      </c>
      <c r="H53" s="57"/>
      <c r="I53" s="70">
        <v>677</v>
      </c>
      <c r="J53" s="57" t="s">
        <v>799</v>
      </c>
      <c r="K53" s="57" t="s">
        <v>1342</v>
      </c>
      <c r="L53" s="61">
        <v>40000000</v>
      </c>
      <c r="M53" s="63">
        <v>78928</v>
      </c>
      <c r="N53" s="59" t="s">
        <v>1366</v>
      </c>
    </row>
    <row r="54" spans="1:14" ht="86.25" customHeight="1" x14ac:dyDescent="0.25">
      <c r="A54" s="50">
        <v>52</v>
      </c>
      <c r="B54" s="57" t="s">
        <v>1379</v>
      </c>
      <c r="C54" s="57" t="s">
        <v>1380</v>
      </c>
      <c r="D54" s="57" t="s">
        <v>1361</v>
      </c>
      <c r="E54" s="58">
        <v>44314</v>
      </c>
      <c r="F54" s="52" t="s">
        <v>1410</v>
      </c>
      <c r="G54" s="62" t="s">
        <v>1371</v>
      </c>
      <c r="H54" s="70">
        <v>473</v>
      </c>
      <c r="I54" s="59"/>
      <c r="J54" s="57" t="s">
        <v>1383</v>
      </c>
      <c r="K54" s="64" t="s">
        <v>1089</v>
      </c>
      <c r="L54" s="61">
        <v>-738000000</v>
      </c>
      <c r="M54" s="62">
        <v>792666</v>
      </c>
      <c r="N54" s="59" t="s">
        <v>1366</v>
      </c>
    </row>
    <row r="55" spans="1:14" ht="86.25" customHeight="1" x14ac:dyDescent="0.25">
      <c r="A55" s="50">
        <v>53</v>
      </c>
      <c r="B55" s="57" t="s">
        <v>1379</v>
      </c>
      <c r="C55" s="57" t="s">
        <v>1380</v>
      </c>
      <c r="D55" s="57" t="s">
        <v>1361</v>
      </c>
      <c r="E55" s="58">
        <v>44315</v>
      </c>
      <c r="F55" s="57" t="s">
        <v>1411</v>
      </c>
      <c r="G55" s="62" t="s">
        <v>1406</v>
      </c>
      <c r="H55" s="70">
        <v>415</v>
      </c>
      <c r="I55" s="59"/>
      <c r="J55" s="57" t="s">
        <v>1383</v>
      </c>
      <c r="K55" s="57" t="s">
        <v>1343</v>
      </c>
      <c r="L55" s="61">
        <v>0</v>
      </c>
      <c r="M55" s="62">
        <v>79268</v>
      </c>
      <c r="N55" s="59"/>
    </row>
  </sheetData>
  <autoFilter ref="A2:N55" xr:uid="{00000000-0009-0000-0000-000000000000}"/>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95"/>
  <sheetViews>
    <sheetView workbookViewId="0">
      <selection sqref="A1:AF95"/>
    </sheetView>
  </sheetViews>
  <sheetFormatPr baseColWidth="10" defaultRowHeight="15" x14ac:dyDescent="0.25"/>
  <cols>
    <col min="2" max="2" width="16.42578125" customWidth="1"/>
    <col min="3" max="3" width="31.140625" customWidth="1"/>
    <col min="4" max="4" width="15.7109375" customWidth="1"/>
    <col min="6" max="6" width="21" customWidth="1"/>
    <col min="7" max="7" width="13.140625" customWidth="1"/>
    <col min="8" max="8" width="20.140625" customWidth="1"/>
    <col min="9" max="9" width="14.85546875" customWidth="1"/>
    <col min="11" max="11" width="16.42578125" customWidth="1"/>
    <col min="12" max="12" width="15.42578125" customWidth="1"/>
    <col min="13" max="13" width="27.85546875" customWidth="1"/>
    <col min="14" max="14" width="17.7109375" customWidth="1"/>
    <col min="15" max="15" width="15" customWidth="1"/>
    <col min="16" max="16" width="17.42578125" customWidth="1"/>
    <col min="17" max="17" width="34.7109375" customWidth="1"/>
    <col min="18" max="18" width="36.85546875" customWidth="1"/>
    <col min="19" max="19" width="52" customWidth="1"/>
    <col min="20" max="20" width="49.85546875" customWidth="1"/>
    <col min="21" max="21" width="24.42578125" customWidth="1"/>
    <col min="22" max="22" width="25.42578125" customWidth="1"/>
    <col min="23" max="23" width="16" customWidth="1"/>
    <col min="24" max="24" width="34.7109375" customWidth="1"/>
    <col min="25" max="25" width="31.85546875" customWidth="1"/>
    <col min="26" max="26" width="37.7109375" customWidth="1"/>
    <col min="27" max="27" width="33.42578125" customWidth="1"/>
    <col min="30" max="30" width="26.140625" customWidth="1"/>
    <col min="31" max="31" width="23" customWidth="1"/>
  </cols>
  <sheetData>
    <row r="1" spans="1:32" x14ac:dyDescent="0.25">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row>
    <row r="2" spans="1:32" x14ac:dyDescent="0.25">
      <c r="A2">
        <v>1</v>
      </c>
      <c r="B2" t="s">
        <v>33</v>
      </c>
      <c r="C2" t="s">
        <v>34</v>
      </c>
      <c r="D2" t="s">
        <v>35</v>
      </c>
      <c r="E2" t="s">
        <v>36</v>
      </c>
      <c r="F2" t="s">
        <v>37</v>
      </c>
      <c r="G2" t="s">
        <v>38</v>
      </c>
      <c r="H2">
        <v>4669290786</v>
      </c>
      <c r="I2" t="s">
        <v>39</v>
      </c>
      <c r="J2" t="s">
        <v>40</v>
      </c>
      <c r="K2" t="s">
        <v>41</v>
      </c>
      <c r="L2" t="s">
        <v>42</v>
      </c>
      <c r="N2" t="s">
        <v>1416</v>
      </c>
      <c r="O2" t="s">
        <v>44</v>
      </c>
      <c r="P2" t="s">
        <v>45</v>
      </c>
      <c r="Q2" s="85">
        <v>44323</v>
      </c>
      <c r="S2" s="85">
        <v>44392</v>
      </c>
      <c r="T2">
        <v>13</v>
      </c>
      <c r="U2" t="s">
        <v>1321</v>
      </c>
      <c r="V2">
        <v>4669290786</v>
      </c>
      <c r="X2">
        <v>4669290786</v>
      </c>
      <c r="Y2" t="s">
        <v>47</v>
      </c>
      <c r="Z2" t="s">
        <v>47</v>
      </c>
      <c r="AA2" t="s">
        <v>48</v>
      </c>
      <c r="AB2">
        <v>1</v>
      </c>
      <c r="AC2" t="s">
        <v>49</v>
      </c>
      <c r="AD2" t="s">
        <v>50</v>
      </c>
      <c r="AE2" t="s">
        <v>51</v>
      </c>
      <c r="AF2" t="s">
        <v>52</v>
      </c>
    </row>
    <row r="3" spans="1:32" x14ac:dyDescent="0.25">
      <c r="B3" t="s">
        <v>33</v>
      </c>
      <c r="C3" t="s">
        <v>34</v>
      </c>
      <c r="D3" t="s">
        <v>35</v>
      </c>
      <c r="E3" t="s">
        <v>36</v>
      </c>
      <c r="F3" t="s">
        <v>53</v>
      </c>
      <c r="G3" t="s">
        <v>38</v>
      </c>
      <c r="I3" t="s">
        <v>54</v>
      </c>
      <c r="J3" t="s">
        <v>55</v>
      </c>
      <c r="AA3" t="s">
        <v>48</v>
      </c>
      <c r="AB3">
        <v>2</v>
      </c>
      <c r="AC3" t="s">
        <v>49</v>
      </c>
      <c r="AD3" t="s">
        <v>50</v>
      </c>
    </row>
    <row r="4" spans="1:32" x14ac:dyDescent="0.25">
      <c r="B4" t="s">
        <v>33</v>
      </c>
      <c r="C4" t="s">
        <v>34</v>
      </c>
      <c r="D4" t="s">
        <v>35</v>
      </c>
      <c r="E4" t="s">
        <v>36</v>
      </c>
      <c r="F4" t="s">
        <v>53</v>
      </c>
      <c r="G4" t="s">
        <v>38</v>
      </c>
      <c r="I4" t="s">
        <v>39</v>
      </c>
      <c r="J4" t="s">
        <v>56</v>
      </c>
      <c r="AA4" t="s">
        <v>48</v>
      </c>
      <c r="AB4">
        <v>3</v>
      </c>
      <c r="AC4" t="s">
        <v>49</v>
      </c>
      <c r="AD4" t="s">
        <v>50</v>
      </c>
    </row>
    <row r="5" spans="1:32" x14ac:dyDescent="0.25">
      <c r="B5" t="s">
        <v>33</v>
      </c>
      <c r="C5" t="s">
        <v>34</v>
      </c>
      <c r="D5" t="s">
        <v>35</v>
      </c>
      <c r="E5" t="s">
        <v>36</v>
      </c>
      <c r="F5" t="s">
        <v>53</v>
      </c>
      <c r="G5" t="s">
        <v>38</v>
      </c>
      <c r="I5" t="s">
        <v>54</v>
      </c>
      <c r="J5" t="s">
        <v>57</v>
      </c>
      <c r="AA5" t="s">
        <v>48</v>
      </c>
      <c r="AB5">
        <v>4</v>
      </c>
      <c r="AC5" t="s">
        <v>49</v>
      </c>
      <c r="AD5" t="s">
        <v>50</v>
      </c>
      <c r="AF5">
        <v>3</v>
      </c>
    </row>
    <row r="6" spans="1:32" ht="30" x14ac:dyDescent="0.25">
      <c r="A6">
        <v>2</v>
      </c>
      <c r="B6" t="s">
        <v>33</v>
      </c>
      <c r="C6" t="s">
        <v>34</v>
      </c>
      <c r="D6" t="s">
        <v>35</v>
      </c>
      <c r="E6" t="s">
        <v>36</v>
      </c>
      <c r="F6" t="s">
        <v>58</v>
      </c>
      <c r="G6" t="s">
        <v>38</v>
      </c>
      <c r="H6">
        <v>2000000000</v>
      </c>
      <c r="I6" t="s">
        <v>59</v>
      </c>
      <c r="J6" t="s">
        <v>60</v>
      </c>
      <c r="K6" t="s">
        <v>41</v>
      </c>
      <c r="L6" t="s">
        <v>42</v>
      </c>
      <c r="N6" s="86" t="s">
        <v>61</v>
      </c>
      <c r="O6" t="s">
        <v>62</v>
      </c>
      <c r="P6" t="s">
        <v>63</v>
      </c>
      <c r="Q6" s="85">
        <v>44221</v>
      </c>
      <c r="S6" s="85">
        <v>44270</v>
      </c>
      <c r="T6">
        <v>10</v>
      </c>
      <c r="U6" t="s">
        <v>64</v>
      </c>
      <c r="V6">
        <v>2000000000</v>
      </c>
      <c r="X6">
        <v>1414377573</v>
      </c>
      <c r="Y6" t="s">
        <v>42</v>
      </c>
      <c r="Z6" t="s">
        <v>47</v>
      </c>
      <c r="AA6" t="s">
        <v>48</v>
      </c>
      <c r="AB6">
        <v>5</v>
      </c>
      <c r="AC6" t="s">
        <v>49</v>
      </c>
      <c r="AD6" t="s">
        <v>50</v>
      </c>
      <c r="AE6" t="s">
        <v>51</v>
      </c>
      <c r="AF6" t="s">
        <v>52</v>
      </c>
    </row>
    <row r="7" spans="1:32" x14ac:dyDescent="0.25">
      <c r="B7" t="s">
        <v>33</v>
      </c>
      <c r="C7" t="s">
        <v>34</v>
      </c>
      <c r="D7" t="s">
        <v>35</v>
      </c>
      <c r="E7" t="s">
        <v>36</v>
      </c>
      <c r="F7" t="s">
        <v>58</v>
      </c>
      <c r="G7" t="s">
        <v>38</v>
      </c>
      <c r="I7" t="s">
        <v>54</v>
      </c>
      <c r="J7" t="s">
        <v>65</v>
      </c>
      <c r="AA7" t="s">
        <v>48</v>
      </c>
      <c r="AB7">
        <v>6</v>
      </c>
      <c r="AC7" t="s">
        <v>49</v>
      </c>
      <c r="AD7" t="s">
        <v>50</v>
      </c>
    </row>
    <row r="8" spans="1:32" x14ac:dyDescent="0.25">
      <c r="B8" t="s">
        <v>33</v>
      </c>
      <c r="C8" t="s">
        <v>34</v>
      </c>
      <c r="D8" t="s">
        <v>35</v>
      </c>
      <c r="E8" t="s">
        <v>36</v>
      </c>
      <c r="F8" t="s">
        <v>58</v>
      </c>
      <c r="G8" t="s">
        <v>38</v>
      </c>
      <c r="I8" t="s">
        <v>54</v>
      </c>
      <c r="J8" t="s">
        <v>66</v>
      </c>
      <c r="AA8" t="s">
        <v>48</v>
      </c>
      <c r="AB8">
        <v>7</v>
      </c>
      <c r="AC8" t="s">
        <v>49</v>
      </c>
      <c r="AD8" t="s">
        <v>50</v>
      </c>
    </row>
    <row r="9" spans="1:32" x14ac:dyDescent="0.25">
      <c r="A9">
        <v>3</v>
      </c>
      <c r="B9" t="s">
        <v>33</v>
      </c>
      <c r="C9" t="s">
        <v>34</v>
      </c>
      <c r="D9" t="s">
        <v>35</v>
      </c>
      <c r="E9" t="s">
        <v>36</v>
      </c>
      <c r="F9" t="s">
        <v>58</v>
      </c>
      <c r="G9" t="s">
        <v>38</v>
      </c>
      <c r="H9">
        <v>600000000</v>
      </c>
      <c r="I9" t="s">
        <v>54</v>
      </c>
      <c r="J9" t="s">
        <v>67</v>
      </c>
      <c r="K9" t="s">
        <v>41</v>
      </c>
      <c r="L9" t="s">
        <v>42</v>
      </c>
      <c r="N9" t="s">
        <v>1420</v>
      </c>
      <c r="O9" t="s">
        <v>69</v>
      </c>
      <c r="P9" t="s">
        <v>70</v>
      </c>
      <c r="Q9" s="85">
        <v>44221</v>
      </c>
      <c r="S9" s="85">
        <v>44270</v>
      </c>
      <c r="T9">
        <v>14</v>
      </c>
      <c r="U9" t="s">
        <v>1283</v>
      </c>
      <c r="V9">
        <v>600000000</v>
      </c>
      <c r="X9">
        <v>600000000</v>
      </c>
      <c r="Y9" t="s">
        <v>42</v>
      </c>
      <c r="Z9" t="s">
        <v>47</v>
      </c>
      <c r="AA9" t="s">
        <v>48</v>
      </c>
      <c r="AB9">
        <v>3</v>
      </c>
      <c r="AC9" t="s">
        <v>49</v>
      </c>
      <c r="AD9" t="s">
        <v>50</v>
      </c>
      <c r="AE9" t="s">
        <v>51</v>
      </c>
      <c r="AF9" t="s">
        <v>52</v>
      </c>
    </row>
    <row r="10" spans="1:32" x14ac:dyDescent="0.25">
      <c r="B10" t="s">
        <v>33</v>
      </c>
      <c r="C10" t="s">
        <v>34</v>
      </c>
      <c r="D10" t="s">
        <v>35</v>
      </c>
      <c r="E10" t="s">
        <v>36</v>
      </c>
      <c r="F10" t="s">
        <v>58</v>
      </c>
      <c r="G10" t="s">
        <v>38</v>
      </c>
      <c r="I10" t="s">
        <v>39</v>
      </c>
      <c r="J10" t="s">
        <v>67</v>
      </c>
      <c r="AA10" t="s">
        <v>48</v>
      </c>
      <c r="AB10">
        <v>9</v>
      </c>
      <c r="AC10" t="s">
        <v>49</v>
      </c>
      <c r="AD10" t="s">
        <v>50</v>
      </c>
    </row>
    <row r="11" spans="1:32" x14ac:dyDescent="0.25">
      <c r="B11" t="s">
        <v>33</v>
      </c>
      <c r="C11" t="s">
        <v>34</v>
      </c>
      <c r="D11" t="s">
        <v>35</v>
      </c>
      <c r="E11" t="s">
        <v>36</v>
      </c>
      <c r="F11" t="s">
        <v>58</v>
      </c>
      <c r="G11" t="s">
        <v>38</v>
      </c>
      <c r="I11" t="s">
        <v>39</v>
      </c>
      <c r="J11" t="s">
        <v>67</v>
      </c>
      <c r="AA11" t="s">
        <v>48</v>
      </c>
      <c r="AB11">
        <v>10</v>
      </c>
      <c r="AC11" t="s">
        <v>49</v>
      </c>
      <c r="AD11" t="s">
        <v>50</v>
      </c>
    </row>
    <row r="12" spans="1:32" x14ac:dyDescent="0.25">
      <c r="B12" t="s">
        <v>33</v>
      </c>
      <c r="C12" t="s">
        <v>34</v>
      </c>
      <c r="D12" t="s">
        <v>35</v>
      </c>
      <c r="E12" t="s">
        <v>36</v>
      </c>
      <c r="F12" t="s">
        <v>58</v>
      </c>
      <c r="G12" t="s">
        <v>38</v>
      </c>
      <c r="I12" t="s">
        <v>39</v>
      </c>
      <c r="J12" t="s">
        <v>67</v>
      </c>
      <c r="AA12" t="s">
        <v>48</v>
      </c>
      <c r="AB12">
        <v>11</v>
      </c>
      <c r="AC12" t="s">
        <v>49</v>
      </c>
      <c r="AD12" t="s">
        <v>50</v>
      </c>
    </row>
    <row r="13" spans="1:32" ht="60" x14ac:dyDescent="0.25">
      <c r="A13">
        <v>4</v>
      </c>
      <c r="B13" t="s">
        <v>33</v>
      </c>
      <c r="C13" t="s">
        <v>34</v>
      </c>
      <c r="D13" t="s">
        <v>35</v>
      </c>
      <c r="E13" t="s">
        <v>36</v>
      </c>
      <c r="F13" t="s">
        <v>58</v>
      </c>
      <c r="G13" t="s">
        <v>38</v>
      </c>
      <c r="H13">
        <v>236000000</v>
      </c>
      <c r="I13" t="s">
        <v>54</v>
      </c>
      <c r="J13" t="s">
        <v>67</v>
      </c>
      <c r="K13" t="s">
        <v>41</v>
      </c>
      <c r="L13" t="s">
        <v>42</v>
      </c>
      <c r="N13" s="86" t="s">
        <v>68</v>
      </c>
      <c r="O13" t="s">
        <v>71</v>
      </c>
      <c r="P13" t="s">
        <v>70</v>
      </c>
      <c r="Q13" s="85">
        <v>44221</v>
      </c>
      <c r="S13" s="85">
        <v>44270</v>
      </c>
      <c r="T13">
        <v>10</v>
      </c>
      <c r="U13" t="s">
        <v>64</v>
      </c>
      <c r="V13">
        <v>236000000</v>
      </c>
      <c r="X13">
        <v>236000000</v>
      </c>
      <c r="Y13" t="s">
        <v>42</v>
      </c>
      <c r="Z13" t="s">
        <v>47</v>
      </c>
      <c r="AA13" t="s">
        <v>48</v>
      </c>
      <c r="AB13">
        <v>12</v>
      </c>
      <c r="AC13" t="s">
        <v>49</v>
      </c>
      <c r="AD13" t="s">
        <v>50</v>
      </c>
      <c r="AE13" t="s">
        <v>51</v>
      </c>
      <c r="AF13" t="s">
        <v>52</v>
      </c>
    </row>
    <row r="14" spans="1:32" x14ac:dyDescent="0.25">
      <c r="B14" t="s">
        <v>33</v>
      </c>
      <c r="C14" t="s">
        <v>34</v>
      </c>
      <c r="D14" t="s">
        <v>35</v>
      </c>
      <c r="E14" t="s">
        <v>36</v>
      </c>
      <c r="F14" t="s">
        <v>58</v>
      </c>
      <c r="G14" t="s">
        <v>38</v>
      </c>
      <c r="I14" t="s">
        <v>54</v>
      </c>
      <c r="J14" t="s">
        <v>67</v>
      </c>
      <c r="AA14" t="s">
        <v>48</v>
      </c>
      <c r="AB14">
        <v>13</v>
      </c>
      <c r="AC14" t="s">
        <v>49</v>
      </c>
      <c r="AD14" t="s">
        <v>50</v>
      </c>
    </row>
    <row r="15" spans="1:32" x14ac:dyDescent="0.25">
      <c r="B15" t="s">
        <v>33</v>
      </c>
      <c r="C15" t="s">
        <v>34</v>
      </c>
      <c r="D15" t="s">
        <v>35</v>
      </c>
      <c r="E15" t="s">
        <v>36</v>
      </c>
      <c r="F15" t="s">
        <v>58</v>
      </c>
      <c r="G15" t="s">
        <v>38</v>
      </c>
      <c r="I15" t="s">
        <v>39</v>
      </c>
      <c r="J15" t="s">
        <v>67</v>
      </c>
      <c r="AA15" t="s">
        <v>48</v>
      </c>
      <c r="AB15">
        <v>14</v>
      </c>
      <c r="AC15" t="s">
        <v>49</v>
      </c>
      <c r="AD15" t="s">
        <v>50</v>
      </c>
    </row>
    <row r="16" spans="1:32" x14ac:dyDescent="0.25">
      <c r="B16" t="s">
        <v>33</v>
      </c>
      <c r="C16" t="s">
        <v>34</v>
      </c>
      <c r="D16" t="s">
        <v>35</v>
      </c>
      <c r="E16" t="s">
        <v>36</v>
      </c>
      <c r="F16" t="s">
        <v>58</v>
      </c>
      <c r="G16" t="s">
        <v>38</v>
      </c>
      <c r="I16" t="s">
        <v>54</v>
      </c>
      <c r="J16" t="s">
        <v>67</v>
      </c>
      <c r="AA16" t="s">
        <v>48</v>
      </c>
      <c r="AB16">
        <v>15</v>
      </c>
      <c r="AC16" t="s">
        <v>49</v>
      </c>
      <c r="AD16" t="s">
        <v>50</v>
      </c>
    </row>
    <row r="17" spans="1:32" x14ac:dyDescent="0.25">
      <c r="A17">
        <v>5</v>
      </c>
      <c r="B17" t="s">
        <v>33</v>
      </c>
      <c r="C17" t="s">
        <v>34</v>
      </c>
      <c r="D17" t="s">
        <v>35</v>
      </c>
      <c r="E17" t="s">
        <v>36</v>
      </c>
      <c r="F17" t="s">
        <v>58</v>
      </c>
      <c r="G17" t="s">
        <v>38</v>
      </c>
      <c r="H17">
        <v>4364000000</v>
      </c>
      <c r="I17" t="s">
        <v>39</v>
      </c>
      <c r="J17" t="s">
        <v>67</v>
      </c>
      <c r="K17" t="s">
        <v>41</v>
      </c>
      <c r="L17" t="s">
        <v>42</v>
      </c>
      <c r="N17" t="s">
        <v>72</v>
      </c>
      <c r="O17" t="s">
        <v>73</v>
      </c>
      <c r="P17" t="s">
        <v>74</v>
      </c>
      <c r="U17" t="s">
        <v>47</v>
      </c>
      <c r="V17">
        <v>4412000000</v>
      </c>
      <c r="X17">
        <v>4412000000</v>
      </c>
      <c r="Y17" t="s">
        <v>42</v>
      </c>
      <c r="Z17" t="s">
        <v>47</v>
      </c>
      <c r="AA17" t="s">
        <v>48</v>
      </c>
      <c r="AB17">
        <v>16</v>
      </c>
      <c r="AC17" t="s">
        <v>49</v>
      </c>
      <c r="AD17" t="s">
        <v>50</v>
      </c>
      <c r="AE17" t="s">
        <v>75</v>
      </c>
      <c r="AF17" t="s">
        <v>76</v>
      </c>
    </row>
    <row r="18" spans="1:32" x14ac:dyDescent="0.25">
      <c r="A18">
        <v>6</v>
      </c>
      <c r="B18" t="s">
        <v>33</v>
      </c>
      <c r="C18" t="s">
        <v>77</v>
      </c>
      <c r="D18" t="s">
        <v>35</v>
      </c>
      <c r="E18" t="s">
        <v>36</v>
      </c>
      <c r="F18" t="s">
        <v>78</v>
      </c>
      <c r="G18" t="s">
        <v>38</v>
      </c>
      <c r="H18">
        <v>90200000</v>
      </c>
      <c r="I18" t="s">
        <v>54</v>
      </c>
      <c r="J18" t="s">
        <v>79</v>
      </c>
      <c r="K18" t="s">
        <v>41</v>
      </c>
      <c r="L18" t="s">
        <v>80</v>
      </c>
      <c r="N18">
        <v>80111600</v>
      </c>
      <c r="O18" t="s">
        <v>81</v>
      </c>
      <c r="P18" t="s">
        <v>82</v>
      </c>
      <c r="Q18" s="85">
        <v>44214</v>
      </c>
      <c r="S18" s="85">
        <v>44226</v>
      </c>
      <c r="T18">
        <v>11</v>
      </c>
      <c r="U18" t="s">
        <v>83</v>
      </c>
      <c r="V18">
        <v>90200000</v>
      </c>
      <c r="W18">
        <v>8200000</v>
      </c>
      <c r="X18">
        <v>90200000</v>
      </c>
      <c r="Y18" t="s">
        <v>42</v>
      </c>
      <c r="Z18" t="s">
        <v>47</v>
      </c>
      <c r="AA18" t="s">
        <v>48</v>
      </c>
      <c r="AB18">
        <v>17</v>
      </c>
      <c r="AC18" t="s">
        <v>49</v>
      </c>
      <c r="AD18" t="s">
        <v>50</v>
      </c>
      <c r="AE18" t="s">
        <v>84</v>
      </c>
      <c r="AF18" t="s">
        <v>76</v>
      </c>
    </row>
    <row r="19" spans="1:32" x14ac:dyDescent="0.25">
      <c r="B19" t="s">
        <v>33</v>
      </c>
      <c r="C19" t="s">
        <v>77</v>
      </c>
      <c r="D19" t="s">
        <v>35</v>
      </c>
      <c r="E19" t="s">
        <v>36</v>
      </c>
      <c r="F19" t="s">
        <v>78</v>
      </c>
      <c r="G19" t="s">
        <v>38</v>
      </c>
      <c r="I19" t="s">
        <v>54</v>
      </c>
      <c r="J19" t="s">
        <v>85</v>
      </c>
      <c r="AA19" t="s">
        <v>48</v>
      </c>
      <c r="AB19">
        <v>18</v>
      </c>
      <c r="AC19" t="s">
        <v>49</v>
      </c>
      <c r="AD19" t="s">
        <v>50</v>
      </c>
    </row>
    <row r="20" spans="1:32" x14ac:dyDescent="0.25">
      <c r="A20">
        <v>7</v>
      </c>
      <c r="B20" t="s">
        <v>33</v>
      </c>
      <c r="C20" t="s">
        <v>77</v>
      </c>
      <c r="D20" t="s">
        <v>35</v>
      </c>
      <c r="E20" t="s">
        <v>36</v>
      </c>
      <c r="F20" t="s">
        <v>78</v>
      </c>
      <c r="G20" t="s">
        <v>38</v>
      </c>
      <c r="H20">
        <v>90200000</v>
      </c>
      <c r="I20" t="s">
        <v>54</v>
      </c>
      <c r="J20" t="s">
        <v>86</v>
      </c>
      <c r="K20" t="s">
        <v>41</v>
      </c>
      <c r="L20" t="s">
        <v>80</v>
      </c>
      <c r="N20">
        <v>80111600</v>
      </c>
      <c r="O20" t="s">
        <v>87</v>
      </c>
      <c r="P20" t="s">
        <v>82</v>
      </c>
      <c r="Q20" s="85">
        <v>44208</v>
      </c>
      <c r="S20" s="85">
        <v>44226</v>
      </c>
      <c r="T20">
        <v>11</v>
      </c>
      <c r="U20" t="s">
        <v>83</v>
      </c>
      <c r="V20">
        <v>90200000</v>
      </c>
      <c r="W20">
        <v>8200000</v>
      </c>
      <c r="X20">
        <v>90200000</v>
      </c>
      <c r="Y20" t="s">
        <v>42</v>
      </c>
      <c r="Z20" t="s">
        <v>47</v>
      </c>
      <c r="AA20" t="s">
        <v>48</v>
      </c>
      <c r="AB20">
        <v>19</v>
      </c>
      <c r="AC20" t="s">
        <v>49</v>
      </c>
      <c r="AD20" t="s">
        <v>50</v>
      </c>
      <c r="AE20" t="s">
        <v>84</v>
      </c>
      <c r="AF20" t="s">
        <v>76</v>
      </c>
    </row>
    <row r="21" spans="1:32" ht="45" x14ac:dyDescent="0.25">
      <c r="A21">
        <v>8</v>
      </c>
      <c r="B21" t="s">
        <v>33</v>
      </c>
      <c r="C21" t="s">
        <v>88</v>
      </c>
      <c r="D21" t="s">
        <v>35</v>
      </c>
      <c r="E21" t="s">
        <v>36</v>
      </c>
      <c r="F21" t="s">
        <v>53</v>
      </c>
      <c r="G21" t="s">
        <v>38</v>
      </c>
      <c r="H21">
        <v>500000000</v>
      </c>
      <c r="I21" t="s">
        <v>89</v>
      </c>
      <c r="J21" t="s">
        <v>90</v>
      </c>
      <c r="K21" t="s">
        <v>41</v>
      </c>
      <c r="L21" t="s">
        <v>42</v>
      </c>
      <c r="N21" s="86" t="s">
        <v>43</v>
      </c>
      <c r="O21" t="s">
        <v>91</v>
      </c>
      <c r="P21" t="s">
        <v>92</v>
      </c>
      <c r="Q21" s="85">
        <v>44367</v>
      </c>
      <c r="S21" s="85">
        <v>44387</v>
      </c>
      <c r="T21">
        <v>6</v>
      </c>
      <c r="U21" t="s">
        <v>46</v>
      </c>
      <c r="V21">
        <v>175276370</v>
      </c>
      <c r="X21">
        <v>175276370</v>
      </c>
      <c r="Y21" t="s">
        <v>42</v>
      </c>
      <c r="Z21" t="s">
        <v>47</v>
      </c>
      <c r="AA21" t="s">
        <v>48</v>
      </c>
      <c r="AB21">
        <v>20</v>
      </c>
      <c r="AC21" t="s">
        <v>49</v>
      </c>
      <c r="AD21" t="s">
        <v>50</v>
      </c>
      <c r="AE21" t="s">
        <v>51</v>
      </c>
      <c r="AF21" t="s">
        <v>52</v>
      </c>
    </row>
    <row r="22" spans="1:32" x14ac:dyDescent="0.25">
      <c r="A22">
        <v>9</v>
      </c>
      <c r="B22" t="s">
        <v>33</v>
      </c>
      <c r="C22" t="s">
        <v>77</v>
      </c>
      <c r="D22" t="s">
        <v>35</v>
      </c>
      <c r="E22" t="s">
        <v>36</v>
      </c>
      <c r="F22" t="s">
        <v>78</v>
      </c>
      <c r="G22" t="s">
        <v>38</v>
      </c>
      <c r="H22">
        <v>31350000</v>
      </c>
      <c r="I22" t="s">
        <v>89</v>
      </c>
      <c r="J22" t="s">
        <v>93</v>
      </c>
      <c r="K22" t="s">
        <v>41</v>
      </c>
      <c r="L22" t="s">
        <v>80</v>
      </c>
      <c r="N22">
        <v>80111600</v>
      </c>
      <c r="O22" t="s">
        <v>94</v>
      </c>
      <c r="P22" t="s">
        <v>95</v>
      </c>
      <c r="Q22" s="85">
        <v>44214</v>
      </c>
      <c r="S22" s="85">
        <v>44226</v>
      </c>
      <c r="T22">
        <v>11</v>
      </c>
      <c r="U22" t="s">
        <v>83</v>
      </c>
      <c r="V22">
        <v>31350000</v>
      </c>
      <c r="W22">
        <v>2850000</v>
      </c>
      <c r="X22">
        <v>31350000</v>
      </c>
      <c r="Y22" t="s">
        <v>42</v>
      </c>
      <c r="Z22" t="s">
        <v>47</v>
      </c>
      <c r="AA22" t="s">
        <v>48</v>
      </c>
      <c r="AB22">
        <v>21</v>
      </c>
      <c r="AC22" t="s">
        <v>49</v>
      </c>
      <c r="AD22" t="s">
        <v>50</v>
      </c>
      <c r="AE22" t="s">
        <v>84</v>
      </c>
      <c r="AF22" t="s">
        <v>76</v>
      </c>
    </row>
    <row r="23" spans="1:32" x14ac:dyDescent="0.25">
      <c r="A23">
        <v>10</v>
      </c>
      <c r="B23" t="s">
        <v>33</v>
      </c>
      <c r="C23" t="s">
        <v>77</v>
      </c>
      <c r="D23" t="s">
        <v>35</v>
      </c>
      <c r="E23" t="s">
        <v>36</v>
      </c>
      <c r="F23" t="s">
        <v>78</v>
      </c>
      <c r="H23">
        <v>80300000</v>
      </c>
      <c r="I23" t="s">
        <v>89</v>
      </c>
      <c r="J23" t="s">
        <v>96</v>
      </c>
      <c r="K23" t="s">
        <v>41</v>
      </c>
      <c r="L23" t="s">
        <v>80</v>
      </c>
      <c r="N23">
        <v>80111600</v>
      </c>
      <c r="O23" t="s">
        <v>97</v>
      </c>
      <c r="P23" t="s">
        <v>82</v>
      </c>
      <c r="Q23" s="85">
        <v>44253</v>
      </c>
      <c r="S23" s="85">
        <v>44256</v>
      </c>
      <c r="T23">
        <v>11</v>
      </c>
      <c r="U23" t="s">
        <v>83</v>
      </c>
      <c r="V23">
        <v>80300000</v>
      </c>
      <c r="W23">
        <v>7300000</v>
      </c>
      <c r="X23">
        <v>80300000</v>
      </c>
      <c r="Y23" t="s">
        <v>47</v>
      </c>
      <c r="Z23" t="s">
        <v>47</v>
      </c>
      <c r="AA23" t="s">
        <v>48</v>
      </c>
      <c r="AD23" t="s">
        <v>50</v>
      </c>
      <c r="AE23" t="s">
        <v>84</v>
      </c>
      <c r="AF23" t="s">
        <v>76</v>
      </c>
    </row>
    <row r="24" spans="1:32" x14ac:dyDescent="0.25">
      <c r="B24" t="s">
        <v>33</v>
      </c>
      <c r="C24" t="s">
        <v>77</v>
      </c>
      <c r="D24" t="s">
        <v>35</v>
      </c>
      <c r="E24" t="s">
        <v>36</v>
      </c>
      <c r="F24" t="s">
        <v>78</v>
      </c>
      <c r="G24" t="s">
        <v>38</v>
      </c>
      <c r="I24" t="s">
        <v>89</v>
      </c>
      <c r="J24" t="s">
        <v>96</v>
      </c>
      <c r="AA24" t="s">
        <v>48</v>
      </c>
      <c r="AB24">
        <v>23</v>
      </c>
      <c r="AC24" t="s">
        <v>49</v>
      </c>
      <c r="AD24" t="s">
        <v>50</v>
      </c>
    </row>
    <row r="25" spans="1:32" ht="210" x14ac:dyDescent="0.25">
      <c r="A25">
        <v>11</v>
      </c>
      <c r="B25" t="s">
        <v>33</v>
      </c>
      <c r="C25" t="s">
        <v>77</v>
      </c>
      <c r="D25" t="s">
        <v>35</v>
      </c>
      <c r="E25" t="s">
        <v>36</v>
      </c>
      <c r="F25" t="s">
        <v>78</v>
      </c>
      <c r="G25" t="s">
        <v>38</v>
      </c>
      <c r="H25">
        <v>80300000</v>
      </c>
      <c r="I25" t="s">
        <v>89</v>
      </c>
      <c r="J25" t="s">
        <v>96</v>
      </c>
      <c r="K25" t="s">
        <v>41</v>
      </c>
      <c r="L25" t="s">
        <v>80</v>
      </c>
      <c r="N25">
        <v>80111600</v>
      </c>
      <c r="O25" s="86" t="s">
        <v>98</v>
      </c>
      <c r="P25" t="s">
        <v>82</v>
      </c>
      <c r="Q25" s="85">
        <v>44230</v>
      </c>
      <c r="S25" s="85">
        <v>44237</v>
      </c>
      <c r="T25">
        <v>11</v>
      </c>
      <c r="U25" t="s">
        <v>83</v>
      </c>
      <c r="V25">
        <v>80300000</v>
      </c>
      <c r="W25">
        <v>7300000</v>
      </c>
      <c r="X25">
        <v>80300000</v>
      </c>
      <c r="Y25" t="s">
        <v>42</v>
      </c>
      <c r="Z25" t="s">
        <v>47</v>
      </c>
      <c r="AA25" t="s">
        <v>48</v>
      </c>
      <c r="AB25">
        <v>24</v>
      </c>
      <c r="AC25" t="s">
        <v>49</v>
      </c>
      <c r="AD25" t="s">
        <v>50</v>
      </c>
      <c r="AE25" t="s">
        <v>84</v>
      </c>
      <c r="AF25" t="s">
        <v>76</v>
      </c>
    </row>
    <row r="26" spans="1:32" x14ac:dyDescent="0.25">
      <c r="B26" t="s">
        <v>33</v>
      </c>
      <c r="C26" t="s">
        <v>77</v>
      </c>
      <c r="D26" t="s">
        <v>35</v>
      </c>
      <c r="E26" t="s">
        <v>36</v>
      </c>
      <c r="F26" t="s">
        <v>78</v>
      </c>
      <c r="G26" t="s">
        <v>38</v>
      </c>
      <c r="I26" t="s">
        <v>89</v>
      </c>
      <c r="J26" t="s">
        <v>96</v>
      </c>
      <c r="AA26" t="s">
        <v>48</v>
      </c>
      <c r="AB26">
        <v>25</v>
      </c>
      <c r="AC26" t="s">
        <v>49</v>
      </c>
      <c r="AD26" t="s">
        <v>50</v>
      </c>
    </row>
    <row r="27" spans="1:32" x14ac:dyDescent="0.25">
      <c r="A27">
        <v>12</v>
      </c>
      <c r="B27" t="s">
        <v>33</v>
      </c>
      <c r="C27" t="s">
        <v>77</v>
      </c>
      <c r="D27" t="s">
        <v>35</v>
      </c>
      <c r="E27" t="s">
        <v>36</v>
      </c>
      <c r="F27" t="s">
        <v>78</v>
      </c>
      <c r="G27" t="s">
        <v>38</v>
      </c>
      <c r="H27">
        <v>49500000</v>
      </c>
      <c r="I27" t="s">
        <v>89</v>
      </c>
      <c r="J27" t="s">
        <v>96</v>
      </c>
      <c r="K27" t="s">
        <v>41</v>
      </c>
      <c r="L27" t="s">
        <v>80</v>
      </c>
      <c r="N27">
        <v>80111600</v>
      </c>
      <c r="O27" t="s">
        <v>99</v>
      </c>
      <c r="P27" t="s">
        <v>82</v>
      </c>
      <c r="Q27" s="85">
        <v>44208</v>
      </c>
      <c r="S27" s="85">
        <v>44216</v>
      </c>
      <c r="T27">
        <v>11</v>
      </c>
      <c r="U27" t="s">
        <v>83</v>
      </c>
      <c r="V27">
        <v>49500000</v>
      </c>
      <c r="W27">
        <v>4500000</v>
      </c>
      <c r="X27">
        <v>49500000</v>
      </c>
      <c r="Y27" t="s">
        <v>42</v>
      </c>
      <c r="Z27" t="s">
        <v>47</v>
      </c>
      <c r="AA27" t="s">
        <v>48</v>
      </c>
      <c r="AB27">
        <v>26</v>
      </c>
      <c r="AC27" t="s">
        <v>49</v>
      </c>
      <c r="AD27" t="s">
        <v>50</v>
      </c>
      <c r="AE27" t="s">
        <v>84</v>
      </c>
      <c r="AF27" t="s">
        <v>76</v>
      </c>
    </row>
    <row r="28" spans="1:32" x14ac:dyDescent="0.25">
      <c r="A28">
        <v>13</v>
      </c>
      <c r="B28" t="s">
        <v>33</v>
      </c>
      <c r="C28" t="s">
        <v>77</v>
      </c>
      <c r="D28" t="s">
        <v>35</v>
      </c>
      <c r="E28" t="s">
        <v>36</v>
      </c>
      <c r="F28" t="s">
        <v>78</v>
      </c>
      <c r="G28" t="s">
        <v>38</v>
      </c>
      <c r="H28">
        <v>49500000</v>
      </c>
      <c r="I28" t="s">
        <v>89</v>
      </c>
      <c r="J28" t="s">
        <v>96</v>
      </c>
      <c r="K28" t="s">
        <v>41</v>
      </c>
      <c r="L28" t="s">
        <v>80</v>
      </c>
      <c r="N28">
        <v>80111600</v>
      </c>
      <c r="O28" t="s">
        <v>100</v>
      </c>
      <c r="P28" t="s">
        <v>82</v>
      </c>
      <c r="Q28" s="85">
        <v>44208</v>
      </c>
      <c r="S28" s="85">
        <v>44226</v>
      </c>
      <c r="T28">
        <v>9</v>
      </c>
      <c r="U28" t="s">
        <v>83</v>
      </c>
      <c r="V28">
        <v>49500000</v>
      </c>
      <c r="W28">
        <v>5500000</v>
      </c>
      <c r="X28">
        <v>49500000</v>
      </c>
      <c r="Y28" t="s">
        <v>42</v>
      </c>
      <c r="Z28" t="s">
        <v>47</v>
      </c>
      <c r="AA28" t="s">
        <v>48</v>
      </c>
      <c r="AB28">
        <v>27</v>
      </c>
      <c r="AC28" t="s">
        <v>49</v>
      </c>
      <c r="AD28" t="s">
        <v>50</v>
      </c>
      <c r="AE28" t="s">
        <v>84</v>
      </c>
      <c r="AF28" t="s">
        <v>76</v>
      </c>
    </row>
    <row r="29" spans="1:32" x14ac:dyDescent="0.25">
      <c r="A29">
        <v>14</v>
      </c>
      <c r="B29" t="s">
        <v>33</v>
      </c>
      <c r="C29" t="s">
        <v>77</v>
      </c>
      <c r="D29" t="s">
        <v>35</v>
      </c>
      <c r="E29" t="s">
        <v>36</v>
      </c>
      <c r="F29" t="s">
        <v>78</v>
      </c>
      <c r="G29" t="s">
        <v>38</v>
      </c>
      <c r="H29">
        <v>80300000</v>
      </c>
      <c r="I29" t="s">
        <v>89</v>
      </c>
      <c r="J29" t="s">
        <v>96</v>
      </c>
      <c r="K29" t="s">
        <v>41</v>
      </c>
      <c r="L29" t="s">
        <v>80</v>
      </c>
      <c r="N29">
        <v>80111600</v>
      </c>
      <c r="O29" t="s">
        <v>101</v>
      </c>
      <c r="P29" t="s">
        <v>82</v>
      </c>
      <c r="Q29" s="85">
        <v>44214</v>
      </c>
      <c r="S29" s="85">
        <v>44226</v>
      </c>
      <c r="T29">
        <v>11</v>
      </c>
      <c r="U29" t="s">
        <v>83</v>
      </c>
      <c r="V29">
        <v>80300000</v>
      </c>
      <c r="W29">
        <v>7300000</v>
      </c>
      <c r="X29">
        <v>80300000</v>
      </c>
      <c r="Y29" t="s">
        <v>42</v>
      </c>
      <c r="Z29" t="s">
        <v>47</v>
      </c>
      <c r="AA29" t="s">
        <v>48</v>
      </c>
      <c r="AB29">
        <v>28</v>
      </c>
      <c r="AC29" t="s">
        <v>49</v>
      </c>
      <c r="AD29" t="s">
        <v>50</v>
      </c>
      <c r="AE29" t="s">
        <v>84</v>
      </c>
      <c r="AF29" t="s">
        <v>76</v>
      </c>
    </row>
    <row r="30" spans="1:32" x14ac:dyDescent="0.25">
      <c r="B30" t="s">
        <v>33</v>
      </c>
      <c r="C30" t="s">
        <v>77</v>
      </c>
      <c r="D30" t="s">
        <v>35</v>
      </c>
      <c r="E30" t="s">
        <v>36</v>
      </c>
      <c r="F30" t="s">
        <v>78</v>
      </c>
      <c r="G30" t="s">
        <v>38</v>
      </c>
      <c r="I30" t="s">
        <v>89</v>
      </c>
      <c r="J30" t="s">
        <v>96</v>
      </c>
      <c r="O30" t="s">
        <v>102</v>
      </c>
      <c r="AA30" t="s">
        <v>48</v>
      </c>
      <c r="AB30">
        <v>29</v>
      </c>
      <c r="AC30" t="s">
        <v>49</v>
      </c>
      <c r="AD30" t="s">
        <v>50</v>
      </c>
    </row>
    <row r="31" spans="1:32" x14ac:dyDescent="0.25">
      <c r="A31">
        <v>15</v>
      </c>
      <c r="B31" t="s">
        <v>33</v>
      </c>
      <c r="C31" t="s">
        <v>77</v>
      </c>
      <c r="D31" t="s">
        <v>35</v>
      </c>
      <c r="E31" t="s">
        <v>36</v>
      </c>
      <c r="F31" t="s">
        <v>78</v>
      </c>
      <c r="G31" t="s">
        <v>38</v>
      </c>
      <c r="H31">
        <v>90200000</v>
      </c>
      <c r="I31" t="s">
        <v>89</v>
      </c>
      <c r="J31" t="s">
        <v>96</v>
      </c>
      <c r="K31" t="s">
        <v>41</v>
      </c>
      <c r="L31" t="s">
        <v>80</v>
      </c>
      <c r="N31">
        <v>80111600</v>
      </c>
      <c r="O31" t="s">
        <v>102</v>
      </c>
      <c r="P31" t="s">
        <v>82</v>
      </c>
      <c r="Q31" s="85">
        <v>44206</v>
      </c>
      <c r="S31" s="85">
        <v>44226</v>
      </c>
      <c r="T31">
        <v>11</v>
      </c>
      <c r="U31" t="s">
        <v>83</v>
      </c>
      <c r="V31">
        <v>90200000</v>
      </c>
      <c r="W31">
        <v>8200000</v>
      </c>
      <c r="X31">
        <v>90200000</v>
      </c>
      <c r="Y31" t="s">
        <v>42</v>
      </c>
      <c r="Z31" t="s">
        <v>47</v>
      </c>
      <c r="AA31" t="s">
        <v>48</v>
      </c>
      <c r="AB31">
        <v>30</v>
      </c>
      <c r="AC31" t="s">
        <v>49</v>
      </c>
      <c r="AD31" t="s">
        <v>50</v>
      </c>
      <c r="AE31" t="s">
        <v>84</v>
      </c>
      <c r="AF31" t="s">
        <v>76</v>
      </c>
    </row>
    <row r="32" spans="1:32" x14ac:dyDescent="0.25">
      <c r="A32">
        <v>16</v>
      </c>
      <c r="B32" t="s">
        <v>33</v>
      </c>
      <c r="C32" t="s">
        <v>77</v>
      </c>
      <c r="D32" t="s">
        <v>35</v>
      </c>
      <c r="E32" t="s">
        <v>36</v>
      </c>
      <c r="F32" t="s">
        <v>78</v>
      </c>
      <c r="G32" t="s">
        <v>38</v>
      </c>
      <c r="H32">
        <v>80300000</v>
      </c>
      <c r="I32" t="s">
        <v>89</v>
      </c>
      <c r="J32" t="s">
        <v>96</v>
      </c>
      <c r="K32" t="s">
        <v>41</v>
      </c>
      <c r="L32" t="s">
        <v>80</v>
      </c>
      <c r="N32">
        <v>80111600</v>
      </c>
      <c r="O32" t="s">
        <v>101</v>
      </c>
      <c r="P32" t="s">
        <v>82</v>
      </c>
      <c r="Q32" s="85">
        <v>44249</v>
      </c>
      <c r="S32" s="85">
        <v>44255</v>
      </c>
      <c r="T32">
        <v>11</v>
      </c>
      <c r="U32" t="s">
        <v>83</v>
      </c>
      <c r="V32">
        <v>80300000</v>
      </c>
      <c r="W32">
        <v>7300000</v>
      </c>
      <c r="X32">
        <v>80300000</v>
      </c>
      <c r="Y32" t="s">
        <v>42</v>
      </c>
      <c r="Z32" t="s">
        <v>47</v>
      </c>
      <c r="AA32" t="s">
        <v>48</v>
      </c>
      <c r="AB32">
        <v>31</v>
      </c>
      <c r="AC32" t="s">
        <v>49</v>
      </c>
      <c r="AD32" t="s">
        <v>50</v>
      </c>
      <c r="AE32" t="s">
        <v>84</v>
      </c>
      <c r="AF32" t="s">
        <v>76</v>
      </c>
    </row>
    <row r="33" spans="1:32" x14ac:dyDescent="0.25">
      <c r="B33" t="s">
        <v>33</v>
      </c>
      <c r="C33" t="s">
        <v>77</v>
      </c>
      <c r="D33" t="s">
        <v>35</v>
      </c>
      <c r="E33" t="s">
        <v>36</v>
      </c>
      <c r="F33" t="s">
        <v>78</v>
      </c>
      <c r="G33" t="s">
        <v>38</v>
      </c>
      <c r="I33" t="s">
        <v>89</v>
      </c>
      <c r="J33" t="s">
        <v>96</v>
      </c>
      <c r="O33" t="s">
        <v>101</v>
      </c>
      <c r="AA33" t="s">
        <v>48</v>
      </c>
      <c r="AB33">
        <v>32</v>
      </c>
      <c r="AC33" t="s">
        <v>49</v>
      </c>
      <c r="AD33" t="s">
        <v>50</v>
      </c>
    </row>
    <row r="34" spans="1:32" x14ac:dyDescent="0.25">
      <c r="A34">
        <v>17</v>
      </c>
      <c r="B34" t="s">
        <v>33</v>
      </c>
      <c r="C34" t="s">
        <v>77</v>
      </c>
      <c r="D34" t="s">
        <v>35</v>
      </c>
      <c r="E34" t="s">
        <v>36</v>
      </c>
      <c r="F34" t="s">
        <v>78</v>
      </c>
      <c r="G34" t="s">
        <v>38</v>
      </c>
      <c r="H34">
        <v>80300000</v>
      </c>
      <c r="I34" t="s">
        <v>89</v>
      </c>
      <c r="J34" t="s">
        <v>96</v>
      </c>
      <c r="K34" t="s">
        <v>41</v>
      </c>
      <c r="L34" t="s">
        <v>80</v>
      </c>
      <c r="N34">
        <v>80111600</v>
      </c>
      <c r="O34" t="s">
        <v>101</v>
      </c>
      <c r="P34" t="s">
        <v>82</v>
      </c>
      <c r="Q34" s="85">
        <v>44230</v>
      </c>
      <c r="S34" s="85">
        <v>44232</v>
      </c>
      <c r="T34">
        <v>11</v>
      </c>
      <c r="U34" t="s">
        <v>83</v>
      </c>
      <c r="V34">
        <v>80300000</v>
      </c>
      <c r="W34">
        <v>7300000</v>
      </c>
      <c r="X34">
        <v>80300000</v>
      </c>
      <c r="Y34" t="s">
        <v>42</v>
      </c>
      <c r="Z34" t="s">
        <v>47</v>
      </c>
      <c r="AA34" t="s">
        <v>48</v>
      </c>
      <c r="AB34">
        <v>33</v>
      </c>
      <c r="AC34" t="s">
        <v>49</v>
      </c>
      <c r="AD34" t="s">
        <v>50</v>
      </c>
      <c r="AE34" t="s">
        <v>84</v>
      </c>
      <c r="AF34" t="s">
        <v>76</v>
      </c>
    </row>
    <row r="35" spans="1:32" x14ac:dyDescent="0.25">
      <c r="B35" t="s">
        <v>33</v>
      </c>
      <c r="C35" t="s">
        <v>77</v>
      </c>
      <c r="D35" t="s">
        <v>35</v>
      </c>
      <c r="E35" t="s">
        <v>36</v>
      </c>
      <c r="F35" t="s">
        <v>78</v>
      </c>
      <c r="G35" t="s">
        <v>38</v>
      </c>
      <c r="I35" t="s">
        <v>89</v>
      </c>
      <c r="J35" t="s">
        <v>96</v>
      </c>
      <c r="O35" t="s">
        <v>101</v>
      </c>
      <c r="AA35" t="s">
        <v>48</v>
      </c>
      <c r="AB35">
        <v>34</v>
      </c>
      <c r="AC35" t="s">
        <v>49</v>
      </c>
      <c r="AD35" t="s">
        <v>50</v>
      </c>
    </row>
    <row r="36" spans="1:32" x14ac:dyDescent="0.25">
      <c r="A36">
        <v>18</v>
      </c>
      <c r="B36" t="s">
        <v>33</v>
      </c>
      <c r="C36" t="s">
        <v>77</v>
      </c>
      <c r="D36" t="s">
        <v>35</v>
      </c>
      <c r="E36" t="s">
        <v>36</v>
      </c>
      <c r="F36" t="s">
        <v>78</v>
      </c>
      <c r="G36" t="s">
        <v>38</v>
      </c>
      <c r="H36">
        <v>80300000</v>
      </c>
      <c r="I36" t="s">
        <v>89</v>
      </c>
      <c r="J36" t="s">
        <v>96</v>
      </c>
      <c r="K36" t="s">
        <v>41</v>
      </c>
      <c r="L36" t="s">
        <v>80</v>
      </c>
      <c r="N36">
        <v>80111600</v>
      </c>
      <c r="O36" t="s">
        <v>101</v>
      </c>
      <c r="P36" t="s">
        <v>82</v>
      </c>
      <c r="Q36" s="85">
        <v>44230</v>
      </c>
      <c r="S36" s="85">
        <v>44232</v>
      </c>
      <c r="T36">
        <v>11</v>
      </c>
      <c r="U36" t="s">
        <v>83</v>
      </c>
      <c r="V36">
        <v>80300000</v>
      </c>
      <c r="W36">
        <v>7300000</v>
      </c>
      <c r="X36">
        <v>80300000</v>
      </c>
      <c r="Y36" t="s">
        <v>42</v>
      </c>
      <c r="Z36" t="s">
        <v>47</v>
      </c>
      <c r="AA36" t="s">
        <v>48</v>
      </c>
      <c r="AB36">
        <v>35</v>
      </c>
      <c r="AC36" t="s">
        <v>49</v>
      </c>
      <c r="AD36" t="s">
        <v>50</v>
      </c>
      <c r="AE36" t="s">
        <v>84</v>
      </c>
      <c r="AF36" t="s">
        <v>76</v>
      </c>
    </row>
    <row r="37" spans="1:32" x14ac:dyDescent="0.25">
      <c r="B37" t="s">
        <v>33</v>
      </c>
      <c r="C37" t="s">
        <v>77</v>
      </c>
      <c r="D37" t="s">
        <v>35</v>
      </c>
      <c r="E37" t="s">
        <v>36</v>
      </c>
      <c r="F37" t="s">
        <v>78</v>
      </c>
      <c r="G37" t="s">
        <v>38</v>
      </c>
      <c r="I37" t="s">
        <v>89</v>
      </c>
      <c r="J37" t="s">
        <v>96</v>
      </c>
      <c r="O37" t="s">
        <v>101</v>
      </c>
      <c r="AA37" t="s">
        <v>48</v>
      </c>
      <c r="AB37">
        <v>36</v>
      </c>
      <c r="AC37" t="s">
        <v>49</v>
      </c>
      <c r="AD37" t="s">
        <v>50</v>
      </c>
    </row>
    <row r="38" spans="1:32" x14ac:dyDescent="0.25">
      <c r="A38">
        <v>19</v>
      </c>
      <c r="B38" t="s">
        <v>33</v>
      </c>
      <c r="C38" t="s">
        <v>77</v>
      </c>
      <c r="D38" t="s">
        <v>35</v>
      </c>
      <c r="E38" t="s">
        <v>36</v>
      </c>
      <c r="F38" t="s">
        <v>78</v>
      </c>
      <c r="G38" t="s">
        <v>38</v>
      </c>
      <c r="H38">
        <v>74800000</v>
      </c>
      <c r="I38" t="s">
        <v>89</v>
      </c>
      <c r="J38" t="s">
        <v>96</v>
      </c>
      <c r="K38" t="s">
        <v>41</v>
      </c>
      <c r="L38" t="s">
        <v>80</v>
      </c>
      <c r="N38">
        <v>80111600</v>
      </c>
      <c r="O38" t="s">
        <v>100</v>
      </c>
      <c r="P38" t="s">
        <v>82</v>
      </c>
      <c r="Q38" s="85">
        <v>44230</v>
      </c>
      <c r="S38" s="85">
        <v>44232</v>
      </c>
      <c r="T38">
        <v>11</v>
      </c>
      <c r="U38" t="s">
        <v>83</v>
      </c>
      <c r="V38">
        <v>74800000</v>
      </c>
      <c r="W38">
        <v>6800000</v>
      </c>
      <c r="X38">
        <v>74800000</v>
      </c>
      <c r="Y38" t="s">
        <v>42</v>
      </c>
      <c r="Z38" t="s">
        <v>47</v>
      </c>
      <c r="AA38" t="s">
        <v>48</v>
      </c>
      <c r="AB38">
        <v>37</v>
      </c>
      <c r="AC38" t="s">
        <v>49</v>
      </c>
      <c r="AD38" t="s">
        <v>50</v>
      </c>
      <c r="AE38" t="s">
        <v>84</v>
      </c>
      <c r="AF38" t="s">
        <v>76</v>
      </c>
    </row>
    <row r="39" spans="1:32" x14ac:dyDescent="0.25">
      <c r="B39" t="s">
        <v>33</v>
      </c>
      <c r="C39" t="s">
        <v>77</v>
      </c>
      <c r="D39" t="s">
        <v>35</v>
      </c>
      <c r="E39" t="s">
        <v>36</v>
      </c>
      <c r="F39" t="s">
        <v>78</v>
      </c>
      <c r="G39" t="s">
        <v>38</v>
      </c>
      <c r="I39" t="s">
        <v>89</v>
      </c>
      <c r="J39" t="s">
        <v>96</v>
      </c>
      <c r="AA39" t="s">
        <v>48</v>
      </c>
      <c r="AB39">
        <v>38</v>
      </c>
      <c r="AC39" t="s">
        <v>49</v>
      </c>
      <c r="AD39" t="s">
        <v>50</v>
      </c>
    </row>
    <row r="40" spans="1:32" x14ac:dyDescent="0.25">
      <c r="A40">
        <v>20</v>
      </c>
      <c r="B40" t="s">
        <v>33</v>
      </c>
      <c r="C40" t="s">
        <v>77</v>
      </c>
      <c r="D40" t="s">
        <v>35</v>
      </c>
      <c r="E40" t="s">
        <v>36</v>
      </c>
      <c r="F40" t="s">
        <v>78</v>
      </c>
      <c r="G40" t="s">
        <v>38</v>
      </c>
      <c r="H40">
        <v>42350000</v>
      </c>
      <c r="I40" t="s">
        <v>89</v>
      </c>
      <c r="J40" t="s">
        <v>96</v>
      </c>
      <c r="K40" t="s">
        <v>41</v>
      </c>
      <c r="L40" t="s">
        <v>80</v>
      </c>
      <c r="N40">
        <v>80111600</v>
      </c>
      <c r="O40" t="s">
        <v>103</v>
      </c>
      <c r="P40" t="s">
        <v>82</v>
      </c>
      <c r="Q40" s="85">
        <v>44255</v>
      </c>
      <c r="S40" s="85">
        <v>44265</v>
      </c>
      <c r="T40">
        <v>11</v>
      </c>
      <c r="U40" t="s">
        <v>83</v>
      </c>
      <c r="V40">
        <v>42350000</v>
      </c>
      <c r="W40">
        <v>3850000</v>
      </c>
      <c r="X40">
        <v>42350000</v>
      </c>
      <c r="Y40" t="s">
        <v>42</v>
      </c>
      <c r="Z40" t="s">
        <v>47</v>
      </c>
      <c r="AA40" t="s">
        <v>48</v>
      </c>
      <c r="AB40">
        <v>39</v>
      </c>
      <c r="AC40" t="s">
        <v>49</v>
      </c>
      <c r="AD40" t="s">
        <v>50</v>
      </c>
      <c r="AE40" t="s">
        <v>84</v>
      </c>
      <c r="AF40" t="s">
        <v>76</v>
      </c>
    </row>
    <row r="41" spans="1:32" x14ac:dyDescent="0.25">
      <c r="A41">
        <v>21</v>
      </c>
      <c r="B41" t="s">
        <v>33</v>
      </c>
      <c r="C41" t="s">
        <v>77</v>
      </c>
      <c r="D41" t="s">
        <v>35</v>
      </c>
      <c r="E41" t="s">
        <v>36</v>
      </c>
      <c r="F41" t="s">
        <v>78</v>
      </c>
      <c r="G41" t="s">
        <v>38</v>
      </c>
      <c r="H41">
        <v>26950000</v>
      </c>
      <c r="I41" t="s">
        <v>89</v>
      </c>
      <c r="J41" t="s">
        <v>96</v>
      </c>
      <c r="K41" t="s">
        <v>41</v>
      </c>
      <c r="L41" t="s">
        <v>80</v>
      </c>
      <c r="N41">
        <v>80111600</v>
      </c>
      <c r="O41" t="s">
        <v>104</v>
      </c>
      <c r="P41" t="s">
        <v>95</v>
      </c>
      <c r="Q41" s="85">
        <v>44214</v>
      </c>
      <c r="S41" s="85">
        <v>44221</v>
      </c>
      <c r="T41">
        <v>11</v>
      </c>
      <c r="U41" t="s">
        <v>83</v>
      </c>
      <c r="V41">
        <v>26950000</v>
      </c>
      <c r="W41">
        <v>2450000</v>
      </c>
      <c r="X41">
        <v>26950000</v>
      </c>
      <c r="Y41" t="s">
        <v>42</v>
      </c>
      <c r="Z41" t="s">
        <v>47</v>
      </c>
      <c r="AA41" t="s">
        <v>48</v>
      </c>
      <c r="AB41">
        <v>40</v>
      </c>
      <c r="AC41" t="s">
        <v>49</v>
      </c>
      <c r="AD41" t="s">
        <v>50</v>
      </c>
      <c r="AE41" t="s">
        <v>84</v>
      </c>
      <c r="AF41" t="s">
        <v>76</v>
      </c>
    </row>
    <row r="42" spans="1:32" x14ac:dyDescent="0.25">
      <c r="A42">
        <v>22</v>
      </c>
      <c r="B42" t="s">
        <v>33</v>
      </c>
      <c r="C42" t="s">
        <v>77</v>
      </c>
      <c r="D42" t="s">
        <v>35</v>
      </c>
      <c r="E42" t="s">
        <v>36</v>
      </c>
      <c r="F42" t="s">
        <v>78</v>
      </c>
      <c r="G42" t="s">
        <v>38</v>
      </c>
      <c r="H42">
        <v>60500000</v>
      </c>
      <c r="I42" t="s">
        <v>89</v>
      </c>
      <c r="J42" t="s">
        <v>96</v>
      </c>
      <c r="K42" t="s">
        <v>41</v>
      </c>
      <c r="L42" t="s">
        <v>80</v>
      </c>
      <c r="N42">
        <v>80111600</v>
      </c>
      <c r="O42" t="s">
        <v>105</v>
      </c>
      <c r="P42" t="s">
        <v>82</v>
      </c>
      <c r="Q42" s="85">
        <v>44220</v>
      </c>
      <c r="S42" s="85">
        <v>44226</v>
      </c>
      <c r="T42">
        <v>11</v>
      </c>
      <c r="U42" t="s">
        <v>83</v>
      </c>
      <c r="V42">
        <v>60500000</v>
      </c>
      <c r="W42">
        <v>5500000</v>
      </c>
      <c r="X42">
        <v>60500000</v>
      </c>
      <c r="Y42" t="s">
        <v>42</v>
      </c>
      <c r="Z42" t="s">
        <v>47</v>
      </c>
      <c r="AA42" t="s">
        <v>48</v>
      </c>
      <c r="AB42">
        <v>41</v>
      </c>
      <c r="AC42" t="s">
        <v>49</v>
      </c>
      <c r="AD42" t="s">
        <v>50</v>
      </c>
      <c r="AE42" t="s">
        <v>84</v>
      </c>
      <c r="AF42" t="s">
        <v>76</v>
      </c>
    </row>
    <row r="43" spans="1:32" x14ac:dyDescent="0.25">
      <c r="A43">
        <v>23</v>
      </c>
      <c r="B43" t="s">
        <v>33</v>
      </c>
      <c r="C43" t="s">
        <v>77</v>
      </c>
      <c r="D43" t="s">
        <v>35</v>
      </c>
      <c r="E43" t="s">
        <v>36</v>
      </c>
      <c r="F43" t="s">
        <v>78</v>
      </c>
      <c r="G43" t="s">
        <v>38</v>
      </c>
      <c r="H43">
        <v>26950000</v>
      </c>
      <c r="I43" t="s">
        <v>89</v>
      </c>
      <c r="J43" t="s">
        <v>96</v>
      </c>
      <c r="K43" t="s">
        <v>41</v>
      </c>
      <c r="L43" t="s">
        <v>80</v>
      </c>
      <c r="N43">
        <v>80111600</v>
      </c>
      <c r="O43" t="s">
        <v>106</v>
      </c>
      <c r="P43" t="s">
        <v>95</v>
      </c>
      <c r="Q43" s="85">
        <v>44230</v>
      </c>
      <c r="S43" s="85">
        <v>44232</v>
      </c>
      <c r="T43">
        <v>11</v>
      </c>
      <c r="U43" t="s">
        <v>83</v>
      </c>
      <c r="V43">
        <v>26950000</v>
      </c>
      <c r="W43">
        <v>2450000</v>
      </c>
      <c r="X43">
        <v>26950000</v>
      </c>
      <c r="Y43" t="s">
        <v>42</v>
      </c>
      <c r="Z43" t="s">
        <v>47</v>
      </c>
      <c r="AA43" t="s">
        <v>48</v>
      </c>
      <c r="AB43">
        <v>42</v>
      </c>
      <c r="AC43" t="s">
        <v>49</v>
      </c>
      <c r="AD43" t="s">
        <v>50</v>
      </c>
      <c r="AE43" t="s">
        <v>84</v>
      </c>
      <c r="AF43" t="s">
        <v>76</v>
      </c>
    </row>
    <row r="44" spans="1:32" x14ac:dyDescent="0.25">
      <c r="A44">
        <v>24</v>
      </c>
      <c r="B44" t="s">
        <v>33</v>
      </c>
      <c r="C44" t="s">
        <v>77</v>
      </c>
      <c r="D44" t="s">
        <v>35</v>
      </c>
      <c r="E44" t="s">
        <v>36</v>
      </c>
      <c r="F44" t="s">
        <v>78</v>
      </c>
      <c r="G44" t="s">
        <v>38</v>
      </c>
      <c r="H44">
        <v>26950000</v>
      </c>
      <c r="I44" t="s">
        <v>89</v>
      </c>
      <c r="J44" t="s">
        <v>96</v>
      </c>
      <c r="K44" t="s">
        <v>41</v>
      </c>
      <c r="L44" t="s">
        <v>80</v>
      </c>
      <c r="N44">
        <v>80111600</v>
      </c>
      <c r="O44" t="s">
        <v>106</v>
      </c>
      <c r="P44" t="s">
        <v>95</v>
      </c>
      <c r="Q44" s="85">
        <v>44230</v>
      </c>
      <c r="S44" s="85">
        <v>44232</v>
      </c>
      <c r="T44">
        <v>11</v>
      </c>
      <c r="U44" t="s">
        <v>83</v>
      </c>
      <c r="V44">
        <v>26950000</v>
      </c>
      <c r="W44">
        <v>2450000</v>
      </c>
      <c r="X44">
        <v>26950000</v>
      </c>
      <c r="Y44" t="s">
        <v>42</v>
      </c>
      <c r="Z44" t="s">
        <v>47</v>
      </c>
      <c r="AA44" t="s">
        <v>48</v>
      </c>
      <c r="AB44">
        <v>43</v>
      </c>
      <c r="AC44" t="s">
        <v>49</v>
      </c>
      <c r="AD44" t="s">
        <v>50</v>
      </c>
      <c r="AE44" t="s">
        <v>84</v>
      </c>
      <c r="AF44" t="s">
        <v>76</v>
      </c>
    </row>
    <row r="45" spans="1:32" x14ac:dyDescent="0.25">
      <c r="A45">
        <v>25</v>
      </c>
      <c r="B45" t="s">
        <v>33</v>
      </c>
      <c r="C45" t="s">
        <v>77</v>
      </c>
      <c r="D45" t="s">
        <v>35</v>
      </c>
      <c r="E45" t="s">
        <v>36</v>
      </c>
      <c r="F45" t="s">
        <v>78</v>
      </c>
      <c r="G45" t="s">
        <v>38</v>
      </c>
      <c r="H45">
        <v>26950000</v>
      </c>
      <c r="I45" t="s">
        <v>89</v>
      </c>
      <c r="J45" t="s">
        <v>107</v>
      </c>
      <c r="K45" t="s">
        <v>41</v>
      </c>
      <c r="L45" t="s">
        <v>80</v>
      </c>
      <c r="N45">
        <v>80111600</v>
      </c>
      <c r="O45" t="s">
        <v>108</v>
      </c>
      <c r="P45" t="s">
        <v>95</v>
      </c>
      <c r="Q45" s="85">
        <v>44230</v>
      </c>
      <c r="S45" s="85">
        <v>44232</v>
      </c>
      <c r="T45">
        <v>11</v>
      </c>
      <c r="U45" t="s">
        <v>83</v>
      </c>
      <c r="V45">
        <v>26950000</v>
      </c>
      <c r="W45">
        <v>2450000</v>
      </c>
      <c r="X45">
        <v>26950000</v>
      </c>
      <c r="Y45" t="s">
        <v>42</v>
      </c>
      <c r="Z45" t="s">
        <v>47</v>
      </c>
      <c r="AA45" t="s">
        <v>48</v>
      </c>
      <c r="AB45">
        <v>44</v>
      </c>
      <c r="AC45" t="s">
        <v>49</v>
      </c>
      <c r="AD45" t="s">
        <v>50</v>
      </c>
      <c r="AE45" t="s">
        <v>84</v>
      </c>
      <c r="AF45" t="s">
        <v>76</v>
      </c>
    </row>
    <row r="46" spans="1:32" ht="120" x14ac:dyDescent="0.25">
      <c r="A46">
        <v>26</v>
      </c>
      <c r="B46" t="s">
        <v>33</v>
      </c>
      <c r="C46" t="s">
        <v>77</v>
      </c>
      <c r="D46" t="s">
        <v>35</v>
      </c>
      <c r="E46" t="s">
        <v>36</v>
      </c>
      <c r="F46" t="s">
        <v>78</v>
      </c>
      <c r="G46" t="s">
        <v>38</v>
      </c>
      <c r="H46">
        <v>26950000</v>
      </c>
      <c r="I46" t="s">
        <v>67</v>
      </c>
      <c r="J46" s="86" t="s">
        <v>109</v>
      </c>
      <c r="K46" t="s">
        <v>41</v>
      </c>
      <c r="L46" t="s">
        <v>80</v>
      </c>
      <c r="N46">
        <v>80111600</v>
      </c>
      <c r="O46" t="s">
        <v>108</v>
      </c>
      <c r="P46" t="s">
        <v>95</v>
      </c>
      <c r="Q46" s="85">
        <v>44230</v>
      </c>
      <c r="S46" s="85">
        <v>44232</v>
      </c>
      <c r="T46">
        <v>11</v>
      </c>
      <c r="U46" t="s">
        <v>83</v>
      </c>
      <c r="V46">
        <v>26950000</v>
      </c>
      <c r="W46">
        <v>2450000</v>
      </c>
      <c r="X46">
        <v>26950000</v>
      </c>
      <c r="Y46" t="s">
        <v>42</v>
      </c>
      <c r="Z46" t="s">
        <v>47</v>
      </c>
      <c r="AA46" t="s">
        <v>48</v>
      </c>
      <c r="AB46">
        <v>45</v>
      </c>
      <c r="AC46" t="s">
        <v>49</v>
      </c>
      <c r="AD46" t="s">
        <v>50</v>
      </c>
      <c r="AE46" t="s">
        <v>84</v>
      </c>
      <c r="AF46" t="s">
        <v>76</v>
      </c>
    </row>
    <row r="47" spans="1:32" ht="120" x14ac:dyDescent="0.25">
      <c r="A47">
        <v>27</v>
      </c>
      <c r="B47" t="s">
        <v>33</v>
      </c>
      <c r="C47" t="s">
        <v>77</v>
      </c>
      <c r="D47" t="s">
        <v>35</v>
      </c>
      <c r="E47" t="s">
        <v>36</v>
      </c>
      <c r="F47" t="s">
        <v>78</v>
      </c>
      <c r="G47" t="s">
        <v>38</v>
      </c>
      <c r="H47">
        <v>26950000</v>
      </c>
      <c r="I47" t="s">
        <v>67</v>
      </c>
      <c r="J47" s="86" t="s">
        <v>109</v>
      </c>
      <c r="K47" t="s">
        <v>41</v>
      </c>
      <c r="L47" t="s">
        <v>80</v>
      </c>
      <c r="N47">
        <v>80111600</v>
      </c>
      <c r="O47" t="s">
        <v>106</v>
      </c>
      <c r="P47" t="s">
        <v>95</v>
      </c>
      <c r="Q47" s="85">
        <v>44230</v>
      </c>
      <c r="S47" s="85">
        <v>44232</v>
      </c>
      <c r="T47">
        <v>11</v>
      </c>
      <c r="U47" t="s">
        <v>83</v>
      </c>
      <c r="V47">
        <v>26950000</v>
      </c>
      <c r="W47">
        <v>2450000</v>
      </c>
      <c r="X47">
        <v>26950000</v>
      </c>
      <c r="Y47" t="s">
        <v>42</v>
      </c>
      <c r="Z47" t="s">
        <v>47</v>
      </c>
      <c r="AA47" t="s">
        <v>48</v>
      </c>
      <c r="AB47">
        <v>46</v>
      </c>
      <c r="AC47" t="s">
        <v>49</v>
      </c>
      <c r="AD47" t="s">
        <v>50</v>
      </c>
      <c r="AE47" t="s">
        <v>84</v>
      </c>
      <c r="AF47" t="s">
        <v>76</v>
      </c>
    </row>
    <row r="48" spans="1:32" ht="120" x14ac:dyDescent="0.25">
      <c r="A48">
        <v>28</v>
      </c>
      <c r="B48" t="s">
        <v>33</v>
      </c>
      <c r="C48" t="s">
        <v>77</v>
      </c>
      <c r="D48" t="s">
        <v>35</v>
      </c>
      <c r="E48" t="s">
        <v>36</v>
      </c>
      <c r="F48" t="s">
        <v>78</v>
      </c>
      <c r="G48" t="s">
        <v>38</v>
      </c>
      <c r="H48">
        <v>26950000</v>
      </c>
      <c r="I48" t="s">
        <v>67</v>
      </c>
      <c r="J48" s="86" t="s">
        <v>109</v>
      </c>
      <c r="K48" t="s">
        <v>41</v>
      </c>
      <c r="L48" t="s">
        <v>80</v>
      </c>
      <c r="N48">
        <v>80111600</v>
      </c>
      <c r="O48" t="s">
        <v>106</v>
      </c>
      <c r="P48" t="s">
        <v>95</v>
      </c>
      <c r="Q48" s="85">
        <v>44230</v>
      </c>
      <c r="S48" s="85">
        <v>44232</v>
      </c>
      <c r="T48">
        <v>11</v>
      </c>
      <c r="U48" t="s">
        <v>83</v>
      </c>
      <c r="V48">
        <v>26950000</v>
      </c>
      <c r="W48">
        <v>2450000</v>
      </c>
      <c r="X48">
        <v>26950000</v>
      </c>
      <c r="Y48" t="s">
        <v>42</v>
      </c>
      <c r="Z48" t="s">
        <v>47</v>
      </c>
      <c r="AA48" t="s">
        <v>48</v>
      </c>
      <c r="AB48">
        <v>47</v>
      </c>
      <c r="AC48" t="s">
        <v>49</v>
      </c>
      <c r="AD48" t="s">
        <v>50</v>
      </c>
      <c r="AE48" t="s">
        <v>84</v>
      </c>
      <c r="AF48" t="s">
        <v>76</v>
      </c>
    </row>
    <row r="49" spans="1:32" ht="120" x14ac:dyDescent="0.25">
      <c r="A49">
        <v>29</v>
      </c>
      <c r="B49" t="s">
        <v>33</v>
      </c>
      <c r="C49" t="s">
        <v>77</v>
      </c>
      <c r="D49" t="s">
        <v>35</v>
      </c>
      <c r="E49" t="s">
        <v>36</v>
      </c>
      <c r="F49" t="s">
        <v>78</v>
      </c>
      <c r="G49" t="s">
        <v>38</v>
      </c>
      <c r="H49">
        <v>26950000</v>
      </c>
      <c r="I49" t="s">
        <v>67</v>
      </c>
      <c r="J49" s="86" t="s">
        <v>109</v>
      </c>
      <c r="K49" t="s">
        <v>41</v>
      </c>
      <c r="L49" t="s">
        <v>80</v>
      </c>
      <c r="N49">
        <v>80111600</v>
      </c>
      <c r="O49" t="s">
        <v>110</v>
      </c>
      <c r="P49" t="s">
        <v>95</v>
      </c>
      <c r="Q49" s="85">
        <v>44230</v>
      </c>
      <c r="S49" s="85">
        <v>44232</v>
      </c>
      <c r="T49">
        <v>11</v>
      </c>
      <c r="U49" t="s">
        <v>83</v>
      </c>
      <c r="V49">
        <v>26950000</v>
      </c>
      <c r="W49">
        <v>2450000</v>
      </c>
      <c r="X49">
        <v>26950000</v>
      </c>
      <c r="Y49" t="s">
        <v>42</v>
      </c>
      <c r="Z49" t="s">
        <v>47</v>
      </c>
      <c r="AA49" t="s">
        <v>48</v>
      </c>
      <c r="AB49">
        <v>48</v>
      </c>
      <c r="AC49" t="s">
        <v>49</v>
      </c>
      <c r="AD49" t="s">
        <v>50</v>
      </c>
      <c r="AE49" t="s">
        <v>84</v>
      </c>
      <c r="AF49" t="s">
        <v>76</v>
      </c>
    </row>
    <row r="50" spans="1:32" ht="120" x14ac:dyDescent="0.25">
      <c r="A50">
        <v>30</v>
      </c>
      <c r="B50" t="s">
        <v>33</v>
      </c>
      <c r="C50" t="s">
        <v>77</v>
      </c>
      <c r="D50" t="s">
        <v>35</v>
      </c>
      <c r="E50" t="s">
        <v>36</v>
      </c>
      <c r="F50" t="s">
        <v>78</v>
      </c>
      <c r="G50" t="s">
        <v>38</v>
      </c>
      <c r="H50">
        <v>26950000</v>
      </c>
      <c r="I50" t="s">
        <v>67</v>
      </c>
      <c r="J50" s="86" t="s">
        <v>109</v>
      </c>
      <c r="K50" t="s">
        <v>41</v>
      </c>
      <c r="L50" t="s">
        <v>80</v>
      </c>
      <c r="N50">
        <v>80111600</v>
      </c>
      <c r="O50" t="s">
        <v>110</v>
      </c>
      <c r="P50" t="s">
        <v>95</v>
      </c>
      <c r="Q50" s="85">
        <v>44230</v>
      </c>
      <c r="S50" s="85">
        <v>44232</v>
      </c>
      <c r="T50">
        <v>11</v>
      </c>
      <c r="U50" t="s">
        <v>83</v>
      </c>
      <c r="V50">
        <v>26950000</v>
      </c>
      <c r="W50">
        <v>2450000</v>
      </c>
      <c r="X50">
        <v>26950000</v>
      </c>
      <c r="Y50" t="s">
        <v>42</v>
      </c>
      <c r="Z50" t="s">
        <v>47</v>
      </c>
      <c r="AA50" t="s">
        <v>48</v>
      </c>
      <c r="AB50">
        <v>49</v>
      </c>
      <c r="AC50" t="s">
        <v>49</v>
      </c>
      <c r="AD50" t="s">
        <v>50</v>
      </c>
      <c r="AE50" t="s">
        <v>84</v>
      </c>
      <c r="AF50" t="s">
        <v>76</v>
      </c>
    </row>
    <row r="51" spans="1:32" ht="120" x14ac:dyDescent="0.25">
      <c r="A51">
        <v>31</v>
      </c>
      <c r="B51" t="s">
        <v>33</v>
      </c>
      <c r="C51" t="s">
        <v>77</v>
      </c>
      <c r="D51" t="s">
        <v>35</v>
      </c>
      <c r="E51" t="s">
        <v>36</v>
      </c>
      <c r="F51" t="s">
        <v>78</v>
      </c>
      <c r="G51" t="s">
        <v>38</v>
      </c>
      <c r="H51">
        <v>26950000</v>
      </c>
      <c r="I51" t="s">
        <v>67</v>
      </c>
      <c r="J51" s="86" t="s">
        <v>109</v>
      </c>
      <c r="K51" t="s">
        <v>41</v>
      </c>
      <c r="L51" t="s">
        <v>80</v>
      </c>
      <c r="N51">
        <v>80111600</v>
      </c>
      <c r="O51" t="s">
        <v>110</v>
      </c>
      <c r="P51" t="s">
        <v>95</v>
      </c>
      <c r="Q51" s="85">
        <v>44230</v>
      </c>
      <c r="S51" s="85">
        <v>44232</v>
      </c>
      <c r="T51">
        <v>11</v>
      </c>
      <c r="U51" t="s">
        <v>83</v>
      </c>
      <c r="V51">
        <v>26950000</v>
      </c>
      <c r="X51">
        <v>26950000</v>
      </c>
      <c r="Y51" t="s">
        <v>42</v>
      </c>
      <c r="Z51" t="s">
        <v>47</v>
      </c>
      <c r="AA51" t="s">
        <v>48</v>
      </c>
      <c r="AB51">
        <v>50</v>
      </c>
      <c r="AC51" t="s">
        <v>49</v>
      </c>
      <c r="AD51" t="s">
        <v>50</v>
      </c>
      <c r="AE51" t="s">
        <v>84</v>
      </c>
      <c r="AF51" t="s">
        <v>76</v>
      </c>
    </row>
    <row r="52" spans="1:32" ht="120" x14ac:dyDescent="0.25">
      <c r="A52">
        <v>32</v>
      </c>
      <c r="B52" t="s">
        <v>33</v>
      </c>
      <c r="C52" t="s">
        <v>77</v>
      </c>
      <c r="D52" t="s">
        <v>35</v>
      </c>
      <c r="E52" t="s">
        <v>36</v>
      </c>
      <c r="F52" t="s">
        <v>78</v>
      </c>
      <c r="G52" t="s">
        <v>38</v>
      </c>
      <c r="H52">
        <v>26950000</v>
      </c>
      <c r="I52" t="s">
        <v>67</v>
      </c>
      <c r="J52" s="86" t="s">
        <v>109</v>
      </c>
      <c r="K52" t="s">
        <v>41</v>
      </c>
      <c r="L52" t="s">
        <v>80</v>
      </c>
      <c r="N52">
        <v>80111600</v>
      </c>
      <c r="O52" t="s">
        <v>110</v>
      </c>
      <c r="P52" t="s">
        <v>95</v>
      </c>
      <c r="Q52">
        <v>44230</v>
      </c>
      <c r="S52" s="85">
        <v>44232</v>
      </c>
      <c r="T52">
        <v>11</v>
      </c>
      <c r="U52" t="s">
        <v>83</v>
      </c>
      <c r="V52">
        <v>26950000</v>
      </c>
      <c r="X52">
        <v>26950000</v>
      </c>
      <c r="Y52" t="s">
        <v>42</v>
      </c>
      <c r="Z52" t="s">
        <v>47</v>
      </c>
      <c r="AA52" t="s">
        <v>48</v>
      </c>
      <c r="AB52">
        <v>51</v>
      </c>
      <c r="AC52" t="s">
        <v>49</v>
      </c>
      <c r="AD52" t="s">
        <v>50</v>
      </c>
      <c r="AE52" t="s">
        <v>84</v>
      </c>
      <c r="AF52" t="s">
        <v>76</v>
      </c>
    </row>
    <row r="53" spans="1:32" ht="120" x14ac:dyDescent="0.25">
      <c r="A53">
        <v>33</v>
      </c>
      <c r="B53" t="s">
        <v>33</v>
      </c>
      <c r="C53" t="s">
        <v>77</v>
      </c>
      <c r="D53" t="s">
        <v>35</v>
      </c>
      <c r="E53" t="s">
        <v>36</v>
      </c>
      <c r="F53" t="s">
        <v>78</v>
      </c>
      <c r="G53" t="s">
        <v>38</v>
      </c>
      <c r="H53">
        <v>26950000</v>
      </c>
      <c r="I53" t="s">
        <v>67</v>
      </c>
      <c r="J53" s="86" t="s">
        <v>109</v>
      </c>
      <c r="K53" t="s">
        <v>41</v>
      </c>
      <c r="L53" t="s">
        <v>80</v>
      </c>
      <c r="N53">
        <v>80111600</v>
      </c>
      <c r="O53" t="s">
        <v>106</v>
      </c>
      <c r="P53" t="s">
        <v>95</v>
      </c>
      <c r="Q53">
        <v>44216</v>
      </c>
      <c r="S53" s="85">
        <v>44226</v>
      </c>
      <c r="T53">
        <v>11</v>
      </c>
      <c r="U53" t="s">
        <v>83</v>
      </c>
      <c r="V53">
        <v>26950000</v>
      </c>
      <c r="X53">
        <v>26950000</v>
      </c>
      <c r="Y53" t="s">
        <v>42</v>
      </c>
      <c r="Z53" t="s">
        <v>47</v>
      </c>
      <c r="AA53" t="s">
        <v>48</v>
      </c>
      <c r="AB53">
        <v>52</v>
      </c>
      <c r="AC53" t="s">
        <v>49</v>
      </c>
      <c r="AD53" t="s">
        <v>50</v>
      </c>
      <c r="AE53" t="s">
        <v>84</v>
      </c>
      <c r="AF53" t="s">
        <v>76</v>
      </c>
    </row>
    <row r="54" spans="1:32" ht="120" x14ac:dyDescent="0.25">
      <c r="A54">
        <v>34</v>
      </c>
      <c r="B54" t="s">
        <v>33</v>
      </c>
      <c r="C54" t="s">
        <v>77</v>
      </c>
      <c r="D54" t="s">
        <v>35</v>
      </c>
      <c r="E54" t="s">
        <v>36</v>
      </c>
      <c r="F54" t="s">
        <v>78</v>
      </c>
      <c r="G54" t="s">
        <v>38</v>
      </c>
      <c r="H54">
        <v>26950000</v>
      </c>
      <c r="I54" t="s">
        <v>67</v>
      </c>
      <c r="J54" s="86" t="s">
        <v>109</v>
      </c>
      <c r="K54" t="s">
        <v>41</v>
      </c>
      <c r="L54" t="s">
        <v>80</v>
      </c>
      <c r="N54">
        <v>80111600</v>
      </c>
      <c r="O54" t="s">
        <v>110</v>
      </c>
      <c r="P54" t="s">
        <v>95</v>
      </c>
      <c r="Q54" s="85">
        <v>44216</v>
      </c>
      <c r="S54" s="85">
        <v>44226</v>
      </c>
      <c r="T54">
        <v>11</v>
      </c>
      <c r="U54" t="s">
        <v>83</v>
      </c>
      <c r="V54">
        <v>26950000</v>
      </c>
      <c r="W54">
        <v>2450000</v>
      </c>
      <c r="X54">
        <v>26950000</v>
      </c>
      <c r="Y54" t="s">
        <v>42</v>
      </c>
      <c r="Z54" t="s">
        <v>47</v>
      </c>
      <c r="AA54" t="s">
        <v>48</v>
      </c>
      <c r="AB54">
        <v>53</v>
      </c>
      <c r="AC54" t="s">
        <v>49</v>
      </c>
      <c r="AD54" t="s">
        <v>50</v>
      </c>
      <c r="AE54" t="s">
        <v>84</v>
      </c>
      <c r="AF54" t="s">
        <v>76</v>
      </c>
    </row>
    <row r="55" spans="1:32" ht="120" x14ac:dyDescent="0.25">
      <c r="A55">
        <v>35</v>
      </c>
      <c r="B55" t="s">
        <v>33</v>
      </c>
      <c r="C55" t="s">
        <v>77</v>
      </c>
      <c r="D55" t="s">
        <v>35</v>
      </c>
      <c r="E55" t="s">
        <v>36</v>
      </c>
      <c r="F55" t="s">
        <v>78</v>
      </c>
      <c r="G55" t="s">
        <v>38</v>
      </c>
      <c r="H55">
        <v>26950000</v>
      </c>
      <c r="I55" t="s">
        <v>67</v>
      </c>
      <c r="J55" s="86" t="s">
        <v>109</v>
      </c>
      <c r="K55" t="s">
        <v>41</v>
      </c>
      <c r="L55" t="s">
        <v>80</v>
      </c>
      <c r="N55">
        <v>80111600</v>
      </c>
      <c r="O55" t="s">
        <v>110</v>
      </c>
      <c r="P55" t="s">
        <v>95</v>
      </c>
      <c r="Q55" s="85">
        <v>44216</v>
      </c>
      <c r="S55" s="85">
        <v>44226</v>
      </c>
      <c r="T55">
        <v>11</v>
      </c>
      <c r="U55" t="s">
        <v>83</v>
      </c>
      <c r="V55">
        <v>26950000</v>
      </c>
      <c r="W55">
        <v>2450000</v>
      </c>
      <c r="X55">
        <v>26950000</v>
      </c>
      <c r="Y55" t="s">
        <v>42</v>
      </c>
      <c r="Z55" t="s">
        <v>47</v>
      </c>
      <c r="AA55" t="s">
        <v>48</v>
      </c>
      <c r="AB55">
        <v>54</v>
      </c>
      <c r="AC55" t="s">
        <v>49</v>
      </c>
      <c r="AD55" t="s">
        <v>50</v>
      </c>
      <c r="AE55" t="s">
        <v>84</v>
      </c>
      <c r="AF55" t="s">
        <v>76</v>
      </c>
    </row>
    <row r="56" spans="1:32" ht="120" x14ac:dyDescent="0.25">
      <c r="A56">
        <v>36</v>
      </c>
      <c r="B56" t="s">
        <v>33</v>
      </c>
      <c r="C56" t="s">
        <v>77</v>
      </c>
      <c r="D56" t="s">
        <v>35</v>
      </c>
      <c r="E56" t="s">
        <v>36</v>
      </c>
      <c r="F56" t="s">
        <v>78</v>
      </c>
      <c r="G56" t="s">
        <v>38</v>
      </c>
      <c r="H56">
        <v>26950000</v>
      </c>
      <c r="I56" t="s">
        <v>67</v>
      </c>
      <c r="J56" s="86" t="s">
        <v>109</v>
      </c>
      <c r="K56" t="s">
        <v>41</v>
      </c>
      <c r="L56" t="s">
        <v>80</v>
      </c>
      <c r="N56">
        <v>80111600</v>
      </c>
      <c r="O56" t="s">
        <v>110</v>
      </c>
      <c r="P56" t="s">
        <v>95</v>
      </c>
      <c r="Q56" s="85">
        <v>44216</v>
      </c>
      <c r="S56" s="85">
        <v>44226</v>
      </c>
      <c r="T56">
        <v>11</v>
      </c>
      <c r="U56" t="s">
        <v>83</v>
      </c>
      <c r="V56">
        <v>26950000</v>
      </c>
      <c r="W56">
        <v>2450000</v>
      </c>
      <c r="X56">
        <v>26950000</v>
      </c>
      <c r="Y56" t="s">
        <v>42</v>
      </c>
      <c r="Z56" t="s">
        <v>47</v>
      </c>
      <c r="AA56" t="s">
        <v>48</v>
      </c>
      <c r="AB56">
        <v>55</v>
      </c>
      <c r="AC56" t="s">
        <v>49</v>
      </c>
      <c r="AD56" t="s">
        <v>50</v>
      </c>
      <c r="AE56" t="s">
        <v>84</v>
      </c>
      <c r="AF56" t="s">
        <v>76</v>
      </c>
    </row>
    <row r="57" spans="1:32" ht="120" x14ac:dyDescent="0.25">
      <c r="A57">
        <v>37</v>
      </c>
      <c r="B57" t="s">
        <v>33</v>
      </c>
      <c r="C57" t="s">
        <v>77</v>
      </c>
      <c r="D57" t="s">
        <v>35</v>
      </c>
      <c r="E57" t="s">
        <v>36</v>
      </c>
      <c r="F57" t="s">
        <v>78</v>
      </c>
      <c r="G57" t="s">
        <v>38</v>
      </c>
      <c r="H57">
        <v>26950000</v>
      </c>
      <c r="I57" t="s">
        <v>67</v>
      </c>
      <c r="J57" s="86" t="s">
        <v>109</v>
      </c>
      <c r="K57" t="s">
        <v>41</v>
      </c>
      <c r="L57" t="s">
        <v>80</v>
      </c>
      <c r="N57">
        <v>80111600</v>
      </c>
      <c r="O57" t="s">
        <v>110</v>
      </c>
      <c r="P57" t="s">
        <v>95</v>
      </c>
      <c r="Q57" s="85">
        <v>44216</v>
      </c>
      <c r="S57" s="85">
        <v>44226</v>
      </c>
      <c r="T57">
        <v>11</v>
      </c>
      <c r="U57" t="s">
        <v>83</v>
      </c>
      <c r="V57">
        <v>26950000</v>
      </c>
      <c r="W57">
        <v>2450000</v>
      </c>
      <c r="X57">
        <v>26950000</v>
      </c>
      <c r="Y57" t="s">
        <v>42</v>
      </c>
      <c r="Z57" t="s">
        <v>47</v>
      </c>
      <c r="AA57" t="s">
        <v>48</v>
      </c>
      <c r="AB57">
        <v>56</v>
      </c>
      <c r="AC57" t="s">
        <v>49</v>
      </c>
      <c r="AD57" t="s">
        <v>50</v>
      </c>
      <c r="AE57" t="s">
        <v>84</v>
      </c>
      <c r="AF57" t="s">
        <v>76</v>
      </c>
    </row>
    <row r="58" spans="1:32" ht="45" x14ac:dyDescent="0.25">
      <c r="A58">
        <v>38</v>
      </c>
      <c r="B58" t="s">
        <v>33</v>
      </c>
      <c r="C58" t="s">
        <v>77</v>
      </c>
      <c r="D58" t="s">
        <v>35</v>
      </c>
      <c r="E58" t="s">
        <v>36</v>
      </c>
      <c r="F58" t="s">
        <v>78</v>
      </c>
      <c r="G58" t="s">
        <v>38</v>
      </c>
      <c r="H58">
        <v>700000000</v>
      </c>
      <c r="I58" t="s">
        <v>111</v>
      </c>
      <c r="J58" t="s">
        <v>112</v>
      </c>
      <c r="K58" t="s">
        <v>41</v>
      </c>
      <c r="L58" t="s">
        <v>80</v>
      </c>
      <c r="N58" s="86" t="s">
        <v>113</v>
      </c>
      <c r="O58" t="s">
        <v>114</v>
      </c>
      <c r="P58" t="s">
        <v>115</v>
      </c>
      <c r="Q58" s="85">
        <v>44237</v>
      </c>
      <c r="S58" s="85">
        <v>44316</v>
      </c>
      <c r="T58">
        <v>6</v>
      </c>
      <c r="U58" t="s">
        <v>46</v>
      </c>
      <c r="V58">
        <v>700000000</v>
      </c>
      <c r="X58">
        <v>700000000</v>
      </c>
      <c r="Y58" t="s">
        <v>42</v>
      </c>
      <c r="Z58" t="s">
        <v>47</v>
      </c>
      <c r="AA58" t="s">
        <v>48</v>
      </c>
      <c r="AB58">
        <v>57</v>
      </c>
      <c r="AC58" t="s">
        <v>49</v>
      </c>
      <c r="AD58" t="s">
        <v>50</v>
      </c>
      <c r="AE58" t="s">
        <v>51</v>
      </c>
      <c r="AF58" t="s">
        <v>52</v>
      </c>
    </row>
    <row r="59" spans="1:32" x14ac:dyDescent="0.25">
      <c r="B59" t="s">
        <v>33</v>
      </c>
      <c r="C59" t="s">
        <v>77</v>
      </c>
      <c r="D59" t="s">
        <v>35</v>
      </c>
      <c r="E59" t="s">
        <v>36</v>
      </c>
      <c r="F59" t="s">
        <v>78</v>
      </c>
      <c r="G59" t="s">
        <v>38</v>
      </c>
      <c r="I59" t="s">
        <v>89</v>
      </c>
      <c r="J59" t="s">
        <v>79</v>
      </c>
      <c r="O59" t="s">
        <v>116</v>
      </c>
      <c r="AA59" t="s">
        <v>48</v>
      </c>
      <c r="AB59">
        <v>58</v>
      </c>
      <c r="AC59" t="s">
        <v>49</v>
      </c>
      <c r="AD59" t="s">
        <v>50</v>
      </c>
    </row>
    <row r="60" spans="1:32" x14ac:dyDescent="0.25">
      <c r="B60" t="s">
        <v>33</v>
      </c>
      <c r="C60" t="s">
        <v>77</v>
      </c>
      <c r="D60" t="s">
        <v>35</v>
      </c>
      <c r="E60" t="s">
        <v>36</v>
      </c>
      <c r="F60" t="s">
        <v>78</v>
      </c>
      <c r="G60" t="s">
        <v>38</v>
      </c>
      <c r="I60" t="s">
        <v>89</v>
      </c>
      <c r="J60" t="s">
        <v>79</v>
      </c>
      <c r="O60" t="s">
        <v>116</v>
      </c>
      <c r="AA60" t="s">
        <v>48</v>
      </c>
      <c r="AB60">
        <v>59</v>
      </c>
      <c r="AC60" t="s">
        <v>49</v>
      </c>
      <c r="AD60" t="s">
        <v>50</v>
      </c>
    </row>
    <row r="61" spans="1:32" ht="60" x14ac:dyDescent="0.25">
      <c r="A61">
        <v>39</v>
      </c>
      <c r="B61" t="s">
        <v>33</v>
      </c>
      <c r="C61" t="s">
        <v>77</v>
      </c>
      <c r="D61" t="s">
        <v>35</v>
      </c>
      <c r="E61" t="s">
        <v>36</v>
      </c>
      <c r="F61" t="s">
        <v>78</v>
      </c>
      <c r="G61" t="s">
        <v>38</v>
      </c>
      <c r="H61">
        <v>300000000</v>
      </c>
      <c r="I61" t="s">
        <v>117</v>
      </c>
      <c r="J61" t="s">
        <v>118</v>
      </c>
      <c r="K61" t="s">
        <v>41</v>
      </c>
      <c r="L61" t="s">
        <v>80</v>
      </c>
      <c r="N61" s="86" t="s">
        <v>119</v>
      </c>
      <c r="O61" t="s">
        <v>120</v>
      </c>
      <c r="P61" t="s">
        <v>115</v>
      </c>
      <c r="Q61" s="85">
        <v>44237</v>
      </c>
      <c r="S61" s="85">
        <v>44316</v>
      </c>
      <c r="T61">
        <v>7</v>
      </c>
      <c r="U61" t="s">
        <v>121</v>
      </c>
      <c r="V61">
        <v>300000000</v>
      </c>
      <c r="X61">
        <v>300000000</v>
      </c>
      <c r="Y61" t="s">
        <v>42</v>
      </c>
      <c r="Z61" t="s">
        <v>47</v>
      </c>
      <c r="AA61" t="s">
        <v>48</v>
      </c>
      <c r="AB61">
        <v>60</v>
      </c>
      <c r="AC61" t="s">
        <v>49</v>
      </c>
      <c r="AD61" t="s">
        <v>50</v>
      </c>
      <c r="AE61" t="s">
        <v>122</v>
      </c>
      <c r="AF61" t="s">
        <v>76</v>
      </c>
    </row>
    <row r="62" spans="1:32" x14ac:dyDescent="0.25">
      <c r="B62" t="s">
        <v>33</v>
      </c>
      <c r="C62" t="s">
        <v>77</v>
      </c>
      <c r="D62" t="s">
        <v>35</v>
      </c>
      <c r="E62" t="s">
        <v>36</v>
      </c>
      <c r="F62" t="s">
        <v>78</v>
      </c>
      <c r="G62" t="s">
        <v>38</v>
      </c>
      <c r="I62" t="s">
        <v>89</v>
      </c>
      <c r="J62" t="s">
        <v>118</v>
      </c>
      <c r="O62" t="s">
        <v>120</v>
      </c>
      <c r="AA62" t="s">
        <v>48</v>
      </c>
      <c r="AB62">
        <v>61</v>
      </c>
      <c r="AC62" t="s">
        <v>49</v>
      </c>
      <c r="AD62" t="s">
        <v>50</v>
      </c>
    </row>
    <row r="63" spans="1:32" x14ac:dyDescent="0.25">
      <c r="B63" t="s">
        <v>33</v>
      </c>
      <c r="C63" t="s">
        <v>77</v>
      </c>
      <c r="D63" t="s">
        <v>35</v>
      </c>
      <c r="E63" t="s">
        <v>36</v>
      </c>
      <c r="F63" t="s">
        <v>78</v>
      </c>
      <c r="G63" t="s">
        <v>38</v>
      </c>
      <c r="I63" t="s">
        <v>89</v>
      </c>
      <c r="J63" t="s">
        <v>85</v>
      </c>
      <c r="O63" t="s">
        <v>120</v>
      </c>
      <c r="AA63" t="s">
        <v>48</v>
      </c>
      <c r="AB63">
        <v>62</v>
      </c>
      <c r="AC63" t="s">
        <v>49</v>
      </c>
      <c r="AD63" t="s">
        <v>50</v>
      </c>
    </row>
    <row r="64" spans="1:32" ht="45" x14ac:dyDescent="0.25">
      <c r="A64">
        <v>40</v>
      </c>
      <c r="B64" t="s">
        <v>33</v>
      </c>
      <c r="C64" t="s">
        <v>77</v>
      </c>
      <c r="D64" t="s">
        <v>35</v>
      </c>
      <c r="E64" t="s">
        <v>36</v>
      </c>
      <c r="F64" t="s">
        <v>78</v>
      </c>
      <c r="G64" t="s">
        <v>38</v>
      </c>
      <c r="H64">
        <v>1000000000</v>
      </c>
      <c r="I64" t="s">
        <v>123</v>
      </c>
      <c r="J64" t="s">
        <v>85</v>
      </c>
      <c r="K64" t="s">
        <v>41</v>
      </c>
      <c r="L64" t="s">
        <v>80</v>
      </c>
      <c r="N64" s="86" t="s">
        <v>43</v>
      </c>
      <c r="O64" t="s">
        <v>124</v>
      </c>
      <c r="P64" t="s">
        <v>125</v>
      </c>
      <c r="Q64" s="85">
        <v>44237</v>
      </c>
      <c r="S64" s="85">
        <v>44316</v>
      </c>
      <c r="T64">
        <v>4</v>
      </c>
      <c r="U64" t="s">
        <v>46</v>
      </c>
      <c r="V64">
        <v>2452000000</v>
      </c>
      <c r="X64">
        <v>1162245896</v>
      </c>
      <c r="Y64" t="s">
        <v>42</v>
      </c>
      <c r="Z64" t="s">
        <v>47</v>
      </c>
      <c r="AA64" t="s">
        <v>48</v>
      </c>
      <c r="AB64">
        <v>63</v>
      </c>
      <c r="AC64" t="s">
        <v>49</v>
      </c>
      <c r="AD64" t="s">
        <v>50</v>
      </c>
      <c r="AE64" t="s">
        <v>122</v>
      </c>
      <c r="AF64" t="s">
        <v>76</v>
      </c>
    </row>
    <row r="65" spans="1:32" x14ac:dyDescent="0.25">
      <c r="B65" t="s">
        <v>33</v>
      </c>
      <c r="C65" t="s">
        <v>77</v>
      </c>
      <c r="D65" t="s">
        <v>35</v>
      </c>
      <c r="E65" t="s">
        <v>36</v>
      </c>
      <c r="F65" t="s">
        <v>78</v>
      </c>
      <c r="G65" t="s">
        <v>38</v>
      </c>
      <c r="I65" t="s">
        <v>89</v>
      </c>
      <c r="J65" t="s">
        <v>126</v>
      </c>
      <c r="O65" t="s">
        <v>124</v>
      </c>
      <c r="AA65" t="s">
        <v>48</v>
      </c>
      <c r="AB65">
        <v>64</v>
      </c>
      <c r="AC65" t="s">
        <v>49</v>
      </c>
      <c r="AD65" t="s">
        <v>50</v>
      </c>
    </row>
    <row r="66" spans="1:32" x14ac:dyDescent="0.25">
      <c r="B66" t="s">
        <v>33</v>
      </c>
      <c r="C66" t="s">
        <v>77</v>
      </c>
      <c r="D66" t="s">
        <v>35</v>
      </c>
      <c r="E66" t="s">
        <v>36</v>
      </c>
      <c r="F66" t="s">
        <v>78</v>
      </c>
      <c r="G66" t="s">
        <v>38</v>
      </c>
      <c r="I66" t="s">
        <v>89</v>
      </c>
      <c r="J66" t="s">
        <v>126</v>
      </c>
      <c r="O66" t="s">
        <v>124</v>
      </c>
      <c r="AA66" t="s">
        <v>48</v>
      </c>
      <c r="AB66">
        <v>65</v>
      </c>
      <c r="AC66" t="s">
        <v>49</v>
      </c>
      <c r="AD66" t="s">
        <v>50</v>
      </c>
    </row>
    <row r="67" spans="1:32" ht="60" x14ac:dyDescent="0.25">
      <c r="A67">
        <v>41</v>
      </c>
      <c r="B67" t="s">
        <v>33</v>
      </c>
      <c r="C67" t="s">
        <v>77</v>
      </c>
      <c r="D67" t="s">
        <v>35</v>
      </c>
      <c r="E67" t="s">
        <v>36</v>
      </c>
      <c r="F67" t="s">
        <v>78</v>
      </c>
      <c r="G67" t="s">
        <v>38</v>
      </c>
      <c r="H67">
        <v>120000000</v>
      </c>
      <c r="I67" t="s">
        <v>127</v>
      </c>
      <c r="J67" t="s">
        <v>86</v>
      </c>
      <c r="K67" t="s">
        <v>41</v>
      </c>
      <c r="L67" t="s">
        <v>80</v>
      </c>
      <c r="N67" s="86" t="s">
        <v>68</v>
      </c>
      <c r="O67" t="s">
        <v>128</v>
      </c>
      <c r="P67" t="s">
        <v>70</v>
      </c>
      <c r="Q67" s="85">
        <v>44237</v>
      </c>
      <c r="S67" s="85">
        <v>44316</v>
      </c>
      <c r="T67">
        <v>5</v>
      </c>
      <c r="U67" t="s">
        <v>64</v>
      </c>
      <c r="V67">
        <v>120000000</v>
      </c>
      <c r="X67">
        <v>120000000</v>
      </c>
      <c r="Y67" t="s">
        <v>42</v>
      </c>
      <c r="Z67" t="s">
        <v>47</v>
      </c>
      <c r="AA67" t="s">
        <v>48</v>
      </c>
      <c r="AB67">
        <v>66</v>
      </c>
      <c r="AC67" t="s">
        <v>49</v>
      </c>
      <c r="AD67" t="s">
        <v>50</v>
      </c>
      <c r="AE67" t="s">
        <v>51</v>
      </c>
      <c r="AF67" t="s">
        <v>76</v>
      </c>
    </row>
    <row r="68" spans="1:32" x14ac:dyDescent="0.25">
      <c r="B68" t="s">
        <v>33</v>
      </c>
      <c r="C68" t="s">
        <v>77</v>
      </c>
      <c r="D68" t="s">
        <v>35</v>
      </c>
      <c r="E68" t="s">
        <v>36</v>
      </c>
      <c r="F68" t="s">
        <v>78</v>
      </c>
      <c r="G68" t="s">
        <v>38</v>
      </c>
      <c r="I68" t="s">
        <v>89</v>
      </c>
      <c r="J68" t="s">
        <v>86</v>
      </c>
      <c r="O68" t="s">
        <v>129</v>
      </c>
      <c r="AA68" t="s">
        <v>48</v>
      </c>
      <c r="AB68">
        <v>67</v>
      </c>
      <c r="AC68" t="s">
        <v>49</v>
      </c>
      <c r="AD68" t="s">
        <v>50</v>
      </c>
    </row>
    <row r="69" spans="1:32" x14ac:dyDescent="0.25">
      <c r="B69" t="s">
        <v>33</v>
      </c>
      <c r="C69" t="s">
        <v>77</v>
      </c>
      <c r="D69" t="s">
        <v>35</v>
      </c>
      <c r="E69" t="s">
        <v>36</v>
      </c>
      <c r="F69" t="s">
        <v>78</v>
      </c>
      <c r="G69" t="s">
        <v>38</v>
      </c>
      <c r="I69" t="s">
        <v>89</v>
      </c>
      <c r="J69" t="s">
        <v>130</v>
      </c>
      <c r="O69" t="s">
        <v>129</v>
      </c>
      <c r="AA69" t="s">
        <v>48</v>
      </c>
      <c r="AB69">
        <v>68</v>
      </c>
      <c r="AC69" t="s">
        <v>49</v>
      </c>
      <c r="AD69" t="s">
        <v>50</v>
      </c>
    </row>
    <row r="70" spans="1:32" ht="30" x14ac:dyDescent="0.25">
      <c r="A70">
        <v>42</v>
      </c>
      <c r="B70" t="s">
        <v>33</v>
      </c>
      <c r="C70" t="s">
        <v>77</v>
      </c>
      <c r="D70" t="s">
        <v>35</v>
      </c>
      <c r="E70" t="s">
        <v>36</v>
      </c>
      <c r="F70" t="s">
        <v>78</v>
      </c>
      <c r="G70" t="s">
        <v>38</v>
      </c>
      <c r="H70">
        <v>402671145</v>
      </c>
      <c r="I70" t="s">
        <v>89</v>
      </c>
      <c r="J70" t="s">
        <v>130</v>
      </c>
      <c r="K70" t="s">
        <v>41</v>
      </c>
      <c r="L70" t="s">
        <v>131</v>
      </c>
      <c r="N70" s="86" t="s">
        <v>132</v>
      </c>
      <c r="O70" t="s">
        <v>133</v>
      </c>
      <c r="P70" t="s">
        <v>134</v>
      </c>
      <c r="Q70" s="85">
        <v>44237</v>
      </c>
      <c r="S70" s="85">
        <v>44316</v>
      </c>
      <c r="T70">
        <v>4</v>
      </c>
      <c r="U70" t="s">
        <v>135</v>
      </c>
      <c r="V70">
        <v>402671149</v>
      </c>
      <c r="X70">
        <v>402671149</v>
      </c>
      <c r="Y70" t="s">
        <v>42</v>
      </c>
      <c r="Z70" t="s">
        <v>47</v>
      </c>
      <c r="AA70" t="s">
        <v>48</v>
      </c>
      <c r="AB70">
        <v>69</v>
      </c>
      <c r="AC70" t="s">
        <v>49</v>
      </c>
      <c r="AD70" t="s">
        <v>50</v>
      </c>
      <c r="AE70" t="s">
        <v>122</v>
      </c>
      <c r="AF70" t="s">
        <v>52</v>
      </c>
    </row>
    <row r="71" spans="1:32" x14ac:dyDescent="0.25">
      <c r="B71" t="s">
        <v>33</v>
      </c>
      <c r="C71" t="s">
        <v>77</v>
      </c>
      <c r="D71" t="s">
        <v>35</v>
      </c>
      <c r="E71" t="s">
        <v>36</v>
      </c>
      <c r="F71" t="s">
        <v>78</v>
      </c>
      <c r="G71" t="s">
        <v>38</v>
      </c>
      <c r="I71" t="s">
        <v>89</v>
      </c>
      <c r="J71" t="s">
        <v>136</v>
      </c>
      <c r="O71" t="s">
        <v>133</v>
      </c>
      <c r="AA71" t="s">
        <v>48</v>
      </c>
      <c r="AB71">
        <v>70</v>
      </c>
      <c r="AC71" t="s">
        <v>49</v>
      </c>
      <c r="AD71" t="s">
        <v>50</v>
      </c>
    </row>
    <row r="72" spans="1:32" x14ac:dyDescent="0.25">
      <c r="B72" t="s">
        <v>33</v>
      </c>
      <c r="C72" t="s">
        <v>77</v>
      </c>
      <c r="D72" t="s">
        <v>35</v>
      </c>
      <c r="E72" t="s">
        <v>36</v>
      </c>
      <c r="F72" t="s">
        <v>78</v>
      </c>
      <c r="G72" t="s">
        <v>38</v>
      </c>
      <c r="I72" t="s">
        <v>89</v>
      </c>
      <c r="J72" t="s">
        <v>136</v>
      </c>
      <c r="O72" t="s">
        <v>133</v>
      </c>
      <c r="AA72" t="s">
        <v>48</v>
      </c>
      <c r="AB72">
        <v>71</v>
      </c>
      <c r="AC72" t="s">
        <v>49</v>
      </c>
      <c r="AD72" t="s">
        <v>50</v>
      </c>
    </row>
    <row r="73" spans="1:32" ht="30" x14ac:dyDescent="0.25">
      <c r="A73">
        <v>43</v>
      </c>
      <c r="B73" t="s">
        <v>33</v>
      </c>
      <c r="C73" t="s">
        <v>77</v>
      </c>
      <c r="D73" t="s">
        <v>35</v>
      </c>
      <c r="E73" t="s">
        <v>36</v>
      </c>
      <c r="F73" t="s">
        <v>78</v>
      </c>
      <c r="G73" t="s">
        <v>38</v>
      </c>
      <c r="H73">
        <v>23400000</v>
      </c>
      <c r="I73" t="s">
        <v>117</v>
      </c>
      <c r="J73" t="s">
        <v>93</v>
      </c>
      <c r="K73" t="s">
        <v>41</v>
      </c>
      <c r="L73" t="s">
        <v>80</v>
      </c>
      <c r="N73" s="86" t="s">
        <v>137</v>
      </c>
      <c r="O73" t="s">
        <v>138</v>
      </c>
      <c r="P73" t="s">
        <v>134</v>
      </c>
      <c r="Q73" s="85">
        <v>44280</v>
      </c>
      <c r="S73" s="85">
        <v>44301</v>
      </c>
      <c r="T73">
        <v>4</v>
      </c>
      <c r="U73" t="s">
        <v>139</v>
      </c>
      <c r="V73">
        <v>23400000</v>
      </c>
      <c r="X73">
        <v>23400000</v>
      </c>
      <c r="Y73" t="s">
        <v>42</v>
      </c>
      <c r="Z73" t="s">
        <v>47</v>
      </c>
      <c r="AA73" t="s">
        <v>48</v>
      </c>
      <c r="AB73">
        <v>72</v>
      </c>
      <c r="AC73" t="s">
        <v>49</v>
      </c>
      <c r="AD73" t="s">
        <v>50</v>
      </c>
      <c r="AE73" t="s">
        <v>122</v>
      </c>
      <c r="AF73" t="s">
        <v>76</v>
      </c>
    </row>
    <row r="74" spans="1:32" ht="150" x14ac:dyDescent="0.25">
      <c r="A74">
        <v>44</v>
      </c>
      <c r="B74" t="s">
        <v>33</v>
      </c>
      <c r="C74" t="s">
        <v>77</v>
      </c>
      <c r="D74" t="s">
        <v>35</v>
      </c>
      <c r="E74" t="s">
        <v>36</v>
      </c>
      <c r="F74" t="s">
        <v>78</v>
      </c>
      <c r="G74" t="s">
        <v>38</v>
      </c>
      <c r="H74">
        <v>100000000</v>
      </c>
      <c r="I74" t="s">
        <v>140</v>
      </c>
      <c r="J74" t="s">
        <v>93</v>
      </c>
      <c r="K74" t="s">
        <v>41</v>
      </c>
      <c r="L74" t="s">
        <v>80</v>
      </c>
      <c r="N74" s="86" t="s">
        <v>141</v>
      </c>
      <c r="O74" s="86" t="s">
        <v>142</v>
      </c>
      <c r="P74" t="s">
        <v>143</v>
      </c>
      <c r="Q74" s="85">
        <v>44209</v>
      </c>
      <c r="S74" s="85">
        <v>44223</v>
      </c>
      <c r="T74">
        <v>11</v>
      </c>
      <c r="U74" t="s">
        <v>144</v>
      </c>
      <c r="V74">
        <v>100000000</v>
      </c>
      <c r="X74">
        <v>100000000</v>
      </c>
      <c r="Y74" t="s">
        <v>42</v>
      </c>
      <c r="Z74" t="s">
        <v>47</v>
      </c>
      <c r="AA74" t="s">
        <v>48</v>
      </c>
      <c r="AB74">
        <v>73</v>
      </c>
      <c r="AC74" t="s">
        <v>49</v>
      </c>
      <c r="AD74" t="s">
        <v>50</v>
      </c>
      <c r="AE74" t="s">
        <v>145</v>
      </c>
      <c r="AF74" t="s">
        <v>76</v>
      </c>
    </row>
    <row r="75" spans="1:32" ht="285" x14ac:dyDescent="0.25">
      <c r="A75">
        <v>45</v>
      </c>
      <c r="B75" t="s">
        <v>33</v>
      </c>
      <c r="C75" t="s">
        <v>77</v>
      </c>
      <c r="D75" t="s">
        <v>35</v>
      </c>
      <c r="E75" t="s">
        <v>36</v>
      </c>
      <c r="F75" t="s">
        <v>78</v>
      </c>
      <c r="G75" t="s">
        <v>38</v>
      </c>
      <c r="H75">
        <v>111000000</v>
      </c>
      <c r="I75" t="s">
        <v>146</v>
      </c>
      <c r="J75" t="s">
        <v>147</v>
      </c>
      <c r="K75" t="s">
        <v>41</v>
      </c>
      <c r="L75" t="s">
        <v>80</v>
      </c>
      <c r="N75" s="86" t="s">
        <v>148</v>
      </c>
      <c r="O75" s="86" t="s">
        <v>149</v>
      </c>
      <c r="P75" t="s">
        <v>150</v>
      </c>
      <c r="Q75" s="85">
        <v>44237</v>
      </c>
      <c r="S75" s="85">
        <v>43905</v>
      </c>
      <c r="T75">
        <v>11</v>
      </c>
      <c r="U75" t="s">
        <v>46</v>
      </c>
      <c r="V75">
        <v>479356996</v>
      </c>
      <c r="X75">
        <v>479356996</v>
      </c>
      <c r="Y75" t="s">
        <v>42</v>
      </c>
      <c r="Z75" t="s">
        <v>47</v>
      </c>
      <c r="AA75" t="s">
        <v>48</v>
      </c>
      <c r="AB75">
        <v>74</v>
      </c>
      <c r="AC75" t="s">
        <v>49</v>
      </c>
      <c r="AD75" t="s">
        <v>50</v>
      </c>
      <c r="AE75" t="s">
        <v>145</v>
      </c>
      <c r="AF75" t="s">
        <v>76</v>
      </c>
    </row>
    <row r="76" spans="1:32" x14ac:dyDescent="0.25">
      <c r="B76" t="s">
        <v>33</v>
      </c>
      <c r="C76" t="s">
        <v>77</v>
      </c>
      <c r="D76" t="s">
        <v>35</v>
      </c>
      <c r="E76" t="s">
        <v>36</v>
      </c>
      <c r="F76" t="s">
        <v>78</v>
      </c>
      <c r="G76" t="s">
        <v>38</v>
      </c>
      <c r="I76" t="s">
        <v>89</v>
      </c>
      <c r="J76" t="s">
        <v>147</v>
      </c>
      <c r="O76" t="s">
        <v>151</v>
      </c>
      <c r="AA76" t="s">
        <v>48</v>
      </c>
      <c r="AB76">
        <v>75</v>
      </c>
      <c r="AC76" t="s">
        <v>49</v>
      </c>
      <c r="AD76" t="s">
        <v>50</v>
      </c>
    </row>
    <row r="77" spans="1:32" x14ac:dyDescent="0.25">
      <c r="B77" t="s">
        <v>33</v>
      </c>
      <c r="C77" t="s">
        <v>77</v>
      </c>
      <c r="D77" t="s">
        <v>35</v>
      </c>
      <c r="E77" t="s">
        <v>36</v>
      </c>
      <c r="F77" t="s">
        <v>78</v>
      </c>
      <c r="G77" t="s">
        <v>38</v>
      </c>
      <c r="I77" t="s">
        <v>89</v>
      </c>
      <c r="J77" t="s">
        <v>152</v>
      </c>
      <c r="O77" t="s">
        <v>151</v>
      </c>
      <c r="AA77" t="s">
        <v>48</v>
      </c>
      <c r="AB77">
        <v>76</v>
      </c>
      <c r="AC77" t="s">
        <v>49</v>
      </c>
      <c r="AD77" t="s">
        <v>50</v>
      </c>
    </row>
    <row r="78" spans="1:32" ht="135" x14ac:dyDescent="0.25">
      <c r="A78">
        <v>46</v>
      </c>
      <c r="B78" t="s">
        <v>33</v>
      </c>
      <c r="C78" t="s">
        <v>77</v>
      </c>
      <c r="D78" t="s">
        <v>35</v>
      </c>
      <c r="E78" t="s">
        <v>36</v>
      </c>
      <c r="F78" t="s">
        <v>78</v>
      </c>
      <c r="G78" t="s">
        <v>38</v>
      </c>
      <c r="H78">
        <v>50000000</v>
      </c>
      <c r="I78" t="s">
        <v>153</v>
      </c>
      <c r="J78" t="s">
        <v>153</v>
      </c>
      <c r="K78" t="s">
        <v>41</v>
      </c>
      <c r="L78" t="s">
        <v>80</v>
      </c>
      <c r="N78" s="86" t="s">
        <v>154</v>
      </c>
      <c r="O78" s="86" t="s">
        <v>155</v>
      </c>
      <c r="P78" t="s">
        <v>125</v>
      </c>
      <c r="Q78" s="85">
        <v>44237</v>
      </c>
      <c r="S78" s="85">
        <v>44316</v>
      </c>
      <c r="T78">
        <v>5</v>
      </c>
      <c r="U78" t="s">
        <v>156</v>
      </c>
      <c r="V78">
        <v>23664425</v>
      </c>
      <c r="X78">
        <v>23664425</v>
      </c>
      <c r="Y78" t="s">
        <v>42</v>
      </c>
      <c r="Z78" t="s">
        <v>47</v>
      </c>
      <c r="AA78" t="s">
        <v>48</v>
      </c>
      <c r="AB78">
        <v>77</v>
      </c>
      <c r="AC78" t="s">
        <v>49</v>
      </c>
      <c r="AD78" t="s">
        <v>50</v>
      </c>
      <c r="AE78" t="s">
        <v>145</v>
      </c>
      <c r="AF78" t="s">
        <v>76</v>
      </c>
    </row>
    <row r="79" spans="1:32" x14ac:dyDescent="0.25">
      <c r="B79" t="s">
        <v>33</v>
      </c>
      <c r="C79" t="s">
        <v>77</v>
      </c>
      <c r="D79" t="s">
        <v>35</v>
      </c>
      <c r="E79" t="s">
        <v>36</v>
      </c>
      <c r="F79" t="s">
        <v>78</v>
      </c>
      <c r="G79" t="s">
        <v>38</v>
      </c>
      <c r="I79" t="s">
        <v>89</v>
      </c>
      <c r="J79" t="s">
        <v>153</v>
      </c>
      <c r="O79" t="s">
        <v>157</v>
      </c>
      <c r="AA79" t="s">
        <v>48</v>
      </c>
      <c r="AB79">
        <v>78</v>
      </c>
      <c r="AC79" t="s">
        <v>49</v>
      </c>
      <c r="AD79" t="s">
        <v>50</v>
      </c>
    </row>
    <row r="80" spans="1:32" x14ac:dyDescent="0.25">
      <c r="B80" t="s">
        <v>33</v>
      </c>
      <c r="C80" t="s">
        <v>77</v>
      </c>
      <c r="D80" t="s">
        <v>35</v>
      </c>
      <c r="E80" t="s">
        <v>36</v>
      </c>
      <c r="F80" t="s">
        <v>78</v>
      </c>
      <c r="G80" t="s">
        <v>38</v>
      </c>
      <c r="I80" t="s">
        <v>89</v>
      </c>
      <c r="J80" t="s">
        <v>123</v>
      </c>
      <c r="O80" t="s">
        <v>157</v>
      </c>
      <c r="AA80" t="s">
        <v>48</v>
      </c>
      <c r="AB80">
        <v>79</v>
      </c>
      <c r="AC80" t="s">
        <v>49</v>
      </c>
      <c r="AD80" t="s">
        <v>50</v>
      </c>
    </row>
    <row r="81" spans="1:32" ht="30" x14ac:dyDescent="0.25">
      <c r="A81">
        <v>47</v>
      </c>
      <c r="B81" t="s">
        <v>33</v>
      </c>
      <c r="C81" t="s">
        <v>77</v>
      </c>
      <c r="D81" t="s">
        <v>35</v>
      </c>
      <c r="E81" t="s">
        <v>36</v>
      </c>
      <c r="F81" t="s">
        <v>78</v>
      </c>
      <c r="G81" t="s">
        <v>38</v>
      </c>
      <c r="H81">
        <v>50000000</v>
      </c>
      <c r="I81" t="s">
        <v>153</v>
      </c>
      <c r="J81" t="s">
        <v>158</v>
      </c>
      <c r="K81" t="s">
        <v>41</v>
      </c>
      <c r="L81" t="s">
        <v>80</v>
      </c>
      <c r="N81" s="86" t="s">
        <v>159</v>
      </c>
      <c r="O81" t="s">
        <v>160</v>
      </c>
      <c r="P81" t="s">
        <v>125</v>
      </c>
      <c r="Q81" s="85">
        <v>44237</v>
      </c>
      <c r="S81" s="85">
        <v>44316</v>
      </c>
      <c r="T81">
        <v>5</v>
      </c>
      <c r="U81" t="s">
        <v>156</v>
      </c>
      <c r="V81">
        <v>23664426</v>
      </c>
      <c r="X81">
        <v>23664426</v>
      </c>
      <c r="Y81" t="s">
        <v>42</v>
      </c>
      <c r="Z81" t="s">
        <v>47</v>
      </c>
      <c r="AA81" t="s">
        <v>48</v>
      </c>
      <c r="AB81">
        <v>80</v>
      </c>
      <c r="AC81" t="s">
        <v>49</v>
      </c>
      <c r="AD81" t="s">
        <v>50</v>
      </c>
      <c r="AE81" t="s">
        <v>145</v>
      </c>
      <c r="AF81" t="s">
        <v>76</v>
      </c>
    </row>
    <row r="82" spans="1:32" x14ac:dyDescent="0.25">
      <c r="B82" t="s">
        <v>33</v>
      </c>
      <c r="C82" t="s">
        <v>77</v>
      </c>
      <c r="D82" t="s">
        <v>35</v>
      </c>
      <c r="E82" t="s">
        <v>36</v>
      </c>
      <c r="F82" t="s">
        <v>78</v>
      </c>
      <c r="G82" t="s">
        <v>38</v>
      </c>
      <c r="I82" t="s">
        <v>89</v>
      </c>
      <c r="J82" t="s">
        <v>161</v>
      </c>
      <c r="O82" t="s">
        <v>162</v>
      </c>
      <c r="AA82" t="s">
        <v>48</v>
      </c>
      <c r="AB82">
        <v>81</v>
      </c>
      <c r="AC82" t="s">
        <v>49</v>
      </c>
      <c r="AD82" t="s">
        <v>50</v>
      </c>
    </row>
    <row r="83" spans="1:32" x14ac:dyDescent="0.25">
      <c r="B83" t="s">
        <v>33</v>
      </c>
      <c r="C83" t="s">
        <v>77</v>
      </c>
      <c r="D83" t="s">
        <v>35</v>
      </c>
      <c r="E83" t="s">
        <v>36</v>
      </c>
      <c r="F83" t="s">
        <v>78</v>
      </c>
      <c r="G83" t="s">
        <v>38</v>
      </c>
      <c r="I83" t="s">
        <v>89</v>
      </c>
      <c r="J83" t="s">
        <v>163</v>
      </c>
      <c r="O83" t="s">
        <v>162</v>
      </c>
      <c r="AA83" t="s">
        <v>48</v>
      </c>
      <c r="AB83">
        <v>82</v>
      </c>
      <c r="AC83" t="s">
        <v>49</v>
      </c>
      <c r="AD83" t="s">
        <v>50</v>
      </c>
    </row>
    <row r="84" spans="1:32" x14ac:dyDescent="0.25">
      <c r="A84">
        <v>48</v>
      </c>
      <c r="B84" t="s">
        <v>33</v>
      </c>
      <c r="C84" t="s">
        <v>77</v>
      </c>
      <c r="D84" t="s">
        <v>35</v>
      </c>
      <c r="E84" t="s">
        <v>36</v>
      </c>
      <c r="F84" t="s">
        <v>78</v>
      </c>
      <c r="G84" t="s">
        <v>38</v>
      </c>
      <c r="H84">
        <v>69000000</v>
      </c>
      <c r="I84" t="s">
        <v>123</v>
      </c>
      <c r="J84" t="s">
        <v>164</v>
      </c>
      <c r="K84" t="s">
        <v>41</v>
      </c>
      <c r="L84" t="s">
        <v>80</v>
      </c>
      <c r="N84">
        <v>73152100</v>
      </c>
      <c r="O84" t="s">
        <v>165</v>
      </c>
      <c r="P84" t="s">
        <v>125</v>
      </c>
      <c r="Q84" s="85">
        <v>44237</v>
      </c>
      <c r="S84" s="85">
        <v>44316</v>
      </c>
      <c r="T84">
        <v>5</v>
      </c>
      <c r="U84" t="s">
        <v>156</v>
      </c>
      <c r="V84">
        <v>69000000</v>
      </c>
      <c r="X84">
        <v>69000000</v>
      </c>
      <c r="Y84" t="s">
        <v>42</v>
      </c>
      <c r="Z84" t="s">
        <v>47</v>
      </c>
      <c r="AA84" t="s">
        <v>48</v>
      </c>
      <c r="AB84">
        <v>83</v>
      </c>
      <c r="AC84" t="s">
        <v>49</v>
      </c>
      <c r="AD84" t="s">
        <v>50</v>
      </c>
      <c r="AE84" t="s">
        <v>145</v>
      </c>
      <c r="AF84" t="s">
        <v>76</v>
      </c>
    </row>
    <row r="85" spans="1:32" x14ac:dyDescent="0.25">
      <c r="B85" t="s">
        <v>33</v>
      </c>
      <c r="C85" t="s">
        <v>77</v>
      </c>
      <c r="D85" t="s">
        <v>35</v>
      </c>
      <c r="E85" t="s">
        <v>36</v>
      </c>
      <c r="F85" t="s">
        <v>78</v>
      </c>
      <c r="G85" t="s">
        <v>38</v>
      </c>
      <c r="I85" t="s">
        <v>89</v>
      </c>
      <c r="J85" t="s">
        <v>161</v>
      </c>
      <c r="O85" t="s">
        <v>166</v>
      </c>
      <c r="AA85" t="s">
        <v>48</v>
      </c>
      <c r="AB85">
        <v>84</v>
      </c>
      <c r="AC85" t="s">
        <v>49</v>
      </c>
      <c r="AD85" t="s">
        <v>50</v>
      </c>
    </row>
    <row r="86" spans="1:32" x14ac:dyDescent="0.25">
      <c r="B86" t="s">
        <v>33</v>
      </c>
      <c r="C86" t="s">
        <v>77</v>
      </c>
      <c r="D86" t="s">
        <v>35</v>
      </c>
      <c r="E86" t="s">
        <v>36</v>
      </c>
      <c r="F86" t="s">
        <v>78</v>
      </c>
      <c r="G86" t="s">
        <v>38</v>
      </c>
      <c r="I86" t="s">
        <v>89</v>
      </c>
      <c r="J86" t="s">
        <v>163</v>
      </c>
      <c r="O86" t="s">
        <v>166</v>
      </c>
      <c r="AA86" t="s">
        <v>48</v>
      </c>
      <c r="AB86">
        <v>85</v>
      </c>
      <c r="AC86" t="s">
        <v>49</v>
      </c>
      <c r="AD86" t="s">
        <v>50</v>
      </c>
    </row>
    <row r="87" spans="1:32" x14ac:dyDescent="0.25">
      <c r="A87">
        <v>758</v>
      </c>
      <c r="B87" t="s">
        <v>33</v>
      </c>
      <c r="C87" t="s">
        <v>77</v>
      </c>
      <c r="D87" t="s">
        <v>35</v>
      </c>
      <c r="E87" t="s">
        <v>36</v>
      </c>
      <c r="F87" t="s">
        <v>78</v>
      </c>
      <c r="G87" t="s">
        <v>38</v>
      </c>
      <c r="H87">
        <v>24600000</v>
      </c>
      <c r="I87" t="s">
        <v>54</v>
      </c>
      <c r="J87" t="s">
        <v>79</v>
      </c>
      <c r="K87" t="s">
        <v>41</v>
      </c>
      <c r="L87" t="s">
        <v>80</v>
      </c>
      <c r="N87">
        <v>80111600</v>
      </c>
      <c r="O87" t="s">
        <v>1469</v>
      </c>
      <c r="P87" t="s">
        <v>82</v>
      </c>
      <c r="Q87" s="85">
        <v>44362</v>
      </c>
      <c r="S87" s="85">
        <v>44378</v>
      </c>
      <c r="T87">
        <v>3</v>
      </c>
      <c r="U87" t="s">
        <v>1295</v>
      </c>
      <c r="V87">
        <v>24600000</v>
      </c>
      <c r="X87">
        <v>24600000</v>
      </c>
      <c r="Y87" t="s">
        <v>47</v>
      </c>
      <c r="Z87" t="s">
        <v>47</v>
      </c>
      <c r="AA87" t="s">
        <v>48</v>
      </c>
      <c r="AF87" t="s">
        <v>76</v>
      </c>
    </row>
    <row r="88" spans="1:32" x14ac:dyDescent="0.25">
      <c r="A88">
        <v>757</v>
      </c>
      <c r="B88" t="s">
        <v>33</v>
      </c>
      <c r="C88" t="s">
        <v>77</v>
      </c>
      <c r="D88" t="s">
        <v>35</v>
      </c>
      <c r="E88" t="s">
        <v>36</v>
      </c>
      <c r="F88" t="s">
        <v>78</v>
      </c>
      <c r="G88" t="s">
        <v>38</v>
      </c>
      <c r="H88">
        <v>116086879</v>
      </c>
      <c r="N88" t="s">
        <v>1466</v>
      </c>
      <c r="O88" t="s">
        <v>1467</v>
      </c>
      <c r="P88" t="s">
        <v>1468</v>
      </c>
      <c r="Q88" s="85">
        <v>44362</v>
      </c>
      <c r="S88" s="85">
        <v>44409</v>
      </c>
      <c r="T88">
        <v>4</v>
      </c>
      <c r="U88" t="s">
        <v>1468</v>
      </c>
      <c r="V88">
        <v>116086879</v>
      </c>
      <c r="W88">
        <v>0</v>
      </c>
      <c r="X88">
        <v>116086879</v>
      </c>
      <c r="Y88" t="s">
        <v>47</v>
      </c>
      <c r="Z88" t="s">
        <v>47</v>
      </c>
      <c r="AA88" t="s">
        <v>48</v>
      </c>
      <c r="AB88" t="s">
        <v>47</v>
      </c>
      <c r="AC88" t="s">
        <v>47</v>
      </c>
      <c r="AD88" t="s">
        <v>47</v>
      </c>
      <c r="AF88" t="s">
        <v>52</v>
      </c>
    </row>
    <row r="89" spans="1:32" x14ac:dyDescent="0.25">
      <c r="A89">
        <v>756</v>
      </c>
      <c r="B89" t="s">
        <v>33</v>
      </c>
      <c r="C89" t="s">
        <v>34</v>
      </c>
      <c r="D89" t="s">
        <v>35</v>
      </c>
      <c r="E89" t="s">
        <v>36</v>
      </c>
      <c r="F89" t="s">
        <v>58</v>
      </c>
      <c r="G89" t="s">
        <v>38</v>
      </c>
      <c r="H89">
        <v>52840164</v>
      </c>
      <c r="N89" t="s">
        <v>1420</v>
      </c>
      <c r="O89" t="s">
        <v>1465</v>
      </c>
      <c r="P89" t="s">
        <v>70</v>
      </c>
      <c r="Q89" s="85">
        <v>44348</v>
      </c>
      <c r="S89" s="85">
        <v>44440</v>
      </c>
      <c r="T89" t="s">
        <v>1464</v>
      </c>
      <c r="U89" t="s">
        <v>70</v>
      </c>
      <c r="V89">
        <v>52840164</v>
      </c>
      <c r="X89">
        <v>52840164</v>
      </c>
      <c r="Y89" t="s">
        <v>47</v>
      </c>
      <c r="Z89" t="s">
        <v>47</v>
      </c>
      <c r="AA89" t="s">
        <v>48</v>
      </c>
      <c r="AF89" t="s">
        <v>52</v>
      </c>
    </row>
    <row r="90" spans="1:32" x14ac:dyDescent="0.25">
      <c r="A90">
        <v>755</v>
      </c>
      <c r="B90" t="s">
        <v>33</v>
      </c>
      <c r="C90" t="s">
        <v>34</v>
      </c>
      <c r="D90" t="s">
        <v>35</v>
      </c>
      <c r="E90" t="s">
        <v>36</v>
      </c>
      <c r="F90" t="s">
        <v>58</v>
      </c>
      <c r="G90" t="s">
        <v>38</v>
      </c>
      <c r="H90">
        <v>352267760</v>
      </c>
      <c r="N90" t="s">
        <v>1462</v>
      </c>
      <c r="O90" t="s">
        <v>1463</v>
      </c>
      <c r="P90" t="s">
        <v>1283</v>
      </c>
      <c r="Q90" s="85">
        <v>44354</v>
      </c>
      <c r="S90" s="85">
        <v>44440</v>
      </c>
      <c r="T90" t="s">
        <v>1464</v>
      </c>
      <c r="U90" t="s">
        <v>1283</v>
      </c>
      <c r="V90">
        <v>352267760</v>
      </c>
      <c r="W90">
        <v>0</v>
      </c>
      <c r="X90">
        <v>352267760</v>
      </c>
      <c r="Y90" t="s">
        <v>47</v>
      </c>
      <c r="Z90" t="s">
        <v>47</v>
      </c>
      <c r="AA90" t="s">
        <v>48</v>
      </c>
      <c r="AF90" t="s">
        <v>52</v>
      </c>
    </row>
    <row r="91" spans="1:32" x14ac:dyDescent="0.25">
      <c r="A91">
        <v>681</v>
      </c>
      <c r="B91" t="s">
        <v>33</v>
      </c>
      <c r="C91" t="s">
        <v>34</v>
      </c>
      <c r="D91" t="s">
        <v>35</v>
      </c>
      <c r="E91" t="s">
        <v>36</v>
      </c>
      <c r="F91" t="s">
        <v>58</v>
      </c>
      <c r="G91" t="s">
        <v>38</v>
      </c>
      <c r="H91">
        <v>180514503</v>
      </c>
      <c r="I91" t="s">
        <v>39</v>
      </c>
      <c r="J91" t="s">
        <v>1434</v>
      </c>
      <c r="K91" t="s">
        <v>41</v>
      </c>
      <c r="L91" t="s">
        <v>42</v>
      </c>
      <c r="N91" t="s">
        <v>1420</v>
      </c>
      <c r="O91" t="s">
        <v>1419</v>
      </c>
      <c r="P91" t="s">
        <v>70</v>
      </c>
      <c r="Q91" s="85">
        <v>44337</v>
      </c>
      <c r="S91" s="85">
        <v>44362</v>
      </c>
      <c r="T91" t="s">
        <v>1418</v>
      </c>
      <c r="U91" t="s">
        <v>1283</v>
      </c>
      <c r="V91">
        <v>180514503</v>
      </c>
      <c r="X91">
        <v>180514503</v>
      </c>
      <c r="Y91" t="s">
        <v>47</v>
      </c>
      <c r="Z91" t="s">
        <v>47</v>
      </c>
      <c r="AA91" t="s">
        <v>48</v>
      </c>
    </row>
    <row r="92" spans="1:32" x14ac:dyDescent="0.25">
      <c r="A92">
        <v>680</v>
      </c>
      <c r="B92" t="s">
        <v>33</v>
      </c>
      <c r="C92" t="s">
        <v>34</v>
      </c>
      <c r="D92" t="s">
        <v>35</v>
      </c>
      <c r="E92" t="s">
        <v>36</v>
      </c>
      <c r="F92" t="s">
        <v>58</v>
      </c>
      <c r="G92" t="s">
        <v>38</v>
      </c>
      <c r="H92">
        <v>730709213.79999995</v>
      </c>
      <c r="I92" t="s">
        <v>39</v>
      </c>
      <c r="J92" t="s">
        <v>1434</v>
      </c>
      <c r="K92" t="s">
        <v>41</v>
      </c>
      <c r="L92" t="s">
        <v>42</v>
      </c>
      <c r="N92" t="s">
        <v>1416</v>
      </c>
      <c r="O92" t="s">
        <v>1417</v>
      </c>
      <c r="P92" t="s">
        <v>45</v>
      </c>
      <c r="Q92" s="85">
        <v>44334</v>
      </c>
      <c r="S92" s="85">
        <v>44348</v>
      </c>
      <c r="T92" t="s">
        <v>1418</v>
      </c>
      <c r="U92" t="s">
        <v>1321</v>
      </c>
      <c r="V92">
        <v>730709213.79999995</v>
      </c>
      <c r="X92">
        <v>730709213.79999995</v>
      </c>
      <c r="Y92" t="s">
        <v>47</v>
      </c>
      <c r="Z92" t="s">
        <v>47</v>
      </c>
      <c r="AA92" t="s">
        <v>48</v>
      </c>
      <c r="AC92" t="s">
        <v>49</v>
      </c>
      <c r="AD92" t="s">
        <v>50</v>
      </c>
      <c r="AE92" t="s">
        <v>51</v>
      </c>
      <c r="AF92" t="s">
        <v>52</v>
      </c>
    </row>
    <row r="93" spans="1:32" x14ac:dyDescent="0.25">
      <c r="A93">
        <v>658</v>
      </c>
      <c r="B93" t="s">
        <v>33</v>
      </c>
      <c r="C93" t="s">
        <v>77</v>
      </c>
      <c r="D93" t="s">
        <v>35</v>
      </c>
      <c r="E93" t="s">
        <v>169</v>
      </c>
      <c r="F93" t="s">
        <v>170</v>
      </c>
      <c r="G93" t="s">
        <v>1290</v>
      </c>
      <c r="H93">
        <v>40000000</v>
      </c>
      <c r="I93" t="s">
        <v>1291</v>
      </c>
      <c r="J93" t="s">
        <v>1292</v>
      </c>
      <c r="L93" t="s">
        <v>80</v>
      </c>
      <c r="M93" t="s">
        <v>1293</v>
      </c>
      <c r="N93">
        <v>80111600</v>
      </c>
      <c r="O93" t="s">
        <v>1294</v>
      </c>
      <c r="P93" t="s">
        <v>82</v>
      </c>
      <c r="Q93" s="85">
        <v>44273</v>
      </c>
      <c r="S93" s="85">
        <v>44286</v>
      </c>
      <c r="T93">
        <v>5</v>
      </c>
      <c r="U93" t="s">
        <v>1295</v>
      </c>
      <c r="V93">
        <v>40000000</v>
      </c>
      <c r="W93">
        <v>8000000</v>
      </c>
      <c r="X93">
        <v>40000000</v>
      </c>
      <c r="AA93" t="s">
        <v>48</v>
      </c>
      <c r="AC93" t="s">
        <v>175</v>
      </c>
      <c r="AE93" t="s">
        <v>84</v>
      </c>
      <c r="AF93" t="s">
        <v>76</v>
      </c>
    </row>
    <row r="94" spans="1:32" ht="60" x14ac:dyDescent="0.25">
      <c r="A94">
        <v>654</v>
      </c>
      <c r="B94" t="s">
        <v>33</v>
      </c>
      <c r="C94" t="s">
        <v>77</v>
      </c>
      <c r="D94" t="s">
        <v>35</v>
      </c>
      <c r="E94" t="s">
        <v>36</v>
      </c>
      <c r="F94" t="s">
        <v>78</v>
      </c>
      <c r="G94" t="s">
        <v>38</v>
      </c>
      <c r="H94">
        <v>324723630</v>
      </c>
      <c r="I94" t="s">
        <v>89</v>
      </c>
      <c r="J94" t="s">
        <v>86</v>
      </c>
      <c r="K94" t="s">
        <v>41</v>
      </c>
      <c r="L94" t="s">
        <v>80</v>
      </c>
      <c r="N94" s="86" t="s">
        <v>68</v>
      </c>
      <c r="O94" t="s">
        <v>1281</v>
      </c>
      <c r="P94" t="s">
        <v>70</v>
      </c>
      <c r="Q94" s="85">
        <v>44265</v>
      </c>
      <c r="S94" s="85">
        <v>44270</v>
      </c>
      <c r="T94">
        <v>3</v>
      </c>
      <c r="U94" t="s">
        <v>1282</v>
      </c>
      <c r="V94">
        <v>324723630</v>
      </c>
      <c r="W94">
        <v>0</v>
      </c>
      <c r="X94">
        <v>324723630</v>
      </c>
      <c r="Y94" t="s">
        <v>47</v>
      </c>
      <c r="Z94" t="s">
        <v>47</v>
      </c>
      <c r="AA94" t="s">
        <v>48</v>
      </c>
      <c r="AE94" t="s">
        <v>51</v>
      </c>
      <c r="AF94" t="s">
        <v>52</v>
      </c>
    </row>
    <row r="95" spans="1:32" ht="75" x14ac:dyDescent="0.25">
      <c r="A95">
        <v>550</v>
      </c>
      <c r="B95" t="s">
        <v>33</v>
      </c>
      <c r="C95" t="s">
        <v>77</v>
      </c>
      <c r="D95" t="s">
        <v>35</v>
      </c>
      <c r="E95" t="s">
        <v>169</v>
      </c>
      <c r="F95" t="s">
        <v>78</v>
      </c>
      <c r="G95" t="s">
        <v>38</v>
      </c>
      <c r="H95">
        <v>10000000</v>
      </c>
      <c r="I95" t="s">
        <v>153</v>
      </c>
      <c r="J95" s="86" t="s">
        <v>427</v>
      </c>
      <c r="K95" t="s">
        <v>41</v>
      </c>
      <c r="L95" t="s">
        <v>80</v>
      </c>
      <c r="N95" s="86" t="s">
        <v>428</v>
      </c>
      <c r="O95" t="s">
        <v>429</v>
      </c>
      <c r="P95" t="s">
        <v>134</v>
      </c>
      <c r="Q95" s="85">
        <v>44250</v>
      </c>
      <c r="S95" s="85">
        <v>44278</v>
      </c>
      <c r="T95">
        <v>4</v>
      </c>
      <c r="U95" t="s">
        <v>139</v>
      </c>
      <c r="V95">
        <v>10000000</v>
      </c>
      <c r="X95">
        <v>10000000</v>
      </c>
      <c r="Y95" t="s">
        <v>42</v>
      </c>
      <c r="Z95" t="s">
        <v>47</v>
      </c>
      <c r="AA95" t="s">
        <v>48</v>
      </c>
      <c r="AB95">
        <v>296</v>
      </c>
      <c r="AC95" t="s">
        <v>49</v>
      </c>
      <c r="AD95" t="s">
        <v>50</v>
      </c>
      <c r="AE95" t="s">
        <v>430</v>
      </c>
      <c r="AF95" t="s">
        <v>76</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filterMode="1"/>
  <dimension ref="A1:XEQ892"/>
  <sheetViews>
    <sheetView tabSelected="1" zoomScale="120" zoomScaleNormal="120" workbookViewId="0">
      <pane xSplit="1" ySplit="1" topLeftCell="B2" activePane="bottomRight" state="frozen"/>
      <selection pane="topRight" activeCell="B1" sqref="B1"/>
      <selection pane="bottomLeft" activeCell="A2" sqref="A2"/>
      <selection pane="bottomRight" activeCell="A2" sqref="A2"/>
    </sheetView>
  </sheetViews>
  <sheetFormatPr baseColWidth="10" defaultColWidth="9.42578125" defaultRowHeight="19.5" customHeight="1" x14ac:dyDescent="0.2"/>
  <cols>
    <col min="1" max="1" width="6.28515625" style="6" customWidth="1"/>
    <col min="2" max="2" width="17.42578125" style="6" customWidth="1"/>
    <col min="3" max="3" width="9.42578125" style="6" customWidth="1"/>
    <col min="4" max="4" width="12.85546875" style="6" customWidth="1"/>
    <col min="5" max="5" width="9.42578125" style="6" customWidth="1"/>
    <col min="6" max="6" width="19.28515625" style="6" customWidth="1"/>
    <col min="7" max="7" width="10.5703125" style="6" customWidth="1"/>
    <col min="8" max="8" width="14.85546875" style="106" customWidth="1"/>
    <col min="9" max="9" width="12.42578125" style="6" customWidth="1"/>
    <col min="10" max="10" width="12" style="34" customWidth="1"/>
    <col min="11" max="11" width="14.5703125" style="6" customWidth="1"/>
    <col min="12" max="12" width="14" style="6" customWidth="1"/>
    <col min="13" max="13" width="9.42578125" style="6" customWidth="1"/>
    <col min="14" max="14" width="14.42578125" style="6" customWidth="1"/>
    <col min="15" max="15" width="42.140625" style="81" customWidth="1"/>
    <col min="16" max="16" width="9.42578125" style="32" customWidth="1"/>
    <col min="17" max="17" width="8.5703125" style="32" customWidth="1"/>
    <col min="18" max="18" width="8.140625" style="32" customWidth="1"/>
    <col min="19" max="19" width="8.42578125" style="32" customWidth="1"/>
    <col min="20" max="21" width="9.42578125" style="32" customWidth="1"/>
    <col min="22" max="22" width="13.42578125" style="111" customWidth="1"/>
    <col min="23" max="23" width="10.7109375" style="83" customWidth="1"/>
    <col min="24" max="24" width="15.7109375" style="84" customWidth="1"/>
    <col min="25" max="26" width="14.85546875" style="33" customWidth="1"/>
    <col min="27" max="27" width="14.85546875" style="126" customWidth="1"/>
    <col min="28" max="28" width="14.85546875" style="120" customWidth="1"/>
    <col min="29" max="29" width="14.85546875" style="123" customWidth="1"/>
    <col min="30" max="30" width="20" style="32" customWidth="1"/>
    <col min="31" max="31" width="12" style="35" customWidth="1"/>
    <col min="32" max="32" width="9.85546875" style="36" customWidth="1"/>
    <col min="33" max="16343" width="9.42578125" style="6"/>
    <col min="16344" max="16344" width="9.42578125" style="7"/>
    <col min="16345" max="16355" width="9.42578125" style="8"/>
    <col min="16356" max="16384" width="9.42578125" style="6"/>
  </cols>
  <sheetData>
    <row r="1" spans="1:16357" s="9" customFormat="1" ht="19.5" customHeight="1" x14ac:dyDescent="0.2">
      <c r="A1" s="1" t="s">
        <v>0</v>
      </c>
      <c r="B1" s="114" t="s">
        <v>1</v>
      </c>
      <c r="C1" s="1" t="s">
        <v>2</v>
      </c>
      <c r="D1" s="2" t="s">
        <v>3</v>
      </c>
      <c r="E1" s="2" t="s">
        <v>4</v>
      </c>
      <c r="F1" s="2" t="s">
        <v>5</v>
      </c>
      <c r="G1" s="2" t="s">
        <v>6</v>
      </c>
      <c r="H1" s="95" t="s">
        <v>7</v>
      </c>
      <c r="I1" s="2" t="s">
        <v>8</v>
      </c>
      <c r="J1" s="2" t="s">
        <v>9</v>
      </c>
      <c r="K1" s="2" t="s">
        <v>10</v>
      </c>
      <c r="L1" s="3" t="s">
        <v>11</v>
      </c>
      <c r="M1" s="1" t="s">
        <v>12</v>
      </c>
      <c r="N1" s="4" t="s">
        <v>13</v>
      </c>
      <c r="O1" s="4" t="s">
        <v>14</v>
      </c>
      <c r="P1" s="4" t="s">
        <v>15</v>
      </c>
      <c r="Q1" s="4" t="s">
        <v>16</v>
      </c>
      <c r="R1" s="4" t="s">
        <v>17</v>
      </c>
      <c r="S1" s="4" t="s">
        <v>18</v>
      </c>
      <c r="T1" s="4" t="s">
        <v>19</v>
      </c>
      <c r="U1" s="4" t="s">
        <v>20</v>
      </c>
      <c r="V1" s="109" t="s">
        <v>21</v>
      </c>
      <c r="W1" s="82" t="s">
        <v>22</v>
      </c>
      <c r="X1" s="107" t="s">
        <v>23</v>
      </c>
      <c r="Y1" s="4" t="s">
        <v>24</v>
      </c>
      <c r="Z1" s="4" t="s">
        <v>25</v>
      </c>
      <c r="AA1" s="125" t="s">
        <v>26</v>
      </c>
      <c r="AB1" s="117" t="s">
        <v>27</v>
      </c>
      <c r="AC1" s="5" t="s">
        <v>28</v>
      </c>
      <c r="AD1" s="5" t="s">
        <v>29</v>
      </c>
      <c r="AE1" s="5" t="s">
        <v>30</v>
      </c>
      <c r="AF1" s="5" t="s">
        <v>31</v>
      </c>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c r="GP1" s="6"/>
      <c r="GQ1" s="6"/>
      <c r="GR1" s="6"/>
      <c r="GS1" s="6"/>
      <c r="GT1" s="6"/>
      <c r="GU1" s="6"/>
      <c r="GV1" s="6"/>
      <c r="GW1" s="6"/>
      <c r="GX1" s="6"/>
      <c r="GY1" s="6"/>
      <c r="GZ1" s="6"/>
      <c r="HA1" s="6"/>
      <c r="HB1" s="6"/>
      <c r="HC1" s="6"/>
      <c r="HD1" s="6"/>
      <c r="HE1" s="6"/>
      <c r="HF1" s="6"/>
      <c r="HG1" s="6"/>
      <c r="HH1" s="6"/>
      <c r="HI1" s="6"/>
      <c r="HJ1" s="6"/>
      <c r="HK1" s="6"/>
      <c r="HL1" s="6"/>
      <c r="HM1" s="6"/>
      <c r="HN1" s="6"/>
      <c r="HO1" s="6"/>
      <c r="HP1" s="6"/>
      <c r="HQ1" s="6"/>
      <c r="HR1" s="6"/>
      <c r="HS1" s="6"/>
      <c r="HT1" s="6"/>
      <c r="HU1" s="6"/>
      <c r="HV1" s="6"/>
      <c r="HW1" s="6"/>
      <c r="HX1" s="6"/>
      <c r="HY1" s="6"/>
      <c r="HZ1" s="6"/>
      <c r="IA1" s="6"/>
      <c r="IB1" s="6"/>
      <c r="IC1" s="6"/>
      <c r="ID1" s="6"/>
      <c r="IE1" s="6"/>
      <c r="IF1" s="6"/>
      <c r="IG1" s="6"/>
      <c r="IH1" s="6"/>
      <c r="II1" s="6"/>
      <c r="IJ1" s="6"/>
      <c r="IK1" s="6"/>
      <c r="IL1" s="6"/>
      <c r="IM1" s="6"/>
      <c r="IN1" s="6"/>
      <c r="IO1" s="6"/>
      <c r="IP1" s="6"/>
      <c r="IQ1" s="6"/>
      <c r="IR1" s="6"/>
      <c r="IS1" s="6"/>
      <c r="IT1" s="6"/>
      <c r="IU1" s="6"/>
      <c r="IV1" s="6"/>
      <c r="IW1" s="6"/>
      <c r="IX1" s="6"/>
      <c r="IY1" s="6"/>
      <c r="IZ1" s="6"/>
      <c r="JA1" s="6"/>
      <c r="JB1" s="6"/>
      <c r="JC1" s="6"/>
      <c r="JD1" s="6"/>
      <c r="JE1" s="6"/>
      <c r="JF1" s="6"/>
      <c r="JG1" s="6"/>
      <c r="JH1" s="6"/>
      <c r="JI1" s="6"/>
      <c r="JJ1" s="6"/>
      <c r="JK1" s="6"/>
      <c r="JL1" s="6"/>
      <c r="JM1" s="6"/>
      <c r="JN1" s="6"/>
      <c r="JO1" s="6"/>
      <c r="JP1" s="6"/>
      <c r="JQ1" s="6"/>
      <c r="JR1" s="6"/>
      <c r="JS1" s="6"/>
      <c r="JT1" s="6"/>
      <c r="JU1" s="6"/>
      <c r="JV1" s="6"/>
      <c r="JW1" s="6"/>
      <c r="JX1" s="6"/>
      <c r="JY1" s="6"/>
      <c r="JZ1" s="6"/>
      <c r="KA1" s="6"/>
      <c r="KB1" s="6"/>
      <c r="KC1" s="6"/>
      <c r="KD1" s="6"/>
      <c r="KE1" s="6"/>
      <c r="KF1" s="6"/>
      <c r="KG1" s="6"/>
      <c r="KH1" s="6"/>
      <c r="KI1" s="6"/>
      <c r="KJ1" s="6"/>
      <c r="KK1" s="6"/>
      <c r="KL1" s="6"/>
      <c r="KM1" s="6"/>
      <c r="KN1" s="6"/>
      <c r="KO1" s="6"/>
      <c r="KP1" s="6"/>
      <c r="KQ1" s="6"/>
      <c r="KR1" s="6"/>
      <c r="KS1" s="6"/>
      <c r="KT1" s="6"/>
      <c r="KU1" s="6"/>
      <c r="KV1" s="6"/>
      <c r="KW1" s="6"/>
      <c r="KX1" s="6"/>
      <c r="KY1" s="6"/>
      <c r="KZ1" s="6"/>
      <c r="LA1" s="6"/>
      <c r="LB1" s="6"/>
      <c r="LC1" s="6"/>
      <c r="LD1" s="6"/>
      <c r="LE1" s="6"/>
      <c r="LF1" s="6"/>
      <c r="LG1" s="6"/>
      <c r="LH1" s="6"/>
      <c r="LI1" s="6"/>
      <c r="LJ1" s="6"/>
      <c r="LK1" s="6"/>
      <c r="LL1" s="6"/>
      <c r="LM1" s="6"/>
      <c r="LN1" s="6"/>
      <c r="LO1" s="6"/>
      <c r="LP1" s="6"/>
      <c r="LQ1" s="6"/>
      <c r="LR1" s="6"/>
      <c r="LS1" s="6"/>
      <c r="LT1" s="6"/>
      <c r="LU1" s="6"/>
      <c r="LV1" s="6"/>
      <c r="LW1" s="6"/>
      <c r="LX1" s="6"/>
      <c r="LY1" s="6"/>
      <c r="LZ1" s="6"/>
      <c r="MA1" s="6"/>
      <c r="MB1" s="6"/>
      <c r="MC1" s="6"/>
      <c r="MD1" s="6"/>
      <c r="ME1" s="6"/>
      <c r="MF1" s="6"/>
      <c r="MG1" s="6"/>
      <c r="MH1" s="6"/>
      <c r="MI1" s="6"/>
      <c r="MJ1" s="6"/>
      <c r="MK1" s="6"/>
      <c r="ML1" s="6"/>
      <c r="MM1" s="6"/>
      <c r="MN1" s="6"/>
      <c r="MO1" s="6"/>
      <c r="MP1" s="6"/>
      <c r="MQ1" s="6"/>
      <c r="MR1" s="6"/>
      <c r="MS1" s="6"/>
      <c r="MT1" s="6"/>
      <c r="MU1" s="6"/>
      <c r="MV1" s="6"/>
      <c r="MW1" s="6"/>
      <c r="MX1" s="6"/>
      <c r="MY1" s="6"/>
      <c r="MZ1" s="6"/>
      <c r="NA1" s="6"/>
      <c r="NB1" s="6"/>
      <c r="NC1" s="6"/>
      <c r="ND1" s="6"/>
      <c r="NE1" s="6"/>
      <c r="NF1" s="6"/>
      <c r="NG1" s="6"/>
      <c r="NH1" s="6"/>
      <c r="NI1" s="6"/>
      <c r="NJ1" s="6"/>
      <c r="NK1" s="6"/>
      <c r="NL1" s="6"/>
      <c r="NM1" s="6"/>
      <c r="NN1" s="6"/>
      <c r="NO1" s="6"/>
      <c r="NP1" s="6"/>
      <c r="NQ1" s="6"/>
      <c r="NR1" s="6"/>
      <c r="NS1" s="6"/>
      <c r="NT1" s="6"/>
      <c r="NU1" s="6"/>
      <c r="NV1" s="6"/>
      <c r="NW1" s="6"/>
      <c r="NX1" s="6"/>
      <c r="NY1" s="6"/>
      <c r="NZ1" s="6"/>
      <c r="OA1" s="6"/>
      <c r="OB1" s="6"/>
      <c r="OC1" s="6"/>
      <c r="OD1" s="6"/>
      <c r="OE1" s="6"/>
      <c r="OF1" s="6"/>
      <c r="OG1" s="6"/>
      <c r="OH1" s="6"/>
      <c r="OI1" s="6"/>
      <c r="OJ1" s="6"/>
      <c r="OK1" s="6"/>
      <c r="OL1" s="6"/>
      <c r="OM1" s="6"/>
      <c r="ON1" s="6"/>
      <c r="OO1" s="6"/>
      <c r="OP1" s="6"/>
      <c r="OQ1" s="6"/>
      <c r="OR1" s="6"/>
      <c r="OS1" s="6"/>
      <c r="OT1" s="6"/>
      <c r="OU1" s="6"/>
      <c r="OV1" s="6"/>
      <c r="OW1" s="6"/>
      <c r="OX1" s="6"/>
      <c r="OY1" s="6"/>
      <c r="OZ1" s="6"/>
      <c r="PA1" s="6"/>
      <c r="PB1" s="6"/>
      <c r="PC1" s="6"/>
      <c r="PD1" s="6"/>
      <c r="PE1" s="6"/>
      <c r="PF1" s="6"/>
      <c r="PG1" s="6"/>
      <c r="PH1" s="6"/>
      <c r="PI1" s="6"/>
      <c r="PJ1" s="6"/>
      <c r="PK1" s="6"/>
      <c r="PL1" s="6"/>
      <c r="PM1" s="6"/>
      <c r="PN1" s="6"/>
      <c r="PO1" s="6"/>
      <c r="PP1" s="6"/>
      <c r="PQ1" s="6"/>
      <c r="PR1" s="6"/>
      <c r="PS1" s="6"/>
      <c r="PT1" s="6"/>
      <c r="PU1" s="6"/>
      <c r="PV1" s="6"/>
      <c r="PW1" s="6"/>
      <c r="PX1" s="6"/>
      <c r="PY1" s="6"/>
      <c r="PZ1" s="6"/>
      <c r="QA1" s="6"/>
      <c r="QB1" s="6"/>
      <c r="QC1" s="6"/>
      <c r="QD1" s="6"/>
      <c r="QE1" s="6"/>
      <c r="QF1" s="6"/>
      <c r="QG1" s="6"/>
      <c r="QH1" s="6"/>
      <c r="QI1" s="6"/>
      <c r="QJ1" s="6"/>
      <c r="QK1" s="6"/>
      <c r="QL1" s="6"/>
      <c r="QM1" s="6"/>
      <c r="QN1" s="6"/>
      <c r="QO1" s="6"/>
      <c r="QP1" s="6"/>
      <c r="QQ1" s="6"/>
      <c r="QR1" s="6"/>
      <c r="QS1" s="6"/>
      <c r="QT1" s="6"/>
      <c r="QU1" s="6"/>
      <c r="QV1" s="6"/>
      <c r="QW1" s="6"/>
      <c r="QX1" s="6"/>
      <c r="QY1" s="6"/>
      <c r="QZ1" s="6"/>
      <c r="RA1" s="6"/>
      <c r="RB1" s="6"/>
      <c r="RC1" s="6"/>
      <c r="RD1" s="6"/>
      <c r="RE1" s="6"/>
      <c r="RF1" s="6"/>
      <c r="RG1" s="6"/>
      <c r="RH1" s="6"/>
      <c r="RI1" s="6"/>
      <c r="RJ1" s="6"/>
      <c r="RK1" s="6"/>
      <c r="RL1" s="6"/>
      <c r="RM1" s="6"/>
      <c r="RN1" s="6"/>
      <c r="RO1" s="6"/>
      <c r="RP1" s="6"/>
      <c r="RQ1" s="6"/>
      <c r="RR1" s="6"/>
      <c r="RS1" s="6"/>
      <c r="RT1" s="6"/>
      <c r="RU1" s="6"/>
      <c r="RV1" s="6"/>
      <c r="RW1" s="6"/>
      <c r="RX1" s="6"/>
      <c r="RY1" s="6"/>
      <c r="RZ1" s="6"/>
      <c r="SA1" s="6"/>
      <c r="SB1" s="6"/>
      <c r="SC1" s="6"/>
      <c r="SD1" s="6"/>
      <c r="SE1" s="6"/>
      <c r="SF1" s="6"/>
      <c r="SG1" s="6"/>
      <c r="SH1" s="6"/>
      <c r="SI1" s="6"/>
      <c r="SJ1" s="6"/>
      <c r="SK1" s="6"/>
      <c r="SL1" s="6"/>
      <c r="SM1" s="6"/>
      <c r="SN1" s="6"/>
      <c r="SO1" s="6"/>
      <c r="SP1" s="6"/>
      <c r="SQ1" s="6"/>
      <c r="SR1" s="6"/>
      <c r="SS1" s="6"/>
      <c r="ST1" s="6"/>
      <c r="SU1" s="6"/>
      <c r="SV1" s="6"/>
      <c r="SW1" s="6"/>
      <c r="SX1" s="6"/>
      <c r="SY1" s="6"/>
      <c r="SZ1" s="6"/>
      <c r="TA1" s="6"/>
      <c r="TB1" s="6"/>
      <c r="TC1" s="6"/>
      <c r="TD1" s="6"/>
      <c r="TE1" s="6"/>
      <c r="TF1" s="6"/>
      <c r="TG1" s="6"/>
      <c r="TH1" s="6"/>
      <c r="TI1" s="6"/>
      <c r="TJ1" s="6"/>
      <c r="TK1" s="6"/>
      <c r="TL1" s="6"/>
      <c r="TM1" s="6"/>
      <c r="TN1" s="6"/>
      <c r="TO1" s="6"/>
      <c r="TP1" s="6"/>
      <c r="TQ1" s="6"/>
      <c r="TR1" s="6"/>
      <c r="TS1" s="6"/>
      <c r="TT1" s="6"/>
      <c r="TU1" s="6"/>
      <c r="TV1" s="6"/>
      <c r="TW1" s="6"/>
      <c r="TX1" s="6"/>
      <c r="TY1" s="6"/>
      <c r="TZ1" s="6"/>
      <c r="UA1" s="6"/>
      <c r="UB1" s="6"/>
      <c r="UC1" s="6"/>
      <c r="UD1" s="6"/>
      <c r="UE1" s="6"/>
      <c r="UF1" s="6"/>
      <c r="UG1" s="6"/>
      <c r="UH1" s="6"/>
      <c r="UI1" s="6"/>
      <c r="UJ1" s="6"/>
      <c r="UK1" s="6"/>
      <c r="UL1" s="6"/>
      <c r="UM1" s="6"/>
      <c r="UN1" s="6"/>
      <c r="UO1" s="6"/>
      <c r="UP1" s="6"/>
      <c r="UQ1" s="6"/>
      <c r="UR1" s="6"/>
      <c r="US1" s="6"/>
      <c r="UT1" s="6"/>
      <c r="UU1" s="6"/>
      <c r="UV1" s="6"/>
      <c r="UW1" s="6"/>
      <c r="UX1" s="6"/>
      <c r="UY1" s="6"/>
      <c r="UZ1" s="6"/>
      <c r="VA1" s="6"/>
      <c r="VB1" s="6"/>
      <c r="VC1" s="6"/>
      <c r="VD1" s="6"/>
      <c r="VE1" s="6"/>
      <c r="VF1" s="6"/>
      <c r="VG1" s="6"/>
      <c r="VH1" s="6"/>
      <c r="VI1" s="6"/>
      <c r="VJ1" s="6"/>
      <c r="VK1" s="6"/>
      <c r="VL1" s="6"/>
      <c r="VM1" s="6"/>
      <c r="VN1" s="6"/>
      <c r="VO1" s="6"/>
      <c r="VP1" s="6"/>
      <c r="VQ1" s="6"/>
      <c r="VR1" s="6"/>
      <c r="VS1" s="6"/>
      <c r="VT1" s="6"/>
      <c r="VU1" s="6"/>
      <c r="VV1" s="6"/>
      <c r="VW1" s="6"/>
      <c r="VX1" s="6"/>
      <c r="VY1" s="6"/>
      <c r="VZ1" s="6"/>
      <c r="WA1" s="6"/>
      <c r="WB1" s="6"/>
      <c r="WC1" s="6"/>
      <c r="WD1" s="6"/>
      <c r="WE1" s="6"/>
      <c r="WF1" s="6"/>
      <c r="WG1" s="6"/>
      <c r="WH1" s="6"/>
      <c r="WI1" s="6"/>
      <c r="WJ1" s="6"/>
      <c r="WK1" s="6"/>
      <c r="WL1" s="6"/>
      <c r="WM1" s="6"/>
      <c r="WN1" s="6"/>
      <c r="WO1" s="6"/>
      <c r="WP1" s="6"/>
      <c r="WQ1" s="6"/>
      <c r="WR1" s="6"/>
      <c r="WS1" s="6"/>
      <c r="WT1" s="6"/>
      <c r="WU1" s="6"/>
      <c r="WV1" s="6"/>
      <c r="WW1" s="6"/>
      <c r="WX1" s="6"/>
      <c r="WY1" s="6"/>
      <c r="WZ1" s="6"/>
      <c r="XA1" s="6"/>
      <c r="XB1" s="6"/>
      <c r="XC1" s="6"/>
      <c r="XD1" s="6"/>
      <c r="XE1" s="6"/>
      <c r="XF1" s="6"/>
      <c r="XG1" s="6"/>
      <c r="XH1" s="6"/>
      <c r="XI1" s="6"/>
      <c r="XJ1" s="6"/>
      <c r="XK1" s="6"/>
      <c r="XL1" s="6"/>
      <c r="XM1" s="6"/>
      <c r="XN1" s="6"/>
      <c r="XO1" s="6"/>
      <c r="XP1" s="6"/>
      <c r="XQ1" s="6"/>
      <c r="XR1" s="6"/>
      <c r="XS1" s="6"/>
      <c r="XT1" s="6"/>
      <c r="XU1" s="6"/>
      <c r="XV1" s="6"/>
      <c r="XW1" s="6"/>
      <c r="XX1" s="6"/>
      <c r="XY1" s="6"/>
      <c r="XZ1" s="6"/>
      <c r="YA1" s="6"/>
      <c r="YB1" s="6"/>
      <c r="YC1" s="6"/>
      <c r="YD1" s="6"/>
      <c r="YE1" s="6"/>
      <c r="YF1" s="6"/>
      <c r="YG1" s="6"/>
      <c r="YH1" s="6"/>
      <c r="YI1" s="6"/>
      <c r="YJ1" s="6"/>
      <c r="YK1" s="6"/>
      <c r="YL1" s="6"/>
      <c r="YM1" s="6"/>
      <c r="YN1" s="6"/>
      <c r="YO1" s="6"/>
      <c r="YP1" s="6"/>
      <c r="YQ1" s="6"/>
      <c r="YR1" s="6"/>
      <c r="YS1" s="6"/>
      <c r="YT1" s="6"/>
      <c r="YU1" s="6"/>
      <c r="YV1" s="6"/>
      <c r="YW1" s="6"/>
      <c r="YX1" s="6"/>
      <c r="YY1" s="6"/>
      <c r="YZ1" s="6"/>
      <c r="ZA1" s="6"/>
      <c r="ZB1" s="6"/>
      <c r="ZC1" s="6"/>
      <c r="ZD1" s="6"/>
      <c r="ZE1" s="6"/>
      <c r="ZF1" s="6"/>
      <c r="ZG1" s="6"/>
      <c r="ZH1" s="6"/>
      <c r="ZI1" s="6"/>
      <c r="ZJ1" s="6"/>
      <c r="ZK1" s="6"/>
      <c r="ZL1" s="6"/>
      <c r="ZM1" s="6"/>
      <c r="ZN1" s="6"/>
      <c r="ZO1" s="6"/>
      <c r="ZP1" s="6"/>
      <c r="ZQ1" s="6"/>
      <c r="ZR1" s="6"/>
      <c r="ZS1" s="6"/>
      <c r="ZT1" s="6"/>
      <c r="ZU1" s="6"/>
      <c r="ZV1" s="6"/>
      <c r="ZW1" s="6"/>
      <c r="ZX1" s="6"/>
      <c r="ZY1" s="6"/>
      <c r="ZZ1" s="6"/>
      <c r="AAA1" s="6"/>
      <c r="AAB1" s="6"/>
      <c r="AAC1" s="6"/>
      <c r="AAD1" s="6"/>
      <c r="AAE1" s="6"/>
      <c r="AAF1" s="6"/>
      <c r="AAG1" s="6"/>
      <c r="AAH1" s="6"/>
      <c r="AAI1" s="6"/>
      <c r="AAJ1" s="6"/>
      <c r="AAK1" s="6"/>
      <c r="AAL1" s="6"/>
      <c r="AAM1" s="6"/>
      <c r="AAN1" s="6"/>
      <c r="AAO1" s="6"/>
      <c r="AAP1" s="6"/>
      <c r="AAQ1" s="6"/>
      <c r="AAR1" s="6"/>
      <c r="AAS1" s="6"/>
      <c r="AAT1" s="6"/>
      <c r="AAU1" s="6"/>
      <c r="AAV1" s="6"/>
      <c r="AAW1" s="6"/>
      <c r="AAX1" s="6"/>
      <c r="AAY1" s="6"/>
      <c r="AAZ1" s="6"/>
      <c r="ABA1" s="6"/>
      <c r="ABB1" s="6"/>
      <c r="ABC1" s="6"/>
      <c r="ABD1" s="6"/>
      <c r="ABE1" s="6"/>
      <c r="ABF1" s="6"/>
      <c r="ABG1" s="6"/>
      <c r="ABH1" s="6"/>
      <c r="ABI1" s="6"/>
      <c r="ABJ1" s="6"/>
      <c r="ABK1" s="6"/>
      <c r="ABL1" s="6"/>
      <c r="ABM1" s="6"/>
      <c r="ABN1" s="6"/>
      <c r="ABO1" s="6"/>
      <c r="ABP1" s="6"/>
      <c r="ABQ1" s="6"/>
      <c r="ABR1" s="6"/>
      <c r="ABS1" s="6"/>
      <c r="ABT1" s="6"/>
      <c r="ABU1" s="6"/>
      <c r="ABV1" s="6"/>
      <c r="ABW1" s="6"/>
      <c r="ABX1" s="6"/>
      <c r="ABY1" s="6"/>
      <c r="ABZ1" s="6"/>
      <c r="ACA1" s="6"/>
      <c r="ACB1" s="6"/>
      <c r="ACC1" s="6"/>
      <c r="ACD1" s="6"/>
      <c r="ACE1" s="6"/>
      <c r="ACF1" s="6"/>
      <c r="ACG1" s="6"/>
      <c r="ACH1" s="6"/>
      <c r="ACI1" s="6"/>
      <c r="ACJ1" s="6"/>
      <c r="ACK1" s="6"/>
      <c r="ACL1" s="6"/>
      <c r="ACM1" s="6"/>
      <c r="ACN1" s="6"/>
      <c r="ACO1" s="6"/>
      <c r="ACP1" s="6"/>
      <c r="ACQ1" s="6"/>
      <c r="ACR1" s="6"/>
      <c r="ACS1" s="6"/>
      <c r="ACT1" s="6"/>
      <c r="ACU1" s="6"/>
      <c r="ACV1" s="6"/>
      <c r="ACW1" s="6"/>
      <c r="ACX1" s="6"/>
      <c r="ACY1" s="6"/>
      <c r="ACZ1" s="6"/>
      <c r="ADA1" s="6"/>
      <c r="ADB1" s="6"/>
      <c r="ADC1" s="6"/>
      <c r="ADD1" s="6"/>
      <c r="ADE1" s="6"/>
      <c r="ADF1" s="6"/>
      <c r="ADG1" s="6"/>
      <c r="ADH1" s="6"/>
      <c r="ADI1" s="6"/>
      <c r="ADJ1" s="6"/>
      <c r="ADK1" s="6"/>
      <c r="ADL1" s="6"/>
      <c r="ADM1" s="6"/>
      <c r="ADN1" s="6"/>
      <c r="ADO1" s="6"/>
      <c r="ADP1" s="6"/>
      <c r="ADQ1" s="6"/>
      <c r="ADR1" s="6"/>
      <c r="ADS1" s="6"/>
      <c r="ADT1" s="6"/>
      <c r="ADU1" s="6"/>
      <c r="ADV1" s="6"/>
      <c r="ADW1" s="6"/>
      <c r="ADX1" s="6"/>
      <c r="ADY1" s="6"/>
      <c r="ADZ1" s="6"/>
      <c r="AEA1" s="6"/>
      <c r="AEB1" s="6"/>
      <c r="AEC1" s="6"/>
      <c r="AED1" s="6"/>
      <c r="AEE1" s="6"/>
      <c r="AEF1" s="6"/>
      <c r="AEG1" s="6"/>
      <c r="AEH1" s="6"/>
      <c r="AEI1" s="6"/>
      <c r="AEJ1" s="6"/>
      <c r="AEK1" s="6"/>
      <c r="AEL1" s="6"/>
      <c r="AEM1" s="6"/>
      <c r="AEN1" s="6"/>
      <c r="AEO1" s="6"/>
      <c r="AEP1" s="6"/>
      <c r="AEQ1" s="6"/>
      <c r="AER1" s="6"/>
      <c r="AES1" s="6"/>
      <c r="AET1" s="6"/>
      <c r="AEU1" s="6"/>
      <c r="AEV1" s="6"/>
      <c r="AEW1" s="6"/>
      <c r="AEX1" s="6"/>
      <c r="AEY1" s="6"/>
      <c r="AEZ1" s="6"/>
      <c r="AFA1" s="6"/>
      <c r="AFB1" s="6"/>
      <c r="AFC1" s="6"/>
      <c r="AFD1" s="6"/>
      <c r="AFE1" s="6"/>
      <c r="AFF1" s="6"/>
      <c r="AFG1" s="6"/>
      <c r="AFH1" s="6"/>
      <c r="AFI1" s="6"/>
      <c r="AFJ1" s="6"/>
      <c r="AFK1" s="6"/>
      <c r="AFL1" s="6"/>
      <c r="AFM1" s="6"/>
      <c r="AFN1" s="6"/>
      <c r="AFO1" s="6"/>
      <c r="AFP1" s="6"/>
      <c r="AFQ1" s="6"/>
      <c r="AFR1" s="6"/>
      <c r="AFS1" s="6"/>
      <c r="AFT1" s="6"/>
      <c r="AFU1" s="6"/>
      <c r="AFV1" s="6"/>
      <c r="AFW1" s="6"/>
      <c r="AFX1" s="6"/>
      <c r="AFY1" s="6"/>
      <c r="AFZ1" s="6"/>
      <c r="AGA1" s="6"/>
      <c r="AGB1" s="6"/>
      <c r="AGC1" s="6"/>
      <c r="AGD1" s="6"/>
      <c r="AGE1" s="6"/>
      <c r="AGF1" s="6"/>
      <c r="AGG1" s="6"/>
      <c r="AGH1" s="6"/>
      <c r="AGI1" s="6"/>
      <c r="AGJ1" s="6"/>
      <c r="AGK1" s="6"/>
      <c r="AGL1" s="6"/>
      <c r="AGM1" s="6"/>
      <c r="AGN1" s="6"/>
      <c r="AGO1" s="6"/>
      <c r="AGP1" s="6"/>
      <c r="AGQ1" s="6"/>
      <c r="AGR1" s="6"/>
      <c r="AGS1" s="6"/>
      <c r="AGT1" s="6"/>
      <c r="AGU1" s="6"/>
      <c r="AGV1" s="6"/>
      <c r="AGW1" s="6"/>
      <c r="AGX1" s="6"/>
      <c r="AGY1" s="6"/>
      <c r="AGZ1" s="6"/>
      <c r="AHA1" s="6"/>
      <c r="AHB1" s="6"/>
      <c r="AHC1" s="6"/>
      <c r="AHD1" s="6"/>
      <c r="AHE1" s="6"/>
      <c r="AHF1" s="6"/>
      <c r="AHG1" s="6"/>
      <c r="AHH1" s="6"/>
      <c r="AHI1" s="6"/>
      <c r="AHJ1" s="6"/>
      <c r="AHK1" s="6"/>
      <c r="AHL1" s="6"/>
      <c r="AHM1" s="6"/>
      <c r="AHN1" s="6"/>
      <c r="AHO1" s="6"/>
      <c r="AHP1" s="6"/>
      <c r="AHQ1" s="6"/>
      <c r="AHR1" s="6"/>
      <c r="AHS1" s="6"/>
      <c r="AHT1" s="6"/>
      <c r="AHU1" s="6"/>
      <c r="AHV1" s="6"/>
      <c r="AHW1" s="6"/>
      <c r="AHX1" s="6"/>
      <c r="AHY1" s="6"/>
      <c r="AHZ1" s="6"/>
      <c r="AIA1" s="6"/>
      <c r="AIB1" s="6"/>
      <c r="AIC1" s="6"/>
      <c r="AID1" s="6"/>
      <c r="AIE1" s="6"/>
      <c r="AIF1" s="6"/>
      <c r="AIG1" s="6"/>
      <c r="AIH1" s="6"/>
      <c r="AII1" s="6"/>
      <c r="AIJ1" s="6"/>
      <c r="AIK1" s="6"/>
      <c r="AIL1" s="6"/>
      <c r="AIM1" s="6"/>
      <c r="AIN1" s="6"/>
      <c r="AIO1" s="6"/>
      <c r="AIP1" s="6"/>
      <c r="AIQ1" s="6"/>
      <c r="AIR1" s="6"/>
      <c r="AIS1" s="6"/>
      <c r="AIT1" s="6"/>
      <c r="AIU1" s="6"/>
      <c r="AIV1" s="6"/>
      <c r="AIW1" s="6"/>
      <c r="AIX1" s="6"/>
      <c r="AIY1" s="6"/>
      <c r="AIZ1" s="6"/>
      <c r="AJA1" s="6"/>
      <c r="AJB1" s="6"/>
      <c r="AJC1" s="6"/>
      <c r="AJD1" s="6"/>
      <c r="AJE1" s="6"/>
      <c r="AJF1" s="6"/>
      <c r="AJG1" s="6"/>
      <c r="AJH1" s="6"/>
      <c r="AJI1" s="6"/>
      <c r="AJJ1" s="6"/>
      <c r="AJK1" s="6"/>
      <c r="AJL1" s="6"/>
      <c r="AJM1" s="6"/>
      <c r="AJN1" s="6"/>
      <c r="AJO1" s="6"/>
      <c r="AJP1" s="6"/>
      <c r="AJQ1" s="6"/>
      <c r="AJR1" s="6"/>
      <c r="AJS1" s="6"/>
      <c r="AJT1" s="6"/>
      <c r="AJU1" s="6"/>
      <c r="AJV1" s="6"/>
      <c r="AJW1" s="6"/>
      <c r="AJX1" s="6"/>
      <c r="AJY1" s="6"/>
      <c r="AJZ1" s="6"/>
      <c r="AKA1" s="6"/>
      <c r="AKB1" s="6"/>
      <c r="AKC1" s="6"/>
      <c r="AKD1" s="6"/>
      <c r="AKE1" s="6"/>
      <c r="AKF1" s="6"/>
      <c r="AKG1" s="6"/>
      <c r="AKH1" s="6"/>
      <c r="AKI1" s="6"/>
      <c r="AKJ1" s="6"/>
      <c r="AKK1" s="6"/>
      <c r="AKL1" s="6"/>
      <c r="AKM1" s="6"/>
      <c r="AKN1" s="6"/>
      <c r="AKO1" s="6"/>
      <c r="AKP1" s="6"/>
      <c r="AKQ1" s="6"/>
      <c r="AKR1" s="6"/>
      <c r="AKS1" s="6"/>
      <c r="AKT1" s="6"/>
      <c r="AKU1" s="6"/>
      <c r="AKV1" s="6"/>
      <c r="AKW1" s="6"/>
      <c r="AKX1" s="6"/>
      <c r="AKY1" s="6"/>
      <c r="AKZ1" s="6"/>
      <c r="ALA1" s="6"/>
      <c r="ALB1" s="6"/>
      <c r="ALC1" s="6"/>
      <c r="ALD1" s="6"/>
      <c r="ALE1" s="6"/>
      <c r="ALF1" s="6"/>
      <c r="ALG1" s="6"/>
      <c r="ALH1" s="6"/>
      <c r="ALI1" s="6"/>
      <c r="ALJ1" s="6"/>
      <c r="ALK1" s="6"/>
      <c r="ALL1" s="6"/>
      <c r="ALM1" s="6"/>
      <c r="ALN1" s="6"/>
      <c r="ALO1" s="6"/>
      <c r="ALP1" s="6"/>
      <c r="ALQ1" s="6"/>
      <c r="ALR1" s="6"/>
      <c r="ALS1" s="6"/>
      <c r="ALT1" s="6"/>
      <c r="ALU1" s="6"/>
      <c r="ALV1" s="6"/>
      <c r="ALW1" s="6"/>
      <c r="ALX1" s="6"/>
      <c r="ALY1" s="6"/>
      <c r="ALZ1" s="6"/>
      <c r="AMA1" s="6"/>
      <c r="AMB1" s="6"/>
      <c r="AMC1" s="6"/>
      <c r="AMD1" s="6"/>
      <c r="AME1" s="6"/>
      <c r="AMF1" s="6"/>
      <c r="AMG1" s="6"/>
      <c r="AMH1" s="6"/>
      <c r="AMI1" s="6"/>
      <c r="AMJ1" s="6"/>
      <c r="AMK1" s="6"/>
      <c r="AML1" s="6"/>
      <c r="AMM1" s="6"/>
      <c r="AMN1" s="6"/>
      <c r="AMO1" s="6"/>
      <c r="AMP1" s="6"/>
      <c r="AMQ1" s="6"/>
      <c r="AMR1" s="6"/>
      <c r="AMS1" s="6"/>
      <c r="AMT1" s="6"/>
      <c r="AMU1" s="6"/>
      <c r="AMV1" s="6"/>
      <c r="AMW1" s="6"/>
      <c r="AMX1" s="6"/>
      <c r="AMY1" s="6"/>
      <c r="AMZ1" s="6"/>
      <c r="ANA1" s="6"/>
      <c r="ANB1" s="6"/>
      <c r="ANC1" s="6"/>
      <c r="AND1" s="6"/>
      <c r="ANE1" s="6"/>
      <c r="ANF1" s="6"/>
      <c r="ANG1" s="6"/>
      <c r="ANH1" s="6"/>
      <c r="ANI1" s="6"/>
      <c r="ANJ1" s="6"/>
      <c r="ANK1" s="6"/>
      <c r="ANL1" s="6"/>
      <c r="ANM1" s="6"/>
      <c r="ANN1" s="6"/>
      <c r="ANO1" s="6"/>
      <c r="ANP1" s="6"/>
      <c r="ANQ1" s="6"/>
      <c r="ANR1" s="6"/>
      <c r="ANS1" s="6"/>
      <c r="ANT1" s="6"/>
      <c r="ANU1" s="6"/>
      <c r="ANV1" s="6"/>
      <c r="ANW1" s="6"/>
      <c r="ANX1" s="6"/>
      <c r="ANY1" s="6"/>
      <c r="ANZ1" s="6"/>
      <c r="AOA1" s="6"/>
      <c r="AOB1" s="6"/>
      <c r="AOC1" s="6"/>
      <c r="AOD1" s="6"/>
      <c r="AOE1" s="6"/>
      <c r="AOF1" s="6"/>
      <c r="AOG1" s="6"/>
      <c r="AOH1" s="6"/>
      <c r="AOI1" s="6"/>
      <c r="AOJ1" s="6"/>
      <c r="AOK1" s="6"/>
      <c r="AOL1" s="6"/>
      <c r="AOM1" s="6"/>
      <c r="AON1" s="6"/>
      <c r="AOO1" s="6"/>
      <c r="AOP1" s="6"/>
      <c r="AOQ1" s="6"/>
      <c r="AOR1" s="6"/>
      <c r="AOS1" s="6"/>
      <c r="AOT1" s="6"/>
      <c r="AOU1" s="6"/>
      <c r="AOV1" s="6"/>
      <c r="AOW1" s="6"/>
      <c r="AOX1" s="6"/>
      <c r="AOY1" s="6"/>
      <c r="AOZ1" s="6"/>
      <c r="APA1" s="6"/>
      <c r="APB1" s="6"/>
      <c r="APC1" s="6"/>
      <c r="APD1" s="6"/>
      <c r="APE1" s="6"/>
      <c r="APF1" s="6"/>
      <c r="APG1" s="6"/>
      <c r="APH1" s="6"/>
      <c r="API1" s="6"/>
      <c r="APJ1" s="6"/>
      <c r="APK1" s="6"/>
      <c r="APL1" s="6"/>
      <c r="APM1" s="6"/>
      <c r="APN1" s="6"/>
      <c r="APO1" s="6"/>
      <c r="APP1" s="6"/>
      <c r="APQ1" s="6"/>
      <c r="APR1" s="6"/>
      <c r="APS1" s="6"/>
      <c r="APT1" s="6"/>
      <c r="APU1" s="6"/>
      <c r="APV1" s="6"/>
      <c r="APW1" s="6"/>
      <c r="APX1" s="6"/>
      <c r="APY1" s="6"/>
      <c r="APZ1" s="6"/>
      <c r="AQA1" s="6"/>
      <c r="AQB1" s="6"/>
      <c r="AQC1" s="6"/>
      <c r="AQD1" s="6"/>
      <c r="AQE1" s="6"/>
      <c r="AQF1" s="6"/>
      <c r="AQG1" s="6"/>
      <c r="AQH1" s="6"/>
      <c r="AQI1" s="6"/>
      <c r="AQJ1" s="6"/>
      <c r="AQK1" s="6"/>
      <c r="AQL1" s="6"/>
      <c r="AQM1" s="6"/>
      <c r="AQN1" s="6"/>
      <c r="AQO1" s="6"/>
      <c r="AQP1" s="6"/>
      <c r="AQQ1" s="6"/>
      <c r="AQR1" s="6"/>
      <c r="AQS1" s="6"/>
      <c r="AQT1" s="6"/>
      <c r="AQU1" s="6"/>
      <c r="AQV1" s="6"/>
      <c r="AQW1" s="6"/>
      <c r="AQX1" s="6"/>
      <c r="AQY1" s="6"/>
      <c r="AQZ1" s="6"/>
      <c r="ARA1" s="6"/>
      <c r="ARB1" s="6"/>
      <c r="ARC1" s="6"/>
      <c r="ARD1" s="6"/>
      <c r="ARE1" s="6"/>
      <c r="ARF1" s="6"/>
      <c r="ARG1" s="6"/>
      <c r="ARH1" s="6"/>
      <c r="ARI1" s="6"/>
      <c r="ARJ1" s="6"/>
      <c r="ARK1" s="6"/>
      <c r="ARL1" s="6"/>
      <c r="ARM1" s="6"/>
      <c r="ARN1" s="6"/>
      <c r="ARO1" s="6"/>
      <c r="ARP1" s="6"/>
      <c r="ARQ1" s="6"/>
      <c r="ARR1" s="6"/>
      <c r="ARS1" s="6"/>
      <c r="ART1" s="6"/>
      <c r="ARU1" s="6"/>
      <c r="ARV1" s="6"/>
      <c r="ARW1" s="6"/>
      <c r="ARX1" s="6"/>
      <c r="ARY1" s="6"/>
      <c r="ARZ1" s="6"/>
      <c r="ASA1" s="6"/>
      <c r="ASB1" s="6"/>
      <c r="ASC1" s="6"/>
      <c r="ASD1" s="6"/>
      <c r="ASE1" s="6"/>
      <c r="ASF1" s="6"/>
      <c r="ASG1" s="6"/>
      <c r="ASH1" s="6"/>
      <c r="ASI1" s="6"/>
      <c r="ASJ1" s="6"/>
      <c r="ASK1" s="6"/>
      <c r="ASL1" s="6"/>
      <c r="ASM1" s="6"/>
      <c r="ASN1" s="6"/>
      <c r="ASO1" s="6"/>
      <c r="ASP1" s="6"/>
      <c r="ASQ1" s="6"/>
      <c r="ASR1" s="6"/>
      <c r="ASS1" s="6"/>
      <c r="AST1" s="6"/>
      <c r="ASU1" s="6"/>
      <c r="ASV1" s="6"/>
      <c r="ASW1" s="6"/>
      <c r="ASX1" s="6"/>
      <c r="ASY1" s="6"/>
      <c r="ASZ1" s="6"/>
      <c r="ATA1" s="6"/>
      <c r="ATB1" s="6"/>
      <c r="ATC1" s="6"/>
      <c r="ATD1" s="6"/>
      <c r="ATE1" s="6"/>
      <c r="ATF1" s="6"/>
      <c r="ATG1" s="6"/>
      <c r="ATH1" s="6"/>
      <c r="ATI1" s="6"/>
      <c r="ATJ1" s="6"/>
      <c r="ATK1" s="6"/>
      <c r="ATL1" s="6"/>
      <c r="ATM1" s="6"/>
      <c r="ATN1" s="6"/>
      <c r="ATO1" s="6"/>
      <c r="ATP1" s="6"/>
      <c r="ATQ1" s="6"/>
      <c r="ATR1" s="6"/>
      <c r="ATS1" s="6"/>
      <c r="ATT1" s="6"/>
      <c r="ATU1" s="6"/>
      <c r="ATV1" s="6"/>
      <c r="ATW1" s="6"/>
      <c r="ATX1" s="6"/>
      <c r="ATY1" s="6"/>
      <c r="ATZ1" s="6"/>
      <c r="AUA1" s="6"/>
      <c r="AUB1" s="6"/>
      <c r="AUC1" s="6"/>
      <c r="AUD1" s="6"/>
      <c r="AUE1" s="6"/>
      <c r="AUF1" s="6"/>
      <c r="AUG1" s="6"/>
      <c r="AUH1" s="6"/>
      <c r="AUI1" s="6"/>
      <c r="AUJ1" s="6"/>
      <c r="AUK1" s="6"/>
      <c r="AUL1" s="6"/>
      <c r="AUM1" s="6"/>
      <c r="AUN1" s="6"/>
      <c r="AUO1" s="6"/>
      <c r="AUP1" s="6"/>
      <c r="AUQ1" s="6"/>
      <c r="AUR1" s="6"/>
      <c r="AUS1" s="6"/>
      <c r="AUT1" s="6"/>
      <c r="AUU1" s="6"/>
      <c r="AUV1" s="6"/>
      <c r="AUW1" s="6"/>
      <c r="AUX1" s="6"/>
      <c r="AUY1" s="6"/>
      <c r="AUZ1" s="6"/>
      <c r="AVA1" s="6"/>
      <c r="AVB1" s="6"/>
      <c r="AVC1" s="6"/>
      <c r="AVD1" s="6"/>
      <c r="AVE1" s="6"/>
      <c r="AVF1" s="6"/>
      <c r="AVG1" s="6"/>
      <c r="AVH1" s="6"/>
      <c r="AVI1" s="6"/>
      <c r="AVJ1" s="6"/>
      <c r="AVK1" s="6"/>
      <c r="AVL1" s="6"/>
      <c r="AVM1" s="6"/>
      <c r="AVN1" s="6"/>
      <c r="AVO1" s="6"/>
      <c r="AVP1" s="6"/>
      <c r="AVQ1" s="6"/>
      <c r="AVR1" s="6"/>
      <c r="AVS1" s="6"/>
      <c r="AVT1" s="6"/>
      <c r="AVU1" s="6"/>
      <c r="AVV1" s="6"/>
      <c r="AVW1" s="6"/>
      <c r="AVX1" s="6"/>
      <c r="AVY1" s="6"/>
      <c r="AVZ1" s="6"/>
      <c r="AWA1" s="6"/>
      <c r="AWB1" s="6"/>
      <c r="AWC1" s="6"/>
      <c r="AWD1" s="6"/>
      <c r="AWE1" s="6"/>
      <c r="AWF1" s="6"/>
      <c r="AWG1" s="6"/>
      <c r="AWH1" s="6"/>
      <c r="AWI1" s="6"/>
      <c r="AWJ1" s="6"/>
      <c r="AWK1" s="6"/>
      <c r="AWL1" s="6"/>
      <c r="AWM1" s="6"/>
      <c r="AWN1" s="6"/>
      <c r="AWO1" s="6"/>
      <c r="AWP1" s="6"/>
      <c r="AWQ1" s="6"/>
      <c r="AWR1" s="6"/>
      <c r="AWS1" s="6"/>
      <c r="AWT1" s="6"/>
      <c r="AWU1" s="6"/>
      <c r="AWV1" s="6"/>
      <c r="AWW1" s="6"/>
      <c r="AWX1" s="6"/>
      <c r="AWY1" s="6"/>
      <c r="AWZ1" s="6"/>
      <c r="AXA1" s="6"/>
      <c r="AXB1" s="6"/>
      <c r="AXC1" s="6"/>
      <c r="AXD1" s="6"/>
      <c r="AXE1" s="6"/>
      <c r="AXF1" s="6"/>
      <c r="AXG1" s="6"/>
      <c r="AXH1" s="6"/>
      <c r="AXI1" s="6"/>
      <c r="AXJ1" s="6"/>
      <c r="AXK1" s="6"/>
      <c r="AXL1" s="6"/>
      <c r="AXM1" s="6"/>
      <c r="AXN1" s="6"/>
      <c r="AXO1" s="6"/>
      <c r="AXP1" s="6"/>
      <c r="AXQ1" s="6"/>
      <c r="AXR1" s="6"/>
      <c r="AXS1" s="6"/>
      <c r="AXT1" s="6"/>
      <c r="AXU1" s="6"/>
      <c r="AXV1" s="6"/>
      <c r="AXW1" s="6"/>
      <c r="AXX1" s="6"/>
      <c r="AXY1" s="6"/>
      <c r="AXZ1" s="6"/>
      <c r="AYA1" s="6"/>
      <c r="AYB1" s="6"/>
      <c r="AYC1" s="6"/>
      <c r="AYD1" s="6"/>
      <c r="AYE1" s="6"/>
      <c r="AYF1" s="6"/>
      <c r="AYG1" s="6"/>
      <c r="AYH1" s="6"/>
      <c r="AYI1" s="6"/>
      <c r="AYJ1" s="6"/>
      <c r="AYK1" s="6"/>
      <c r="AYL1" s="6"/>
      <c r="AYM1" s="6"/>
      <c r="AYN1" s="6"/>
      <c r="AYO1" s="6"/>
      <c r="AYP1" s="6"/>
      <c r="AYQ1" s="6"/>
      <c r="AYR1" s="6"/>
      <c r="AYS1" s="6"/>
      <c r="AYT1" s="6"/>
      <c r="AYU1" s="6"/>
      <c r="AYV1" s="6"/>
      <c r="AYW1" s="6"/>
      <c r="AYX1" s="6"/>
      <c r="AYY1" s="6"/>
      <c r="AYZ1" s="6"/>
      <c r="AZA1" s="6"/>
      <c r="AZB1" s="6"/>
      <c r="AZC1" s="6"/>
      <c r="AZD1" s="6"/>
      <c r="AZE1" s="6"/>
      <c r="AZF1" s="6"/>
      <c r="AZG1" s="6"/>
      <c r="AZH1" s="6"/>
      <c r="AZI1" s="6"/>
      <c r="AZJ1" s="6"/>
      <c r="AZK1" s="6"/>
      <c r="AZL1" s="6"/>
      <c r="AZM1" s="6"/>
      <c r="AZN1" s="6"/>
      <c r="AZO1" s="6"/>
      <c r="AZP1" s="6"/>
      <c r="AZQ1" s="6"/>
      <c r="AZR1" s="6"/>
      <c r="AZS1" s="6"/>
      <c r="AZT1" s="6"/>
      <c r="AZU1" s="6"/>
      <c r="AZV1" s="6"/>
      <c r="AZW1" s="6"/>
      <c r="AZX1" s="6"/>
      <c r="AZY1" s="6"/>
      <c r="AZZ1" s="6"/>
      <c r="BAA1" s="6"/>
      <c r="BAB1" s="6"/>
      <c r="BAC1" s="6"/>
      <c r="BAD1" s="6"/>
      <c r="BAE1" s="6"/>
      <c r="BAF1" s="6"/>
      <c r="BAG1" s="6"/>
      <c r="BAH1" s="6"/>
      <c r="BAI1" s="6"/>
      <c r="BAJ1" s="6"/>
      <c r="BAK1" s="6"/>
      <c r="BAL1" s="6"/>
      <c r="BAM1" s="6"/>
      <c r="BAN1" s="6"/>
      <c r="BAO1" s="6"/>
      <c r="BAP1" s="6"/>
      <c r="BAQ1" s="6"/>
      <c r="BAR1" s="6"/>
      <c r="BAS1" s="6"/>
      <c r="BAT1" s="6"/>
      <c r="BAU1" s="6"/>
      <c r="BAV1" s="6"/>
      <c r="BAW1" s="6"/>
      <c r="BAX1" s="6"/>
      <c r="BAY1" s="6"/>
      <c r="BAZ1" s="6"/>
      <c r="BBA1" s="6"/>
      <c r="BBB1" s="6"/>
      <c r="BBC1" s="6"/>
      <c r="BBD1" s="6"/>
      <c r="BBE1" s="6"/>
      <c r="BBF1" s="6"/>
      <c r="BBG1" s="6"/>
      <c r="BBH1" s="6"/>
      <c r="BBI1" s="6"/>
      <c r="BBJ1" s="6"/>
      <c r="BBK1" s="6"/>
      <c r="BBL1" s="6"/>
      <c r="BBM1" s="6"/>
      <c r="BBN1" s="6"/>
      <c r="BBO1" s="6"/>
      <c r="BBP1" s="6"/>
      <c r="BBQ1" s="6"/>
      <c r="BBR1" s="6"/>
      <c r="BBS1" s="6"/>
      <c r="BBT1" s="6"/>
      <c r="BBU1" s="6"/>
      <c r="BBV1" s="6"/>
      <c r="BBW1" s="6"/>
      <c r="BBX1" s="6"/>
      <c r="BBY1" s="6"/>
      <c r="BBZ1" s="6"/>
      <c r="BCA1" s="6"/>
      <c r="BCB1" s="6"/>
      <c r="BCC1" s="6"/>
      <c r="BCD1" s="6"/>
      <c r="BCE1" s="6"/>
      <c r="BCF1" s="6"/>
      <c r="BCG1" s="6"/>
      <c r="BCH1" s="6"/>
      <c r="BCI1" s="6"/>
      <c r="BCJ1" s="6"/>
      <c r="BCK1" s="6"/>
      <c r="BCL1" s="6"/>
      <c r="BCM1" s="6"/>
      <c r="BCN1" s="6"/>
      <c r="BCO1" s="6"/>
      <c r="BCP1" s="6"/>
      <c r="BCQ1" s="6"/>
      <c r="BCR1" s="6"/>
      <c r="BCS1" s="6"/>
      <c r="BCT1" s="6"/>
      <c r="BCU1" s="6"/>
      <c r="BCV1" s="6"/>
      <c r="BCW1" s="6"/>
      <c r="BCX1" s="6"/>
      <c r="BCY1" s="6"/>
      <c r="BCZ1" s="6"/>
      <c r="BDA1" s="6"/>
      <c r="BDB1" s="6"/>
      <c r="BDC1" s="6"/>
      <c r="BDD1" s="6"/>
      <c r="BDE1" s="6"/>
      <c r="BDF1" s="6"/>
      <c r="BDG1" s="6"/>
      <c r="BDH1" s="6"/>
      <c r="BDI1" s="6"/>
      <c r="BDJ1" s="6"/>
      <c r="BDK1" s="6"/>
      <c r="BDL1" s="6"/>
      <c r="BDM1" s="6"/>
      <c r="BDN1" s="6"/>
      <c r="BDO1" s="6"/>
      <c r="BDP1" s="6"/>
      <c r="BDQ1" s="6"/>
      <c r="BDR1" s="6"/>
      <c r="BDS1" s="6"/>
      <c r="BDT1" s="6"/>
      <c r="BDU1" s="6"/>
      <c r="BDV1" s="6"/>
      <c r="BDW1" s="6"/>
      <c r="BDX1" s="6"/>
      <c r="BDY1" s="6"/>
      <c r="BDZ1" s="6"/>
      <c r="BEA1" s="6"/>
      <c r="BEB1" s="6"/>
      <c r="BEC1" s="6"/>
      <c r="BED1" s="6"/>
      <c r="BEE1" s="6"/>
      <c r="BEF1" s="6"/>
      <c r="BEG1" s="6"/>
      <c r="BEH1" s="6"/>
      <c r="BEI1" s="6"/>
      <c r="BEJ1" s="6"/>
      <c r="BEK1" s="6"/>
      <c r="BEL1" s="6"/>
      <c r="BEM1" s="6"/>
      <c r="BEN1" s="6"/>
      <c r="BEO1" s="6"/>
      <c r="BEP1" s="6"/>
      <c r="BEQ1" s="6"/>
      <c r="BER1" s="6"/>
      <c r="BES1" s="6"/>
      <c r="BET1" s="6"/>
      <c r="BEU1" s="6"/>
      <c r="BEV1" s="6"/>
      <c r="BEW1" s="6"/>
      <c r="BEX1" s="6"/>
      <c r="BEY1" s="6"/>
      <c r="BEZ1" s="6"/>
      <c r="BFA1" s="6"/>
      <c r="BFB1" s="6"/>
      <c r="BFC1" s="6"/>
      <c r="BFD1" s="6"/>
      <c r="BFE1" s="6"/>
      <c r="BFF1" s="6"/>
      <c r="BFG1" s="6"/>
      <c r="BFH1" s="6"/>
      <c r="BFI1" s="6"/>
      <c r="BFJ1" s="6"/>
      <c r="BFK1" s="6"/>
      <c r="BFL1" s="6"/>
      <c r="BFM1" s="6"/>
      <c r="BFN1" s="6"/>
      <c r="BFO1" s="6"/>
      <c r="BFP1" s="6"/>
      <c r="BFQ1" s="6"/>
      <c r="BFR1" s="6"/>
      <c r="BFS1" s="6"/>
      <c r="BFT1" s="6"/>
      <c r="BFU1" s="6"/>
      <c r="BFV1" s="6"/>
      <c r="BFW1" s="6"/>
      <c r="BFX1" s="6"/>
      <c r="BFY1" s="6"/>
      <c r="BFZ1" s="6"/>
      <c r="BGA1" s="6"/>
      <c r="BGB1" s="6"/>
      <c r="BGC1" s="6"/>
      <c r="BGD1" s="6"/>
      <c r="BGE1" s="6"/>
      <c r="BGF1" s="6"/>
      <c r="BGG1" s="6"/>
      <c r="BGH1" s="6"/>
      <c r="BGI1" s="6"/>
      <c r="BGJ1" s="6"/>
      <c r="BGK1" s="6"/>
      <c r="BGL1" s="6"/>
      <c r="BGM1" s="6"/>
      <c r="BGN1" s="6"/>
      <c r="BGO1" s="6"/>
      <c r="BGP1" s="6"/>
      <c r="BGQ1" s="6"/>
      <c r="BGR1" s="6"/>
      <c r="BGS1" s="6"/>
      <c r="BGT1" s="6"/>
      <c r="BGU1" s="6"/>
      <c r="BGV1" s="6"/>
      <c r="BGW1" s="6"/>
      <c r="BGX1" s="6"/>
      <c r="BGY1" s="6"/>
      <c r="BGZ1" s="6"/>
      <c r="BHA1" s="6"/>
      <c r="BHB1" s="6"/>
      <c r="BHC1" s="6"/>
      <c r="BHD1" s="6"/>
      <c r="BHE1" s="6"/>
      <c r="BHF1" s="6"/>
      <c r="BHG1" s="6"/>
      <c r="BHH1" s="6"/>
      <c r="BHI1" s="6"/>
      <c r="BHJ1" s="6"/>
      <c r="BHK1" s="6"/>
      <c r="BHL1" s="6"/>
      <c r="BHM1" s="6"/>
      <c r="BHN1" s="6"/>
      <c r="BHO1" s="6"/>
      <c r="BHP1" s="6"/>
      <c r="BHQ1" s="6"/>
      <c r="BHR1" s="6"/>
      <c r="BHS1" s="6"/>
      <c r="BHT1" s="6"/>
      <c r="BHU1" s="6"/>
      <c r="BHV1" s="6"/>
      <c r="BHW1" s="6"/>
      <c r="BHX1" s="6"/>
      <c r="BHY1" s="6"/>
      <c r="BHZ1" s="6"/>
      <c r="BIA1" s="6"/>
      <c r="BIB1" s="6"/>
      <c r="BIC1" s="6"/>
      <c r="BID1" s="6"/>
      <c r="BIE1" s="6"/>
      <c r="BIF1" s="6"/>
      <c r="BIG1" s="6"/>
      <c r="BIH1" s="6"/>
      <c r="BII1" s="6"/>
      <c r="BIJ1" s="6"/>
      <c r="BIK1" s="6"/>
      <c r="BIL1" s="6"/>
      <c r="BIM1" s="6"/>
      <c r="BIN1" s="6"/>
      <c r="BIO1" s="6"/>
      <c r="BIP1" s="6"/>
      <c r="BIQ1" s="6"/>
      <c r="BIR1" s="6"/>
      <c r="BIS1" s="6"/>
      <c r="BIT1" s="6"/>
      <c r="BIU1" s="6"/>
      <c r="BIV1" s="6"/>
      <c r="BIW1" s="6"/>
      <c r="BIX1" s="6"/>
      <c r="BIY1" s="6"/>
      <c r="BIZ1" s="6"/>
      <c r="BJA1" s="6"/>
      <c r="BJB1" s="6"/>
      <c r="BJC1" s="6"/>
      <c r="BJD1" s="6"/>
      <c r="BJE1" s="6"/>
      <c r="BJF1" s="6"/>
      <c r="BJG1" s="6"/>
      <c r="BJH1" s="6"/>
      <c r="BJI1" s="6"/>
      <c r="BJJ1" s="6"/>
      <c r="BJK1" s="6"/>
      <c r="BJL1" s="6"/>
      <c r="BJM1" s="6"/>
      <c r="BJN1" s="6"/>
      <c r="BJO1" s="6"/>
      <c r="BJP1" s="6"/>
      <c r="BJQ1" s="6"/>
      <c r="BJR1" s="6"/>
      <c r="BJS1" s="6"/>
      <c r="BJT1" s="6"/>
      <c r="BJU1" s="6"/>
      <c r="BJV1" s="6"/>
      <c r="BJW1" s="6"/>
      <c r="BJX1" s="6"/>
      <c r="BJY1" s="6"/>
      <c r="BJZ1" s="6"/>
      <c r="BKA1" s="6"/>
      <c r="BKB1" s="6"/>
      <c r="BKC1" s="6"/>
      <c r="BKD1" s="6"/>
      <c r="BKE1" s="6"/>
      <c r="BKF1" s="6"/>
      <c r="BKG1" s="6"/>
      <c r="BKH1" s="6"/>
      <c r="BKI1" s="6"/>
      <c r="BKJ1" s="6"/>
      <c r="BKK1" s="6"/>
      <c r="BKL1" s="6"/>
      <c r="BKM1" s="6"/>
      <c r="BKN1" s="6"/>
      <c r="BKO1" s="6"/>
      <c r="BKP1" s="6"/>
      <c r="BKQ1" s="6"/>
      <c r="BKR1" s="6"/>
      <c r="BKS1" s="6"/>
      <c r="BKT1" s="6"/>
      <c r="BKU1" s="6"/>
      <c r="BKV1" s="6"/>
      <c r="BKW1" s="6"/>
      <c r="BKX1" s="6"/>
      <c r="BKY1" s="6"/>
      <c r="BKZ1" s="6"/>
      <c r="BLA1" s="6"/>
      <c r="BLB1" s="6"/>
      <c r="BLC1" s="6"/>
      <c r="BLD1" s="6"/>
      <c r="BLE1" s="6"/>
      <c r="BLF1" s="6"/>
      <c r="BLG1" s="6"/>
      <c r="BLH1" s="6"/>
      <c r="BLI1" s="6"/>
      <c r="BLJ1" s="6"/>
      <c r="BLK1" s="6"/>
      <c r="BLL1" s="6"/>
      <c r="BLM1" s="6"/>
      <c r="BLN1" s="6"/>
      <c r="BLO1" s="6"/>
      <c r="BLP1" s="6"/>
      <c r="BLQ1" s="6"/>
      <c r="BLR1" s="6"/>
      <c r="BLS1" s="6"/>
      <c r="BLT1" s="6"/>
      <c r="BLU1" s="6"/>
      <c r="BLV1" s="6"/>
      <c r="BLW1" s="6"/>
      <c r="BLX1" s="6"/>
      <c r="BLY1" s="6"/>
      <c r="BLZ1" s="6"/>
      <c r="BMA1" s="6"/>
      <c r="BMB1" s="6"/>
      <c r="BMC1" s="6"/>
      <c r="BMD1" s="6"/>
      <c r="BME1" s="6"/>
      <c r="BMF1" s="6"/>
      <c r="BMG1" s="6"/>
      <c r="BMH1" s="6"/>
      <c r="BMI1" s="6"/>
      <c r="BMJ1" s="6"/>
      <c r="BMK1" s="6"/>
      <c r="BML1" s="6"/>
      <c r="BMM1" s="6"/>
      <c r="BMN1" s="6"/>
      <c r="BMO1" s="6"/>
      <c r="BMP1" s="6"/>
      <c r="BMQ1" s="6"/>
      <c r="BMR1" s="6"/>
      <c r="BMS1" s="6"/>
      <c r="BMT1" s="6"/>
      <c r="BMU1" s="6"/>
      <c r="BMV1" s="6"/>
      <c r="BMW1" s="6"/>
      <c r="BMX1" s="6"/>
      <c r="BMY1" s="6"/>
      <c r="BMZ1" s="6"/>
      <c r="BNA1" s="6"/>
      <c r="BNB1" s="6"/>
      <c r="BNC1" s="6"/>
      <c r="BND1" s="6"/>
      <c r="BNE1" s="6"/>
      <c r="BNF1" s="6"/>
      <c r="BNG1" s="6"/>
      <c r="BNH1" s="6"/>
      <c r="BNI1" s="6"/>
      <c r="BNJ1" s="6"/>
      <c r="BNK1" s="6"/>
      <c r="BNL1" s="6"/>
      <c r="BNM1" s="6"/>
      <c r="BNN1" s="6"/>
      <c r="BNO1" s="6"/>
      <c r="BNP1" s="6"/>
      <c r="BNQ1" s="6"/>
      <c r="BNR1" s="6"/>
      <c r="BNS1" s="6"/>
      <c r="BNT1" s="6"/>
      <c r="BNU1" s="6"/>
      <c r="BNV1" s="6"/>
      <c r="BNW1" s="6"/>
      <c r="BNX1" s="6"/>
      <c r="BNY1" s="6"/>
      <c r="BNZ1" s="6"/>
      <c r="BOA1" s="6"/>
      <c r="BOB1" s="6"/>
      <c r="BOC1" s="6"/>
      <c r="BOD1" s="6"/>
      <c r="BOE1" s="6"/>
      <c r="BOF1" s="6"/>
      <c r="BOG1" s="6"/>
      <c r="BOH1" s="6"/>
      <c r="BOI1" s="6"/>
      <c r="BOJ1" s="6"/>
      <c r="BOK1" s="6"/>
      <c r="BOL1" s="6"/>
      <c r="BOM1" s="6"/>
      <c r="BON1" s="6"/>
      <c r="BOO1" s="6"/>
      <c r="BOP1" s="6"/>
      <c r="BOQ1" s="6"/>
      <c r="BOR1" s="6"/>
      <c r="BOS1" s="6"/>
      <c r="BOT1" s="6"/>
      <c r="BOU1" s="6"/>
      <c r="BOV1" s="6"/>
      <c r="BOW1" s="6"/>
      <c r="BOX1" s="6"/>
      <c r="BOY1" s="6"/>
      <c r="BOZ1" s="6"/>
      <c r="BPA1" s="6"/>
      <c r="BPB1" s="6"/>
      <c r="BPC1" s="6"/>
      <c r="BPD1" s="6"/>
      <c r="BPE1" s="6"/>
      <c r="BPF1" s="6"/>
      <c r="BPG1" s="6"/>
      <c r="BPH1" s="6"/>
      <c r="BPI1" s="6"/>
      <c r="BPJ1" s="6"/>
      <c r="BPK1" s="6"/>
      <c r="BPL1" s="6"/>
      <c r="BPM1" s="6"/>
      <c r="BPN1" s="6"/>
      <c r="BPO1" s="6"/>
      <c r="BPP1" s="6"/>
      <c r="BPQ1" s="6"/>
      <c r="BPR1" s="6"/>
      <c r="BPS1" s="6"/>
      <c r="BPT1" s="6"/>
      <c r="BPU1" s="6"/>
      <c r="BPV1" s="6"/>
      <c r="BPW1" s="6"/>
      <c r="BPX1" s="6"/>
      <c r="BPY1" s="6"/>
      <c r="BPZ1" s="6"/>
      <c r="BQA1" s="6"/>
      <c r="BQB1" s="6"/>
      <c r="BQC1" s="6"/>
      <c r="BQD1" s="6"/>
      <c r="BQE1" s="6"/>
      <c r="BQF1" s="6"/>
      <c r="BQG1" s="6"/>
      <c r="BQH1" s="6"/>
      <c r="BQI1" s="6"/>
      <c r="BQJ1" s="6"/>
      <c r="BQK1" s="6"/>
      <c r="BQL1" s="6"/>
      <c r="BQM1" s="6"/>
      <c r="BQN1" s="6"/>
      <c r="BQO1" s="6"/>
      <c r="BQP1" s="6"/>
      <c r="BQQ1" s="6"/>
      <c r="BQR1" s="6"/>
      <c r="BQS1" s="6"/>
      <c r="BQT1" s="6"/>
      <c r="BQU1" s="6"/>
      <c r="BQV1" s="6"/>
      <c r="BQW1" s="6"/>
      <c r="BQX1" s="6"/>
      <c r="BQY1" s="6"/>
      <c r="BQZ1" s="6"/>
      <c r="BRA1" s="6"/>
      <c r="BRB1" s="6"/>
      <c r="BRC1" s="6"/>
      <c r="BRD1" s="6"/>
      <c r="BRE1" s="6"/>
      <c r="BRF1" s="6"/>
      <c r="BRG1" s="6"/>
      <c r="BRH1" s="6"/>
      <c r="BRI1" s="6"/>
      <c r="BRJ1" s="6"/>
      <c r="BRK1" s="6"/>
      <c r="BRL1" s="6"/>
      <c r="BRM1" s="6"/>
      <c r="BRN1" s="6"/>
      <c r="BRO1" s="6"/>
      <c r="BRP1" s="6"/>
      <c r="BRQ1" s="6"/>
      <c r="BRR1" s="6"/>
      <c r="BRS1" s="6"/>
      <c r="BRT1" s="6"/>
      <c r="BRU1" s="6"/>
      <c r="BRV1" s="6"/>
      <c r="BRW1" s="6"/>
      <c r="BRX1" s="6"/>
      <c r="BRY1" s="6"/>
      <c r="BRZ1" s="6"/>
      <c r="BSA1" s="6"/>
      <c r="BSB1" s="6"/>
      <c r="BSC1" s="6"/>
      <c r="BSD1" s="6"/>
      <c r="BSE1" s="6"/>
      <c r="BSF1" s="6"/>
      <c r="BSG1" s="6"/>
      <c r="BSH1" s="6"/>
      <c r="BSI1" s="6"/>
      <c r="BSJ1" s="6"/>
      <c r="BSK1" s="6"/>
      <c r="BSL1" s="6"/>
      <c r="BSM1" s="6"/>
      <c r="BSN1" s="6"/>
      <c r="BSO1" s="6"/>
      <c r="BSP1" s="6"/>
      <c r="BSQ1" s="6"/>
      <c r="BSR1" s="6"/>
      <c r="BSS1" s="6"/>
      <c r="BST1" s="6"/>
      <c r="BSU1" s="6"/>
      <c r="BSV1" s="6"/>
      <c r="BSW1" s="6"/>
      <c r="BSX1" s="6"/>
      <c r="BSY1" s="6"/>
      <c r="BSZ1" s="6"/>
      <c r="BTA1" s="6"/>
      <c r="BTB1" s="6"/>
      <c r="BTC1" s="6"/>
      <c r="BTD1" s="6"/>
      <c r="BTE1" s="6"/>
      <c r="BTF1" s="6"/>
      <c r="BTG1" s="6"/>
      <c r="BTH1" s="6"/>
      <c r="BTI1" s="6"/>
      <c r="BTJ1" s="6"/>
      <c r="BTK1" s="6"/>
      <c r="BTL1" s="6"/>
      <c r="BTM1" s="6"/>
      <c r="BTN1" s="6"/>
      <c r="BTO1" s="6"/>
      <c r="BTP1" s="6"/>
      <c r="BTQ1" s="6"/>
      <c r="BTR1" s="6"/>
      <c r="BTS1" s="6"/>
      <c r="BTT1" s="6"/>
      <c r="BTU1" s="6"/>
      <c r="BTV1" s="6"/>
      <c r="BTW1" s="6"/>
      <c r="BTX1" s="6"/>
      <c r="BTY1" s="6"/>
      <c r="BTZ1" s="6"/>
      <c r="BUA1" s="6"/>
      <c r="BUB1" s="6"/>
      <c r="BUC1" s="6"/>
      <c r="BUD1" s="6"/>
      <c r="BUE1" s="6"/>
      <c r="BUF1" s="6"/>
      <c r="BUG1" s="6"/>
      <c r="BUH1" s="6"/>
      <c r="BUI1" s="6"/>
      <c r="BUJ1" s="6"/>
      <c r="BUK1" s="6"/>
      <c r="BUL1" s="6"/>
      <c r="BUM1" s="6"/>
      <c r="BUN1" s="6"/>
      <c r="BUO1" s="6"/>
      <c r="BUP1" s="6"/>
      <c r="BUQ1" s="6"/>
      <c r="BUR1" s="6"/>
      <c r="BUS1" s="6"/>
      <c r="BUT1" s="6"/>
      <c r="BUU1" s="6"/>
      <c r="BUV1" s="6"/>
      <c r="BUW1" s="6"/>
      <c r="BUX1" s="6"/>
      <c r="BUY1" s="6"/>
      <c r="BUZ1" s="6"/>
      <c r="BVA1" s="6"/>
      <c r="BVB1" s="6"/>
      <c r="BVC1" s="6"/>
      <c r="BVD1" s="6"/>
      <c r="BVE1" s="6"/>
      <c r="BVF1" s="6"/>
      <c r="BVG1" s="6"/>
      <c r="BVH1" s="6"/>
      <c r="BVI1" s="6"/>
      <c r="BVJ1" s="6"/>
      <c r="BVK1" s="6"/>
      <c r="BVL1" s="6"/>
      <c r="BVM1" s="6"/>
      <c r="BVN1" s="6"/>
      <c r="BVO1" s="6"/>
      <c r="BVP1" s="6"/>
      <c r="BVQ1" s="6"/>
      <c r="BVR1" s="6"/>
      <c r="BVS1" s="6"/>
      <c r="BVT1" s="6"/>
      <c r="BVU1" s="6"/>
      <c r="BVV1" s="6"/>
      <c r="BVW1" s="6"/>
      <c r="BVX1" s="6"/>
      <c r="BVY1" s="6"/>
      <c r="BVZ1" s="6"/>
      <c r="BWA1" s="6"/>
      <c r="BWB1" s="6"/>
      <c r="BWC1" s="6"/>
      <c r="BWD1" s="6"/>
      <c r="BWE1" s="6"/>
      <c r="BWF1" s="6"/>
      <c r="BWG1" s="6"/>
      <c r="BWH1" s="6"/>
      <c r="BWI1" s="6"/>
      <c r="BWJ1" s="6"/>
      <c r="BWK1" s="6"/>
      <c r="BWL1" s="6"/>
      <c r="BWM1" s="6"/>
      <c r="BWN1" s="6"/>
      <c r="BWO1" s="6"/>
      <c r="BWP1" s="6"/>
      <c r="BWQ1" s="6"/>
      <c r="BWR1" s="6"/>
      <c r="BWS1" s="6"/>
      <c r="BWT1" s="6"/>
      <c r="BWU1" s="6"/>
      <c r="BWV1" s="6"/>
      <c r="BWW1" s="6"/>
      <c r="BWX1" s="6"/>
      <c r="BWY1" s="6"/>
      <c r="BWZ1" s="6"/>
      <c r="BXA1" s="6"/>
      <c r="BXB1" s="6"/>
      <c r="BXC1" s="6"/>
      <c r="BXD1" s="6"/>
      <c r="BXE1" s="6"/>
      <c r="BXF1" s="6"/>
      <c r="BXG1" s="6"/>
      <c r="BXH1" s="6"/>
      <c r="BXI1" s="6"/>
      <c r="BXJ1" s="6"/>
      <c r="BXK1" s="6"/>
      <c r="BXL1" s="6"/>
      <c r="BXM1" s="6"/>
      <c r="BXN1" s="6"/>
      <c r="BXO1" s="6"/>
      <c r="BXP1" s="6"/>
      <c r="BXQ1" s="6"/>
      <c r="BXR1" s="6"/>
      <c r="BXS1" s="6"/>
      <c r="BXT1" s="6"/>
      <c r="BXU1" s="6"/>
      <c r="BXV1" s="6"/>
      <c r="BXW1" s="6"/>
      <c r="BXX1" s="6"/>
      <c r="BXY1" s="6"/>
      <c r="BXZ1" s="6"/>
      <c r="BYA1" s="6"/>
      <c r="BYB1" s="6"/>
      <c r="BYC1" s="6"/>
      <c r="BYD1" s="6"/>
      <c r="BYE1" s="6"/>
      <c r="BYF1" s="6"/>
      <c r="BYG1" s="6"/>
      <c r="BYH1" s="6"/>
      <c r="BYI1" s="6"/>
      <c r="BYJ1" s="6"/>
      <c r="BYK1" s="6"/>
      <c r="BYL1" s="6"/>
      <c r="BYM1" s="6"/>
      <c r="BYN1" s="6"/>
      <c r="BYO1" s="6"/>
      <c r="BYP1" s="6"/>
      <c r="BYQ1" s="6"/>
      <c r="BYR1" s="6"/>
      <c r="BYS1" s="6"/>
      <c r="BYT1" s="6"/>
      <c r="BYU1" s="6"/>
      <c r="BYV1" s="6"/>
      <c r="BYW1" s="6"/>
      <c r="BYX1" s="6"/>
      <c r="BYY1" s="6"/>
      <c r="BYZ1" s="6"/>
      <c r="BZA1" s="6"/>
      <c r="BZB1" s="6"/>
      <c r="BZC1" s="6"/>
      <c r="BZD1" s="6"/>
      <c r="BZE1" s="6"/>
      <c r="BZF1" s="6"/>
      <c r="BZG1" s="6"/>
      <c r="BZH1" s="6"/>
      <c r="BZI1" s="6"/>
      <c r="BZJ1" s="6"/>
      <c r="BZK1" s="6"/>
      <c r="BZL1" s="6"/>
      <c r="BZM1" s="6"/>
      <c r="BZN1" s="6"/>
      <c r="BZO1" s="6"/>
      <c r="BZP1" s="6"/>
      <c r="BZQ1" s="6"/>
      <c r="BZR1" s="6"/>
      <c r="BZS1" s="6"/>
      <c r="BZT1" s="6"/>
      <c r="BZU1" s="6"/>
      <c r="BZV1" s="6"/>
      <c r="BZW1" s="6"/>
      <c r="BZX1" s="6"/>
      <c r="BZY1" s="6"/>
      <c r="BZZ1" s="6"/>
      <c r="CAA1" s="6"/>
      <c r="CAB1" s="6"/>
      <c r="CAC1" s="6"/>
      <c r="CAD1" s="6"/>
      <c r="CAE1" s="6"/>
      <c r="CAF1" s="6"/>
      <c r="CAG1" s="6"/>
      <c r="CAH1" s="6"/>
      <c r="CAI1" s="6"/>
      <c r="CAJ1" s="6"/>
      <c r="CAK1" s="6"/>
      <c r="CAL1" s="6"/>
      <c r="CAM1" s="6"/>
      <c r="CAN1" s="6"/>
      <c r="CAO1" s="6"/>
      <c r="CAP1" s="6"/>
      <c r="CAQ1" s="6"/>
      <c r="CAR1" s="6"/>
      <c r="CAS1" s="6"/>
      <c r="CAT1" s="6"/>
      <c r="CAU1" s="6"/>
      <c r="CAV1" s="6"/>
      <c r="CAW1" s="6"/>
      <c r="CAX1" s="6"/>
      <c r="CAY1" s="6"/>
      <c r="CAZ1" s="6"/>
      <c r="CBA1" s="6"/>
      <c r="CBB1" s="6"/>
      <c r="CBC1" s="6"/>
      <c r="CBD1" s="6"/>
      <c r="CBE1" s="6"/>
      <c r="CBF1" s="6"/>
      <c r="CBG1" s="6"/>
      <c r="CBH1" s="6"/>
      <c r="CBI1" s="6"/>
      <c r="CBJ1" s="6"/>
      <c r="CBK1" s="6"/>
      <c r="CBL1" s="6"/>
      <c r="CBM1" s="6"/>
      <c r="CBN1" s="6"/>
      <c r="CBO1" s="6"/>
      <c r="CBP1" s="6"/>
      <c r="CBQ1" s="6"/>
      <c r="CBR1" s="6"/>
      <c r="CBS1" s="6"/>
      <c r="CBT1" s="6"/>
      <c r="CBU1" s="6"/>
      <c r="CBV1" s="6"/>
      <c r="CBW1" s="6"/>
      <c r="CBX1" s="6"/>
      <c r="CBY1" s="6"/>
      <c r="CBZ1" s="6"/>
      <c r="CCA1" s="6"/>
      <c r="CCB1" s="6"/>
      <c r="CCC1" s="6"/>
      <c r="CCD1" s="6"/>
      <c r="CCE1" s="6"/>
      <c r="CCF1" s="6"/>
      <c r="CCG1" s="6"/>
      <c r="CCH1" s="6"/>
      <c r="CCI1" s="6"/>
      <c r="CCJ1" s="6"/>
      <c r="CCK1" s="6"/>
      <c r="CCL1" s="6"/>
      <c r="CCM1" s="6"/>
      <c r="CCN1" s="6"/>
      <c r="CCO1" s="6"/>
      <c r="CCP1" s="6"/>
      <c r="CCQ1" s="6"/>
      <c r="CCR1" s="6"/>
      <c r="CCS1" s="6"/>
      <c r="CCT1" s="6"/>
      <c r="CCU1" s="6"/>
      <c r="CCV1" s="6"/>
      <c r="CCW1" s="6"/>
      <c r="CCX1" s="6"/>
      <c r="CCY1" s="6"/>
      <c r="CCZ1" s="6"/>
      <c r="CDA1" s="6"/>
      <c r="CDB1" s="6"/>
      <c r="CDC1" s="6"/>
      <c r="CDD1" s="6"/>
      <c r="CDE1" s="6"/>
      <c r="CDF1" s="6"/>
      <c r="CDG1" s="6"/>
      <c r="CDH1" s="6"/>
      <c r="CDI1" s="6"/>
      <c r="CDJ1" s="6"/>
      <c r="CDK1" s="6"/>
      <c r="CDL1" s="6"/>
      <c r="CDM1" s="6"/>
      <c r="CDN1" s="6"/>
      <c r="CDO1" s="6"/>
      <c r="CDP1" s="6"/>
      <c r="CDQ1" s="6"/>
      <c r="CDR1" s="6"/>
      <c r="CDS1" s="6"/>
      <c r="CDT1" s="6"/>
      <c r="CDU1" s="6"/>
      <c r="CDV1" s="6"/>
      <c r="CDW1" s="6"/>
      <c r="CDX1" s="6"/>
      <c r="CDY1" s="6"/>
      <c r="CDZ1" s="6"/>
      <c r="CEA1" s="6"/>
      <c r="CEB1" s="6"/>
      <c r="CEC1" s="6"/>
      <c r="CED1" s="6"/>
      <c r="CEE1" s="6"/>
      <c r="CEF1" s="6"/>
      <c r="CEG1" s="6"/>
      <c r="CEH1" s="6"/>
      <c r="CEI1" s="6"/>
      <c r="CEJ1" s="6"/>
      <c r="CEK1" s="6"/>
      <c r="CEL1" s="6"/>
      <c r="CEM1" s="6"/>
      <c r="CEN1" s="6"/>
      <c r="CEO1" s="6"/>
      <c r="CEP1" s="6"/>
      <c r="CEQ1" s="6"/>
      <c r="CER1" s="6"/>
      <c r="CES1" s="6"/>
      <c r="CET1" s="6"/>
      <c r="CEU1" s="6"/>
      <c r="CEV1" s="6"/>
      <c r="CEW1" s="6"/>
      <c r="CEX1" s="6"/>
      <c r="CEY1" s="6"/>
      <c r="CEZ1" s="6"/>
      <c r="CFA1" s="6"/>
      <c r="CFB1" s="6"/>
      <c r="CFC1" s="6"/>
      <c r="CFD1" s="6"/>
      <c r="CFE1" s="6"/>
      <c r="CFF1" s="6"/>
      <c r="CFG1" s="6"/>
      <c r="CFH1" s="6"/>
      <c r="CFI1" s="6"/>
      <c r="CFJ1" s="6"/>
      <c r="CFK1" s="6"/>
      <c r="CFL1" s="6"/>
      <c r="CFM1" s="6"/>
      <c r="CFN1" s="6"/>
      <c r="CFO1" s="6"/>
      <c r="CFP1" s="6"/>
      <c r="CFQ1" s="6"/>
      <c r="CFR1" s="6"/>
      <c r="CFS1" s="6"/>
      <c r="CFT1" s="6"/>
      <c r="CFU1" s="6"/>
      <c r="CFV1" s="6"/>
      <c r="CFW1" s="6"/>
      <c r="CFX1" s="6"/>
      <c r="CFY1" s="6"/>
      <c r="CFZ1" s="6"/>
      <c r="CGA1" s="6"/>
      <c r="CGB1" s="6"/>
      <c r="CGC1" s="6"/>
      <c r="CGD1" s="6"/>
      <c r="CGE1" s="6"/>
      <c r="CGF1" s="6"/>
      <c r="CGG1" s="6"/>
      <c r="CGH1" s="6"/>
      <c r="CGI1" s="6"/>
      <c r="CGJ1" s="6"/>
      <c r="CGK1" s="6"/>
      <c r="CGL1" s="6"/>
      <c r="CGM1" s="6"/>
      <c r="CGN1" s="6"/>
      <c r="CGO1" s="6"/>
      <c r="CGP1" s="6"/>
      <c r="CGQ1" s="6"/>
      <c r="CGR1" s="6"/>
      <c r="CGS1" s="6"/>
      <c r="CGT1" s="6"/>
      <c r="CGU1" s="6"/>
      <c r="CGV1" s="6"/>
      <c r="CGW1" s="6"/>
      <c r="CGX1" s="6"/>
      <c r="CGY1" s="6"/>
      <c r="CGZ1" s="6"/>
      <c r="CHA1" s="6"/>
      <c r="CHB1" s="6"/>
      <c r="CHC1" s="6"/>
      <c r="CHD1" s="6"/>
      <c r="CHE1" s="6"/>
      <c r="CHF1" s="6"/>
      <c r="CHG1" s="6"/>
      <c r="CHH1" s="6"/>
      <c r="CHI1" s="6"/>
      <c r="CHJ1" s="6"/>
      <c r="CHK1" s="6"/>
      <c r="CHL1" s="6"/>
      <c r="CHM1" s="6"/>
      <c r="CHN1" s="6"/>
      <c r="CHO1" s="6"/>
      <c r="CHP1" s="6"/>
      <c r="CHQ1" s="6"/>
      <c r="CHR1" s="6"/>
      <c r="CHS1" s="6"/>
      <c r="CHT1" s="6"/>
      <c r="CHU1" s="6"/>
      <c r="CHV1" s="6"/>
      <c r="CHW1" s="6"/>
      <c r="CHX1" s="6"/>
      <c r="CHY1" s="6"/>
      <c r="CHZ1" s="6"/>
      <c r="CIA1" s="6"/>
      <c r="CIB1" s="6"/>
      <c r="CIC1" s="6"/>
      <c r="CID1" s="6"/>
      <c r="CIE1" s="6"/>
      <c r="CIF1" s="6"/>
      <c r="CIG1" s="6"/>
      <c r="CIH1" s="6"/>
      <c r="CII1" s="6"/>
      <c r="CIJ1" s="6"/>
      <c r="CIK1" s="6"/>
      <c r="CIL1" s="6"/>
      <c r="CIM1" s="6"/>
      <c r="CIN1" s="6"/>
      <c r="CIO1" s="6"/>
      <c r="CIP1" s="6"/>
      <c r="CIQ1" s="6"/>
      <c r="CIR1" s="6"/>
      <c r="CIS1" s="6"/>
      <c r="CIT1" s="6"/>
      <c r="CIU1" s="6"/>
      <c r="CIV1" s="6"/>
      <c r="CIW1" s="6"/>
      <c r="CIX1" s="6"/>
      <c r="CIY1" s="6"/>
      <c r="CIZ1" s="6"/>
      <c r="CJA1" s="6"/>
      <c r="CJB1" s="6"/>
      <c r="CJC1" s="6"/>
      <c r="CJD1" s="6"/>
      <c r="CJE1" s="6"/>
      <c r="CJF1" s="6"/>
      <c r="CJG1" s="6"/>
      <c r="CJH1" s="6"/>
      <c r="CJI1" s="6"/>
      <c r="CJJ1" s="6"/>
      <c r="CJK1" s="6"/>
      <c r="CJL1" s="6"/>
      <c r="CJM1" s="6"/>
      <c r="CJN1" s="6"/>
      <c r="CJO1" s="6"/>
      <c r="CJP1" s="6"/>
      <c r="CJQ1" s="6"/>
      <c r="CJR1" s="6"/>
      <c r="CJS1" s="6"/>
      <c r="CJT1" s="6"/>
      <c r="CJU1" s="6"/>
      <c r="CJV1" s="6"/>
      <c r="CJW1" s="6"/>
      <c r="CJX1" s="6"/>
      <c r="CJY1" s="6"/>
      <c r="CJZ1" s="6"/>
      <c r="CKA1" s="6"/>
      <c r="CKB1" s="6"/>
      <c r="CKC1" s="6"/>
      <c r="CKD1" s="6"/>
      <c r="CKE1" s="6"/>
      <c r="CKF1" s="6"/>
      <c r="CKG1" s="6"/>
      <c r="CKH1" s="6"/>
      <c r="CKI1" s="6"/>
      <c r="CKJ1" s="6"/>
      <c r="CKK1" s="6"/>
      <c r="CKL1" s="6"/>
      <c r="CKM1" s="6"/>
      <c r="CKN1" s="6"/>
      <c r="CKO1" s="6"/>
      <c r="CKP1" s="6"/>
      <c r="CKQ1" s="6"/>
      <c r="CKR1" s="6"/>
      <c r="CKS1" s="6"/>
      <c r="CKT1" s="6"/>
      <c r="CKU1" s="6"/>
      <c r="CKV1" s="6"/>
      <c r="CKW1" s="6"/>
      <c r="CKX1" s="6"/>
      <c r="CKY1" s="6"/>
      <c r="CKZ1" s="6"/>
      <c r="CLA1" s="6"/>
      <c r="CLB1" s="6"/>
      <c r="CLC1" s="6"/>
      <c r="CLD1" s="6"/>
      <c r="CLE1" s="6"/>
      <c r="CLF1" s="6"/>
      <c r="CLG1" s="6"/>
      <c r="CLH1" s="6"/>
      <c r="CLI1" s="6"/>
      <c r="CLJ1" s="6"/>
      <c r="CLK1" s="6"/>
      <c r="CLL1" s="6"/>
      <c r="CLM1" s="6"/>
      <c r="CLN1" s="6"/>
      <c r="CLO1" s="6"/>
      <c r="CLP1" s="6"/>
      <c r="CLQ1" s="6"/>
      <c r="CLR1" s="6"/>
      <c r="CLS1" s="6"/>
      <c r="CLT1" s="6"/>
      <c r="CLU1" s="6"/>
      <c r="CLV1" s="6"/>
      <c r="CLW1" s="6"/>
      <c r="CLX1" s="6"/>
      <c r="CLY1" s="6"/>
      <c r="CLZ1" s="6"/>
      <c r="CMA1" s="6"/>
      <c r="CMB1" s="6"/>
      <c r="CMC1" s="6"/>
      <c r="CMD1" s="6"/>
      <c r="CME1" s="6"/>
      <c r="CMF1" s="6"/>
      <c r="CMG1" s="6"/>
      <c r="CMH1" s="6"/>
      <c r="CMI1" s="6"/>
      <c r="CMJ1" s="6"/>
      <c r="CMK1" s="6"/>
      <c r="CML1" s="6"/>
      <c r="CMM1" s="6"/>
      <c r="CMN1" s="6"/>
      <c r="CMO1" s="6"/>
      <c r="CMP1" s="6"/>
      <c r="CMQ1" s="6"/>
      <c r="CMR1" s="6"/>
      <c r="CMS1" s="6"/>
      <c r="CMT1" s="6"/>
      <c r="CMU1" s="6"/>
      <c r="CMV1" s="6"/>
      <c r="CMW1" s="6"/>
      <c r="CMX1" s="6"/>
      <c r="CMY1" s="6"/>
      <c r="CMZ1" s="6"/>
      <c r="CNA1" s="6"/>
      <c r="CNB1" s="6"/>
      <c r="CNC1" s="6"/>
      <c r="CND1" s="6"/>
      <c r="CNE1" s="6"/>
      <c r="CNF1" s="6"/>
      <c r="CNG1" s="6"/>
      <c r="CNH1" s="6"/>
      <c r="CNI1" s="6"/>
      <c r="CNJ1" s="6"/>
      <c r="CNK1" s="6"/>
      <c r="CNL1" s="6"/>
      <c r="CNM1" s="6"/>
      <c r="CNN1" s="6"/>
      <c r="CNO1" s="6"/>
      <c r="CNP1" s="6"/>
      <c r="CNQ1" s="6"/>
      <c r="CNR1" s="6"/>
      <c r="CNS1" s="6"/>
      <c r="CNT1" s="6"/>
      <c r="CNU1" s="6"/>
      <c r="CNV1" s="6"/>
      <c r="CNW1" s="6"/>
      <c r="CNX1" s="6"/>
      <c r="CNY1" s="6"/>
      <c r="CNZ1" s="6"/>
      <c r="COA1" s="6"/>
      <c r="COB1" s="6"/>
      <c r="COC1" s="6"/>
      <c r="COD1" s="6"/>
      <c r="COE1" s="6"/>
      <c r="COF1" s="6"/>
      <c r="COG1" s="6"/>
      <c r="COH1" s="6"/>
      <c r="COI1" s="6"/>
      <c r="COJ1" s="6"/>
      <c r="COK1" s="6"/>
      <c r="COL1" s="6"/>
      <c r="COM1" s="6"/>
      <c r="CON1" s="6"/>
      <c r="COO1" s="6"/>
      <c r="COP1" s="6"/>
      <c r="COQ1" s="6"/>
      <c r="COR1" s="6"/>
      <c r="COS1" s="6"/>
      <c r="COT1" s="6"/>
      <c r="COU1" s="6"/>
      <c r="COV1" s="6"/>
      <c r="COW1" s="6"/>
      <c r="COX1" s="6"/>
      <c r="COY1" s="6"/>
      <c r="COZ1" s="6"/>
      <c r="CPA1" s="6"/>
      <c r="CPB1" s="6"/>
      <c r="CPC1" s="6"/>
      <c r="CPD1" s="6"/>
      <c r="CPE1" s="6"/>
      <c r="CPF1" s="6"/>
      <c r="CPG1" s="6"/>
      <c r="CPH1" s="6"/>
      <c r="CPI1" s="6"/>
      <c r="CPJ1" s="6"/>
      <c r="CPK1" s="6"/>
      <c r="CPL1" s="6"/>
      <c r="CPM1" s="6"/>
      <c r="CPN1" s="6"/>
      <c r="CPO1" s="6"/>
      <c r="CPP1" s="6"/>
      <c r="CPQ1" s="6"/>
      <c r="CPR1" s="6"/>
      <c r="CPS1" s="6"/>
      <c r="CPT1" s="6"/>
      <c r="CPU1" s="6"/>
      <c r="CPV1" s="6"/>
      <c r="CPW1" s="6"/>
      <c r="CPX1" s="6"/>
      <c r="CPY1" s="6"/>
      <c r="CPZ1" s="6"/>
      <c r="CQA1" s="6"/>
      <c r="CQB1" s="6"/>
      <c r="CQC1" s="6"/>
      <c r="CQD1" s="6"/>
      <c r="CQE1" s="6"/>
      <c r="CQF1" s="6"/>
      <c r="CQG1" s="6"/>
      <c r="CQH1" s="6"/>
      <c r="CQI1" s="6"/>
      <c r="CQJ1" s="6"/>
      <c r="CQK1" s="6"/>
      <c r="CQL1" s="6"/>
      <c r="CQM1" s="6"/>
      <c r="CQN1" s="6"/>
      <c r="CQO1" s="6"/>
      <c r="CQP1" s="6"/>
      <c r="CQQ1" s="6"/>
      <c r="CQR1" s="6"/>
      <c r="CQS1" s="6"/>
      <c r="CQT1" s="6"/>
      <c r="CQU1" s="6"/>
      <c r="CQV1" s="6"/>
      <c r="CQW1" s="6"/>
      <c r="CQX1" s="6"/>
      <c r="CQY1" s="6"/>
      <c r="CQZ1" s="6"/>
      <c r="CRA1" s="6"/>
      <c r="CRB1" s="6"/>
      <c r="CRC1" s="6"/>
      <c r="CRD1" s="6"/>
      <c r="CRE1" s="6"/>
      <c r="CRF1" s="6"/>
      <c r="CRG1" s="6"/>
      <c r="CRH1" s="6"/>
      <c r="CRI1" s="6"/>
      <c r="CRJ1" s="6"/>
      <c r="CRK1" s="6"/>
      <c r="CRL1" s="6"/>
      <c r="CRM1" s="6"/>
      <c r="CRN1" s="6"/>
      <c r="CRO1" s="6"/>
      <c r="CRP1" s="6"/>
      <c r="CRQ1" s="6"/>
      <c r="CRR1" s="6"/>
      <c r="CRS1" s="6"/>
      <c r="CRT1" s="6"/>
      <c r="CRU1" s="6"/>
      <c r="CRV1" s="6"/>
      <c r="CRW1" s="6"/>
      <c r="CRX1" s="6"/>
      <c r="CRY1" s="6"/>
      <c r="CRZ1" s="6"/>
      <c r="CSA1" s="6"/>
      <c r="CSB1" s="6"/>
      <c r="CSC1" s="6"/>
      <c r="CSD1" s="6"/>
      <c r="CSE1" s="6"/>
      <c r="CSF1" s="6"/>
      <c r="CSG1" s="6"/>
      <c r="CSH1" s="6"/>
      <c r="CSI1" s="6"/>
      <c r="CSJ1" s="6"/>
      <c r="CSK1" s="6"/>
      <c r="CSL1" s="6"/>
      <c r="CSM1" s="6"/>
      <c r="CSN1" s="6"/>
      <c r="CSO1" s="6"/>
      <c r="CSP1" s="6"/>
      <c r="CSQ1" s="6"/>
      <c r="CSR1" s="6"/>
      <c r="CSS1" s="6"/>
      <c r="CST1" s="6"/>
      <c r="CSU1" s="6"/>
      <c r="CSV1" s="6"/>
      <c r="CSW1" s="6"/>
      <c r="CSX1" s="6"/>
      <c r="CSY1" s="6"/>
      <c r="CSZ1" s="6"/>
      <c r="CTA1" s="6"/>
      <c r="CTB1" s="6"/>
      <c r="CTC1" s="6"/>
      <c r="CTD1" s="6"/>
      <c r="CTE1" s="6"/>
      <c r="CTF1" s="6"/>
      <c r="CTG1" s="6"/>
      <c r="CTH1" s="6"/>
      <c r="CTI1" s="6"/>
      <c r="CTJ1" s="6"/>
      <c r="CTK1" s="6"/>
      <c r="CTL1" s="6"/>
      <c r="CTM1" s="6"/>
      <c r="CTN1" s="6"/>
      <c r="CTO1" s="6"/>
      <c r="CTP1" s="6"/>
      <c r="CTQ1" s="6"/>
      <c r="CTR1" s="6"/>
      <c r="CTS1" s="6"/>
      <c r="CTT1" s="6"/>
      <c r="CTU1" s="6"/>
      <c r="CTV1" s="6"/>
      <c r="CTW1" s="6"/>
      <c r="CTX1" s="6"/>
      <c r="CTY1" s="6"/>
      <c r="CTZ1" s="6"/>
      <c r="CUA1" s="6"/>
      <c r="CUB1" s="6"/>
      <c r="CUC1" s="6"/>
      <c r="CUD1" s="6"/>
      <c r="CUE1" s="6"/>
      <c r="CUF1" s="6"/>
      <c r="CUG1" s="6"/>
      <c r="CUH1" s="6"/>
      <c r="CUI1" s="6"/>
      <c r="CUJ1" s="6"/>
      <c r="CUK1" s="6"/>
      <c r="CUL1" s="6"/>
      <c r="CUM1" s="6"/>
      <c r="CUN1" s="6"/>
      <c r="CUO1" s="6"/>
      <c r="CUP1" s="6"/>
      <c r="CUQ1" s="6"/>
      <c r="CUR1" s="6"/>
      <c r="CUS1" s="6"/>
      <c r="CUT1" s="6"/>
      <c r="CUU1" s="6"/>
      <c r="CUV1" s="6"/>
      <c r="CUW1" s="6"/>
      <c r="CUX1" s="6"/>
      <c r="CUY1" s="6"/>
      <c r="CUZ1" s="6"/>
      <c r="CVA1" s="6"/>
      <c r="CVB1" s="6"/>
      <c r="CVC1" s="6"/>
      <c r="CVD1" s="6"/>
      <c r="CVE1" s="6"/>
      <c r="CVF1" s="6"/>
      <c r="CVG1" s="6"/>
      <c r="CVH1" s="6"/>
      <c r="CVI1" s="6"/>
      <c r="CVJ1" s="6"/>
      <c r="CVK1" s="6"/>
      <c r="CVL1" s="6"/>
      <c r="CVM1" s="6"/>
      <c r="CVN1" s="6"/>
      <c r="CVO1" s="6"/>
      <c r="CVP1" s="6"/>
      <c r="CVQ1" s="6"/>
      <c r="CVR1" s="6"/>
      <c r="CVS1" s="6"/>
      <c r="CVT1" s="6"/>
      <c r="CVU1" s="6"/>
      <c r="CVV1" s="6"/>
      <c r="CVW1" s="6"/>
      <c r="CVX1" s="6"/>
      <c r="CVY1" s="6"/>
      <c r="CVZ1" s="6"/>
      <c r="CWA1" s="6"/>
      <c r="CWB1" s="6"/>
      <c r="CWC1" s="6"/>
      <c r="CWD1" s="6"/>
      <c r="CWE1" s="6"/>
      <c r="CWF1" s="6"/>
      <c r="CWG1" s="6"/>
      <c r="CWH1" s="6"/>
      <c r="CWI1" s="6"/>
      <c r="CWJ1" s="6"/>
      <c r="CWK1" s="6"/>
      <c r="CWL1" s="6"/>
      <c r="CWM1" s="6"/>
      <c r="CWN1" s="6"/>
      <c r="CWO1" s="6"/>
      <c r="CWP1" s="6"/>
      <c r="CWQ1" s="6"/>
      <c r="CWR1" s="6"/>
      <c r="CWS1" s="6"/>
      <c r="CWT1" s="6"/>
      <c r="CWU1" s="6"/>
      <c r="CWV1" s="6"/>
      <c r="CWW1" s="6"/>
      <c r="CWX1" s="6"/>
      <c r="CWY1" s="6"/>
      <c r="CWZ1" s="6"/>
      <c r="CXA1" s="6"/>
      <c r="CXB1" s="6"/>
      <c r="CXC1" s="6"/>
      <c r="CXD1" s="6"/>
      <c r="CXE1" s="6"/>
      <c r="CXF1" s="6"/>
      <c r="CXG1" s="6"/>
      <c r="CXH1" s="6"/>
      <c r="CXI1" s="6"/>
      <c r="CXJ1" s="6"/>
      <c r="CXK1" s="6"/>
      <c r="CXL1" s="6"/>
      <c r="CXM1" s="6"/>
      <c r="CXN1" s="6"/>
      <c r="CXO1" s="6"/>
      <c r="CXP1" s="6"/>
      <c r="CXQ1" s="6"/>
      <c r="CXR1" s="6"/>
      <c r="CXS1" s="6"/>
      <c r="CXT1" s="6"/>
      <c r="CXU1" s="6"/>
      <c r="CXV1" s="6"/>
      <c r="CXW1" s="6"/>
      <c r="CXX1" s="6"/>
      <c r="CXY1" s="6"/>
      <c r="CXZ1" s="6"/>
      <c r="CYA1" s="6"/>
      <c r="CYB1" s="6"/>
      <c r="CYC1" s="6"/>
      <c r="CYD1" s="6"/>
      <c r="CYE1" s="6"/>
      <c r="CYF1" s="6"/>
      <c r="CYG1" s="6"/>
      <c r="CYH1" s="6"/>
      <c r="CYI1" s="6"/>
      <c r="CYJ1" s="6"/>
      <c r="CYK1" s="6"/>
      <c r="CYL1" s="6"/>
      <c r="CYM1" s="6"/>
      <c r="CYN1" s="6"/>
      <c r="CYO1" s="6"/>
      <c r="CYP1" s="6"/>
      <c r="CYQ1" s="6"/>
      <c r="CYR1" s="6"/>
      <c r="CYS1" s="6"/>
      <c r="CYT1" s="6"/>
      <c r="CYU1" s="6"/>
      <c r="CYV1" s="6"/>
      <c r="CYW1" s="6"/>
      <c r="CYX1" s="6"/>
      <c r="CYY1" s="6"/>
      <c r="CYZ1" s="6"/>
      <c r="CZA1" s="6"/>
      <c r="CZB1" s="6"/>
      <c r="CZC1" s="6"/>
      <c r="CZD1" s="6"/>
      <c r="CZE1" s="6"/>
      <c r="CZF1" s="6"/>
      <c r="CZG1" s="6"/>
      <c r="CZH1" s="6"/>
      <c r="CZI1" s="6"/>
      <c r="CZJ1" s="6"/>
      <c r="CZK1" s="6"/>
      <c r="CZL1" s="6"/>
      <c r="CZM1" s="6"/>
      <c r="CZN1" s="6"/>
      <c r="CZO1" s="6"/>
      <c r="CZP1" s="6"/>
      <c r="CZQ1" s="6"/>
      <c r="CZR1" s="6"/>
      <c r="CZS1" s="6"/>
      <c r="CZT1" s="6"/>
      <c r="CZU1" s="6"/>
      <c r="CZV1" s="6"/>
      <c r="CZW1" s="6"/>
      <c r="CZX1" s="6"/>
      <c r="CZY1" s="6"/>
      <c r="CZZ1" s="6"/>
      <c r="DAA1" s="6"/>
      <c r="DAB1" s="6"/>
      <c r="DAC1" s="6"/>
      <c r="DAD1" s="6"/>
      <c r="DAE1" s="6"/>
      <c r="DAF1" s="6"/>
      <c r="DAG1" s="6"/>
      <c r="DAH1" s="6"/>
      <c r="DAI1" s="6"/>
      <c r="DAJ1" s="6"/>
      <c r="DAK1" s="6"/>
      <c r="DAL1" s="6"/>
      <c r="DAM1" s="6"/>
      <c r="DAN1" s="6"/>
      <c r="DAO1" s="6"/>
      <c r="DAP1" s="6"/>
      <c r="DAQ1" s="6"/>
      <c r="DAR1" s="6"/>
      <c r="DAS1" s="6"/>
      <c r="DAT1" s="6"/>
      <c r="DAU1" s="6"/>
      <c r="DAV1" s="6"/>
      <c r="DAW1" s="6"/>
      <c r="DAX1" s="6"/>
      <c r="DAY1" s="6"/>
      <c r="DAZ1" s="6"/>
      <c r="DBA1" s="6"/>
      <c r="DBB1" s="6"/>
      <c r="DBC1" s="6"/>
      <c r="DBD1" s="6"/>
      <c r="DBE1" s="6"/>
      <c r="DBF1" s="6"/>
      <c r="DBG1" s="6"/>
      <c r="DBH1" s="6"/>
      <c r="DBI1" s="6"/>
      <c r="DBJ1" s="6"/>
      <c r="DBK1" s="6"/>
      <c r="DBL1" s="6"/>
      <c r="DBM1" s="6"/>
      <c r="DBN1" s="6"/>
      <c r="DBO1" s="6"/>
      <c r="DBP1" s="6"/>
      <c r="DBQ1" s="6"/>
      <c r="DBR1" s="6"/>
      <c r="DBS1" s="6"/>
      <c r="DBT1" s="6"/>
      <c r="DBU1" s="6"/>
      <c r="DBV1" s="6"/>
      <c r="DBW1" s="6"/>
      <c r="DBX1" s="6"/>
      <c r="DBY1" s="6"/>
      <c r="DBZ1" s="6"/>
      <c r="DCA1" s="6"/>
      <c r="DCB1" s="6"/>
      <c r="DCC1" s="6"/>
      <c r="DCD1" s="6"/>
      <c r="DCE1" s="6"/>
      <c r="DCF1" s="6"/>
      <c r="DCG1" s="6"/>
      <c r="DCH1" s="6"/>
      <c r="DCI1" s="6"/>
      <c r="DCJ1" s="6"/>
      <c r="DCK1" s="6"/>
      <c r="DCL1" s="6"/>
      <c r="DCM1" s="6"/>
      <c r="DCN1" s="6"/>
      <c r="DCO1" s="6"/>
      <c r="DCP1" s="6"/>
      <c r="DCQ1" s="6"/>
      <c r="DCR1" s="6"/>
      <c r="DCS1" s="6"/>
      <c r="DCT1" s="6"/>
      <c r="DCU1" s="6"/>
      <c r="DCV1" s="6"/>
      <c r="DCW1" s="6"/>
      <c r="DCX1" s="6"/>
      <c r="DCY1" s="6"/>
      <c r="DCZ1" s="6"/>
      <c r="DDA1" s="6"/>
      <c r="DDB1" s="6"/>
      <c r="DDC1" s="6"/>
      <c r="DDD1" s="6"/>
      <c r="DDE1" s="6"/>
      <c r="DDF1" s="6"/>
      <c r="DDG1" s="6"/>
      <c r="DDH1" s="6"/>
      <c r="DDI1" s="6"/>
      <c r="DDJ1" s="6"/>
      <c r="DDK1" s="6"/>
      <c r="DDL1" s="6"/>
      <c r="DDM1" s="6"/>
      <c r="DDN1" s="6"/>
      <c r="DDO1" s="6"/>
      <c r="DDP1" s="6"/>
      <c r="DDQ1" s="6"/>
      <c r="DDR1" s="6"/>
      <c r="DDS1" s="6"/>
      <c r="DDT1" s="6"/>
      <c r="DDU1" s="6"/>
      <c r="DDV1" s="6"/>
      <c r="DDW1" s="6"/>
      <c r="DDX1" s="6"/>
      <c r="DDY1" s="6"/>
      <c r="DDZ1" s="6"/>
      <c r="DEA1" s="6"/>
      <c r="DEB1" s="6"/>
      <c r="DEC1" s="6"/>
      <c r="DED1" s="6"/>
      <c r="DEE1" s="6"/>
      <c r="DEF1" s="6"/>
      <c r="DEG1" s="6"/>
      <c r="DEH1" s="6"/>
      <c r="DEI1" s="6"/>
      <c r="DEJ1" s="6"/>
      <c r="DEK1" s="6"/>
      <c r="DEL1" s="6"/>
      <c r="DEM1" s="6"/>
      <c r="DEN1" s="6"/>
      <c r="DEO1" s="6"/>
      <c r="DEP1" s="6"/>
      <c r="DEQ1" s="6"/>
      <c r="DER1" s="6"/>
      <c r="DES1" s="6"/>
      <c r="DET1" s="6"/>
      <c r="DEU1" s="6"/>
      <c r="DEV1" s="6"/>
      <c r="DEW1" s="6"/>
      <c r="DEX1" s="6"/>
      <c r="DEY1" s="6"/>
      <c r="DEZ1" s="6"/>
      <c r="DFA1" s="6"/>
      <c r="DFB1" s="6"/>
      <c r="DFC1" s="6"/>
      <c r="DFD1" s="6"/>
      <c r="DFE1" s="6"/>
      <c r="DFF1" s="6"/>
      <c r="DFG1" s="6"/>
      <c r="DFH1" s="6"/>
      <c r="DFI1" s="6"/>
      <c r="DFJ1" s="6"/>
      <c r="DFK1" s="6"/>
      <c r="DFL1" s="6"/>
      <c r="DFM1" s="6"/>
      <c r="DFN1" s="6"/>
      <c r="DFO1" s="6"/>
      <c r="DFP1" s="6"/>
      <c r="DFQ1" s="6"/>
      <c r="DFR1" s="6"/>
      <c r="DFS1" s="6"/>
      <c r="DFT1" s="6"/>
      <c r="DFU1" s="6"/>
      <c r="DFV1" s="6"/>
      <c r="DFW1" s="6"/>
      <c r="DFX1" s="6"/>
      <c r="DFY1" s="6"/>
      <c r="DFZ1" s="6"/>
      <c r="DGA1" s="6"/>
      <c r="DGB1" s="6"/>
      <c r="DGC1" s="6"/>
      <c r="DGD1" s="6"/>
      <c r="DGE1" s="6"/>
      <c r="DGF1" s="6"/>
      <c r="DGG1" s="6"/>
      <c r="DGH1" s="6"/>
      <c r="DGI1" s="6"/>
      <c r="DGJ1" s="6"/>
      <c r="DGK1" s="6"/>
      <c r="DGL1" s="6"/>
      <c r="DGM1" s="6"/>
      <c r="DGN1" s="6"/>
      <c r="DGO1" s="6"/>
      <c r="DGP1" s="6"/>
      <c r="DGQ1" s="6"/>
      <c r="DGR1" s="6"/>
      <c r="DGS1" s="6"/>
      <c r="DGT1" s="6"/>
      <c r="DGU1" s="6"/>
      <c r="DGV1" s="6"/>
      <c r="DGW1" s="6"/>
      <c r="DGX1" s="6"/>
      <c r="DGY1" s="6"/>
      <c r="DGZ1" s="6"/>
      <c r="DHA1" s="6"/>
      <c r="DHB1" s="6"/>
      <c r="DHC1" s="6"/>
      <c r="DHD1" s="6"/>
      <c r="DHE1" s="6"/>
      <c r="DHF1" s="6"/>
      <c r="DHG1" s="6"/>
      <c r="DHH1" s="6"/>
      <c r="DHI1" s="6"/>
      <c r="DHJ1" s="6"/>
      <c r="DHK1" s="6"/>
      <c r="DHL1" s="6"/>
      <c r="DHM1" s="6"/>
      <c r="DHN1" s="6"/>
      <c r="DHO1" s="6"/>
      <c r="DHP1" s="6"/>
      <c r="DHQ1" s="6"/>
      <c r="DHR1" s="6"/>
      <c r="DHS1" s="6"/>
      <c r="DHT1" s="6"/>
      <c r="DHU1" s="6"/>
      <c r="DHV1" s="6"/>
      <c r="DHW1" s="6"/>
      <c r="DHX1" s="6"/>
      <c r="DHY1" s="6"/>
      <c r="DHZ1" s="6"/>
      <c r="DIA1" s="6"/>
      <c r="DIB1" s="6"/>
      <c r="DIC1" s="6"/>
      <c r="DID1" s="6"/>
      <c r="DIE1" s="6"/>
      <c r="DIF1" s="6"/>
      <c r="DIG1" s="6"/>
      <c r="DIH1" s="6"/>
      <c r="DII1" s="6"/>
      <c r="DIJ1" s="6"/>
      <c r="DIK1" s="6"/>
      <c r="DIL1" s="6"/>
      <c r="DIM1" s="6"/>
      <c r="DIN1" s="6"/>
      <c r="DIO1" s="6"/>
      <c r="DIP1" s="6"/>
      <c r="DIQ1" s="6"/>
      <c r="DIR1" s="6"/>
      <c r="DIS1" s="6"/>
      <c r="DIT1" s="6"/>
      <c r="DIU1" s="6"/>
      <c r="DIV1" s="6"/>
      <c r="DIW1" s="6"/>
      <c r="DIX1" s="6"/>
      <c r="DIY1" s="6"/>
      <c r="DIZ1" s="6"/>
      <c r="DJA1" s="6"/>
      <c r="DJB1" s="6"/>
      <c r="DJC1" s="6"/>
      <c r="DJD1" s="6"/>
      <c r="DJE1" s="6"/>
      <c r="DJF1" s="6"/>
      <c r="DJG1" s="6"/>
      <c r="DJH1" s="6"/>
      <c r="DJI1" s="6"/>
      <c r="DJJ1" s="6"/>
      <c r="DJK1" s="6"/>
      <c r="DJL1" s="6"/>
      <c r="DJM1" s="6"/>
      <c r="DJN1" s="6"/>
      <c r="DJO1" s="6"/>
      <c r="DJP1" s="6"/>
      <c r="DJQ1" s="6"/>
      <c r="DJR1" s="6"/>
      <c r="DJS1" s="6"/>
      <c r="DJT1" s="6"/>
      <c r="DJU1" s="6"/>
      <c r="DJV1" s="6"/>
      <c r="DJW1" s="6"/>
      <c r="DJX1" s="6"/>
      <c r="DJY1" s="6"/>
      <c r="DJZ1" s="6"/>
      <c r="DKA1" s="6"/>
      <c r="DKB1" s="6"/>
      <c r="DKC1" s="6"/>
      <c r="DKD1" s="6"/>
      <c r="DKE1" s="6"/>
      <c r="DKF1" s="6"/>
      <c r="DKG1" s="6"/>
      <c r="DKH1" s="6"/>
      <c r="DKI1" s="6"/>
      <c r="DKJ1" s="6"/>
      <c r="DKK1" s="6"/>
      <c r="DKL1" s="6"/>
      <c r="DKM1" s="6"/>
      <c r="DKN1" s="6"/>
      <c r="DKO1" s="6"/>
      <c r="DKP1" s="6"/>
      <c r="DKQ1" s="6"/>
      <c r="DKR1" s="6"/>
      <c r="DKS1" s="6"/>
      <c r="DKT1" s="6"/>
      <c r="DKU1" s="6"/>
      <c r="DKV1" s="6"/>
      <c r="DKW1" s="6"/>
      <c r="DKX1" s="6"/>
      <c r="DKY1" s="6"/>
      <c r="DKZ1" s="6"/>
      <c r="DLA1" s="6"/>
      <c r="DLB1" s="6"/>
      <c r="DLC1" s="6"/>
      <c r="DLD1" s="6"/>
      <c r="DLE1" s="6"/>
      <c r="DLF1" s="6"/>
      <c r="DLG1" s="6"/>
      <c r="DLH1" s="6"/>
      <c r="DLI1" s="6"/>
      <c r="DLJ1" s="6"/>
      <c r="DLK1" s="6"/>
      <c r="DLL1" s="6"/>
      <c r="DLM1" s="6"/>
      <c r="DLN1" s="6"/>
      <c r="DLO1" s="6"/>
      <c r="DLP1" s="6"/>
      <c r="DLQ1" s="6"/>
      <c r="DLR1" s="6"/>
      <c r="DLS1" s="6"/>
      <c r="DLT1" s="6"/>
      <c r="DLU1" s="6"/>
      <c r="DLV1" s="6"/>
      <c r="DLW1" s="6"/>
      <c r="DLX1" s="6"/>
      <c r="DLY1" s="6"/>
      <c r="DLZ1" s="6"/>
      <c r="DMA1" s="6"/>
      <c r="DMB1" s="6"/>
      <c r="DMC1" s="6"/>
      <c r="DMD1" s="6"/>
      <c r="DME1" s="6"/>
      <c r="DMF1" s="6"/>
      <c r="DMG1" s="6"/>
      <c r="DMH1" s="6"/>
      <c r="DMI1" s="6"/>
      <c r="DMJ1" s="6"/>
      <c r="DMK1" s="6"/>
      <c r="DML1" s="6"/>
      <c r="DMM1" s="6"/>
      <c r="DMN1" s="6"/>
      <c r="DMO1" s="6"/>
      <c r="DMP1" s="6"/>
      <c r="DMQ1" s="6"/>
      <c r="DMR1" s="6"/>
      <c r="DMS1" s="6"/>
      <c r="DMT1" s="6"/>
      <c r="DMU1" s="6"/>
      <c r="DMV1" s="6"/>
      <c r="DMW1" s="6"/>
      <c r="DMX1" s="6"/>
      <c r="DMY1" s="6"/>
      <c r="DMZ1" s="6"/>
      <c r="DNA1" s="6"/>
      <c r="DNB1" s="6"/>
      <c r="DNC1" s="6"/>
      <c r="DND1" s="6"/>
      <c r="DNE1" s="6"/>
      <c r="DNF1" s="6"/>
      <c r="DNG1" s="6"/>
      <c r="DNH1" s="6"/>
      <c r="DNI1" s="6"/>
      <c r="DNJ1" s="6"/>
      <c r="DNK1" s="6"/>
      <c r="DNL1" s="6"/>
      <c r="DNM1" s="6"/>
      <c r="DNN1" s="6"/>
      <c r="DNO1" s="6"/>
      <c r="DNP1" s="6"/>
      <c r="DNQ1" s="6"/>
      <c r="DNR1" s="6"/>
      <c r="DNS1" s="6"/>
      <c r="DNT1" s="6"/>
      <c r="DNU1" s="6"/>
      <c r="DNV1" s="6"/>
      <c r="DNW1" s="6"/>
      <c r="DNX1" s="6"/>
      <c r="DNY1" s="6"/>
      <c r="DNZ1" s="6"/>
      <c r="DOA1" s="6"/>
      <c r="DOB1" s="6"/>
      <c r="DOC1" s="6"/>
      <c r="DOD1" s="6"/>
      <c r="DOE1" s="6"/>
      <c r="DOF1" s="6"/>
      <c r="DOG1" s="6"/>
      <c r="DOH1" s="6"/>
      <c r="DOI1" s="6"/>
      <c r="DOJ1" s="6"/>
      <c r="DOK1" s="6"/>
      <c r="DOL1" s="6"/>
      <c r="DOM1" s="6"/>
      <c r="DON1" s="6"/>
      <c r="DOO1" s="6"/>
      <c r="DOP1" s="6"/>
      <c r="DOQ1" s="6"/>
      <c r="DOR1" s="6"/>
      <c r="DOS1" s="6"/>
      <c r="DOT1" s="6"/>
      <c r="DOU1" s="6"/>
      <c r="DOV1" s="6"/>
      <c r="DOW1" s="6"/>
      <c r="DOX1" s="6"/>
      <c r="DOY1" s="6"/>
      <c r="DOZ1" s="6"/>
      <c r="DPA1" s="6"/>
      <c r="DPB1" s="6"/>
      <c r="DPC1" s="6"/>
      <c r="DPD1" s="6"/>
      <c r="DPE1" s="6"/>
      <c r="DPF1" s="6"/>
      <c r="DPG1" s="6"/>
      <c r="DPH1" s="6"/>
      <c r="DPI1" s="6"/>
      <c r="DPJ1" s="6"/>
      <c r="DPK1" s="6"/>
      <c r="DPL1" s="6"/>
      <c r="DPM1" s="6"/>
      <c r="DPN1" s="6"/>
      <c r="DPO1" s="6"/>
      <c r="DPP1" s="6"/>
      <c r="DPQ1" s="6"/>
      <c r="DPR1" s="6"/>
      <c r="DPS1" s="6"/>
      <c r="DPT1" s="6"/>
      <c r="DPU1" s="6"/>
      <c r="DPV1" s="6"/>
      <c r="DPW1" s="6"/>
      <c r="DPX1" s="6"/>
      <c r="DPY1" s="6"/>
      <c r="DPZ1" s="6"/>
      <c r="DQA1" s="6"/>
      <c r="DQB1" s="6"/>
      <c r="DQC1" s="6"/>
      <c r="DQD1" s="6"/>
      <c r="DQE1" s="6"/>
      <c r="DQF1" s="6"/>
      <c r="DQG1" s="6"/>
      <c r="DQH1" s="6"/>
      <c r="DQI1" s="6"/>
      <c r="DQJ1" s="6"/>
      <c r="DQK1" s="6"/>
      <c r="DQL1" s="6"/>
      <c r="DQM1" s="6"/>
      <c r="DQN1" s="6"/>
      <c r="DQO1" s="6"/>
      <c r="DQP1" s="6"/>
      <c r="DQQ1" s="6"/>
      <c r="DQR1" s="6"/>
      <c r="DQS1" s="6"/>
      <c r="DQT1" s="6"/>
      <c r="DQU1" s="6"/>
      <c r="DQV1" s="6"/>
      <c r="DQW1" s="6"/>
      <c r="DQX1" s="6"/>
      <c r="DQY1" s="6"/>
      <c r="DQZ1" s="6"/>
      <c r="DRA1" s="6"/>
      <c r="DRB1" s="6"/>
      <c r="DRC1" s="6"/>
      <c r="DRD1" s="6"/>
      <c r="DRE1" s="6"/>
      <c r="DRF1" s="6"/>
      <c r="DRG1" s="6"/>
      <c r="DRH1" s="6"/>
      <c r="DRI1" s="6"/>
      <c r="DRJ1" s="6"/>
      <c r="DRK1" s="6"/>
      <c r="DRL1" s="6"/>
      <c r="DRM1" s="6"/>
      <c r="DRN1" s="6"/>
      <c r="DRO1" s="6"/>
      <c r="DRP1" s="6"/>
      <c r="DRQ1" s="6"/>
      <c r="DRR1" s="6"/>
      <c r="DRS1" s="6"/>
      <c r="DRT1" s="6"/>
      <c r="DRU1" s="6"/>
      <c r="DRV1" s="6"/>
      <c r="DRW1" s="6"/>
      <c r="DRX1" s="6"/>
      <c r="DRY1" s="6"/>
      <c r="DRZ1" s="6"/>
      <c r="DSA1" s="6"/>
      <c r="DSB1" s="6"/>
      <c r="DSC1" s="6"/>
      <c r="DSD1" s="6"/>
      <c r="DSE1" s="6"/>
      <c r="DSF1" s="6"/>
      <c r="DSG1" s="6"/>
      <c r="DSH1" s="6"/>
      <c r="DSI1" s="6"/>
      <c r="DSJ1" s="6"/>
      <c r="DSK1" s="6"/>
      <c r="DSL1" s="6"/>
      <c r="DSM1" s="6"/>
      <c r="DSN1" s="6"/>
      <c r="DSO1" s="6"/>
      <c r="DSP1" s="6"/>
      <c r="DSQ1" s="6"/>
      <c r="DSR1" s="6"/>
      <c r="DSS1" s="6"/>
      <c r="DST1" s="6"/>
      <c r="DSU1" s="6"/>
      <c r="DSV1" s="6"/>
      <c r="DSW1" s="6"/>
      <c r="DSX1" s="6"/>
      <c r="DSY1" s="6"/>
      <c r="DSZ1" s="6"/>
      <c r="DTA1" s="6"/>
      <c r="DTB1" s="6"/>
      <c r="DTC1" s="6"/>
      <c r="DTD1" s="6"/>
      <c r="DTE1" s="6"/>
      <c r="DTF1" s="6"/>
      <c r="DTG1" s="6"/>
      <c r="DTH1" s="6"/>
      <c r="DTI1" s="6"/>
      <c r="DTJ1" s="6"/>
      <c r="DTK1" s="6"/>
      <c r="DTL1" s="6"/>
      <c r="DTM1" s="6"/>
      <c r="DTN1" s="6"/>
      <c r="DTO1" s="6"/>
      <c r="DTP1" s="6"/>
      <c r="DTQ1" s="6"/>
      <c r="DTR1" s="6"/>
      <c r="DTS1" s="6"/>
      <c r="DTT1" s="6"/>
      <c r="DTU1" s="6"/>
      <c r="DTV1" s="6"/>
      <c r="DTW1" s="6"/>
      <c r="DTX1" s="6"/>
      <c r="DTY1" s="6"/>
      <c r="DTZ1" s="6"/>
      <c r="DUA1" s="6"/>
      <c r="DUB1" s="6"/>
      <c r="DUC1" s="6"/>
      <c r="DUD1" s="6"/>
      <c r="DUE1" s="6"/>
      <c r="DUF1" s="6"/>
      <c r="DUG1" s="6"/>
      <c r="DUH1" s="6"/>
      <c r="DUI1" s="6"/>
      <c r="DUJ1" s="6"/>
      <c r="DUK1" s="6"/>
      <c r="DUL1" s="6"/>
      <c r="DUM1" s="6"/>
      <c r="DUN1" s="6"/>
      <c r="DUO1" s="6"/>
      <c r="DUP1" s="6"/>
      <c r="DUQ1" s="6"/>
      <c r="DUR1" s="6"/>
      <c r="DUS1" s="6"/>
      <c r="DUT1" s="6"/>
      <c r="DUU1" s="6"/>
      <c r="DUV1" s="6"/>
      <c r="DUW1" s="6"/>
      <c r="DUX1" s="6"/>
      <c r="DUY1" s="6"/>
      <c r="DUZ1" s="6"/>
      <c r="DVA1" s="6"/>
      <c r="DVB1" s="6"/>
      <c r="DVC1" s="6"/>
      <c r="DVD1" s="6"/>
      <c r="DVE1" s="6"/>
      <c r="DVF1" s="6"/>
      <c r="DVG1" s="6"/>
      <c r="DVH1" s="6"/>
      <c r="DVI1" s="6"/>
      <c r="DVJ1" s="6"/>
      <c r="DVK1" s="6"/>
      <c r="DVL1" s="6"/>
      <c r="DVM1" s="6"/>
      <c r="DVN1" s="6"/>
      <c r="DVO1" s="6"/>
      <c r="DVP1" s="6"/>
      <c r="DVQ1" s="6"/>
      <c r="DVR1" s="6"/>
      <c r="DVS1" s="6"/>
      <c r="DVT1" s="6"/>
      <c r="DVU1" s="6"/>
      <c r="DVV1" s="6"/>
      <c r="DVW1" s="6"/>
      <c r="DVX1" s="6"/>
      <c r="DVY1" s="6"/>
      <c r="DVZ1" s="6"/>
      <c r="DWA1" s="6"/>
      <c r="DWB1" s="6"/>
      <c r="DWC1" s="6"/>
      <c r="DWD1" s="6"/>
      <c r="DWE1" s="6"/>
      <c r="DWF1" s="6"/>
      <c r="DWG1" s="6"/>
      <c r="DWH1" s="6"/>
      <c r="DWI1" s="6"/>
      <c r="DWJ1" s="6"/>
      <c r="DWK1" s="6"/>
      <c r="DWL1" s="6"/>
      <c r="DWM1" s="6"/>
      <c r="DWN1" s="6"/>
      <c r="DWO1" s="6"/>
      <c r="DWP1" s="6"/>
      <c r="DWQ1" s="6"/>
      <c r="DWR1" s="6"/>
      <c r="DWS1" s="6"/>
      <c r="DWT1" s="6"/>
      <c r="DWU1" s="6"/>
      <c r="DWV1" s="6"/>
      <c r="DWW1" s="6"/>
      <c r="DWX1" s="6"/>
      <c r="DWY1" s="6"/>
      <c r="DWZ1" s="6"/>
      <c r="DXA1" s="6"/>
      <c r="DXB1" s="6"/>
      <c r="DXC1" s="6"/>
      <c r="DXD1" s="6"/>
      <c r="DXE1" s="6"/>
      <c r="DXF1" s="6"/>
      <c r="DXG1" s="6"/>
      <c r="DXH1" s="6"/>
      <c r="DXI1" s="6"/>
      <c r="DXJ1" s="6"/>
      <c r="DXK1" s="6"/>
      <c r="DXL1" s="6"/>
      <c r="DXM1" s="6"/>
      <c r="DXN1" s="6"/>
      <c r="DXO1" s="6"/>
      <c r="DXP1" s="6"/>
      <c r="DXQ1" s="6"/>
      <c r="DXR1" s="6"/>
      <c r="DXS1" s="6"/>
      <c r="DXT1" s="6"/>
      <c r="DXU1" s="6"/>
      <c r="DXV1" s="6"/>
      <c r="DXW1" s="6"/>
      <c r="DXX1" s="6"/>
      <c r="DXY1" s="6"/>
      <c r="DXZ1" s="6"/>
      <c r="DYA1" s="6"/>
      <c r="DYB1" s="6"/>
      <c r="DYC1" s="6"/>
      <c r="DYD1" s="6"/>
      <c r="DYE1" s="6"/>
      <c r="DYF1" s="6"/>
      <c r="DYG1" s="6"/>
      <c r="DYH1" s="6"/>
      <c r="DYI1" s="6"/>
      <c r="DYJ1" s="6"/>
      <c r="DYK1" s="6"/>
      <c r="DYL1" s="6"/>
      <c r="DYM1" s="6"/>
      <c r="DYN1" s="6"/>
      <c r="DYO1" s="6"/>
      <c r="DYP1" s="6"/>
      <c r="DYQ1" s="6"/>
      <c r="DYR1" s="6"/>
      <c r="DYS1" s="6"/>
      <c r="DYT1" s="6"/>
      <c r="DYU1" s="6"/>
      <c r="DYV1" s="6"/>
      <c r="DYW1" s="6"/>
      <c r="DYX1" s="6"/>
      <c r="DYY1" s="6"/>
      <c r="DYZ1" s="6"/>
      <c r="DZA1" s="6"/>
      <c r="DZB1" s="6"/>
      <c r="DZC1" s="6"/>
      <c r="DZD1" s="6"/>
      <c r="DZE1" s="6"/>
      <c r="DZF1" s="6"/>
      <c r="DZG1" s="6"/>
      <c r="DZH1" s="6"/>
      <c r="DZI1" s="6"/>
      <c r="DZJ1" s="6"/>
      <c r="DZK1" s="6"/>
      <c r="DZL1" s="6"/>
      <c r="DZM1" s="6"/>
      <c r="DZN1" s="6"/>
      <c r="DZO1" s="6"/>
      <c r="DZP1" s="6"/>
      <c r="DZQ1" s="6"/>
      <c r="DZR1" s="6"/>
      <c r="DZS1" s="6"/>
      <c r="DZT1" s="6"/>
      <c r="DZU1" s="6"/>
      <c r="DZV1" s="6"/>
      <c r="DZW1" s="6"/>
      <c r="DZX1" s="6"/>
      <c r="DZY1" s="6"/>
      <c r="DZZ1" s="6"/>
      <c r="EAA1" s="6"/>
      <c r="EAB1" s="6"/>
      <c r="EAC1" s="6"/>
      <c r="EAD1" s="6"/>
      <c r="EAE1" s="6"/>
      <c r="EAF1" s="6"/>
      <c r="EAG1" s="6"/>
      <c r="EAH1" s="6"/>
      <c r="EAI1" s="6"/>
      <c r="EAJ1" s="6"/>
      <c r="EAK1" s="6"/>
      <c r="EAL1" s="6"/>
      <c r="EAM1" s="6"/>
      <c r="EAN1" s="6"/>
      <c r="EAO1" s="6"/>
      <c r="EAP1" s="6"/>
      <c r="EAQ1" s="6"/>
      <c r="EAR1" s="6"/>
      <c r="EAS1" s="6"/>
      <c r="EAT1" s="6"/>
      <c r="EAU1" s="6"/>
      <c r="EAV1" s="6"/>
      <c r="EAW1" s="6"/>
      <c r="EAX1" s="6"/>
      <c r="EAY1" s="6"/>
      <c r="EAZ1" s="6"/>
      <c r="EBA1" s="6"/>
      <c r="EBB1" s="6"/>
      <c r="EBC1" s="6"/>
      <c r="EBD1" s="6"/>
      <c r="EBE1" s="6"/>
      <c r="EBF1" s="6"/>
      <c r="EBG1" s="6"/>
      <c r="EBH1" s="6"/>
      <c r="EBI1" s="6"/>
      <c r="EBJ1" s="6"/>
      <c r="EBK1" s="6"/>
      <c r="EBL1" s="6"/>
      <c r="EBM1" s="6"/>
      <c r="EBN1" s="6"/>
      <c r="EBO1" s="6"/>
      <c r="EBP1" s="6"/>
      <c r="EBQ1" s="6"/>
      <c r="EBR1" s="6"/>
      <c r="EBS1" s="6"/>
      <c r="EBT1" s="6"/>
      <c r="EBU1" s="6"/>
      <c r="EBV1" s="6"/>
      <c r="EBW1" s="6"/>
      <c r="EBX1" s="6"/>
      <c r="EBY1" s="6"/>
      <c r="EBZ1" s="6"/>
      <c r="ECA1" s="6"/>
      <c r="ECB1" s="6"/>
      <c r="ECC1" s="6"/>
      <c r="ECD1" s="6"/>
      <c r="ECE1" s="6"/>
      <c r="ECF1" s="6"/>
      <c r="ECG1" s="6"/>
      <c r="ECH1" s="6"/>
      <c r="ECI1" s="6"/>
      <c r="ECJ1" s="6"/>
      <c r="ECK1" s="6"/>
      <c r="ECL1" s="6"/>
      <c r="ECM1" s="6"/>
      <c r="ECN1" s="6"/>
      <c r="ECO1" s="6"/>
      <c r="ECP1" s="6"/>
      <c r="ECQ1" s="6"/>
      <c r="ECR1" s="6"/>
      <c r="ECS1" s="6"/>
      <c r="ECT1" s="6"/>
      <c r="ECU1" s="6"/>
      <c r="ECV1" s="6"/>
      <c r="ECW1" s="6"/>
      <c r="ECX1" s="6"/>
      <c r="ECY1" s="6"/>
      <c r="ECZ1" s="6"/>
      <c r="EDA1" s="6"/>
      <c r="EDB1" s="6"/>
      <c r="EDC1" s="6"/>
      <c r="EDD1" s="6"/>
      <c r="EDE1" s="6"/>
      <c r="EDF1" s="6"/>
      <c r="EDG1" s="6"/>
      <c r="EDH1" s="6"/>
      <c r="EDI1" s="6"/>
      <c r="EDJ1" s="6"/>
      <c r="EDK1" s="6"/>
      <c r="EDL1" s="6"/>
      <c r="EDM1" s="6"/>
      <c r="EDN1" s="6"/>
      <c r="EDO1" s="6"/>
      <c r="EDP1" s="6"/>
      <c r="EDQ1" s="6"/>
      <c r="EDR1" s="6"/>
      <c r="EDS1" s="6"/>
      <c r="EDT1" s="6"/>
      <c r="EDU1" s="6"/>
      <c r="EDV1" s="6"/>
      <c r="EDW1" s="6"/>
      <c r="EDX1" s="6"/>
      <c r="EDY1" s="6"/>
      <c r="EDZ1" s="6"/>
      <c r="EEA1" s="6"/>
      <c r="EEB1" s="6"/>
      <c r="EEC1" s="6"/>
      <c r="EED1" s="6"/>
      <c r="EEE1" s="6"/>
      <c r="EEF1" s="6"/>
      <c r="EEG1" s="6"/>
      <c r="EEH1" s="6"/>
      <c r="EEI1" s="6"/>
      <c r="EEJ1" s="6"/>
      <c r="EEK1" s="6"/>
      <c r="EEL1" s="6"/>
      <c r="EEM1" s="6"/>
      <c r="EEN1" s="6"/>
      <c r="EEO1" s="6"/>
      <c r="EEP1" s="6"/>
      <c r="EEQ1" s="6"/>
      <c r="EER1" s="6"/>
      <c r="EES1" s="6"/>
      <c r="EET1" s="6"/>
      <c r="EEU1" s="6"/>
      <c r="EEV1" s="6"/>
      <c r="EEW1" s="6"/>
      <c r="EEX1" s="6"/>
      <c r="EEY1" s="6"/>
      <c r="EEZ1" s="6"/>
      <c r="EFA1" s="6"/>
      <c r="EFB1" s="6"/>
      <c r="EFC1" s="6"/>
      <c r="EFD1" s="6"/>
      <c r="EFE1" s="6"/>
      <c r="EFF1" s="6"/>
      <c r="EFG1" s="6"/>
      <c r="EFH1" s="6"/>
      <c r="EFI1" s="6"/>
      <c r="EFJ1" s="6"/>
      <c r="EFK1" s="6"/>
      <c r="EFL1" s="6"/>
      <c r="EFM1" s="6"/>
      <c r="EFN1" s="6"/>
      <c r="EFO1" s="6"/>
      <c r="EFP1" s="6"/>
      <c r="EFQ1" s="6"/>
      <c r="EFR1" s="6"/>
      <c r="EFS1" s="6"/>
      <c r="EFT1" s="6"/>
      <c r="EFU1" s="6"/>
      <c r="EFV1" s="6"/>
      <c r="EFW1" s="6"/>
      <c r="EFX1" s="6"/>
      <c r="EFY1" s="6"/>
      <c r="EFZ1" s="6"/>
      <c r="EGA1" s="6"/>
      <c r="EGB1" s="6"/>
      <c r="EGC1" s="6"/>
      <c r="EGD1" s="6"/>
      <c r="EGE1" s="6"/>
      <c r="EGF1" s="6"/>
      <c r="EGG1" s="6"/>
      <c r="EGH1" s="6"/>
      <c r="EGI1" s="6"/>
      <c r="EGJ1" s="6"/>
      <c r="EGK1" s="6"/>
      <c r="EGL1" s="6"/>
      <c r="EGM1" s="6"/>
      <c r="EGN1" s="6"/>
      <c r="EGO1" s="6"/>
      <c r="EGP1" s="6"/>
      <c r="EGQ1" s="6"/>
      <c r="EGR1" s="6"/>
      <c r="EGS1" s="6"/>
      <c r="EGT1" s="6"/>
      <c r="EGU1" s="6"/>
      <c r="EGV1" s="6"/>
      <c r="EGW1" s="6"/>
      <c r="EGX1" s="6"/>
      <c r="EGY1" s="6"/>
      <c r="EGZ1" s="6"/>
      <c r="EHA1" s="6"/>
      <c r="EHB1" s="6"/>
      <c r="EHC1" s="6"/>
      <c r="EHD1" s="6"/>
      <c r="EHE1" s="6"/>
      <c r="EHF1" s="6"/>
      <c r="EHG1" s="6"/>
      <c r="EHH1" s="6"/>
      <c r="EHI1" s="6"/>
      <c r="EHJ1" s="6"/>
      <c r="EHK1" s="6"/>
      <c r="EHL1" s="6"/>
      <c r="EHM1" s="6"/>
      <c r="EHN1" s="6"/>
      <c r="EHO1" s="6"/>
      <c r="EHP1" s="6"/>
      <c r="EHQ1" s="6"/>
      <c r="EHR1" s="6"/>
      <c r="EHS1" s="6"/>
      <c r="EHT1" s="6"/>
      <c r="EHU1" s="6"/>
      <c r="EHV1" s="6"/>
      <c r="EHW1" s="6"/>
      <c r="EHX1" s="6"/>
      <c r="EHY1" s="6"/>
      <c r="EHZ1" s="6"/>
      <c r="EIA1" s="6"/>
      <c r="EIB1" s="6"/>
      <c r="EIC1" s="6"/>
      <c r="EID1" s="6"/>
      <c r="EIE1" s="6"/>
      <c r="EIF1" s="6"/>
      <c r="EIG1" s="6"/>
      <c r="EIH1" s="6"/>
      <c r="EII1" s="6"/>
      <c r="EIJ1" s="6"/>
      <c r="EIK1" s="6"/>
      <c r="EIL1" s="6"/>
      <c r="EIM1" s="6"/>
      <c r="EIN1" s="6"/>
      <c r="EIO1" s="6"/>
      <c r="EIP1" s="6"/>
      <c r="EIQ1" s="6"/>
      <c r="EIR1" s="6"/>
      <c r="EIS1" s="6"/>
      <c r="EIT1" s="6"/>
      <c r="EIU1" s="6"/>
      <c r="EIV1" s="6"/>
      <c r="EIW1" s="6"/>
      <c r="EIX1" s="6"/>
      <c r="EIY1" s="6"/>
      <c r="EIZ1" s="6"/>
      <c r="EJA1" s="6"/>
      <c r="EJB1" s="6"/>
      <c r="EJC1" s="6"/>
      <c r="EJD1" s="6"/>
      <c r="EJE1" s="6"/>
      <c r="EJF1" s="6"/>
      <c r="EJG1" s="6"/>
      <c r="EJH1" s="6"/>
      <c r="EJI1" s="6"/>
      <c r="EJJ1" s="6"/>
      <c r="EJK1" s="6"/>
      <c r="EJL1" s="6"/>
      <c r="EJM1" s="6"/>
      <c r="EJN1" s="6"/>
      <c r="EJO1" s="6"/>
      <c r="EJP1" s="6"/>
      <c r="EJQ1" s="6"/>
      <c r="EJR1" s="6"/>
      <c r="EJS1" s="6"/>
      <c r="EJT1" s="6"/>
      <c r="EJU1" s="6"/>
      <c r="EJV1" s="6"/>
      <c r="EJW1" s="6"/>
      <c r="EJX1" s="6"/>
      <c r="EJY1" s="6"/>
      <c r="EJZ1" s="6"/>
      <c r="EKA1" s="6"/>
      <c r="EKB1" s="6"/>
      <c r="EKC1" s="6"/>
      <c r="EKD1" s="6"/>
      <c r="EKE1" s="6"/>
      <c r="EKF1" s="6"/>
      <c r="EKG1" s="6"/>
      <c r="EKH1" s="6"/>
      <c r="EKI1" s="6"/>
      <c r="EKJ1" s="6"/>
      <c r="EKK1" s="6"/>
      <c r="EKL1" s="6"/>
      <c r="EKM1" s="6"/>
      <c r="EKN1" s="6"/>
      <c r="EKO1" s="6"/>
      <c r="EKP1" s="6"/>
      <c r="EKQ1" s="6"/>
      <c r="EKR1" s="6"/>
      <c r="EKS1" s="6"/>
      <c r="EKT1" s="6"/>
      <c r="EKU1" s="6"/>
      <c r="EKV1" s="6"/>
      <c r="EKW1" s="6"/>
      <c r="EKX1" s="6"/>
      <c r="EKY1" s="6"/>
      <c r="EKZ1" s="6"/>
      <c r="ELA1" s="6"/>
      <c r="ELB1" s="6"/>
      <c r="ELC1" s="6"/>
      <c r="ELD1" s="6"/>
      <c r="ELE1" s="6"/>
      <c r="ELF1" s="6"/>
      <c r="ELG1" s="6"/>
      <c r="ELH1" s="6"/>
      <c r="ELI1" s="6"/>
      <c r="ELJ1" s="6"/>
      <c r="ELK1" s="6"/>
      <c r="ELL1" s="6"/>
      <c r="ELM1" s="6"/>
      <c r="ELN1" s="6"/>
      <c r="ELO1" s="6"/>
      <c r="ELP1" s="6"/>
      <c r="ELQ1" s="6"/>
      <c r="ELR1" s="6"/>
      <c r="ELS1" s="6"/>
      <c r="ELT1" s="6"/>
      <c r="ELU1" s="6"/>
      <c r="ELV1" s="6"/>
      <c r="ELW1" s="6"/>
      <c r="ELX1" s="6"/>
      <c r="ELY1" s="6"/>
      <c r="ELZ1" s="6"/>
      <c r="EMA1" s="6"/>
      <c r="EMB1" s="6"/>
      <c r="EMC1" s="6"/>
      <c r="EMD1" s="6"/>
      <c r="EME1" s="6"/>
      <c r="EMF1" s="6"/>
      <c r="EMG1" s="6"/>
      <c r="EMH1" s="6"/>
      <c r="EMI1" s="6"/>
      <c r="EMJ1" s="6"/>
      <c r="EMK1" s="6"/>
      <c r="EML1" s="6"/>
      <c r="EMM1" s="6"/>
      <c r="EMN1" s="6"/>
      <c r="EMO1" s="6"/>
      <c r="EMP1" s="6"/>
      <c r="EMQ1" s="6"/>
      <c r="EMR1" s="6"/>
      <c r="EMS1" s="6"/>
      <c r="EMT1" s="6"/>
      <c r="EMU1" s="6"/>
      <c r="EMV1" s="6"/>
      <c r="EMW1" s="6"/>
      <c r="EMX1" s="6"/>
      <c r="EMY1" s="6"/>
      <c r="EMZ1" s="6"/>
      <c r="ENA1" s="6"/>
      <c r="ENB1" s="6"/>
      <c r="ENC1" s="6"/>
      <c r="END1" s="6"/>
      <c r="ENE1" s="6"/>
      <c r="ENF1" s="6"/>
      <c r="ENG1" s="6"/>
      <c r="ENH1" s="6"/>
      <c r="ENI1" s="6"/>
      <c r="ENJ1" s="6"/>
      <c r="ENK1" s="6"/>
      <c r="ENL1" s="6"/>
      <c r="ENM1" s="6"/>
      <c r="ENN1" s="6"/>
      <c r="ENO1" s="6"/>
      <c r="ENP1" s="6"/>
      <c r="ENQ1" s="6"/>
      <c r="ENR1" s="6"/>
      <c r="ENS1" s="6"/>
      <c r="ENT1" s="6"/>
      <c r="ENU1" s="6"/>
      <c r="ENV1" s="6"/>
      <c r="ENW1" s="6"/>
      <c r="ENX1" s="6"/>
      <c r="ENY1" s="6"/>
      <c r="ENZ1" s="6"/>
      <c r="EOA1" s="6"/>
      <c r="EOB1" s="6"/>
      <c r="EOC1" s="6"/>
      <c r="EOD1" s="6"/>
      <c r="EOE1" s="6"/>
      <c r="EOF1" s="6"/>
      <c r="EOG1" s="6"/>
      <c r="EOH1" s="6"/>
      <c r="EOI1" s="6"/>
      <c r="EOJ1" s="6"/>
      <c r="EOK1" s="6"/>
      <c r="EOL1" s="6"/>
      <c r="EOM1" s="6"/>
      <c r="EON1" s="6"/>
      <c r="EOO1" s="6"/>
      <c r="EOP1" s="6"/>
      <c r="EOQ1" s="6"/>
      <c r="EOR1" s="6"/>
      <c r="EOS1" s="6"/>
      <c r="EOT1" s="6"/>
      <c r="EOU1" s="6"/>
      <c r="EOV1" s="6"/>
      <c r="EOW1" s="6"/>
      <c r="EOX1" s="6"/>
      <c r="EOY1" s="6"/>
      <c r="EOZ1" s="6"/>
      <c r="EPA1" s="6"/>
      <c r="EPB1" s="6"/>
      <c r="EPC1" s="6"/>
      <c r="EPD1" s="6"/>
      <c r="EPE1" s="6"/>
      <c r="EPF1" s="6"/>
      <c r="EPG1" s="6"/>
      <c r="EPH1" s="6"/>
      <c r="EPI1" s="6"/>
      <c r="EPJ1" s="6"/>
      <c r="EPK1" s="6"/>
      <c r="EPL1" s="6"/>
      <c r="EPM1" s="6"/>
      <c r="EPN1" s="6"/>
      <c r="EPO1" s="6"/>
      <c r="EPP1" s="6"/>
      <c r="EPQ1" s="6"/>
      <c r="EPR1" s="6"/>
      <c r="EPS1" s="6"/>
      <c r="EPT1" s="6"/>
      <c r="EPU1" s="6"/>
      <c r="EPV1" s="6"/>
      <c r="EPW1" s="6"/>
      <c r="EPX1" s="6"/>
      <c r="EPY1" s="6"/>
      <c r="EPZ1" s="6"/>
      <c r="EQA1" s="6"/>
      <c r="EQB1" s="6"/>
      <c r="EQC1" s="6"/>
      <c r="EQD1" s="6"/>
      <c r="EQE1" s="6"/>
      <c r="EQF1" s="6"/>
      <c r="EQG1" s="6"/>
      <c r="EQH1" s="6"/>
      <c r="EQI1" s="6"/>
      <c r="EQJ1" s="6"/>
      <c r="EQK1" s="6"/>
      <c r="EQL1" s="6"/>
      <c r="EQM1" s="6"/>
      <c r="EQN1" s="6"/>
      <c r="EQO1" s="6"/>
      <c r="EQP1" s="6"/>
      <c r="EQQ1" s="6"/>
      <c r="EQR1" s="6"/>
      <c r="EQS1" s="6"/>
      <c r="EQT1" s="6"/>
      <c r="EQU1" s="6"/>
      <c r="EQV1" s="6"/>
      <c r="EQW1" s="6"/>
      <c r="EQX1" s="6"/>
      <c r="EQY1" s="6"/>
      <c r="EQZ1" s="6"/>
      <c r="ERA1" s="6"/>
      <c r="ERB1" s="6"/>
      <c r="ERC1" s="6"/>
      <c r="ERD1" s="6"/>
      <c r="ERE1" s="6"/>
      <c r="ERF1" s="6"/>
      <c r="ERG1" s="6"/>
      <c r="ERH1" s="6"/>
      <c r="ERI1" s="6"/>
      <c r="ERJ1" s="6"/>
      <c r="ERK1" s="6"/>
      <c r="ERL1" s="6"/>
      <c r="ERM1" s="6"/>
      <c r="ERN1" s="6"/>
      <c r="ERO1" s="6"/>
      <c r="ERP1" s="6"/>
      <c r="ERQ1" s="6"/>
      <c r="ERR1" s="6"/>
      <c r="ERS1" s="6"/>
      <c r="ERT1" s="6"/>
      <c r="ERU1" s="6"/>
      <c r="ERV1" s="6"/>
      <c r="ERW1" s="6"/>
      <c r="ERX1" s="6"/>
      <c r="ERY1" s="6"/>
      <c r="ERZ1" s="6"/>
      <c r="ESA1" s="6"/>
      <c r="ESB1" s="6"/>
      <c r="ESC1" s="6"/>
      <c r="ESD1" s="6"/>
      <c r="ESE1" s="6"/>
      <c r="ESF1" s="6"/>
      <c r="ESG1" s="6"/>
      <c r="ESH1" s="6"/>
      <c r="ESI1" s="6"/>
      <c r="ESJ1" s="6"/>
      <c r="ESK1" s="6"/>
      <c r="ESL1" s="6"/>
      <c r="ESM1" s="6"/>
      <c r="ESN1" s="6"/>
      <c r="ESO1" s="6"/>
      <c r="ESP1" s="6"/>
      <c r="ESQ1" s="6"/>
      <c r="ESR1" s="6"/>
      <c r="ESS1" s="6"/>
      <c r="EST1" s="6"/>
      <c r="ESU1" s="6"/>
      <c r="ESV1" s="6"/>
      <c r="ESW1" s="6"/>
      <c r="ESX1" s="6"/>
      <c r="ESY1" s="6"/>
      <c r="ESZ1" s="6"/>
      <c r="ETA1" s="6"/>
      <c r="ETB1" s="6"/>
      <c r="ETC1" s="6"/>
      <c r="ETD1" s="6"/>
      <c r="ETE1" s="6"/>
      <c r="ETF1" s="6"/>
      <c r="ETG1" s="6"/>
      <c r="ETH1" s="6"/>
      <c r="ETI1" s="6"/>
      <c r="ETJ1" s="6"/>
      <c r="ETK1" s="6"/>
      <c r="ETL1" s="6"/>
      <c r="ETM1" s="6"/>
      <c r="ETN1" s="6"/>
      <c r="ETO1" s="6"/>
      <c r="ETP1" s="6"/>
      <c r="ETQ1" s="6"/>
      <c r="ETR1" s="6"/>
      <c r="ETS1" s="6"/>
      <c r="ETT1" s="6"/>
      <c r="ETU1" s="6"/>
      <c r="ETV1" s="6"/>
      <c r="ETW1" s="6"/>
      <c r="ETX1" s="6"/>
      <c r="ETY1" s="6"/>
      <c r="ETZ1" s="6"/>
      <c r="EUA1" s="6"/>
      <c r="EUB1" s="6"/>
      <c r="EUC1" s="6"/>
      <c r="EUD1" s="6"/>
      <c r="EUE1" s="6"/>
      <c r="EUF1" s="6"/>
      <c r="EUG1" s="6"/>
      <c r="EUH1" s="6"/>
      <c r="EUI1" s="6"/>
      <c r="EUJ1" s="6"/>
      <c r="EUK1" s="6"/>
      <c r="EUL1" s="6"/>
      <c r="EUM1" s="6"/>
      <c r="EUN1" s="6"/>
      <c r="EUO1" s="6"/>
      <c r="EUP1" s="6"/>
      <c r="EUQ1" s="6"/>
      <c r="EUR1" s="6"/>
      <c r="EUS1" s="6"/>
      <c r="EUT1" s="6"/>
      <c r="EUU1" s="6"/>
      <c r="EUV1" s="6"/>
      <c r="EUW1" s="6"/>
      <c r="EUX1" s="6"/>
      <c r="EUY1" s="6"/>
      <c r="EUZ1" s="6"/>
      <c r="EVA1" s="6"/>
      <c r="EVB1" s="6"/>
      <c r="EVC1" s="6"/>
      <c r="EVD1" s="6"/>
      <c r="EVE1" s="6"/>
      <c r="EVF1" s="6"/>
      <c r="EVG1" s="6"/>
      <c r="EVH1" s="6"/>
      <c r="EVI1" s="6"/>
      <c r="EVJ1" s="6"/>
      <c r="EVK1" s="6"/>
      <c r="EVL1" s="6"/>
      <c r="EVM1" s="6"/>
      <c r="EVN1" s="6"/>
      <c r="EVO1" s="6"/>
      <c r="EVP1" s="6"/>
      <c r="EVQ1" s="6"/>
      <c r="EVR1" s="6"/>
      <c r="EVS1" s="6"/>
      <c r="EVT1" s="6"/>
      <c r="EVU1" s="6"/>
      <c r="EVV1" s="6"/>
      <c r="EVW1" s="6"/>
      <c r="EVX1" s="6"/>
      <c r="EVY1" s="6"/>
      <c r="EVZ1" s="6"/>
      <c r="EWA1" s="6"/>
      <c r="EWB1" s="6"/>
      <c r="EWC1" s="6"/>
      <c r="EWD1" s="6"/>
      <c r="EWE1" s="6"/>
      <c r="EWF1" s="6"/>
      <c r="EWG1" s="6"/>
      <c r="EWH1" s="6"/>
      <c r="EWI1" s="6"/>
      <c r="EWJ1" s="6"/>
      <c r="EWK1" s="6"/>
      <c r="EWL1" s="6"/>
      <c r="EWM1" s="6"/>
      <c r="EWN1" s="6"/>
      <c r="EWO1" s="6"/>
      <c r="EWP1" s="6"/>
      <c r="EWQ1" s="6"/>
      <c r="EWR1" s="6"/>
      <c r="EWS1" s="6"/>
      <c r="EWT1" s="6"/>
      <c r="EWU1" s="6"/>
      <c r="EWV1" s="6"/>
      <c r="EWW1" s="6"/>
      <c r="EWX1" s="6"/>
      <c r="EWY1" s="6"/>
      <c r="EWZ1" s="6"/>
      <c r="EXA1" s="6"/>
      <c r="EXB1" s="6"/>
      <c r="EXC1" s="6"/>
      <c r="EXD1" s="6"/>
      <c r="EXE1" s="6"/>
      <c r="EXF1" s="6"/>
      <c r="EXG1" s="6"/>
      <c r="EXH1" s="6"/>
      <c r="EXI1" s="6"/>
      <c r="EXJ1" s="6"/>
      <c r="EXK1" s="6"/>
      <c r="EXL1" s="6"/>
      <c r="EXM1" s="6"/>
      <c r="EXN1" s="6"/>
      <c r="EXO1" s="6"/>
      <c r="EXP1" s="6"/>
      <c r="EXQ1" s="6"/>
      <c r="EXR1" s="6"/>
      <c r="EXS1" s="6"/>
      <c r="EXT1" s="6"/>
      <c r="EXU1" s="6"/>
      <c r="EXV1" s="6"/>
      <c r="EXW1" s="6"/>
      <c r="EXX1" s="6"/>
      <c r="EXY1" s="6"/>
      <c r="EXZ1" s="6"/>
      <c r="EYA1" s="6"/>
      <c r="EYB1" s="6"/>
      <c r="EYC1" s="6"/>
      <c r="EYD1" s="6"/>
      <c r="EYE1" s="6"/>
      <c r="EYF1" s="6"/>
      <c r="EYG1" s="6"/>
      <c r="EYH1" s="6"/>
      <c r="EYI1" s="6"/>
      <c r="EYJ1" s="6"/>
      <c r="EYK1" s="6"/>
      <c r="EYL1" s="6"/>
      <c r="EYM1" s="6"/>
      <c r="EYN1" s="6"/>
      <c r="EYO1" s="6"/>
      <c r="EYP1" s="6"/>
      <c r="EYQ1" s="6"/>
      <c r="EYR1" s="6"/>
      <c r="EYS1" s="6"/>
      <c r="EYT1" s="6"/>
      <c r="EYU1" s="6"/>
      <c r="EYV1" s="6"/>
      <c r="EYW1" s="6"/>
      <c r="EYX1" s="6"/>
      <c r="EYY1" s="6"/>
      <c r="EYZ1" s="6"/>
      <c r="EZA1" s="6"/>
      <c r="EZB1" s="6"/>
      <c r="EZC1" s="6"/>
      <c r="EZD1" s="6"/>
      <c r="EZE1" s="6"/>
      <c r="EZF1" s="6"/>
      <c r="EZG1" s="6"/>
      <c r="EZH1" s="6"/>
      <c r="EZI1" s="6"/>
      <c r="EZJ1" s="6"/>
      <c r="EZK1" s="6"/>
      <c r="EZL1" s="6"/>
      <c r="EZM1" s="6"/>
      <c r="EZN1" s="6"/>
      <c r="EZO1" s="6"/>
      <c r="EZP1" s="6"/>
      <c r="EZQ1" s="6"/>
      <c r="EZR1" s="6"/>
      <c r="EZS1" s="6"/>
      <c r="EZT1" s="6"/>
      <c r="EZU1" s="6"/>
      <c r="EZV1" s="6"/>
      <c r="EZW1" s="6"/>
      <c r="EZX1" s="6"/>
      <c r="EZY1" s="6"/>
      <c r="EZZ1" s="6"/>
      <c r="FAA1" s="6"/>
      <c r="FAB1" s="6"/>
      <c r="FAC1" s="6"/>
      <c r="FAD1" s="6"/>
      <c r="FAE1" s="6"/>
      <c r="FAF1" s="6"/>
      <c r="FAG1" s="6"/>
      <c r="FAH1" s="6"/>
      <c r="FAI1" s="6"/>
      <c r="FAJ1" s="6"/>
      <c r="FAK1" s="6"/>
      <c r="FAL1" s="6"/>
      <c r="FAM1" s="6"/>
      <c r="FAN1" s="6"/>
      <c r="FAO1" s="6"/>
      <c r="FAP1" s="6"/>
      <c r="FAQ1" s="6"/>
      <c r="FAR1" s="6"/>
      <c r="FAS1" s="6"/>
      <c r="FAT1" s="6"/>
      <c r="FAU1" s="6"/>
      <c r="FAV1" s="6"/>
      <c r="FAW1" s="6"/>
      <c r="FAX1" s="6"/>
      <c r="FAY1" s="6"/>
      <c r="FAZ1" s="6"/>
      <c r="FBA1" s="6"/>
      <c r="FBB1" s="6"/>
      <c r="FBC1" s="6"/>
      <c r="FBD1" s="6"/>
      <c r="FBE1" s="6"/>
      <c r="FBF1" s="6"/>
      <c r="FBG1" s="6"/>
      <c r="FBH1" s="6"/>
      <c r="FBI1" s="6"/>
      <c r="FBJ1" s="6"/>
      <c r="FBK1" s="6"/>
      <c r="FBL1" s="6"/>
      <c r="FBM1" s="6"/>
      <c r="FBN1" s="6"/>
      <c r="FBO1" s="6"/>
      <c r="FBP1" s="6"/>
      <c r="FBQ1" s="6"/>
      <c r="FBR1" s="6"/>
      <c r="FBS1" s="6"/>
      <c r="FBT1" s="6"/>
      <c r="FBU1" s="6"/>
      <c r="FBV1" s="6"/>
      <c r="FBW1" s="6"/>
      <c r="FBX1" s="6"/>
      <c r="FBY1" s="6"/>
      <c r="FBZ1" s="6"/>
      <c r="FCA1" s="6"/>
      <c r="FCB1" s="6"/>
      <c r="FCC1" s="6"/>
      <c r="FCD1" s="6"/>
      <c r="FCE1" s="6"/>
      <c r="FCF1" s="6"/>
      <c r="FCG1" s="6"/>
      <c r="FCH1" s="6"/>
      <c r="FCI1" s="6"/>
      <c r="FCJ1" s="6"/>
      <c r="FCK1" s="6"/>
      <c r="FCL1" s="6"/>
      <c r="FCM1" s="6"/>
      <c r="FCN1" s="6"/>
      <c r="FCO1" s="6"/>
      <c r="FCP1" s="6"/>
      <c r="FCQ1" s="6"/>
      <c r="FCR1" s="6"/>
      <c r="FCS1" s="6"/>
      <c r="FCT1" s="6"/>
      <c r="FCU1" s="6"/>
      <c r="FCV1" s="6"/>
      <c r="FCW1" s="6"/>
      <c r="FCX1" s="6"/>
      <c r="FCY1" s="6"/>
      <c r="FCZ1" s="6"/>
      <c r="FDA1" s="6"/>
      <c r="FDB1" s="6"/>
      <c r="FDC1" s="6"/>
      <c r="FDD1" s="6"/>
      <c r="FDE1" s="6"/>
      <c r="FDF1" s="6"/>
      <c r="FDG1" s="6"/>
      <c r="FDH1" s="6"/>
      <c r="FDI1" s="6"/>
      <c r="FDJ1" s="6"/>
      <c r="FDK1" s="6"/>
      <c r="FDL1" s="6"/>
      <c r="FDM1" s="6"/>
      <c r="FDN1" s="6"/>
      <c r="FDO1" s="6"/>
      <c r="FDP1" s="6"/>
      <c r="FDQ1" s="6"/>
      <c r="FDR1" s="6"/>
      <c r="FDS1" s="6"/>
      <c r="FDT1" s="6"/>
      <c r="FDU1" s="6"/>
      <c r="FDV1" s="6"/>
      <c r="FDW1" s="6"/>
      <c r="FDX1" s="6"/>
      <c r="FDY1" s="6"/>
      <c r="FDZ1" s="6"/>
      <c r="FEA1" s="6"/>
      <c r="FEB1" s="6"/>
      <c r="FEC1" s="6"/>
      <c r="FED1" s="6"/>
      <c r="FEE1" s="6"/>
      <c r="FEF1" s="6"/>
      <c r="FEG1" s="6"/>
      <c r="FEH1" s="6"/>
      <c r="FEI1" s="6"/>
      <c r="FEJ1" s="6"/>
      <c r="FEK1" s="6"/>
      <c r="FEL1" s="6"/>
      <c r="FEM1" s="6"/>
      <c r="FEN1" s="6"/>
      <c r="FEO1" s="6"/>
      <c r="FEP1" s="6"/>
      <c r="FEQ1" s="6"/>
      <c r="FER1" s="6"/>
      <c r="FES1" s="6"/>
      <c r="FET1" s="6"/>
      <c r="FEU1" s="6"/>
      <c r="FEV1" s="6"/>
      <c r="FEW1" s="6"/>
      <c r="FEX1" s="6"/>
      <c r="FEY1" s="6"/>
      <c r="FEZ1" s="6"/>
      <c r="FFA1" s="6"/>
      <c r="FFB1" s="6"/>
      <c r="FFC1" s="6"/>
      <c r="FFD1" s="6"/>
      <c r="FFE1" s="6"/>
      <c r="FFF1" s="6"/>
      <c r="FFG1" s="6"/>
      <c r="FFH1" s="6"/>
      <c r="FFI1" s="6"/>
      <c r="FFJ1" s="6"/>
      <c r="FFK1" s="6"/>
      <c r="FFL1" s="6"/>
      <c r="FFM1" s="6"/>
      <c r="FFN1" s="6"/>
      <c r="FFO1" s="6"/>
      <c r="FFP1" s="6"/>
      <c r="FFQ1" s="6"/>
      <c r="FFR1" s="6"/>
      <c r="FFS1" s="6"/>
      <c r="FFT1" s="6"/>
      <c r="FFU1" s="6"/>
      <c r="FFV1" s="6"/>
      <c r="FFW1" s="6"/>
      <c r="FFX1" s="6"/>
      <c r="FFY1" s="6"/>
      <c r="FFZ1" s="6"/>
      <c r="FGA1" s="6"/>
      <c r="FGB1" s="6"/>
      <c r="FGC1" s="6"/>
      <c r="FGD1" s="6"/>
      <c r="FGE1" s="6"/>
      <c r="FGF1" s="6"/>
      <c r="FGG1" s="6"/>
      <c r="FGH1" s="6"/>
      <c r="FGI1" s="6"/>
      <c r="FGJ1" s="6"/>
      <c r="FGK1" s="6"/>
      <c r="FGL1" s="6"/>
      <c r="FGM1" s="6"/>
      <c r="FGN1" s="6"/>
      <c r="FGO1" s="6"/>
      <c r="FGP1" s="6"/>
      <c r="FGQ1" s="6"/>
      <c r="FGR1" s="6"/>
      <c r="FGS1" s="6"/>
      <c r="FGT1" s="6"/>
      <c r="FGU1" s="6"/>
      <c r="FGV1" s="6"/>
      <c r="FGW1" s="6"/>
      <c r="FGX1" s="6"/>
      <c r="FGY1" s="6"/>
      <c r="FGZ1" s="6"/>
      <c r="FHA1" s="6"/>
      <c r="FHB1" s="6"/>
      <c r="FHC1" s="6"/>
      <c r="FHD1" s="6"/>
      <c r="FHE1" s="6"/>
      <c r="FHF1" s="6"/>
      <c r="FHG1" s="6"/>
      <c r="FHH1" s="6"/>
      <c r="FHI1" s="6"/>
      <c r="FHJ1" s="6"/>
      <c r="FHK1" s="6"/>
      <c r="FHL1" s="6"/>
      <c r="FHM1" s="6"/>
      <c r="FHN1" s="6"/>
      <c r="FHO1" s="6"/>
      <c r="FHP1" s="6"/>
      <c r="FHQ1" s="6"/>
      <c r="FHR1" s="6"/>
      <c r="FHS1" s="6"/>
      <c r="FHT1" s="6"/>
      <c r="FHU1" s="6"/>
      <c r="FHV1" s="6"/>
      <c r="FHW1" s="6"/>
      <c r="FHX1" s="6"/>
      <c r="FHY1" s="6"/>
      <c r="FHZ1" s="6"/>
      <c r="FIA1" s="6"/>
      <c r="FIB1" s="6"/>
      <c r="FIC1" s="6"/>
      <c r="FID1" s="6"/>
      <c r="FIE1" s="6"/>
      <c r="FIF1" s="6"/>
      <c r="FIG1" s="6"/>
      <c r="FIH1" s="6"/>
      <c r="FII1" s="6"/>
      <c r="FIJ1" s="6"/>
      <c r="FIK1" s="6"/>
      <c r="FIL1" s="6"/>
      <c r="FIM1" s="6"/>
      <c r="FIN1" s="6"/>
      <c r="FIO1" s="6"/>
      <c r="FIP1" s="6"/>
      <c r="FIQ1" s="6"/>
      <c r="FIR1" s="6"/>
      <c r="FIS1" s="6"/>
      <c r="FIT1" s="6"/>
      <c r="FIU1" s="6"/>
      <c r="FIV1" s="6"/>
      <c r="FIW1" s="6"/>
      <c r="FIX1" s="6"/>
      <c r="FIY1" s="6"/>
      <c r="FIZ1" s="6"/>
      <c r="FJA1" s="6"/>
      <c r="FJB1" s="6"/>
      <c r="FJC1" s="6"/>
      <c r="FJD1" s="6"/>
      <c r="FJE1" s="6"/>
      <c r="FJF1" s="6"/>
      <c r="FJG1" s="6"/>
      <c r="FJH1" s="6"/>
      <c r="FJI1" s="6"/>
      <c r="FJJ1" s="6"/>
      <c r="FJK1" s="6"/>
      <c r="FJL1" s="6"/>
      <c r="FJM1" s="6"/>
      <c r="FJN1" s="6"/>
      <c r="FJO1" s="6"/>
      <c r="FJP1" s="6"/>
      <c r="FJQ1" s="6"/>
      <c r="FJR1" s="6"/>
      <c r="FJS1" s="6"/>
      <c r="FJT1" s="6"/>
      <c r="FJU1" s="6"/>
      <c r="FJV1" s="6"/>
      <c r="FJW1" s="6"/>
      <c r="FJX1" s="6"/>
      <c r="FJY1" s="6"/>
      <c r="FJZ1" s="6"/>
      <c r="FKA1" s="6"/>
      <c r="FKB1" s="6"/>
      <c r="FKC1" s="6"/>
      <c r="FKD1" s="6"/>
      <c r="FKE1" s="6"/>
      <c r="FKF1" s="6"/>
      <c r="FKG1" s="6"/>
      <c r="FKH1" s="6"/>
      <c r="FKI1" s="6"/>
      <c r="FKJ1" s="6"/>
      <c r="FKK1" s="6"/>
      <c r="FKL1" s="6"/>
      <c r="FKM1" s="6"/>
      <c r="FKN1" s="6"/>
      <c r="FKO1" s="6"/>
      <c r="FKP1" s="6"/>
      <c r="FKQ1" s="6"/>
      <c r="FKR1" s="6"/>
      <c r="FKS1" s="6"/>
      <c r="FKT1" s="6"/>
      <c r="FKU1" s="6"/>
      <c r="FKV1" s="6"/>
      <c r="FKW1" s="6"/>
      <c r="FKX1" s="6"/>
      <c r="FKY1" s="6"/>
      <c r="FKZ1" s="6"/>
      <c r="FLA1" s="6"/>
      <c r="FLB1" s="6"/>
      <c r="FLC1" s="6"/>
      <c r="FLD1" s="6"/>
      <c r="FLE1" s="6"/>
      <c r="FLF1" s="6"/>
      <c r="FLG1" s="6"/>
      <c r="FLH1" s="6"/>
      <c r="FLI1" s="6"/>
      <c r="FLJ1" s="6"/>
      <c r="FLK1" s="6"/>
      <c r="FLL1" s="6"/>
      <c r="FLM1" s="6"/>
      <c r="FLN1" s="6"/>
      <c r="FLO1" s="6"/>
      <c r="FLP1" s="6"/>
      <c r="FLQ1" s="6"/>
      <c r="FLR1" s="6"/>
      <c r="FLS1" s="6"/>
      <c r="FLT1" s="6"/>
      <c r="FLU1" s="6"/>
      <c r="FLV1" s="6"/>
      <c r="FLW1" s="6"/>
      <c r="FLX1" s="6"/>
      <c r="FLY1" s="6"/>
      <c r="FLZ1" s="6"/>
      <c r="FMA1" s="6"/>
      <c r="FMB1" s="6"/>
      <c r="FMC1" s="6"/>
      <c r="FMD1" s="6"/>
      <c r="FME1" s="6"/>
      <c r="FMF1" s="6"/>
      <c r="FMG1" s="6"/>
      <c r="FMH1" s="6"/>
      <c r="FMI1" s="6"/>
      <c r="FMJ1" s="6"/>
      <c r="FMK1" s="6"/>
      <c r="FML1" s="6"/>
      <c r="FMM1" s="6"/>
      <c r="FMN1" s="6"/>
      <c r="FMO1" s="6"/>
      <c r="FMP1" s="6"/>
      <c r="FMQ1" s="6"/>
      <c r="FMR1" s="6"/>
      <c r="FMS1" s="6"/>
      <c r="FMT1" s="6"/>
      <c r="FMU1" s="6"/>
      <c r="FMV1" s="6"/>
      <c r="FMW1" s="6"/>
      <c r="FMX1" s="6"/>
      <c r="FMY1" s="6"/>
      <c r="FMZ1" s="6"/>
      <c r="FNA1" s="6"/>
      <c r="FNB1" s="6"/>
      <c r="FNC1" s="6"/>
      <c r="FND1" s="6"/>
      <c r="FNE1" s="6"/>
      <c r="FNF1" s="6"/>
      <c r="FNG1" s="6"/>
      <c r="FNH1" s="6"/>
      <c r="FNI1" s="6"/>
      <c r="FNJ1" s="6"/>
      <c r="FNK1" s="6"/>
      <c r="FNL1" s="6"/>
      <c r="FNM1" s="6"/>
      <c r="FNN1" s="6"/>
      <c r="FNO1" s="6"/>
      <c r="FNP1" s="6"/>
      <c r="FNQ1" s="6"/>
      <c r="FNR1" s="6"/>
      <c r="FNS1" s="6"/>
      <c r="FNT1" s="6"/>
      <c r="FNU1" s="6"/>
      <c r="FNV1" s="6"/>
      <c r="FNW1" s="6"/>
      <c r="FNX1" s="6"/>
      <c r="FNY1" s="6"/>
      <c r="FNZ1" s="6"/>
      <c r="FOA1" s="6"/>
      <c r="FOB1" s="6"/>
      <c r="FOC1" s="6"/>
      <c r="FOD1" s="6"/>
      <c r="FOE1" s="6"/>
      <c r="FOF1" s="6"/>
      <c r="FOG1" s="6"/>
      <c r="FOH1" s="6"/>
      <c r="FOI1" s="6"/>
      <c r="FOJ1" s="6"/>
      <c r="FOK1" s="6"/>
      <c r="FOL1" s="6"/>
      <c r="FOM1" s="6"/>
      <c r="FON1" s="6"/>
      <c r="FOO1" s="6"/>
      <c r="FOP1" s="6"/>
      <c r="FOQ1" s="6"/>
      <c r="FOR1" s="6"/>
      <c r="FOS1" s="6"/>
      <c r="FOT1" s="6"/>
      <c r="FOU1" s="6"/>
      <c r="FOV1" s="6"/>
      <c r="FOW1" s="6"/>
      <c r="FOX1" s="6"/>
      <c r="FOY1" s="6"/>
      <c r="FOZ1" s="6"/>
      <c r="FPA1" s="6"/>
      <c r="FPB1" s="6"/>
      <c r="FPC1" s="6"/>
      <c r="FPD1" s="6"/>
      <c r="FPE1" s="6"/>
      <c r="FPF1" s="6"/>
      <c r="FPG1" s="6"/>
      <c r="FPH1" s="6"/>
      <c r="FPI1" s="6"/>
      <c r="FPJ1" s="6"/>
      <c r="FPK1" s="6"/>
      <c r="FPL1" s="6"/>
      <c r="FPM1" s="6"/>
      <c r="FPN1" s="6"/>
      <c r="FPO1" s="6"/>
      <c r="FPP1" s="6"/>
      <c r="FPQ1" s="6"/>
      <c r="FPR1" s="6"/>
      <c r="FPS1" s="6"/>
      <c r="FPT1" s="6"/>
      <c r="FPU1" s="6"/>
      <c r="FPV1" s="6"/>
      <c r="FPW1" s="6"/>
      <c r="FPX1" s="6"/>
      <c r="FPY1" s="6"/>
      <c r="FPZ1" s="6"/>
      <c r="FQA1" s="6"/>
      <c r="FQB1" s="6"/>
      <c r="FQC1" s="6"/>
      <c r="FQD1" s="6"/>
      <c r="FQE1" s="6"/>
      <c r="FQF1" s="6"/>
      <c r="FQG1" s="6"/>
      <c r="FQH1" s="6"/>
      <c r="FQI1" s="6"/>
      <c r="FQJ1" s="6"/>
      <c r="FQK1" s="6"/>
      <c r="FQL1" s="6"/>
      <c r="FQM1" s="6"/>
      <c r="FQN1" s="6"/>
      <c r="FQO1" s="6"/>
      <c r="FQP1" s="6"/>
      <c r="FQQ1" s="6"/>
      <c r="FQR1" s="6"/>
      <c r="FQS1" s="6"/>
      <c r="FQT1" s="6"/>
      <c r="FQU1" s="6"/>
      <c r="FQV1" s="6"/>
      <c r="FQW1" s="6"/>
      <c r="FQX1" s="6"/>
      <c r="FQY1" s="6"/>
      <c r="FQZ1" s="6"/>
      <c r="FRA1" s="6"/>
      <c r="FRB1" s="6"/>
      <c r="FRC1" s="6"/>
      <c r="FRD1" s="6"/>
      <c r="FRE1" s="6"/>
      <c r="FRF1" s="6"/>
      <c r="FRG1" s="6"/>
      <c r="FRH1" s="6"/>
      <c r="FRI1" s="6"/>
      <c r="FRJ1" s="6"/>
      <c r="FRK1" s="6"/>
      <c r="FRL1" s="6"/>
      <c r="FRM1" s="6"/>
      <c r="FRN1" s="6"/>
      <c r="FRO1" s="6"/>
      <c r="FRP1" s="6"/>
      <c r="FRQ1" s="6"/>
      <c r="FRR1" s="6"/>
      <c r="FRS1" s="6"/>
      <c r="FRT1" s="6"/>
      <c r="FRU1" s="6"/>
      <c r="FRV1" s="6"/>
      <c r="FRW1" s="6"/>
      <c r="FRX1" s="6"/>
      <c r="FRY1" s="6"/>
      <c r="FRZ1" s="6"/>
      <c r="FSA1" s="6"/>
      <c r="FSB1" s="6"/>
      <c r="FSC1" s="6"/>
      <c r="FSD1" s="6"/>
      <c r="FSE1" s="6"/>
      <c r="FSF1" s="6"/>
      <c r="FSG1" s="6"/>
      <c r="FSH1" s="6"/>
      <c r="FSI1" s="6"/>
      <c r="FSJ1" s="6"/>
      <c r="FSK1" s="6"/>
      <c r="FSL1" s="6"/>
      <c r="FSM1" s="6"/>
      <c r="FSN1" s="6"/>
      <c r="FSO1" s="6"/>
      <c r="FSP1" s="6"/>
      <c r="FSQ1" s="6"/>
      <c r="FSR1" s="6"/>
      <c r="FSS1" s="6"/>
      <c r="FST1" s="6"/>
      <c r="FSU1" s="6"/>
      <c r="FSV1" s="6"/>
      <c r="FSW1" s="6"/>
      <c r="FSX1" s="6"/>
      <c r="FSY1" s="6"/>
      <c r="FSZ1" s="6"/>
      <c r="FTA1" s="6"/>
      <c r="FTB1" s="6"/>
      <c r="FTC1" s="6"/>
      <c r="FTD1" s="6"/>
      <c r="FTE1" s="6"/>
      <c r="FTF1" s="6"/>
      <c r="FTG1" s="6"/>
      <c r="FTH1" s="6"/>
      <c r="FTI1" s="6"/>
      <c r="FTJ1" s="6"/>
      <c r="FTK1" s="6"/>
      <c r="FTL1" s="6"/>
      <c r="FTM1" s="6"/>
      <c r="FTN1" s="6"/>
      <c r="FTO1" s="6"/>
      <c r="FTP1" s="6"/>
      <c r="FTQ1" s="6"/>
      <c r="FTR1" s="6"/>
      <c r="FTS1" s="6"/>
      <c r="FTT1" s="6"/>
      <c r="FTU1" s="6"/>
      <c r="FTV1" s="6"/>
      <c r="FTW1" s="6"/>
      <c r="FTX1" s="6"/>
      <c r="FTY1" s="6"/>
      <c r="FTZ1" s="6"/>
      <c r="FUA1" s="6"/>
      <c r="FUB1" s="6"/>
      <c r="FUC1" s="6"/>
      <c r="FUD1" s="6"/>
      <c r="FUE1" s="6"/>
      <c r="FUF1" s="6"/>
      <c r="FUG1" s="6"/>
      <c r="FUH1" s="6"/>
      <c r="FUI1" s="6"/>
      <c r="FUJ1" s="6"/>
      <c r="FUK1" s="6"/>
      <c r="FUL1" s="6"/>
      <c r="FUM1" s="6"/>
      <c r="FUN1" s="6"/>
      <c r="FUO1" s="6"/>
      <c r="FUP1" s="6"/>
      <c r="FUQ1" s="6"/>
      <c r="FUR1" s="6"/>
      <c r="FUS1" s="6"/>
      <c r="FUT1" s="6"/>
      <c r="FUU1" s="6"/>
      <c r="FUV1" s="6"/>
      <c r="FUW1" s="6"/>
      <c r="FUX1" s="6"/>
      <c r="FUY1" s="6"/>
      <c r="FUZ1" s="6"/>
      <c r="FVA1" s="6"/>
      <c r="FVB1" s="6"/>
      <c r="FVC1" s="6"/>
      <c r="FVD1" s="6"/>
      <c r="FVE1" s="6"/>
      <c r="FVF1" s="6"/>
      <c r="FVG1" s="6"/>
      <c r="FVH1" s="6"/>
      <c r="FVI1" s="6"/>
      <c r="FVJ1" s="6"/>
      <c r="FVK1" s="6"/>
      <c r="FVL1" s="6"/>
      <c r="FVM1" s="6"/>
      <c r="FVN1" s="6"/>
      <c r="FVO1" s="6"/>
      <c r="FVP1" s="6"/>
      <c r="FVQ1" s="6"/>
      <c r="FVR1" s="6"/>
      <c r="FVS1" s="6"/>
      <c r="FVT1" s="6"/>
      <c r="FVU1" s="6"/>
      <c r="FVV1" s="6"/>
      <c r="FVW1" s="6"/>
      <c r="FVX1" s="6"/>
      <c r="FVY1" s="6"/>
      <c r="FVZ1" s="6"/>
      <c r="FWA1" s="6"/>
      <c r="FWB1" s="6"/>
      <c r="FWC1" s="6"/>
      <c r="FWD1" s="6"/>
      <c r="FWE1" s="6"/>
      <c r="FWF1" s="6"/>
      <c r="FWG1" s="6"/>
      <c r="FWH1" s="6"/>
      <c r="FWI1" s="6"/>
      <c r="FWJ1" s="6"/>
      <c r="FWK1" s="6"/>
      <c r="FWL1" s="6"/>
      <c r="FWM1" s="6"/>
      <c r="FWN1" s="6"/>
      <c r="FWO1" s="6"/>
      <c r="FWP1" s="6"/>
      <c r="FWQ1" s="6"/>
      <c r="FWR1" s="6"/>
      <c r="FWS1" s="6"/>
      <c r="FWT1" s="6"/>
      <c r="FWU1" s="6"/>
      <c r="FWV1" s="6"/>
      <c r="FWW1" s="6"/>
      <c r="FWX1" s="6"/>
      <c r="FWY1" s="6"/>
      <c r="FWZ1" s="6"/>
      <c r="FXA1" s="6"/>
      <c r="FXB1" s="6"/>
      <c r="FXC1" s="6"/>
      <c r="FXD1" s="6"/>
      <c r="FXE1" s="6"/>
      <c r="FXF1" s="6"/>
      <c r="FXG1" s="6"/>
      <c r="FXH1" s="6"/>
      <c r="FXI1" s="6"/>
      <c r="FXJ1" s="6"/>
      <c r="FXK1" s="6"/>
      <c r="FXL1" s="6"/>
      <c r="FXM1" s="6"/>
      <c r="FXN1" s="6"/>
      <c r="FXO1" s="6"/>
      <c r="FXP1" s="6"/>
      <c r="FXQ1" s="6"/>
      <c r="FXR1" s="6"/>
      <c r="FXS1" s="6"/>
      <c r="FXT1" s="6"/>
      <c r="FXU1" s="6"/>
      <c r="FXV1" s="6"/>
      <c r="FXW1" s="6"/>
      <c r="FXX1" s="6"/>
      <c r="FXY1" s="6"/>
      <c r="FXZ1" s="6"/>
      <c r="FYA1" s="6"/>
      <c r="FYB1" s="6"/>
      <c r="FYC1" s="6"/>
      <c r="FYD1" s="6"/>
      <c r="FYE1" s="6"/>
      <c r="FYF1" s="6"/>
      <c r="FYG1" s="6"/>
      <c r="FYH1" s="6"/>
      <c r="FYI1" s="6"/>
      <c r="FYJ1" s="6"/>
      <c r="FYK1" s="6"/>
      <c r="FYL1" s="6"/>
      <c r="FYM1" s="6"/>
      <c r="FYN1" s="6"/>
      <c r="FYO1" s="6"/>
      <c r="FYP1" s="6"/>
      <c r="FYQ1" s="6"/>
      <c r="FYR1" s="6"/>
      <c r="FYS1" s="6"/>
      <c r="FYT1" s="6"/>
      <c r="FYU1" s="6"/>
      <c r="FYV1" s="6"/>
      <c r="FYW1" s="6"/>
      <c r="FYX1" s="6"/>
      <c r="FYY1" s="6"/>
      <c r="FYZ1" s="6"/>
      <c r="FZA1" s="6"/>
      <c r="FZB1" s="6"/>
      <c r="FZC1" s="6"/>
      <c r="FZD1" s="6"/>
      <c r="FZE1" s="6"/>
      <c r="FZF1" s="6"/>
      <c r="FZG1" s="6"/>
      <c r="FZH1" s="6"/>
      <c r="FZI1" s="6"/>
      <c r="FZJ1" s="6"/>
      <c r="FZK1" s="6"/>
      <c r="FZL1" s="6"/>
      <c r="FZM1" s="6"/>
      <c r="FZN1" s="6"/>
      <c r="FZO1" s="6"/>
      <c r="FZP1" s="6"/>
      <c r="FZQ1" s="6"/>
      <c r="FZR1" s="6"/>
      <c r="FZS1" s="6"/>
      <c r="FZT1" s="6"/>
      <c r="FZU1" s="6"/>
      <c r="FZV1" s="6"/>
      <c r="FZW1" s="6"/>
      <c r="FZX1" s="6"/>
      <c r="FZY1" s="6"/>
      <c r="FZZ1" s="6"/>
      <c r="GAA1" s="6"/>
      <c r="GAB1" s="6"/>
      <c r="GAC1" s="6"/>
      <c r="GAD1" s="6"/>
      <c r="GAE1" s="6"/>
      <c r="GAF1" s="6"/>
      <c r="GAG1" s="6"/>
      <c r="GAH1" s="6"/>
      <c r="GAI1" s="6"/>
      <c r="GAJ1" s="6"/>
      <c r="GAK1" s="6"/>
      <c r="GAL1" s="6"/>
      <c r="GAM1" s="6"/>
      <c r="GAN1" s="6"/>
      <c r="GAO1" s="6"/>
      <c r="GAP1" s="6"/>
      <c r="GAQ1" s="6"/>
      <c r="GAR1" s="6"/>
      <c r="GAS1" s="6"/>
      <c r="GAT1" s="6"/>
      <c r="GAU1" s="6"/>
      <c r="GAV1" s="6"/>
      <c r="GAW1" s="6"/>
      <c r="GAX1" s="6"/>
      <c r="GAY1" s="6"/>
      <c r="GAZ1" s="6"/>
      <c r="GBA1" s="6"/>
      <c r="GBB1" s="6"/>
      <c r="GBC1" s="6"/>
      <c r="GBD1" s="6"/>
      <c r="GBE1" s="6"/>
      <c r="GBF1" s="6"/>
      <c r="GBG1" s="6"/>
      <c r="GBH1" s="6"/>
      <c r="GBI1" s="6"/>
      <c r="GBJ1" s="6"/>
      <c r="GBK1" s="6"/>
      <c r="GBL1" s="6"/>
      <c r="GBM1" s="6"/>
      <c r="GBN1" s="6"/>
      <c r="GBO1" s="6"/>
      <c r="GBP1" s="6"/>
      <c r="GBQ1" s="6"/>
      <c r="GBR1" s="6"/>
      <c r="GBS1" s="6"/>
      <c r="GBT1" s="6"/>
      <c r="GBU1" s="6"/>
      <c r="GBV1" s="6"/>
      <c r="GBW1" s="6"/>
      <c r="GBX1" s="6"/>
      <c r="GBY1" s="6"/>
      <c r="GBZ1" s="6"/>
      <c r="GCA1" s="6"/>
      <c r="GCB1" s="6"/>
      <c r="GCC1" s="6"/>
      <c r="GCD1" s="6"/>
      <c r="GCE1" s="6"/>
      <c r="GCF1" s="6"/>
      <c r="GCG1" s="6"/>
      <c r="GCH1" s="6"/>
      <c r="GCI1" s="6"/>
      <c r="GCJ1" s="6"/>
      <c r="GCK1" s="6"/>
      <c r="GCL1" s="6"/>
      <c r="GCM1" s="6"/>
      <c r="GCN1" s="6"/>
      <c r="GCO1" s="6"/>
      <c r="GCP1" s="6"/>
      <c r="GCQ1" s="6"/>
      <c r="GCR1" s="6"/>
      <c r="GCS1" s="6"/>
      <c r="GCT1" s="6"/>
      <c r="GCU1" s="6"/>
      <c r="GCV1" s="6"/>
      <c r="GCW1" s="6"/>
      <c r="GCX1" s="6"/>
      <c r="GCY1" s="6"/>
      <c r="GCZ1" s="6"/>
      <c r="GDA1" s="6"/>
      <c r="GDB1" s="6"/>
      <c r="GDC1" s="6"/>
      <c r="GDD1" s="6"/>
      <c r="GDE1" s="6"/>
      <c r="GDF1" s="6"/>
      <c r="GDG1" s="6"/>
      <c r="GDH1" s="6"/>
      <c r="GDI1" s="6"/>
      <c r="GDJ1" s="6"/>
      <c r="GDK1" s="6"/>
      <c r="GDL1" s="6"/>
      <c r="GDM1" s="6"/>
      <c r="GDN1" s="6"/>
      <c r="GDO1" s="6"/>
      <c r="GDP1" s="6"/>
      <c r="GDQ1" s="6"/>
      <c r="GDR1" s="6"/>
      <c r="GDS1" s="6"/>
      <c r="GDT1" s="6"/>
      <c r="GDU1" s="6"/>
      <c r="GDV1" s="6"/>
      <c r="GDW1" s="6"/>
      <c r="GDX1" s="6"/>
      <c r="GDY1" s="6"/>
      <c r="GDZ1" s="6"/>
      <c r="GEA1" s="6"/>
      <c r="GEB1" s="6"/>
      <c r="GEC1" s="6"/>
      <c r="GED1" s="6"/>
      <c r="GEE1" s="6"/>
      <c r="GEF1" s="6"/>
      <c r="GEG1" s="6"/>
      <c r="GEH1" s="6"/>
      <c r="GEI1" s="6"/>
      <c r="GEJ1" s="6"/>
      <c r="GEK1" s="6"/>
      <c r="GEL1" s="6"/>
      <c r="GEM1" s="6"/>
      <c r="GEN1" s="6"/>
      <c r="GEO1" s="6"/>
      <c r="GEP1" s="6"/>
      <c r="GEQ1" s="6"/>
      <c r="GER1" s="6"/>
      <c r="GES1" s="6"/>
      <c r="GET1" s="6"/>
      <c r="GEU1" s="6"/>
      <c r="GEV1" s="6"/>
      <c r="GEW1" s="6"/>
      <c r="GEX1" s="6"/>
      <c r="GEY1" s="6"/>
      <c r="GEZ1" s="6"/>
      <c r="GFA1" s="6"/>
      <c r="GFB1" s="6"/>
      <c r="GFC1" s="6"/>
      <c r="GFD1" s="6"/>
      <c r="GFE1" s="6"/>
      <c r="GFF1" s="6"/>
      <c r="GFG1" s="6"/>
      <c r="GFH1" s="6"/>
      <c r="GFI1" s="6"/>
      <c r="GFJ1" s="6"/>
      <c r="GFK1" s="6"/>
      <c r="GFL1" s="6"/>
      <c r="GFM1" s="6"/>
      <c r="GFN1" s="6"/>
      <c r="GFO1" s="6"/>
      <c r="GFP1" s="6"/>
      <c r="GFQ1" s="6"/>
      <c r="GFR1" s="6"/>
      <c r="GFS1" s="6"/>
      <c r="GFT1" s="6"/>
      <c r="GFU1" s="6"/>
      <c r="GFV1" s="6"/>
      <c r="GFW1" s="6"/>
      <c r="GFX1" s="6"/>
      <c r="GFY1" s="6"/>
      <c r="GFZ1" s="6"/>
      <c r="GGA1" s="6"/>
      <c r="GGB1" s="6"/>
      <c r="GGC1" s="6"/>
      <c r="GGD1" s="6"/>
      <c r="GGE1" s="6"/>
      <c r="GGF1" s="6"/>
      <c r="GGG1" s="6"/>
      <c r="GGH1" s="6"/>
      <c r="GGI1" s="6"/>
      <c r="GGJ1" s="6"/>
      <c r="GGK1" s="6"/>
      <c r="GGL1" s="6"/>
      <c r="GGM1" s="6"/>
      <c r="GGN1" s="6"/>
      <c r="GGO1" s="6"/>
      <c r="GGP1" s="6"/>
      <c r="GGQ1" s="6"/>
      <c r="GGR1" s="6"/>
      <c r="GGS1" s="6"/>
      <c r="GGT1" s="6"/>
      <c r="GGU1" s="6"/>
      <c r="GGV1" s="6"/>
      <c r="GGW1" s="6"/>
      <c r="GGX1" s="6"/>
      <c r="GGY1" s="6"/>
      <c r="GGZ1" s="6"/>
      <c r="GHA1" s="6"/>
      <c r="GHB1" s="6"/>
      <c r="GHC1" s="6"/>
      <c r="GHD1" s="6"/>
      <c r="GHE1" s="6"/>
      <c r="GHF1" s="6"/>
      <c r="GHG1" s="6"/>
      <c r="GHH1" s="6"/>
      <c r="GHI1" s="6"/>
      <c r="GHJ1" s="6"/>
      <c r="GHK1" s="6"/>
      <c r="GHL1" s="6"/>
      <c r="GHM1" s="6"/>
      <c r="GHN1" s="6"/>
      <c r="GHO1" s="6"/>
      <c r="GHP1" s="6"/>
      <c r="GHQ1" s="6"/>
      <c r="GHR1" s="6"/>
      <c r="GHS1" s="6"/>
      <c r="GHT1" s="6"/>
      <c r="GHU1" s="6"/>
      <c r="GHV1" s="6"/>
      <c r="GHW1" s="6"/>
      <c r="GHX1" s="6"/>
      <c r="GHY1" s="6"/>
      <c r="GHZ1" s="6"/>
      <c r="GIA1" s="6"/>
      <c r="GIB1" s="6"/>
      <c r="GIC1" s="6"/>
      <c r="GID1" s="6"/>
      <c r="GIE1" s="6"/>
      <c r="GIF1" s="6"/>
      <c r="GIG1" s="6"/>
      <c r="GIH1" s="6"/>
      <c r="GII1" s="6"/>
      <c r="GIJ1" s="6"/>
      <c r="GIK1" s="6"/>
      <c r="GIL1" s="6"/>
      <c r="GIM1" s="6"/>
      <c r="GIN1" s="6"/>
      <c r="GIO1" s="6"/>
      <c r="GIP1" s="6"/>
      <c r="GIQ1" s="6"/>
      <c r="GIR1" s="6"/>
      <c r="GIS1" s="6"/>
      <c r="GIT1" s="6"/>
      <c r="GIU1" s="6"/>
      <c r="GIV1" s="6"/>
      <c r="GIW1" s="6"/>
      <c r="GIX1" s="6"/>
      <c r="GIY1" s="6"/>
      <c r="GIZ1" s="6"/>
      <c r="GJA1" s="6"/>
      <c r="GJB1" s="6"/>
      <c r="GJC1" s="6"/>
      <c r="GJD1" s="6"/>
      <c r="GJE1" s="6"/>
      <c r="GJF1" s="6"/>
      <c r="GJG1" s="6"/>
      <c r="GJH1" s="6"/>
      <c r="GJI1" s="6"/>
      <c r="GJJ1" s="6"/>
      <c r="GJK1" s="6"/>
      <c r="GJL1" s="6"/>
      <c r="GJM1" s="6"/>
      <c r="GJN1" s="6"/>
      <c r="GJO1" s="6"/>
      <c r="GJP1" s="6"/>
      <c r="GJQ1" s="6"/>
      <c r="GJR1" s="6"/>
      <c r="GJS1" s="6"/>
      <c r="GJT1" s="6"/>
      <c r="GJU1" s="6"/>
      <c r="GJV1" s="6"/>
      <c r="GJW1" s="6"/>
      <c r="GJX1" s="6"/>
      <c r="GJY1" s="6"/>
      <c r="GJZ1" s="6"/>
      <c r="GKA1" s="6"/>
      <c r="GKB1" s="6"/>
      <c r="GKC1" s="6"/>
      <c r="GKD1" s="6"/>
      <c r="GKE1" s="6"/>
      <c r="GKF1" s="6"/>
      <c r="GKG1" s="6"/>
      <c r="GKH1" s="6"/>
      <c r="GKI1" s="6"/>
      <c r="GKJ1" s="6"/>
      <c r="GKK1" s="6"/>
      <c r="GKL1" s="6"/>
      <c r="GKM1" s="6"/>
      <c r="GKN1" s="6"/>
      <c r="GKO1" s="6"/>
      <c r="GKP1" s="6"/>
      <c r="GKQ1" s="6"/>
      <c r="GKR1" s="6"/>
      <c r="GKS1" s="6"/>
      <c r="GKT1" s="6"/>
      <c r="GKU1" s="6"/>
      <c r="GKV1" s="6"/>
      <c r="GKW1" s="6"/>
      <c r="GKX1" s="6"/>
      <c r="GKY1" s="6"/>
      <c r="GKZ1" s="6"/>
      <c r="GLA1" s="6"/>
      <c r="GLB1" s="6"/>
      <c r="GLC1" s="6"/>
      <c r="GLD1" s="6"/>
      <c r="GLE1" s="6"/>
      <c r="GLF1" s="6"/>
      <c r="GLG1" s="6"/>
      <c r="GLH1" s="6"/>
      <c r="GLI1" s="6"/>
      <c r="GLJ1" s="6"/>
      <c r="GLK1" s="6"/>
      <c r="GLL1" s="6"/>
      <c r="GLM1" s="6"/>
      <c r="GLN1" s="6"/>
      <c r="GLO1" s="6"/>
      <c r="GLP1" s="6"/>
      <c r="GLQ1" s="6"/>
      <c r="GLR1" s="6"/>
      <c r="GLS1" s="6"/>
      <c r="GLT1" s="6"/>
      <c r="GLU1" s="6"/>
      <c r="GLV1" s="6"/>
      <c r="GLW1" s="6"/>
      <c r="GLX1" s="6"/>
      <c r="GLY1" s="6"/>
      <c r="GLZ1" s="6"/>
      <c r="GMA1" s="6"/>
      <c r="GMB1" s="6"/>
      <c r="GMC1" s="6"/>
      <c r="GMD1" s="6"/>
      <c r="GME1" s="6"/>
      <c r="GMF1" s="6"/>
      <c r="GMG1" s="6"/>
      <c r="GMH1" s="6"/>
      <c r="GMI1" s="6"/>
      <c r="GMJ1" s="6"/>
      <c r="GMK1" s="6"/>
      <c r="GML1" s="6"/>
      <c r="GMM1" s="6"/>
      <c r="GMN1" s="6"/>
      <c r="GMO1" s="6"/>
      <c r="GMP1" s="6"/>
      <c r="GMQ1" s="6"/>
      <c r="GMR1" s="6"/>
      <c r="GMS1" s="6"/>
      <c r="GMT1" s="6"/>
      <c r="GMU1" s="6"/>
      <c r="GMV1" s="6"/>
      <c r="GMW1" s="6"/>
      <c r="GMX1" s="6"/>
      <c r="GMY1" s="6"/>
      <c r="GMZ1" s="6"/>
      <c r="GNA1" s="6"/>
      <c r="GNB1" s="6"/>
      <c r="GNC1" s="6"/>
      <c r="GND1" s="6"/>
      <c r="GNE1" s="6"/>
      <c r="GNF1" s="6"/>
      <c r="GNG1" s="6"/>
      <c r="GNH1" s="6"/>
      <c r="GNI1" s="6"/>
      <c r="GNJ1" s="6"/>
      <c r="GNK1" s="6"/>
      <c r="GNL1" s="6"/>
      <c r="GNM1" s="6"/>
      <c r="GNN1" s="6"/>
      <c r="GNO1" s="6"/>
      <c r="GNP1" s="6"/>
      <c r="GNQ1" s="6"/>
      <c r="GNR1" s="6"/>
      <c r="GNS1" s="6"/>
      <c r="GNT1" s="6"/>
      <c r="GNU1" s="6"/>
      <c r="GNV1" s="6"/>
      <c r="GNW1" s="6"/>
      <c r="GNX1" s="6"/>
      <c r="GNY1" s="6"/>
      <c r="GNZ1" s="6"/>
      <c r="GOA1" s="6"/>
      <c r="GOB1" s="6"/>
      <c r="GOC1" s="6"/>
      <c r="GOD1" s="6"/>
      <c r="GOE1" s="6"/>
      <c r="GOF1" s="6"/>
      <c r="GOG1" s="6"/>
      <c r="GOH1" s="6"/>
      <c r="GOI1" s="6"/>
      <c r="GOJ1" s="6"/>
      <c r="GOK1" s="6"/>
      <c r="GOL1" s="6"/>
      <c r="GOM1" s="6"/>
      <c r="GON1" s="6"/>
      <c r="GOO1" s="6"/>
      <c r="GOP1" s="6"/>
      <c r="GOQ1" s="6"/>
      <c r="GOR1" s="6"/>
      <c r="GOS1" s="6"/>
      <c r="GOT1" s="6"/>
      <c r="GOU1" s="6"/>
      <c r="GOV1" s="6"/>
      <c r="GOW1" s="6"/>
      <c r="GOX1" s="6"/>
      <c r="GOY1" s="6"/>
      <c r="GOZ1" s="6"/>
      <c r="GPA1" s="6"/>
      <c r="GPB1" s="6"/>
      <c r="GPC1" s="6"/>
      <c r="GPD1" s="6"/>
      <c r="GPE1" s="6"/>
      <c r="GPF1" s="6"/>
      <c r="GPG1" s="6"/>
      <c r="GPH1" s="6"/>
      <c r="GPI1" s="6"/>
      <c r="GPJ1" s="6"/>
      <c r="GPK1" s="6"/>
      <c r="GPL1" s="6"/>
      <c r="GPM1" s="6"/>
      <c r="GPN1" s="6"/>
      <c r="GPO1" s="6"/>
      <c r="GPP1" s="6"/>
      <c r="GPQ1" s="6"/>
      <c r="GPR1" s="6"/>
      <c r="GPS1" s="6"/>
      <c r="GPT1" s="6"/>
      <c r="GPU1" s="6"/>
      <c r="GPV1" s="6"/>
      <c r="GPW1" s="6"/>
      <c r="GPX1" s="6"/>
      <c r="GPY1" s="6"/>
      <c r="GPZ1" s="6"/>
      <c r="GQA1" s="6"/>
      <c r="GQB1" s="6"/>
      <c r="GQC1" s="6"/>
      <c r="GQD1" s="6"/>
      <c r="GQE1" s="6"/>
      <c r="GQF1" s="6"/>
      <c r="GQG1" s="6"/>
      <c r="GQH1" s="6"/>
      <c r="GQI1" s="6"/>
      <c r="GQJ1" s="6"/>
      <c r="GQK1" s="6"/>
      <c r="GQL1" s="6"/>
      <c r="GQM1" s="6"/>
      <c r="GQN1" s="6"/>
      <c r="GQO1" s="6"/>
      <c r="GQP1" s="6"/>
      <c r="GQQ1" s="6"/>
      <c r="GQR1" s="6"/>
      <c r="GQS1" s="6"/>
      <c r="GQT1" s="6"/>
      <c r="GQU1" s="6"/>
      <c r="GQV1" s="6"/>
      <c r="GQW1" s="6"/>
      <c r="GQX1" s="6"/>
      <c r="GQY1" s="6"/>
      <c r="GQZ1" s="6"/>
      <c r="GRA1" s="6"/>
      <c r="GRB1" s="6"/>
      <c r="GRC1" s="6"/>
      <c r="GRD1" s="6"/>
      <c r="GRE1" s="6"/>
      <c r="GRF1" s="6"/>
      <c r="GRG1" s="6"/>
      <c r="GRH1" s="6"/>
      <c r="GRI1" s="6"/>
      <c r="GRJ1" s="6"/>
      <c r="GRK1" s="6"/>
      <c r="GRL1" s="6"/>
      <c r="GRM1" s="6"/>
      <c r="GRN1" s="6"/>
      <c r="GRO1" s="6"/>
      <c r="GRP1" s="6"/>
      <c r="GRQ1" s="6"/>
      <c r="GRR1" s="6"/>
      <c r="GRS1" s="6"/>
      <c r="GRT1" s="6"/>
      <c r="GRU1" s="6"/>
      <c r="GRV1" s="6"/>
      <c r="GRW1" s="6"/>
      <c r="GRX1" s="6"/>
      <c r="GRY1" s="6"/>
      <c r="GRZ1" s="6"/>
      <c r="GSA1" s="6"/>
      <c r="GSB1" s="6"/>
      <c r="GSC1" s="6"/>
      <c r="GSD1" s="6"/>
      <c r="GSE1" s="6"/>
      <c r="GSF1" s="6"/>
      <c r="GSG1" s="6"/>
      <c r="GSH1" s="6"/>
      <c r="GSI1" s="6"/>
      <c r="GSJ1" s="6"/>
      <c r="GSK1" s="6"/>
      <c r="GSL1" s="6"/>
      <c r="GSM1" s="6"/>
      <c r="GSN1" s="6"/>
      <c r="GSO1" s="6"/>
      <c r="GSP1" s="6"/>
      <c r="GSQ1" s="6"/>
      <c r="GSR1" s="6"/>
      <c r="GSS1" s="6"/>
      <c r="GST1" s="6"/>
      <c r="GSU1" s="6"/>
      <c r="GSV1" s="6"/>
      <c r="GSW1" s="6"/>
      <c r="GSX1" s="6"/>
      <c r="GSY1" s="6"/>
      <c r="GSZ1" s="6"/>
      <c r="GTA1" s="6"/>
      <c r="GTB1" s="6"/>
      <c r="GTC1" s="6"/>
      <c r="GTD1" s="6"/>
      <c r="GTE1" s="6"/>
      <c r="GTF1" s="6"/>
      <c r="GTG1" s="6"/>
      <c r="GTH1" s="6"/>
      <c r="GTI1" s="6"/>
      <c r="GTJ1" s="6"/>
      <c r="GTK1" s="6"/>
      <c r="GTL1" s="6"/>
      <c r="GTM1" s="6"/>
      <c r="GTN1" s="6"/>
      <c r="GTO1" s="6"/>
      <c r="GTP1" s="6"/>
      <c r="GTQ1" s="6"/>
      <c r="GTR1" s="6"/>
      <c r="GTS1" s="6"/>
      <c r="GTT1" s="6"/>
      <c r="GTU1" s="6"/>
      <c r="GTV1" s="6"/>
      <c r="GTW1" s="6"/>
      <c r="GTX1" s="6"/>
      <c r="GTY1" s="6"/>
      <c r="GTZ1" s="6"/>
      <c r="GUA1" s="6"/>
      <c r="GUB1" s="6"/>
      <c r="GUC1" s="6"/>
      <c r="GUD1" s="6"/>
      <c r="GUE1" s="6"/>
      <c r="GUF1" s="6"/>
      <c r="GUG1" s="6"/>
      <c r="GUH1" s="6"/>
      <c r="GUI1" s="6"/>
      <c r="GUJ1" s="6"/>
      <c r="GUK1" s="6"/>
      <c r="GUL1" s="6"/>
      <c r="GUM1" s="6"/>
      <c r="GUN1" s="6"/>
      <c r="GUO1" s="6"/>
      <c r="GUP1" s="6"/>
      <c r="GUQ1" s="6"/>
      <c r="GUR1" s="6"/>
      <c r="GUS1" s="6"/>
      <c r="GUT1" s="6"/>
      <c r="GUU1" s="6"/>
      <c r="GUV1" s="6"/>
      <c r="GUW1" s="6"/>
      <c r="GUX1" s="6"/>
      <c r="GUY1" s="6"/>
      <c r="GUZ1" s="6"/>
      <c r="GVA1" s="6"/>
      <c r="GVB1" s="6"/>
      <c r="GVC1" s="6"/>
      <c r="GVD1" s="6"/>
      <c r="GVE1" s="6"/>
      <c r="GVF1" s="6"/>
      <c r="GVG1" s="6"/>
      <c r="GVH1" s="6"/>
      <c r="GVI1" s="6"/>
      <c r="GVJ1" s="6"/>
      <c r="GVK1" s="6"/>
      <c r="GVL1" s="6"/>
      <c r="GVM1" s="6"/>
      <c r="GVN1" s="6"/>
      <c r="GVO1" s="6"/>
      <c r="GVP1" s="6"/>
      <c r="GVQ1" s="6"/>
      <c r="GVR1" s="6"/>
      <c r="GVS1" s="6"/>
      <c r="GVT1" s="6"/>
      <c r="GVU1" s="6"/>
      <c r="GVV1" s="6"/>
      <c r="GVW1" s="6"/>
      <c r="GVX1" s="6"/>
      <c r="GVY1" s="6"/>
      <c r="GVZ1" s="6"/>
      <c r="GWA1" s="6"/>
      <c r="GWB1" s="6"/>
      <c r="GWC1" s="6"/>
      <c r="GWD1" s="6"/>
      <c r="GWE1" s="6"/>
      <c r="GWF1" s="6"/>
      <c r="GWG1" s="6"/>
      <c r="GWH1" s="6"/>
      <c r="GWI1" s="6"/>
      <c r="GWJ1" s="6"/>
      <c r="GWK1" s="6"/>
      <c r="GWL1" s="6"/>
      <c r="GWM1" s="6"/>
      <c r="GWN1" s="6"/>
      <c r="GWO1" s="6"/>
      <c r="GWP1" s="6"/>
      <c r="GWQ1" s="6"/>
      <c r="GWR1" s="6"/>
      <c r="GWS1" s="6"/>
      <c r="GWT1" s="6"/>
      <c r="GWU1" s="6"/>
      <c r="GWV1" s="6"/>
      <c r="GWW1" s="6"/>
      <c r="GWX1" s="6"/>
      <c r="GWY1" s="6"/>
      <c r="GWZ1" s="6"/>
      <c r="GXA1" s="6"/>
      <c r="GXB1" s="6"/>
      <c r="GXC1" s="6"/>
      <c r="GXD1" s="6"/>
      <c r="GXE1" s="6"/>
      <c r="GXF1" s="6"/>
      <c r="GXG1" s="6"/>
      <c r="GXH1" s="6"/>
      <c r="GXI1" s="6"/>
      <c r="GXJ1" s="6"/>
      <c r="GXK1" s="6"/>
      <c r="GXL1" s="6"/>
      <c r="GXM1" s="6"/>
      <c r="GXN1" s="6"/>
      <c r="GXO1" s="6"/>
      <c r="GXP1" s="6"/>
      <c r="GXQ1" s="6"/>
      <c r="GXR1" s="6"/>
      <c r="GXS1" s="6"/>
      <c r="GXT1" s="6"/>
      <c r="GXU1" s="6"/>
      <c r="GXV1" s="6"/>
      <c r="GXW1" s="6"/>
      <c r="GXX1" s="6"/>
      <c r="GXY1" s="6"/>
      <c r="GXZ1" s="6"/>
      <c r="GYA1" s="6"/>
      <c r="GYB1" s="6"/>
      <c r="GYC1" s="6"/>
      <c r="GYD1" s="6"/>
      <c r="GYE1" s="6"/>
      <c r="GYF1" s="6"/>
      <c r="GYG1" s="6"/>
      <c r="GYH1" s="6"/>
      <c r="GYI1" s="6"/>
      <c r="GYJ1" s="6"/>
      <c r="GYK1" s="6"/>
      <c r="GYL1" s="6"/>
      <c r="GYM1" s="6"/>
      <c r="GYN1" s="6"/>
      <c r="GYO1" s="6"/>
      <c r="GYP1" s="6"/>
      <c r="GYQ1" s="6"/>
      <c r="GYR1" s="6"/>
      <c r="GYS1" s="6"/>
      <c r="GYT1" s="6"/>
      <c r="GYU1" s="6"/>
      <c r="GYV1" s="6"/>
      <c r="GYW1" s="6"/>
      <c r="GYX1" s="6"/>
      <c r="GYY1" s="6"/>
      <c r="GYZ1" s="6"/>
      <c r="GZA1" s="6"/>
      <c r="GZB1" s="6"/>
      <c r="GZC1" s="6"/>
      <c r="GZD1" s="6"/>
      <c r="GZE1" s="6"/>
      <c r="GZF1" s="6"/>
      <c r="GZG1" s="6"/>
      <c r="GZH1" s="6"/>
      <c r="GZI1" s="6"/>
      <c r="GZJ1" s="6"/>
      <c r="GZK1" s="6"/>
      <c r="GZL1" s="6"/>
      <c r="GZM1" s="6"/>
      <c r="GZN1" s="6"/>
      <c r="GZO1" s="6"/>
      <c r="GZP1" s="6"/>
      <c r="GZQ1" s="6"/>
      <c r="GZR1" s="6"/>
      <c r="GZS1" s="6"/>
      <c r="GZT1" s="6"/>
      <c r="GZU1" s="6"/>
      <c r="GZV1" s="6"/>
      <c r="GZW1" s="6"/>
      <c r="GZX1" s="6"/>
      <c r="GZY1" s="6"/>
      <c r="GZZ1" s="6"/>
      <c r="HAA1" s="6"/>
      <c r="HAB1" s="6"/>
      <c r="HAC1" s="6"/>
      <c r="HAD1" s="6"/>
      <c r="HAE1" s="6"/>
      <c r="HAF1" s="6"/>
      <c r="HAG1" s="6"/>
      <c r="HAH1" s="6"/>
      <c r="HAI1" s="6"/>
      <c r="HAJ1" s="6"/>
      <c r="HAK1" s="6"/>
      <c r="HAL1" s="6"/>
      <c r="HAM1" s="6"/>
      <c r="HAN1" s="6"/>
      <c r="HAO1" s="6"/>
      <c r="HAP1" s="6"/>
      <c r="HAQ1" s="6"/>
      <c r="HAR1" s="6"/>
      <c r="HAS1" s="6"/>
      <c r="HAT1" s="6"/>
      <c r="HAU1" s="6"/>
      <c r="HAV1" s="6"/>
      <c r="HAW1" s="6"/>
      <c r="HAX1" s="6"/>
      <c r="HAY1" s="6"/>
      <c r="HAZ1" s="6"/>
      <c r="HBA1" s="6"/>
      <c r="HBB1" s="6"/>
      <c r="HBC1" s="6"/>
      <c r="HBD1" s="6"/>
      <c r="HBE1" s="6"/>
      <c r="HBF1" s="6"/>
      <c r="HBG1" s="6"/>
      <c r="HBH1" s="6"/>
      <c r="HBI1" s="6"/>
      <c r="HBJ1" s="6"/>
      <c r="HBK1" s="6"/>
      <c r="HBL1" s="6"/>
      <c r="HBM1" s="6"/>
      <c r="HBN1" s="6"/>
      <c r="HBO1" s="6"/>
      <c r="HBP1" s="6"/>
      <c r="HBQ1" s="6"/>
      <c r="HBR1" s="6"/>
      <c r="HBS1" s="6"/>
      <c r="HBT1" s="6"/>
      <c r="HBU1" s="6"/>
      <c r="HBV1" s="6"/>
      <c r="HBW1" s="6"/>
      <c r="HBX1" s="6"/>
      <c r="HBY1" s="6"/>
      <c r="HBZ1" s="6"/>
      <c r="HCA1" s="6"/>
      <c r="HCB1" s="6"/>
      <c r="HCC1" s="6"/>
      <c r="HCD1" s="6"/>
      <c r="HCE1" s="6"/>
      <c r="HCF1" s="6"/>
      <c r="HCG1" s="6"/>
      <c r="HCH1" s="6"/>
      <c r="HCI1" s="6"/>
      <c r="HCJ1" s="6"/>
      <c r="HCK1" s="6"/>
      <c r="HCL1" s="6"/>
      <c r="HCM1" s="6"/>
      <c r="HCN1" s="6"/>
      <c r="HCO1" s="6"/>
      <c r="HCP1" s="6"/>
      <c r="HCQ1" s="6"/>
      <c r="HCR1" s="6"/>
      <c r="HCS1" s="6"/>
      <c r="HCT1" s="6"/>
      <c r="HCU1" s="6"/>
      <c r="HCV1" s="6"/>
      <c r="HCW1" s="6"/>
      <c r="HCX1" s="6"/>
      <c r="HCY1" s="6"/>
      <c r="HCZ1" s="6"/>
      <c r="HDA1" s="6"/>
      <c r="HDB1" s="6"/>
      <c r="HDC1" s="6"/>
      <c r="HDD1" s="6"/>
      <c r="HDE1" s="6"/>
      <c r="HDF1" s="6"/>
      <c r="HDG1" s="6"/>
      <c r="HDH1" s="6"/>
      <c r="HDI1" s="6"/>
      <c r="HDJ1" s="6"/>
      <c r="HDK1" s="6"/>
      <c r="HDL1" s="6"/>
      <c r="HDM1" s="6"/>
      <c r="HDN1" s="6"/>
      <c r="HDO1" s="6"/>
      <c r="HDP1" s="6"/>
      <c r="HDQ1" s="6"/>
      <c r="HDR1" s="6"/>
      <c r="HDS1" s="6"/>
      <c r="HDT1" s="6"/>
      <c r="HDU1" s="6"/>
      <c r="HDV1" s="6"/>
      <c r="HDW1" s="6"/>
      <c r="HDX1" s="6"/>
      <c r="HDY1" s="6"/>
      <c r="HDZ1" s="6"/>
      <c r="HEA1" s="6"/>
      <c r="HEB1" s="6"/>
      <c r="HEC1" s="6"/>
      <c r="HED1" s="6"/>
      <c r="HEE1" s="6"/>
      <c r="HEF1" s="6"/>
      <c r="HEG1" s="6"/>
      <c r="HEH1" s="6"/>
      <c r="HEI1" s="6"/>
      <c r="HEJ1" s="6"/>
      <c r="HEK1" s="6"/>
      <c r="HEL1" s="6"/>
      <c r="HEM1" s="6"/>
      <c r="HEN1" s="6"/>
      <c r="HEO1" s="6"/>
      <c r="HEP1" s="6"/>
      <c r="HEQ1" s="6"/>
      <c r="HER1" s="6"/>
      <c r="HES1" s="6"/>
      <c r="HET1" s="6"/>
      <c r="HEU1" s="6"/>
      <c r="HEV1" s="6"/>
      <c r="HEW1" s="6"/>
      <c r="HEX1" s="6"/>
      <c r="HEY1" s="6"/>
      <c r="HEZ1" s="6"/>
      <c r="HFA1" s="6"/>
      <c r="HFB1" s="6"/>
      <c r="HFC1" s="6"/>
      <c r="HFD1" s="6"/>
      <c r="HFE1" s="6"/>
      <c r="HFF1" s="6"/>
      <c r="HFG1" s="6"/>
      <c r="HFH1" s="6"/>
      <c r="HFI1" s="6"/>
      <c r="HFJ1" s="6"/>
      <c r="HFK1" s="6"/>
      <c r="HFL1" s="6"/>
      <c r="HFM1" s="6"/>
      <c r="HFN1" s="6"/>
      <c r="HFO1" s="6"/>
      <c r="HFP1" s="6"/>
      <c r="HFQ1" s="6"/>
      <c r="HFR1" s="6"/>
      <c r="HFS1" s="6"/>
      <c r="HFT1" s="6"/>
      <c r="HFU1" s="6"/>
      <c r="HFV1" s="6"/>
      <c r="HFW1" s="6"/>
      <c r="HFX1" s="6"/>
      <c r="HFY1" s="6"/>
      <c r="HFZ1" s="6"/>
      <c r="HGA1" s="6"/>
      <c r="HGB1" s="6"/>
      <c r="HGC1" s="6"/>
      <c r="HGD1" s="6"/>
      <c r="HGE1" s="6"/>
      <c r="HGF1" s="6"/>
      <c r="HGG1" s="6"/>
      <c r="HGH1" s="6"/>
      <c r="HGI1" s="6"/>
      <c r="HGJ1" s="6"/>
      <c r="HGK1" s="6"/>
      <c r="HGL1" s="6"/>
      <c r="HGM1" s="6"/>
      <c r="HGN1" s="6"/>
      <c r="HGO1" s="6"/>
      <c r="HGP1" s="6"/>
      <c r="HGQ1" s="6"/>
      <c r="HGR1" s="6"/>
      <c r="HGS1" s="6"/>
      <c r="HGT1" s="6"/>
      <c r="HGU1" s="6"/>
      <c r="HGV1" s="6"/>
      <c r="HGW1" s="6"/>
      <c r="HGX1" s="6"/>
      <c r="HGY1" s="6"/>
      <c r="HGZ1" s="6"/>
      <c r="HHA1" s="6"/>
      <c r="HHB1" s="6"/>
      <c r="HHC1" s="6"/>
      <c r="HHD1" s="6"/>
      <c r="HHE1" s="6"/>
      <c r="HHF1" s="6"/>
      <c r="HHG1" s="6"/>
      <c r="HHH1" s="6"/>
      <c r="HHI1" s="6"/>
      <c r="HHJ1" s="6"/>
      <c r="HHK1" s="6"/>
      <c r="HHL1" s="6"/>
      <c r="HHM1" s="6"/>
      <c r="HHN1" s="6"/>
      <c r="HHO1" s="6"/>
      <c r="HHP1" s="6"/>
      <c r="HHQ1" s="6"/>
      <c r="HHR1" s="6"/>
      <c r="HHS1" s="6"/>
      <c r="HHT1" s="6"/>
      <c r="HHU1" s="6"/>
      <c r="HHV1" s="6"/>
      <c r="HHW1" s="6"/>
      <c r="HHX1" s="6"/>
      <c r="HHY1" s="6"/>
      <c r="HHZ1" s="6"/>
      <c r="HIA1" s="6"/>
      <c r="HIB1" s="6"/>
      <c r="HIC1" s="6"/>
      <c r="HID1" s="6"/>
      <c r="HIE1" s="6"/>
      <c r="HIF1" s="6"/>
      <c r="HIG1" s="6"/>
      <c r="HIH1" s="6"/>
      <c r="HII1" s="6"/>
      <c r="HIJ1" s="6"/>
      <c r="HIK1" s="6"/>
      <c r="HIL1" s="6"/>
      <c r="HIM1" s="6"/>
      <c r="HIN1" s="6"/>
      <c r="HIO1" s="6"/>
      <c r="HIP1" s="6"/>
      <c r="HIQ1" s="6"/>
      <c r="HIR1" s="6"/>
      <c r="HIS1" s="6"/>
      <c r="HIT1" s="6"/>
      <c r="HIU1" s="6"/>
      <c r="HIV1" s="6"/>
      <c r="HIW1" s="6"/>
      <c r="HIX1" s="6"/>
      <c r="HIY1" s="6"/>
      <c r="HIZ1" s="6"/>
      <c r="HJA1" s="6"/>
      <c r="HJB1" s="6"/>
      <c r="HJC1" s="6"/>
      <c r="HJD1" s="6"/>
      <c r="HJE1" s="6"/>
      <c r="HJF1" s="6"/>
      <c r="HJG1" s="6"/>
      <c r="HJH1" s="6"/>
      <c r="HJI1" s="6"/>
      <c r="HJJ1" s="6"/>
      <c r="HJK1" s="6"/>
      <c r="HJL1" s="6"/>
      <c r="HJM1" s="6"/>
      <c r="HJN1" s="6"/>
      <c r="HJO1" s="6"/>
      <c r="HJP1" s="6"/>
      <c r="HJQ1" s="6"/>
      <c r="HJR1" s="6"/>
      <c r="HJS1" s="6"/>
      <c r="HJT1" s="6"/>
      <c r="HJU1" s="6"/>
      <c r="HJV1" s="6"/>
      <c r="HJW1" s="6"/>
      <c r="HJX1" s="6"/>
      <c r="HJY1" s="6"/>
      <c r="HJZ1" s="6"/>
      <c r="HKA1" s="6"/>
      <c r="HKB1" s="6"/>
      <c r="HKC1" s="6"/>
      <c r="HKD1" s="6"/>
      <c r="HKE1" s="6"/>
      <c r="HKF1" s="6"/>
      <c r="HKG1" s="6"/>
      <c r="HKH1" s="6"/>
      <c r="HKI1" s="6"/>
      <c r="HKJ1" s="6"/>
      <c r="HKK1" s="6"/>
      <c r="HKL1" s="6"/>
      <c r="HKM1" s="6"/>
      <c r="HKN1" s="6"/>
      <c r="HKO1" s="6"/>
      <c r="HKP1" s="6"/>
      <c r="HKQ1" s="6"/>
      <c r="HKR1" s="6"/>
      <c r="HKS1" s="6"/>
      <c r="HKT1" s="6"/>
      <c r="HKU1" s="6"/>
      <c r="HKV1" s="6"/>
      <c r="HKW1" s="6"/>
      <c r="HKX1" s="6"/>
      <c r="HKY1" s="6"/>
      <c r="HKZ1" s="6"/>
      <c r="HLA1" s="6"/>
      <c r="HLB1" s="6"/>
      <c r="HLC1" s="6"/>
      <c r="HLD1" s="6"/>
      <c r="HLE1" s="6"/>
      <c r="HLF1" s="6"/>
      <c r="HLG1" s="6"/>
      <c r="HLH1" s="6"/>
      <c r="HLI1" s="6"/>
      <c r="HLJ1" s="6"/>
      <c r="HLK1" s="6"/>
      <c r="HLL1" s="6"/>
      <c r="HLM1" s="6"/>
      <c r="HLN1" s="6"/>
      <c r="HLO1" s="6"/>
      <c r="HLP1" s="6"/>
      <c r="HLQ1" s="6"/>
      <c r="HLR1" s="6"/>
      <c r="HLS1" s="6"/>
      <c r="HLT1" s="6"/>
      <c r="HLU1" s="6"/>
      <c r="HLV1" s="6"/>
      <c r="HLW1" s="6"/>
      <c r="HLX1" s="6"/>
      <c r="HLY1" s="6"/>
      <c r="HLZ1" s="6"/>
      <c r="HMA1" s="6"/>
      <c r="HMB1" s="6"/>
      <c r="HMC1" s="6"/>
      <c r="HMD1" s="6"/>
      <c r="HME1" s="6"/>
      <c r="HMF1" s="6"/>
      <c r="HMG1" s="6"/>
      <c r="HMH1" s="6"/>
      <c r="HMI1" s="6"/>
      <c r="HMJ1" s="6"/>
      <c r="HMK1" s="6"/>
      <c r="HML1" s="6"/>
      <c r="HMM1" s="6"/>
      <c r="HMN1" s="6"/>
      <c r="HMO1" s="6"/>
      <c r="HMP1" s="6"/>
      <c r="HMQ1" s="6"/>
      <c r="HMR1" s="6"/>
      <c r="HMS1" s="6"/>
      <c r="HMT1" s="6"/>
      <c r="HMU1" s="6"/>
      <c r="HMV1" s="6"/>
      <c r="HMW1" s="6"/>
      <c r="HMX1" s="6"/>
      <c r="HMY1" s="6"/>
      <c r="HMZ1" s="6"/>
      <c r="HNA1" s="6"/>
      <c r="HNB1" s="6"/>
      <c r="HNC1" s="6"/>
      <c r="HND1" s="6"/>
      <c r="HNE1" s="6"/>
      <c r="HNF1" s="6"/>
      <c r="HNG1" s="6"/>
      <c r="HNH1" s="6"/>
      <c r="HNI1" s="6"/>
      <c r="HNJ1" s="6"/>
      <c r="HNK1" s="6"/>
      <c r="HNL1" s="6"/>
      <c r="HNM1" s="6"/>
      <c r="HNN1" s="6"/>
      <c r="HNO1" s="6"/>
      <c r="HNP1" s="6"/>
      <c r="HNQ1" s="6"/>
      <c r="HNR1" s="6"/>
      <c r="HNS1" s="6"/>
      <c r="HNT1" s="6"/>
      <c r="HNU1" s="6"/>
      <c r="HNV1" s="6"/>
      <c r="HNW1" s="6"/>
      <c r="HNX1" s="6"/>
      <c r="HNY1" s="6"/>
      <c r="HNZ1" s="6"/>
      <c r="HOA1" s="6"/>
      <c r="HOB1" s="6"/>
      <c r="HOC1" s="6"/>
      <c r="HOD1" s="6"/>
      <c r="HOE1" s="6"/>
      <c r="HOF1" s="6"/>
      <c r="HOG1" s="6"/>
      <c r="HOH1" s="6"/>
      <c r="HOI1" s="6"/>
      <c r="HOJ1" s="6"/>
      <c r="HOK1" s="6"/>
      <c r="HOL1" s="6"/>
      <c r="HOM1" s="6"/>
      <c r="HON1" s="6"/>
      <c r="HOO1" s="6"/>
      <c r="HOP1" s="6"/>
      <c r="HOQ1" s="6"/>
      <c r="HOR1" s="6"/>
      <c r="HOS1" s="6"/>
      <c r="HOT1" s="6"/>
      <c r="HOU1" s="6"/>
      <c r="HOV1" s="6"/>
      <c r="HOW1" s="6"/>
      <c r="HOX1" s="6"/>
      <c r="HOY1" s="6"/>
      <c r="HOZ1" s="6"/>
      <c r="HPA1" s="6"/>
      <c r="HPB1" s="6"/>
      <c r="HPC1" s="6"/>
      <c r="HPD1" s="6"/>
      <c r="HPE1" s="6"/>
      <c r="HPF1" s="6"/>
      <c r="HPG1" s="6"/>
      <c r="HPH1" s="6"/>
      <c r="HPI1" s="6"/>
      <c r="HPJ1" s="6"/>
      <c r="HPK1" s="6"/>
      <c r="HPL1" s="6"/>
      <c r="HPM1" s="6"/>
      <c r="HPN1" s="6"/>
      <c r="HPO1" s="6"/>
      <c r="HPP1" s="6"/>
      <c r="HPQ1" s="6"/>
      <c r="HPR1" s="6"/>
      <c r="HPS1" s="6"/>
      <c r="HPT1" s="6"/>
      <c r="HPU1" s="6"/>
      <c r="HPV1" s="6"/>
      <c r="HPW1" s="6"/>
      <c r="HPX1" s="6"/>
      <c r="HPY1" s="6"/>
      <c r="HPZ1" s="6"/>
      <c r="HQA1" s="6"/>
      <c r="HQB1" s="6"/>
      <c r="HQC1" s="6"/>
      <c r="HQD1" s="6"/>
      <c r="HQE1" s="6"/>
      <c r="HQF1" s="6"/>
      <c r="HQG1" s="6"/>
      <c r="HQH1" s="6"/>
      <c r="HQI1" s="6"/>
      <c r="HQJ1" s="6"/>
      <c r="HQK1" s="6"/>
      <c r="HQL1" s="6"/>
      <c r="HQM1" s="6"/>
      <c r="HQN1" s="6"/>
      <c r="HQO1" s="6"/>
      <c r="HQP1" s="6"/>
      <c r="HQQ1" s="6"/>
      <c r="HQR1" s="6"/>
      <c r="HQS1" s="6"/>
      <c r="HQT1" s="6"/>
      <c r="HQU1" s="6"/>
      <c r="HQV1" s="6"/>
      <c r="HQW1" s="6"/>
      <c r="HQX1" s="6"/>
      <c r="HQY1" s="6"/>
      <c r="HQZ1" s="6"/>
      <c r="HRA1" s="6"/>
      <c r="HRB1" s="6"/>
      <c r="HRC1" s="6"/>
      <c r="HRD1" s="6"/>
      <c r="HRE1" s="6"/>
      <c r="HRF1" s="6"/>
      <c r="HRG1" s="6"/>
      <c r="HRH1" s="6"/>
      <c r="HRI1" s="6"/>
      <c r="HRJ1" s="6"/>
      <c r="HRK1" s="6"/>
      <c r="HRL1" s="6"/>
      <c r="HRM1" s="6"/>
      <c r="HRN1" s="6"/>
      <c r="HRO1" s="6"/>
      <c r="HRP1" s="6"/>
      <c r="HRQ1" s="6"/>
      <c r="HRR1" s="6"/>
      <c r="HRS1" s="6"/>
      <c r="HRT1" s="6"/>
      <c r="HRU1" s="6"/>
      <c r="HRV1" s="6"/>
      <c r="HRW1" s="6"/>
      <c r="HRX1" s="6"/>
      <c r="HRY1" s="6"/>
      <c r="HRZ1" s="6"/>
      <c r="HSA1" s="6"/>
      <c r="HSB1" s="6"/>
      <c r="HSC1" s="6"/>
      <c r="HSD1" s="6"/>
      <c r="HSE1" s="6"/>
      <c r="HSF1" s="6"/>
      <c r="HSG1" s="6"/>
      <c r="HSH1" s="6"/>
      <c r="HSI1" s="6"/>
      <c r="HSJ1" s="6"/>
      <c r="HSK1" s="6"/>
      <c r="HSL1" s="6"/>
      <c r="HSM1" s="6"/>
      <c r="HSN1" s="6"/>
      <c r="HSO1" s="6"/>
      <c r="HSP1" s="6"/>
      <c r="HSQ1" s="6"/>
      <c r="HSR1" s="6"/>
      <c r="HSS1" s="6"/>
      <c r="HST1" s="6"/>
      <c r="HSU1" s="6"/>
      <c r="HSV1" s="6"/>
      <c r="HSW1" s="6"/>
      <c r="HSX1" s="6"/>
      <c r="HSY1" s="6"/>
      <c r="HSZ1" s="6"/>
      <c r="HTA1" s="6"/>
      <c r="HTB1" s="6"/>
      <c r="HTC1" s="6"/>
      <c r="HTD1" s="6"/>
      <c r="HTE1" s="6"/>
      <c r="HTF1" s="6"/>
      <c r="HTG1" s="6"/>
      <c r="HTH1" s="6"/>
      <c r="HTI1" s="6"/>
      <c r="HTJ1" s="6"/>
      <c r="HTK1" s="6"/>
      <c r="HTL1" s="6"/>
      <c r="HTM1" s="6"/>
      <c r="HTN1" s="6"/>
      <c r="HTO1" s="6"/>
      <c r="HTP1" s="6"/>
      <c r="HTQ1" s="6"/>
      <c r="HTR1" s="6"/>
      <c r="HTS1" s="6"/>
      <c r="HTT1" s="6"/>
      <c r="HTU1" s="6"/>
      <c r="HTV1" s="6"/>
      <c r="HTW1" s="6"/>
      <c r="HTX1" s="6"/>
      <c r="HTY1" s="6"/>
      <c r="HTZ1" s="6"/>
      <c r="HUA1" s="6"/>
      <c r="HUB1" s="6"/>
      <c r="HUC1" s="6"/>
      <c r="HUD1" s="6"/>
      <c r="HUE1" s="6"/>
      <c r="HUF1" s="6"/>
      <c r="HUG1" s="6"/>
      <c r="HUH1" s="6"/>
      <c r="HUI1" s="6"/>
      <c r="HUJ1" s="6"/>
      <c r="HUK1" s="6"/>
      <c r="HUL1" s="6"/>
      <c r="HUM1" s="6"/>
      <c r="HUN1" s="6"/>
      <c r="HUO1" s="6"/>
      <c r="HUP1" s="6"/>
      <c r="HUQ1" s="6"/>
      <c r="HUR1" s="6"/>
      <c r="HUS1" s="6"/>
      <c r="HUT1" s="6"/>
      <c r="HUU1" s="6"/>
      <c r="HUV1" s="6"/>
      <c r="HUW1" s="6"/>
      <c r="HUX1" s="6"/>
      <c r="HUY1" s="6"/>
      <c r="HUZ1" s="6"/>
      <c r="HVA1" s="6"/>
      <c r="HVB1" s="6"/>
      <c r="HVC1" s="6"/>
      <c r="HVD1" s="6"/>
      <c r="HVE1" s="6"/>
      <c r="HVF1" s="6"/>
      <c r="HVG1" s="6"/>
      <c r="HVH1" s="6"/>
      <c r="HVI1" s="6"/>
      <c r="HVJ1" s="6"/>
      <c r="HVK1" s="6"/>
      <c r="HVL1" s="6"/>
      <c r="HVM1" s="6"/>
      <c r="HVN1" s="6"/>
      <c r="HVO1" s="6"/>
      <c r="HVP1" s="6"/>
      <c r="HVQ1" s="6"/>
      <c r="HVR1" s="6"/>
      <c r="HVS1" s="6"/>
      <c r="HVT1" s="6"/>
      <c r="HVU1" s="6"/>
      <c r="HVV1" s="6"/>
      <c r="HVW1" s="6"/>
      <c r="HVX1" s="6"/>
      <c r="HVY1" s="6"/>
      <c r="HVZ1" s="6"/>
      <c r="HWA1" s="6"/>
      <c r="HWB1" s="6"/>
      <c r="HWC1" s="6"/>
      <c r="HWD1" s="6"/>
      <c r="HWE1" s="6"/>
      <c r="HWF1" s="6"/>
      <c r="HWG1" s="6"/>
      <c r="HWH1" s="6"/>
      <c r="HWI1" s="6"/>
      <c r="HWJ1" s="6"/>
      <c r="HWK1" s="6"/>
      <c r="HWL1" s="6"/>
      <c r="HWM1" s="6"/>
      <c r="HWN1" s="6"/>
      <c r="HWO1" s="6"/>
      <c r="HWP1" s="6"/>
      <c r="HWQ1" s="6"/>
      <c r="HWR1" s="6"/>
      <c r="HWS1" s="6"/>
      <c r="HWT1" s="6"/>
      <c r="HWU1" s="6"/>
      <c r="HWV1" s="6"/>
      <c r="HWW1" s="6"/>
      <c r="HWX1" s="6"/>
      <c r="HWY1" s="6"/>
      <c r="HWZ1" s="6"/>
      <c r="HXA1" s="6"/>
      <c r="HXB1" s="6"/>
      <c r="HXC1" s="6"/>
      <c r="HXD1" s="6"/>
      <c r="HXE1" s="6"/>
      <c r="HXF1" s="6"/>
      <c r="HXG1" s="6"/>
      <c r="HXH1" s="6"/>
      <c r="HXI1" s="6"/>
      <c r="HXJ1" s="6"/>
      <c r="HXK1" s="6"/>
      <c r="HXL1" s="6"/>
      <c r="HXM1" s="6"/>
      <c r="HXN1" s="6"/>
      <c r="HXO1" s="6"/>
      <c r="HXP1" s="6"/>
      <c r="HXQ1" s="6"/>
      <c r="HXR1" s="6"/>
      <c r="HXS1" s="6"/>
      <c r="HXT1" s="6"/>
      <c r="HXU1" s="6"/>
      <c r="HXV1" s="6"/>
      <c r="HXW1" s="6"/>
      <c r="HXX1" s="6"/>
      <c r="HXY1" s="6"/>
      <c r="HXZ1" s="6"/>
      <c r="HYA1" s="6"/>
      <c r="HYB1" s="6"/>
      <c r="HYC1" s="6"/>
      <c r="HYD1" s="6"/>
      <c r="HYE1" s="6"/>
      <c r="HYF1" s="6"/>
      <c r="HYG1" s="6"/>
      <c r="HYH1" s="6"/>
      <c r="HYI1" s="6"/>
      <c r="HYJ1" s="6"/>
      <c r="HYK1" s="6"/>
      <c r="HYL1" s="6"/>
      <c r="HYM1" s="6"/>
      <c r="HYN1" s="6"/>
      <c r="HYO1" s="6"/>
      <c r="HYP1" s="6"/>
      <c r="HYQ1" s="6"/>
      <c r="HYR1" s="6"/>
      <c r="HYS1" s="6"/>
      <c r="HYT1" s="6"/>
      <c r="HYU1" s="6"/>
      <c r="HYV1" s="6"/>
      <c r="HYW1" s="6"/>
      <c r="HYX1" s="6"/>
      <c r="HYY1" s="6"/>
      <c r="HYZ1" s="6"/>
      <c r="HZA1" s="6"/>
      <c r="HZB1" s="6"/>
      <c r="HZC1" s="6"/>
      <c r="HZD1" s="6"/>
      <c r="HZE1" s="6"/>
      <c r="HZF1" s="6"/>
      <c r="HZG1" s="6"/>
      <c r="HZH1" s="6"/>
      <c r="HZI1" s="6"/>
      <c r="HZJ1" s="6"/>
      <c r="HZK1" s="6"/>
      <c r="HZL1" s="6"/>
      <c r="HZM1" s="6"/>
      <c r="HZN1" s="6"/>
      <c r="HZO1" s="6"/>
      <c r="HZP1" s="6"/>
      <c r="HZQ1" s="6"/>
      <c r="HZR1" s="6"/>
      <c r="HZS1" s="6"/>
      <c r="HZT1" s="6"/>
      <c r="HZU1" s="6"/>
      <c r="HZV1" s="6"/>
      <c r="HZW1" s="6"/>
      <c r="HZX1" s="6"/>
      <c r="HZY1" s="6"/>
      <c r="HZZ1" s="6"/>
      <c r="IAA1" s="6"/>
      <c r="IAB1" s="6"/>
      <c r="IAC1" s="6"/>
      <c r="IAD1" s="6"/>
      <c r="IAE1" s="6"/>
      <c r="IAF1" s="6"/>
      <c r="IAG1" s="6"/>
      <c r="IAH1" s="6"/>
      <c r="IAI1" s="6"/>
      <c r="IAJ1" s="6"/>
      <c r="IAK1" s="6"/>
      <c r="IAL1" s="6"/>
      <c r="IAM1" s="6"/>
      <c r="IAN1" s="6"/>
      <c r="IAO1" s="6"/>
      <c r="IAP1" s="6"/>
      <c r="IAQ1" s="6"/>
      <c r="IAR1" s="6"/>
      <c r="IAS1" s="6"/>
      <c r="IAT1" s="6"/>
      <c r="IAU1" s="6"/>
      <c r="IAV1" s="6"/>
      <c r="IAW1" s="6"/>
      <c r="IAX1" s="6"/>
      <c r="IAY1" s="6"/>
      <c r="IAZ1" s="6"/>
      <c r="IBA1" s="6"/>
      <c r="IBB1" s="6"/>
      <c r="IBC1" s="6"/>
      <c r="IBD1" s="6"/>
      <c r="IBE1" s="6"/>
      <c r="IBF1" s="6"/>
      <c r="IBG1" s="6"/>
      <c r="IBH1" s="6"/>
      <c r="IBI1" s="6"/>
      <c r="IBJ1" s="6"/>
      <c r="IBK1" s="6"/>
      <c r="IBL1" s="6"/>
      <c r="IBM1" s="6"/>
      <c r="IBN1" s="6"/>
      <c r="IBO1" s="6"/>
      <c r="IBP1" s="6"/>
      <c r="IBQ1" s="6"/>
      <c r="IBR1" s="6"/>
      <c r="IBS1" s="6"/>
      <c r="IBT1" s="6"/>
      <c r="IBU1" s="6"/>
      <c r="IBV1" s="6"/>
      <c r="IBW1" s="6"/>
      <c r="IBX1" s="6"/>
      <c r="IBY1" s="6"/>
      <c r="IBZ1" s="6"/>
      <c r="ICA1" s="6"/>
      <c r="ICB1" s="6"/>
      <c r="ICC1" s="6"/>
      <c r="ICD1" s="6"/>
      <c r="ICE1" s="6"/>
      <c r="ICF1" s="6"/>
      <c r="ICG1" s="6"/>
      <c r="ICH1" s="6"/>
      <c r="ICI1" s="6"/>
      <c r="ICJ1" s="6"/>
      <c r="ICK1" s="6"/>
      <c r="ICL1" s="6"/>
      <c r="ICM1" s="6"/>
      <c r="ICN1" s="6"/>
      <c r="ICO1" s="6"/>
      <c r="ICP1" s="6"/>
      <c r="ICQ1" s="6"/>
      <c r="ICR1" s="6"/>
      <c r="ICS1" s="6"/>
      <c r="ICT1" s="6"/>
      <c r="ICU1" s="6"/>
      <c r="ICV1" s="6"/>
      <c r="ICW1" s="6"/>
      <c r="ICX1" s="6"/>
      <c r="ICY1" s="6"/>
      <c r="ICZ1" s="6"/>
      <c r="IDA1" s="6"/>
      <c r="IDB1" s="6"/>
      <c r="IDC1" s="6"/>
      <c r="IDD1" s="6"/>
      <c r="IDE1" s="6"/>
      <c r="IDF1" s="6"/>
      <c r="IDG1" s="6"/>
      <c r="IDH1" s="6"/>
      <c r="IDI1" s="6"/>
      <c r="IDJ1" s="6"/>
      <c r="IDK1" s="6"/>
      <c r="IDL1" s="6"/>
      <c r="IDM1" s="6"/>
      <c r="IDN1" s="6"/>
      <c r="IDO1" s="6"/>
      <c r="IDP1" s="6"/>
      <c r="IDQ1" s="6"/>
      <c r="IDR1" s="6"/>
      <c r="IDS1" s="6"/>
      <c r="IDT1" s="6"/>
      <c r="IDU1" s="6"/>
      <c r="IDV1" s="6"/>
      <c r="IDW1" s="6"/>
      <c r="IDX1" s="6"/>
      <c r="IDY1" s="6"/>
      <c r="IDZ1" s="6"/>
      <c r="IEA1" s="6"/>
      <c r="IEB1" s="6"/>
      <c r="IEC1" s="6"/>
      <c r="IED1" s="6"/>
      <c r="IEE1" s="6"/>
      <c r="IEF1" s="6"/>
      <c r="IEG1" s="6"/>
      <c r="IEH1" s="6"/>
      <c r="IEI1" s="6"/>
      <c r="IEJ1" s="6"/>
      <c r="IEK1" s="6"/>
      <c r="IEL1" s="6"/>
      <c r="IEM1" s="6"/>
      <c r="IEN1" s="6"/>
      <c r="IEO1" s="6"/>
      <c r="IEP1" s="6"/>
      <c r="IEQ1" s="6"/>
      <c r="IER1" s="6"/>
      <c r="IES1" s="6"/>
      <c r="IET1" s="6"/>
      <c r="IEU1" s="6"/>
      <c r="IEV1" s="6"/>
      <c r="IEW1" s="6"/>
      <c r="IEX1" s="6"/>
      <c r="IEY1" s="6"/>
      <c r="IEZ1" s="6"/>
      <c r="IFA1" s="6"/>
      <c r="IFB1" s="6"/>
      <c r="IFC1" s="6"/>
      <c r="IFD1" s="6"/>
      <c r="IFE1" s="6"/>
      <c r="IFF1" s="6"/>
      <c r="IFG1" s="6"/>
      <c r="IFH1" s="6"/>
      <c r="IFI1" s="6"/>
      <c r="IFJ1" s="6"/>
      <c r="IFK1" s="6"/>
      <c r="IFL1" s="6"/>
      <c r="IFM1" s="6"/>
      <c r="IFN1" s="6"/>
      <c r="IFO1" s="6"/>
      <c r="IFP1" s="6"/>
      <c r="IFQ1" s="6"/>
      <c r="IFR1" s="6"/>
      <c r="IFS1" s="6"/>
      <c r="IFT1" s="6"/>
      <c r="IFU1" s="6"/>
      <c r="IFV1" s="6"/>
      <c r="IFW1" s="6"/>
      <c r="IFX1" s="6"/>
      <c r="IFY1" s="6"/>
      <c r="IFZ1" s="6"/>
      <c r="IGA1" s="6"/>
      <c r="IGB1" s="6"/>
      <c r="IGC1" s="6"/>
      <c r="IGD1" s="6"/>
      <c r="IGE1" s="6"/>
      <c r="IGF1" s="6"/>
      <c r="IGG1" s="6"/>
      <c r="IGH1" s="6"/>
      <c r="IGI1" s="6"/>
      <c r="IGJ1" s="6"/>
      <c r="IGK1" s="6"/>
      <c r="IGL1" s="6"/>
      <c r="IGM1" s="6"/>
      <c r="IGN1" s="6"/>
      <c r="IGO1" s="6"/>
      <c r="IGP1" s="6"/>
      <c r="IGQ1" s="6"/>
      <c r="IGR1" s="6"/>
      <c r="IGS1" s="6"/>
      <c r="IGT1" s="6"/>
      <c r="IGU1" s="6"/>
      <c r="IGV1" s="6"/>
      <c r="IGW1" s="6"/>
      <c r="IGX1" s="6"/>
      <c r="IGY1" s="6"/>
      <c r="IGZ1" s="6"/>
      <c r="IHA1" s="6"/>
      <c r="IHB1" s="6"/>
      <c r="IHC1" s="6"/>
      <c r="IHD1" s="6"/>
      <c r="IHE1" s="6"/>
      <c r="IHF1" s="6"/>
      <c r="IHG1" s="6"/>
      <c r="IHH1" s="6"/>
      <c r="IHI1" s="6"/>
      <c r="IHJ1" s="6"/>
      <c r="IHK1" s="6"/>
      <c r="IHL1" s="6"/>
      <c r="IHM1" s="6"/>
      <c r="IHN1" s="6"/>
      <c r="IHO1" s="6"/>
      <c r="IHP1" s="6"/>
      <c r="IHQ1" s="6"/>
      <c r="IHR1" s="6"/>
      <c r="IHS1" s="6"/>
      <c r="IHT1" s="6"/>
      <c r="IHU1" s="6"/>
      <c r="IHV1" s="6"/>
      <c r="IHW1" s="6"/>
      <c r="IHX1" s="6"/>
      <c r="IHY1" s="6"/>
      <c r="IHZ1" s="6"/>
      <c r="IIA1" s="6"/>
      <c r="IIB1" s="6"/>
      <c r="IIC1" s="6"/>
      <c r="IID1" s="6"/>
      <c r="IIE1" s="6"/>
      <c r="IIF1" s="6"/>
      <c r="IIG1" s="6"/>
      <c r="IIH1" s="6"/>
      <c r="III1" s="6"/>
      <c r="IIJ1" s="6"/>
      <c r="IIK1" s="6"/>
      <c r="IIL1" s="6"/>
      <c r="IIM1" s="6"/>
      <c r="IIN1" s="6"/>
      <c r="IIO1" s="6"/>
      <c r="IIP1" s="6"/>
      <c r="IIQ1" s="6"/>
      <c r="IIR1" s="6"/>
      <c r="IIS1" s="6"/>
      <c r="IIT1" s="6"/>
      <c r="IIU1" s="6"/>
      <c r="IIV1" s="6"/>
      <c r="IIW1" s="6"/>
      <c r="IIX1" s="6"/>
      <c r="IIY1" s="6"/>
      <c r="IIZ1" s="6"/>
      <c r="IJA1" s="6"/>
      <c r="IJB1" s="6"/>
      <c r="IJC1" s="6"/>
      <c r="IJD1" s="6"/>
      <c r="IJE1" s="6"/>
      <c r="IJF1" s="6"/>
      <c r="IJG1" s="6"/>
      <c r="IJH1" s="6"/>
      <c r="IJI1" s="6"/>
      <c r="IJJ1" s="6"/>
      <c r="IJK1" s="6"/>
      <c r="IJL1" s="6"/>
      <c r="IJM1" s="6"/>
      <c r="IJN1" s="6"/>
      <c r="IJO1" s="6"/>
      <c r="IJP1" s="6"/>
      <c r="IJQ1" s="6"/>
      <c r="IJR1" s="6"/>
      <c r="IJS1" s="6"/>
      <c r="IJT1" s="6"/>
      <c r="IJU1" s="6"/>
      <c r="IJV1" s="6"/>
      <c r="IJW1" s="6"/>
      <c r="IJX1" s="6"/>
      <c r="IJY1" s="6"/>
      <c r="IJZ1" s="6"/>
      <c r="IKA1" s="6"/>
      <c r="IKB1" s="6"/>
      <c r="IKC1" s="6"/>
      <c r="IKD1" s="6"/>
      <c r="IKE1" s="6"/>
      <c r="IKF1" s="6"/>
      <c r="IKG1" s="6"/>
      <c r="IKH1" s="6"/>
      <c r="IKI1" s="6"/>
      <c r="IKJ1" s="6"/>
      <c r="IKK1" s="6"/>
      <c r="IKL1" s="6"/>
      <c r="IKM1" s="6"/>
      <c r="IKN1" s="6"/>
      <c r="IKO1" s="6"/>
      <c r="IKP1" s="6"/>
      <c r="IKQ1" s="6"/>
      <c r="IKR1" s="6"/>
      <c r="IKS1" s="6"/>
      <c r="IKT1" s="6"/>
      <c r="IKU1" s="6"/>
      <c r="IKV1" s="6"/>
      <c r="IKW1" s="6"/>
      <c r="IKX1" s="6"/>
      <c r="IKY1" s="6"/>
      <c r="IKZ1" s="6"/>
      <c r="ILA1" s="6"/>
      <c r="ILB1" s="6"/>
      <c r="ILC1" s="6"/>
      <c r="ILD1" s="6"/>
      <c r="ILE1" s="6"/>
      <c r="ILF1" s="6"/>
      <c r="ILG1" s="6"/>
      <c r="ILH1" s="6"/>
      <c r="ILI1" s="6"/>
      <c r="ILJ1" s="6"/>
      <c r="ILK1" s="6"/>
      <c r="ILL1" s="6"/>
      <c r="ILM1" s="6"/>
      <c r="ILN1" s="6"/>
      <c r="ILO1" s="6"/>
      <c r="ILP1" s="6"/>
      <c r="ILQ1" s="6"/>
      <c r="ILR1" s="6"/>
      <c r="ILS1" s="6"/>
      <c r="ILT1" s="6"/>
      <c r="ILU1" s="6"/>
      <c r="ILV1" s="6"/>
      <c r="ILW1" s="6"/>
      <c r="ILX1" s="6"/>
      <c r="ILY1" s="6"/>
      <c r="ILZ1" s="6"/>
      <c r="IMA1" s="6"/>
      <c r="IMB1" s="6"/>
      <c r="IMC1" s="6"/>
      <c r="IMD1" s="6"/>
      <c r="IME1" s="6"/>
      <c r="IMF1" s="6"/>
      <c r="IMG1" s="6"/>
      <c r="IMH1" s="6"/>
      <c r="IMI1" s="6"/>
      <c r="IMJ1" s="6"/>
      <c r="IMK1" s="6"/>
      <c r="IML1" s="6"/>
      <c r="IMM1" s="6"/>
      <c r="IMN1" s="6"/>
      <c r="IMO1" s="6"/>
      <c r="IMP1" s="6"/>
      <c r="IMQ1" s="6"/>
      <c r="IMR1" s="6"/>
      <c r="IMS1" s="6"/>
      <c r="IMT1" s="6"/>
      <c r="IMU1" s="6"/>
      <c r="IMV1" s="6"/>
      <c r="IMW1" s="6"/>
      <c r="IMX1" s="6"/>
      <c r="IMY1" s="6"/>
      <c r="IMZ1" s="6"/>
      <c r="INA1" s="6"/>
      <c r="INB1" s="6"/>
      <c r="INC1" s="6"/>
      <c r="IND1" s="6"/>
      <c r="INE1" s="6"/>
      <c r="INF1" s="6"/>
      <c r="ING1" s="6"/>
      <c r="INH1" s="6"/>
      <c r="INI1" s="6"/>
      <c r="INJ1" s="6"/>
      <c r="INK1" s="6"/>
      <c r="INL1" s="6"/>
      <c r="INM1" s="6"/>
      <c r="INN1" s="6"/>
      <c r="INO1" s="6"/>
      <c r="INP1" s="6"/>
      <c r="INQ1" s="6"/>
      <c r="INR1" s="6"/>
      <c r="INS1" s="6"/>
      <c r="INT1" s="6"/>
      <c r="INU1" s="6"/>
      <c r="INV1" s="6"/>
      <c r="INW1" s="6"/>
      <c r="INX1" s="6"/>
      <c r="INY1" s="6"/>
      <c r="INZ1" s="6"/>
      <c r="IOA1" s="6"/>
      <c r="IOB1" s="6"/>
      <c r="IOC1" s="6"/>
      <c r="IOD1" s="6"/>
      <c r="IOE1" s="6"/>
      <c r="IOF1" s="6"/>
      <c r="IOG1" s="6"/>
      <c r="IOH1" s="6"/>
      <c r="IOI1" s="6"/>
      <c r="IOJ1" s="6"/>
      <c r="IOK1" s="6"/>
      <c r="IOL1" s="6"/>
      <c r="IOM1" s="6"/>
      <c r="ION1" s="6"/>
      <c r="IOO1" s="6"/>
      <c r="IOP1" s="6"/>
      <c r="IOQ1" s="6"/>
      <c r="IOR1" s="6"/>
      <c r="IOS1" s="6"/>
      <c r="IOT1" s="6"/>
      <c r="IOU1" s="6"/>
      <c r="IOV1" s="6"/>
      <c r="IOW1" s="6"/>
      <c r="IOX1" s="6"/>
      <c r="IOY1" s="6"/>
      <c r="IOZ1" s="6"/>
      <c r="IPA1" s="6"/>
      <c r="IPB1" s="6"/>
      <c r="IPC1" s="6"/>
      <c r="IPD1" s="6"/>
      <c r="IPE1" s="6"/>
      <c r="IPF1" s="6"/>
      <c r="IPG1" s="6"/>
      <c r="IPH1" s="6"/>
      <c r="IPI1" s="6"/>
      <c r="IPJ1" s="6"/>
      <c r="IPK1" s="6"/>
      <c r="IPL1" s="6"/>
      <c r="IPM1" s="6"/>
      <c r="IPN1" s="6"/>
      <c r="IPO1" s="6"/>
      <c r="IPP1" s="6"/>
      <c r="IPQ1" s="6"/>
      <c r="IPR1" s="6"/>
      <c r="IPS1" s="6"/>
      <c r="IPT1" s="6"/>
      <c r="IPU1" s="6"/>
      <c r="IPV1" s="6"/>
      <c r="IPW1" s="6"/>
      <c r="IPX1" s="6"/>
      <c r="IPY1" s="6"/>
      <c r="IPZ1" s="6"/>
      <c r="IQA1" s="6"/>
      <c r="IQB1" s="6"/>
      <c r="IQC1" s="6"/>
      <c r="IQD1" s="6"/>
      <c r="IQE1" s="6"/>
      <c r="IQF1" s="6"/>
      <c r="IQG1" s="6"/>
      <c r="IQH1" s="6"/>
      <c r="IQI1" s="6"/>
      <c r="IQJ1" s="6"/>
      <c r="IQK1" s="6"/>
      <c r="IQL1" s="6"/>
      <c r="IQM1" s="6"/>
      <c r="IQN1" s="6"/>
      <c r="IQO1" s="6"/>
      <c r="IQP1" s="6"/>
      <c r="IQQ1" s="6"/>
      <c r="IQR1" s="6"/>
      <c r="IQS1" s="6"/>
      <c r="IQT1" s="6"/>
      <c r="IQU1" s="6"/>
      <c r="IQV1" s="6"/>
      <c r="IQW1" s="6"/>
      <c r="IQX1" s="6"/>
      <c r="IQY1" s="6"/>
      <c r="IQZ1" s="6"/>
      <c r="IRA1" s="6"/>
      <c r="IRB1" s="6"/>
      <c r="IRC1" s="6"/>
      <c r="IRD1" s="6"/>
      <c r="IRE1" s="6"/>
      <c r="IRF1" s="6"/>
      <c r="IRG1" s="6"/>
      <c r="IRH1" s="6"/>
      <c r="IRI1" s="6"/>
      <c r="IRJ1" s="6"/>
      <c r="IRK1" s="6"/>
      <c r="IRL1" s="6"/>
      <c r="IRM1" s="6"/>
      <c r="IRN1" s="6"/>
      <c r="IRO1" s="6"/>
      <c r="IRP1" s="6"/>
      <c r="IRQ1" s="6"/>
      <c r="IRR1" s="6"/>
      <c r="IRS1" s="6"/>
      <c r="IRT1" s="6"/>
      <c r="IRU1" s="6"/>
      <c r="IRV1" s="6"/>
      <c r="IRW1" s="6"/>
      <c r="IRX1" s="6"/>
      <c r="IRY1" s="6"/>
      <c r="IRZ1" s="6"/>
      <c r="ISA1" s="6"/>
      <c r="ISB1" s="6"/>
      <c r="ISC1" s="6"/>
      <c r="ISD1" s="6"/>
      <c r="ISE1" s="6"/>
      <c r="ISF1" s="6"/>
      <c r="ISG1" s="6"/>
      <c r="ISH1" s="6"/>
      <c r="ISI1" s="6"/>
      <c r="ISJ1" s="6"/>
      <c r="ISK1" s="6"/>
      <c r="ISL1" s="6"/>
      <c r="ISM1" s="6"/>
      <c r="ISN1" s="6"/>
      <c r="ISO1" s="6"/>
      <c r="ISP1" s="6"/>
      <c r="ISQ1" s="6"/>
      <c r="ISR1" s="6"/>
      <c r="ISS1" s="6"/>
      <c r="IST1" s="6"/>
      <c r="ISU1" s="6"/>
      <c r="ISV1" s="6"/>
      <c r="ISW1" s="6"/>
      <c r="ISX1" s="6"/>
      <c r="ISY1" s="6"/>
      <c r="ISZ1" s="6"/>
      <c r="ITA1" s="6"/>
      <c r="ITB1" s="6"/>
      <c r="ITC1" s="6"/>
      <c r="ITD1" s="6"/>
      <c r="ITE1" s="6"/>
      <c r="ITF1" s="6"/>
      <c r="ITG1" s="6"/>
      <c r="ITH1" s="6"/>
      <c r="ITI1" s="6"/>
      <c r="ITJ1" s="6"/>
      <c r="ITK1" s="6"/>
      <c r="ITL1" s="6"/>
      <c r="ITM1" s="6"/>
      <c r="ITN1" s="6"/>
      <c r="ITO1" s="6"/>
      <c r="ITP1" s="6"/>
      <c r="ITQ1" s="6"/>
      <c r="ITR1" s="6"/>
      <c r="ITS1" s="6"/>
      <c r="ITT1" s="6"/>
      <c r="ITU1" s="6"/>
      <c r="ITV1" s="6"/>
      <c r="ITW1" s="6"/>
      <c r="ITX1" s="6"/>
      <c r="ITY1" s="6"/>
      <c r="ITZ1" s="6"/>
      <c r="IUA1" s="6"/>
      <c r="IUB1" s="6"/>
      <c r="IUC1" s="6"/>
      <c r="IUD1" s="6"/>
      <c r="IUE1" s="6"/>
      <c r="IUF1" s="6"/>
      <c r="IUG1" s="6"/>
      <c r="IUH1" s="6"/>
      <c r="IUI1" s="6"/>
      <c r="IUJ1" s="6"/>
      <c r="IUK1" s="6"/>
      <c r="IUL1" s="6"/>
      <c r="IUM1" s="6"/>
      <c r="IUN1" s="6"/>
      <c r="IUO1" s="6"/>
      <c r="IUP1" s="6"/>
      <c r="IUQ1" s="6"/>
      <c r="IUR1" s="6"/>
      <c r="IUS1" s="6"/>
      <c r="IUT1" s="6"/>
      <c r="IUU1" s="6"/>
      <c r="IUV1" s="6"/>
      <c r="IUW1" s="6"/>
      <c r="IUX1" s="6"/>
      <c r="IUY1" s="6"/>
      <c r="IUZ1" s="6"/>
      <c r="IVA1" s="6"/>
      <c r="IVB1" s="6"/>
      <c r="IVC1" s="6"/>
      <c r="IVD1" s="6"/>
      <c r="IVE1" s="6"/>
      <c r="IVF1" s="6"/>
      <c r="IVG1" s="6"/>
      <c r="IVH1" s="6"/>
      <c r="IVI1" s="6"/>
      <c r="IVJ1" s="6"/>
      <c r="IVK1" s="6"/>
      <c r="IVL1" s="6"/>
      <c r="IVM1" s="6"/>
      <c r="IVN1" s="6"/>
      <c r="IVO1" s="6"/>
      <c r="IVP1" s="6"/>
      <c r="IVQ1" s="6"/>
      <c r="IVR1" s="6"/>
      <c r="IVS1" s="6"/>
      <c r="IVT1" s="6"/>
      <c r="IVU1" s="6"/>
      <c r="IVV1" s="6"/>
      <c r="IVW1" s="6"/>
      <c r="IVX1" s="6"/>
      <c r="IVY1" s="6"/>
      <c r="IVZ1" s="6"/>
      <c r="IWA1" s="6"/>
      <c r="IWB1" s="6"/>
      <c r="IWC1" s="6"/>
      <c r="IWD1" s="6"/>
      <c r="IWE1" s="6"/>
      <c r="IWF1" s="6"/>
      <c r="IWG1" s="6"/>
      <c r="IWH1" s="6"/>
      <c r="IWI1" s="6"/>
      <c r="IWJ1" s="6"/>
      <c r="IWK1" s="6"/>
      <c r="IWL1" s="6"/>
      <c r="IWM1" s="6"/>
      <c r="IWN1" s="6"/>
      <c r="IWO1" s="6"/>
      <c r="IWP1" s="6"/>
      <c r="IWQ1" s="6"/>
      <c r="IWR1" s="6"/>
      <c r="IWS1" s="6"/>
      <c r="IWT1" s="6"/>
      <c r="IWU1" s="6"/>
      <c r="IWV1" s="6"/>
      <c r="IWW1" s="6"/>
      <c r="IWX1" s="6"/>
      <c r="IWY1" s="6"/>
      <c r="IWZ1" s="6"/>
      <c r="IXA1" s="6"/>
      <c r="IXB1" s="6"/>
      <c r="IXC1" s="6"/>
      <c r="IXD1" s="6"/>
      <c r="IXE1" s="6"/>
      <c r="IXF1" s="6"/>
      <c r="IXG1" s="6"/>
      <c r="IXH1" s="6"/>
      <c r="IXI1" s="6"/>
      <c r="IXJ1" s="6"/>
      <c r="IXK1" s="6"/>
      <c r="IXL1" s="6"/>
      <c r="IXM1" s="6"/>
      <c r="IXN1" s="6"/>
      <c r="IXO1" s="6"/>
      <c r="IXP1" s="6"/>
      <c r="IXQ1" s="6"/>
      <c r="IXR1" s="6"/>
      <c r="IXS1" s="6"/>
      <c r="IXT1" s="6"/>
      <c r="IXU1" s="6"/>
      <c r="IXV1" s="6"/>
      <c r="IXW1" s="6"/>
      <c r="IXX1" s="6"/>
      <c r="IXY1" s="6"/>
      <c r="IXZ1" s="6"/>
      <c r="IYA1" s="6"/>
      <c r="IYB1" s="6"/>
      <c r="IYC1" s="6"/>
      <c r="IYD1" s="6"/>
      <c r="IYE1" s="6"/>
      <c r="IYF1" s="6"/>
      <c r="IYG1" s="6"/>
      <c r="IYH1" s="6"/>
      <c r="IYI1" s="6"/>
      <c r="IYJ1" s="6"/>
      <c r="IYK1" s="6"/>
      <c r="IYL1" s="6"/>
      <c r="IYM1" s="6"/>
      <c r="IYN1" s="6"/>
      <c r="IYO1" s="6"/>
      <c r="IYP1" s="6"/>
      <c r="IYQ1" s="6"/>
      <c r="IYR1" s="6"/>
      <c r="IYS1" s="6"/>
      <c r="IYT1" s="6"/>
      <c r="IYU1" s="6"/>
      <c r="IYV1" s="6"/>
      <c r="IYW1" s="6"/>
      <c r="IYX1" s="6"/>
      <c r="IYY1" s="6"/>
      <c r="IYZ1" s="6"/>
      <c r="IZA1" s="6"/>
      <c r="IZB1" s="6"/>
      <c r="IZC1" s="6"/>
      <c r="IZD1" s="6"/>
      <c r="IZE1" s="6"/>
      <c r="IZF1" s="6"/>
      <c r="IZG1" s="6"/>
      <c r="IZH1" s="6"/>
      <c r="IZI1" s="6"/>
      <c r="IZJ1" s="6"/>
      <c r="IZK1" s="6"/>
      <c r="IZL1" s="6"/>
      <c r="IZM1" s="6"/>
      <c r="IZN1" s="6"/>
      <c r="IZO1" s="6"/>
      <c r="IZP1" s="6"/>
      <c r="IZQ1" s="6"/>
      <c r="IZR1" s="6"/>
      <c r="IZS1" s="6"/>
      <c r="IZT1" s="6"/>
      <c r="IZU1" s="6"/>
      <c r="IZV1" s="6"/>
      <c r="IZW1" s="6"/>
      <c r="IZX1" s="6"/>
      <c r="IZY1" s="6"/>
      <c r="IZZ1" s="6"/>
      <c r="JAA1" s="6"/>
      <c r="JAB1" s="6"/>
      <c r="JAC1" s="6"/>
      <c r="JAD1" s="6"/>
      <c r="JAE1" s="6"/>
      <c r="JAF1" s="6"/>
      <c r="JAG1" s="6"/>
      <c r="JAH1" s="6"/>
      <c r="JAI1" s="6"/>
      <c r="JAJ1" s="6"/>
      <c r="JAK1" s="6"/>
      <c r="JAL1" s="6"/>
      <c r="JAM1" s="6"/>
      <c r="JAN1" s="6"/>
      <c r="JAO1" s="6"/>
      <c r="JAP1" s="6"/>
      <c r="JAQ1" s="6"/>
      <c r="JAR1" s="6"/>
      <c r="JAS1" s="6"/>
      <c r="JAT1" s="6"/>
      <c r="JAU1" s="6"/>
      <c r="JAV1" s="6"/>
      <c r="JAW1" s="6"/>
      <c r="JAX1" s="6"/>
      <c r="JAY1" s="6"/>
      <c r="JAZ1" s="6"/>
      <c r="JBA1" s="6"/>
      <c r="JBB1" s="6"/>
      <c r="JBC1" s="6"/>
      <c r="JBD1" s="6"/>
      <c r="JBE1" s="6"/>
      <c r="JBF1" s="6"/>
      <c r="JBG1" s="6"/>
      <c r="JBH1" s="6"/>
      <c r="JBI1" s="6"/>
      <c r="JBJ1" s="6"/>
      <c r="JBK1" s="6"/>
      <c r="JBL1" s="6"/>
      <c r="JBM1" s="6"/>
      <c r="JBN1" s="6"/>
      <c r="JBO1" s="6"/>
      <c r="JBP1" s="6"/>
      <c r="JBQ1" s="6"/>
      <c r="JBR1" s="6"/>
      <c r="JBS1" s="6"/>
      <c r="JBT1" s="6"/>
      <c r="JBU1" s="6"/>
      <c r="JBV1" s="6"/>
      <c r="JBW1" s="6"/>
      <c r="JBX1" s="6"/>
      <c r="JBY1" s="6"/>
      <c r="JBZ1" s="6"/>
      <c r="JCA1" s="6"/>
      <c r="JCB1" s="6"/>
      <c r="JCC1" s="6"/>
      <c r="JCD1" s="6"/>
      <c r="JCE1" s="6"/>
      <c r="JCF1" s="6"/>
      <c r="JCG1" s="6"/>
      <c r="JCH1" s="6"/>
      <c r="JCI1" s="6"/>
      <c r="JCJ1" s="6"/>
      <c r="JCK1" s="6"/>
      <c r="JCL1" s="6"/>
      <c r="JCM1" s="6"/>
      <c r="JCN1" s="6"/>
      <c r="JCO1" s="6"/>
      <c r="JCP1" s="6"/>
      <c r="JCQ1" s="6"/>
      <c r="JCR1" s="6"/>
      <c r="JCS1" s="6"/>
      <c r="JCT1" s="6"/>
      <c r="JCU1" s="6"/>
      <c r="JCV1" s="6"/>
      <c r="JCW1" s="6"/>
      <c r="JCX1" s="6"/>
      <c r="JCY1" s="6"/>
      <c r="JCZ1" s="6"/>
      <c r="JDA1" s="6"/>
      <c r="JDB1" s="6"/>
      <c r="JDC1" s="6"/>
      <c r="JDD1" s="6"/>
      <c r="JDE1" s="6"/>
      <c r="JDF1" s="6"/>
      <c r="JDG1" s="6"/>
      <c r="JDH1" s="6"/>
      <c r="JDI1" s="6"/>
      <c r="JDJ1" s="6"/>
      <c r="JDK1" s="6"/>
      <c r="JDL1" s="6"/>
      <c r="JDM1" s="6"/>
      <c r="JDN1" s="6"/>
      <c r="JDO1" s="6"/>
      <c r="JDP1" s="6"/>
      <c r="JDQ1" s="6"/>
      <c r="JDR1" s="6"/>
      <c r="JDS1" s="6"/>
      <c r="JDT1" s="6"/>
      <c r="JDU1" s="6"/>
      <c r="JDV1" s="6"/>
      <c r="JDW1" s="6"/>
      <c r="JDX1" s="6"/>
      <c r="JDY1" s="6"/>
      <c r="JDZ1" s="6"/>
      <c r="JEA1" s="6"/>
      <c r="JEB1" s="6"/>
      <c r="JEC1" s="6"/>
      <c r="JED1" s="6"/>
      <c r="JEE1" s="6"/>
      <c r="JEF1" s="6"/>
      <c r="JEG1" s="6"/>
      <c r="JEH1" s="6"/>
      <c r="JEI1" s="6"/>
      <c r="JEJ1" s="6"/>
      <c r="JEK1" s="6"/>
      <c r="JEL1" s="6"/>
      <c r="JEM1" s="6"/>
      <c r="JEN1" s="6"/>
      <c r="JEO1" s="6"/>
      <c r="JEP1" s="6"/>
      <c r="JEQ1" s="6"/>
      <c r="JER1" s="6"/>
      <c r="JES1" s="6"/>
      <c r="JET1" s="6"/>
      <c r="JEU1" s="6"/>
      <c r="JEV1" s="6"/>
      <c r="JEW1" s="6"/>
      <c r="JEX1" s="6"/>
      <c r="JEY1" s="6"/>
      <c r="JEZ1" s="6"/>
      <c r="JFA1" s="6"/>
      <c r="JFB1" s="6"/>
      <c r="JFC1" s="6"/>
      <c r="JFD1" s="6"/>
      <c r="JFE1" s="6"/>
      <c r="JFF1" s="6"/>
      <c r="JFG1" s="6"/>
      <c r="JFH1" s="6"/>
      <c r="JFI1" s="6"/>
      <c r="JFJ1" s="6"/>
      <c r="JFK1" s="6"/>
      <c r="JFL1" s="6"/>
      <c r="JFM1" s="6"/>
      <c r="JFN1" s="6"/>
      <c r="JFO1" s="6"/>
      <c r="JFP1" s="6"/>
      <c r="JFQ1" s="6"/>
      <c r="JFR1" s="6"/>
      <c r="JFS1" s="6"/>
      <c r="JFT1" s="6"/>
      <c r="JFU1" s="6"/>
      <c r="JFV1" s="6"/>
      <c r="JFW1" s="6"/>
      <c r="JFX1" s="6"/>
      <c r="JFY1" s="6"/>
      <c r="JFZ1" s="6"/>
      <c r="JGA1" s="6"/>
      <c r="JGB1" s="6"/>
      <c r="JGC1" s="6"/>
      <c r="JGD1" s="6"/>
      <c r="JGE1" s="6"/>
      <c r="JGF1" s="6"/>
      <c r="JGG1" s="6"/>
      <c r="JGH1" s="6"/>
      <c r="JGI1" s="6"/>
      <c r="JGJ1" s="6"/>
      <c r="JGK1" s="6"/>
      <c r="JGL1" s="6"/>
      <c r="JGM1" s="6"/>
      <c r="JGN1" s="6"/>
      <c r="JGO1" s="6"/>
      <c r="JGP1" s="6"/>
      <c r="JGQ1" s="6"/>
      <c r="JGR1" s="6"/>
      <c r="JGS1" s="6"/>
      <c r="JGT1" s="6"/>
      <c r="JGU1" s="6"/>
      <c r="JGV1" s="6"/>
      <c r="JGW1" s="6"/>
      <c r="JGX1" s="6"/>
      <c r="JGY1" s="6"/>
      <c r="JGZ1" s="6"/>
      <c r="JHA1" s="6"/>
      <c r="JHB1" s="6"/>
      <c r="JHC1" s="6"/>
      <c r="JHD1" s="6"/>
      <c r="JHE1" s="6"/>
      <c r="JHF1" s="6"/>
      <c r="JHG1" s="6"/>
      <c r="JHH1" s="6"/>
      <c r="JHI1" s="6"/>
      <c r="JHJ1" s="6"/>
      <c r="JHK1" s="6"/>
      <c r="JHL1" s="6"/>
      <c r="JHM1" s="6"/>
      <c r="JHN1" s="6"/>
      <c r="JHO1" s="6"/>
      <c r="JHP1" s="6"/>
      <c r="JHQ1" s="6"/>
      <c r="JHR1" s="6"/>
      <c r="JHS1" s="6"/>
      <c r="JHT1" s="6"/>
      <c r="JHU1" s="6"/>
      <c r="JHV1" s="6"/>
      <c r="JHW1" s="6"/>
      <c r="JHX1" s="6"/>
      <c r="JHY1" s="6"/>
      <c r="JHZ1" s="6"/>
      <c r="JIA1" s="6"/>
      <c r="JIB1" s="6"/>
      <c r="JIC1" s="6"/>
      <c r="JID1" s="6"/>
      <c r="JIE1" s="6"/>
      <c r="JIF1" s="6"/>
      <c r="JIG1" s="6"/>
      <c r="JIH1" s="6"/>
      <c r="JII1" s="6"/>
      <c r="JIJ1" s="6"/>
      <c r="JIK1" s="6"/>
      <c r="JIL1" s="6"/>
      <c r="JIM1" s="6"/>
      <c r="JIN1" s="6"/>
      <c r="JIO1" s="6"/>
      <c r="JIP1" s="6"/>
      <c r="JIQ1" s="6"/>
      <c r="JIR1" s="6"/>
      <c r="JIS1" s="6"/>
      <c r="JIT1" s="6"/>
      <c r="JIU1" s="6"/>
      <c r="JIV1" s="6"/>
      <c r="JIW1" s="6"/>
      <c r="JIX1" s="6"/>
      <c r="JIY1" s="6"/>
      <c r="JIZ1" s="6"/>
      <c r="JJA1" s="6"/>
      <c r="JJB1" s="6"/>
      <c r="JJC1" s="6"/>
      <c r="JJD1" s="6"/>
      <c r="JJE1" s="6"/>
      <c r="JJF1" s="6"/>
      <c r="JJG1" s="6"/>
      <c r="JJH1" s="6"/>
      <c r="JJI1" s="6"/>
      <c r="JJJ1" s="6"/>
      <c r="JJK1" s="6"/>
      <c r="JJL1" s="6"/>
      <c r="JJM1" s="6"/>
      <c r="JJN1" s="6"/>
      <c r="JJO1" s="6"/>
      <c r="JJP1" s="6"/>
      <c r="JJQ1" s="6"/>
      <c r="JJR1" s="6"/>
      <c r="JJS1" s="6"/>
      <c r="JJT1" s="6"/>
      <c r="JJU1" s="6"/>
      <c r="JJV1" s="6"/>
      <c r="JJW1" s="6"/>
      <c r="JJX1" s="6"/>
      <c r="JJY1" s="6"/>
      <c r="JJZ1" s="6"/>
      <c r="JKA1" s="6"/>
      <c r="JKB1" s="6"/>
      <c r="JKC1" s="6"/>
      <c r="JKD1" s="6"/>
      <c r="JKE1" s="6"/>
      <c r="JKF1" s="6"/>
      <c r="JKG1" s="6"/>
      <c r="JKH1" s="6"/>
      <c r="JKI1" s="6"/>
      <c r="JKJ1" s="6"/>
      <c r="JKK1" s="6"/>
      <c r="JKL1" s="6"/>
      <c r="JKM1" s="6"/>
      <c r="JKN1" s="6"/>
      <c r="JKO1" s="6"/>
      <c r="JKP1" s="6"/>
      <c r="JKQ1" s="6"/>
      <c r="JKR1" s="6"/>
      <c r="JKS1" s="6"/>
      <c r="JKT1" s="6"/>
      <c r="JKU1" s="6"/>
      <c r="JKV1" s="6"/>
      <c r="JKW1" s="6"/>
      <c r="JKX1" s="6"/>
      <c r="JKY1" s="6"/>
      <c r="JKZ1" s="6"/>
      <c r="JLA1" s="6"/>
      <c r="JLB1" s="6"/>
      <c r="JLC1" s="6"/>
      <c r="JLD1" s="6"/>
      <c r="JLE1" s="6"/>
      <c r="JLF1" s="6"/>
      <c r="JLG1" s="6"/>
      <c r="JLH1" s="6"/>
      <c r="JLI1" s="6"/>
      <c r="JLJ1" s="6"/>
      <c r="JLK1" s="6"/>
      <c r="JLL1" s="6"/>
      <c r="JLM1" s="6"/>
      <c r="JLN1" s="6"/>
      <c r="JLO1" s="6"/>
      <c r="JLP1" s="6"/>
      <c r="JLQ1" s="6"/>
      <c r="JLR1" s="6"/>
      <c r="JLS1" s="6"/>
      <c r="JLT1" s="6"/>
      <c r="JLU1" s="6"/>
      <c r="JLV1" s="6"/>
      <c r="JLW1" s="6"/>
      <c r="JLX1" s="6"/>
      <c r="JLY1" s="6"/>
      <c r="JLZ1" s="6"/>
      <c r="JMA1" s="6"/>
      <c r="JMB1" s="6"/>
      <c r="JMC1" s="6"/>
      <c r="JMD1" s="6"/>
      <c r="JME1" s="6"/>
      <c r="JMF1" s="6"/>
      <c r="JMG1" s="6"/>
      <c r="JMH1" s="6"/>
      <c r="JMI1" s="6"/>
      <c r="JMJ1" s="6"/>
      <c r="JMK1" s="6"/>
      <c r="JML1" s="6"/>
      <c r="JMM1" s="6"/>
      <c r="JMN1" s="6"/>
      <c r="JMO1" s="6"/>
      <c r="JMP1" s="6"/>
      <c r="JMQ1" s="6"/>
      <c r="JMR1" s="6"/>
      <c r="JMS1" s="6"/>
      <c r="JMT1" s="6"/>
      <c r="JMU1" s="6"/>
      <c r="JMV1" s="6"/>
      <c r="JMW1" s="6"/>
      <c r="JMX1" s="6"/>
      <c r="JMY1" s="6"/>
      <c r="JMZ1" s="6"/>
      <c r="JNA1" s="6"/>
      <c r="JNB1" s="6"/>
      <c r="JNC1" s="6"/>
      <c r="JND1" s="6"/>
      <c r="JNE1" s="6"/>
      <c r="JNF1" s="6"/>
      <c r="JNG1" s="6"/>
      <c r="JNH1" s="6"/>
      <c r="JNI1" s="6"/>
      <c r="JNJ1" s="6"/>
      <c r="JNK1" s="6"/>
      <c r="JNL1" s="6"/>
      <c r="JNM1" s="6"/>
      <c r="JNN1" s="6"/>
      <c r="JNO1" s="6"/>
      <c r="JNP1" s="6"/>
      <c r="JNQ1" s="6"/>
      <c r="JNR1" s="6"/>
      <c r="JNS1" s="6"/>
      <c r="JNT1" s="6"/>
      <c r="JNU1" s="6"/>
      <c r="JNV1" s="6"/>
      <c r="JNW1" s="6"/>
      <c r="JNX1" s="6"/>
      <c r="JNY1" s="6"/>
      <c r="JNZ1" s="6"/>
      <c r="JOA1" s="6"/>
      <c r="JOB1" s="6"/>
      <c r="JOC1" s="6"/>
      <c r="JOD1" s="6"/>
      <c r="JOE1" s="6"/>
      <c r="JOF1" s="6"/>
      <c r="JOG1" s="6"/>
      <c r="JOH1" s="6"/>
      <c r="JOI1" s="6"/>
      <c r="JOJ1" s="6"/>
      <c r="JOK1" s="6"/>
      <c r="JOL1" s="6"/>
      <c r="JOM1" s="6"/>
      <c r="JON1" s="6"/>
      <c r="JOO1" s="6"/>
      <c r="JOP1" s="6"/>
      <c r="JOQ1" s="6"/>
      <c r="JOR1" s="6"/>
      <c r="JOS1" s="6"/>
      <c r="JOT1" s="6"/>
      <c r="JOU1" s="6"/>
      <c r="JOV1" s="6"/>
      <c r="JOW1" s="6"/>
      <c r="JOX1" s="6"/>
      <c r="JOY1" s="6"/>
      <c r="JOZ1" s="6"/>
      <c r="JPA1" s="6"/>
      <c r="JPB1" s="6"/>
      <c r="JPC1" s="6"/>
      <c r="JPD1" s="6"/>
      <c r="JPE1" s="6"/>
      <c r="JPF1" s="6"/>
      <c r="JPG1" s="6"/>
      <c r="JPH1" s="6"/>
      <c r="JPI1" s="6"/>
      <c r="JPJ1" s="6"/>
      <c r="JPK1" s="6"/>
      <c r="JPL1" s="6"/>
      <c r="JPM1" s="6"/>
      <c r="JPN1" s="6"/>
      <c r="JPO1" s="6"/>
      <c r="JPP1" s="6"/>
      <c r="JPQ1" s="6"/>
      <c r="JPR1" s="6"/>
      <c r="JPS1" s="6"/>
      <c r="JPT1" s="6"/>
      <c r="JPU1" s="6"/>
      <c r="JPV1" s="6"/>
      <c r="JPW1" s="6"/>
      <c r="JPX1" s="6"/>
      <c r="JPY1" s="6"/>
      <c r="JPZ1" s="6"/>
      <c r="JQA1" s="6"/>
      <c r="JQB1" s="6"/>
      <c r="JQC1" s="6"/>
      <c r="JQD1" s="6"/>
      <c r="JQE1" s="6"/>
      <c r="JQF1" s="6"/>
      <c r="JQG1" s="6"/>
      <c r="JQH1" s="6"/>
      <c r="JQI1" s="6"/>
      <c r="JQJ1" s="6"/>
      <c r="JQK1" s="6"/>
      <c r="JQL1" s="6"/>
      <c r="JQM1" s="6"/>
      <c r="JQN1" s="6"/>
      <c r="JQO1" s="6"/>
      <c r="JQP1" s="6"/>
      <c r="JQQ1" s="6"/>
      <c r="JQR1" s="6"/>
      <c r="JQS1" s="6"/>
      <c r="JQT1" s="6"/>
      <c r="JQU1" s="6"/>
      <c r="JQV1" s="6"/>
      <c r="JQW1" s="6"/>
      <c r="JQX1" s="6"/>
      <c r="JQY1" s="6"/>
      <c r="JQZ1" s="6"/>
      <c r="JRA1" s="6"/>
      <c r="JRB1" s="6"/>
      <c r="JRC1" s="6"/>
      <c r="JRD1" s="6"/>
      <c r="JRE1" s="6"/>
      <c r="JRF1" s="6"/>
      <c r="JRG1" s="6"/>
      <c r="JRH1" s="6"/>
      <c r="JRI1" s="6"/>
      <c r="JRJ1" s="6"/>
      <c r="JRK1" s="6"/>
      <c r="JRL1" s="6"/>
      <c r="JRM1" s="6"/>
      <c r="JRN1" s="6"/>
      <c r="JRO1" s="6"/>
      <c r="JRP1" s="6"/>
      <c r="JRQ1" s="6"/>
      <c r="JRR1" s="6"/>
      <c r="JRS1" s="6"/>
      <c r="JRT1" s="6"/>
      <c r="JRU1" s="6"/>
      <c r="JRV1" s="6"/>
      <c r="JRW1" s="6"/>
      <c r="JRX1" s="6"/>
      <c r="JRY1" s="6"/>
      <c r="JRZ1" s="6"/>
      <c r="JSA1" s="6"/>
      <c r="JSB1" s="6"/>
      <c r="JSC1" s="6"/>
      <c r="JSD1" s="6"/>
      <c r="JSE1" s="6"/>
      <c r="JSF1" s="6"/>
      <c r="JSG1" s="6"/>
      <c r="JSH1" s="6"/>
      <c r="JSI1" s="6"/>
      <c r="JSJ1" s="6"/>
      <c r="JSK1" s="6"/>
      <c r="JSL1" s="6"/>
      <c r="JSM1" s="6"/>
      <c r="JSN1" s="6"/>
      <c r="JSO1" s="6"/>
      <c r="JSP1" s="6"/>
      <c r="JSQ1" s="6"/>
      <c r="JSR1" s="6"/>
      <c r="JSS1" s="6"/>
      <c r="JST1" s="6"/>
      <c r="JSU1" s="6"/>
      <c r="JSV1" s="6"/>
      <c r="JSW1" s="6"/>
      <c r="JSX1" s="6"/>
      <c r="JSY1" s="6"/>
      <c r="JSZ1" s="6"/>
      <c r="JTA1" s="6"/>
      <c r="JTB1" s="6"/>
      <c r="JTC1" s="6"/>
      <c r="JTD1" s="6"/>
      <c r="JTE1" s="6"/>
      <c r="JTF1" s="6"/>
      <c r="JTG1" s="6"/>
      <c r="JTH1" s="6"/>
      <c r="JTI1" s="6"/>
      <c r="JTJ1" s="6"/>
      <c r="JTK1" s="6"/>
      <c r="JTL1" s="6"/>
      <c r="JTM1" s="6"/>
      <c r="JTN1" s="6"/>
      <c r="JTO1" s="6"/>
      <c r="JTP1" s="6"/>
      <c r="JTQ1" s="6"/>
      <c r="JTR1" s="6"/>
      <c r="JTS1" s="6"/>
      <c r="JTT1" s="6"/>
      <c r="JTU1" s="6"/>
      <c r="JTV1" s="6"/>
      <c r="JTW1" s="6"/>
      <c r="JTX1" s="6"/>
      <c r="JTY1" s="6"/>
      <c r="JTZ1" s="6"/>
      <c r="JUA1" s="6"/>
      <c r="JUB1" s="6"/>
      <c r="JUC1" s="6"/>
      <c r="JUD1" s="6"/>
      <c r="JUE1" s="6"/>
      <c r="JUF1" s="6"/>
      <c r="JUG1" s="6"/>
      <c r="JUH1" s="6"/>
      <c r="JUI1" s="6"/>
      <c r="JUJ1" s="6"/>
      <c r="JUK1" s="6"/>
      <c r="JUL1" s="6"/>
      <c r="JUM1" s="6"/>
      <c r="JUN1" s="6"/>
      <c r="JUO1" s="6"/>
      <c r="JUP1" s="6"/>
      <c r="JUQ1" s="6"/>
      <c r="JUR1" s="6"/>
      <c r="JUS1" s="6"/>
      <c r="JUT1" s="6"/>
      <c r="JUU1" s="6"/>
      <c r="JUV1" s="6"/>
      <c r="JUW1" s="6"/>
      <c r="JUX1" s="6"/>
      <c r="JUY1" s="6"/>
      <c r="JUZ1" s="6"/>
      <c r="JVA1" s="6"/>
      <c r="JVB1" s="6"/>
      <c r="JVC1" s="6"/>
      <c r="JVD1" s="6"/>
      <c r="JVE1" s="6"/>
      <c r="JVF1" s="6"/>
      <c r="JVG1" s="6"/>
      <c r="JVH1" s="6"/>
      <c r="JVI1" s="6"/>
      <c r="JVJ1" s="6"/>
      <c r="JVK1" s="6"/>
      <c r="JVL1" s="6"/>
      <c r="JVM1" s="6"/>
      <c r="JVN1" s="6"/>
      <c r="JVO1" s="6"/>
      <c r="JVP1" s="6"/>
      <c r="JVQ1" s="6"/>
      <c r="JVR1" s="6"/>
      <c r="JVS1" s="6"/>
      <c r="JVT1" s="6"/>
      <c r="JVU1" s="6"/>
      <c r="JVV1" s="6"/>
      <c r="JVW1" s="6"/>
      <c r="JVX1" s="6"/>
      <c r="JVY1" s="6"/>
      <c r="JVZ1" s="6"/>
      <c r="JWA1" s="6"/>
      <c r="JWB1" s="6"/>
      <c r="JWC1" s="6"/>
      <c r="JWD1" s="6"/>
      <c r="JWE1" s="6"/>
      <c r="JWF1" s="6"/>
      <c r="JWG1" s="6"/>
      <c r="JWH1" s="6"/>
      <c r="JWI1" s="6"/>
      <c r="JWJ1" s="6"/>
      <c r="JWK1" s="6"/>
      <c r="JWL1" s="6"/>
      <c r="JWM1" s="6"/>
      <c r="JWN1" s="6"/>
      <c r="JWO1" s="6"/>
      <c r="JWP1" s="6"/>
      <c r="JWQ1" s="6"/>
      <c r="JWR1" s="6"/>
      <c r="JWS1" s="6"/>
      <c r="JWT1" s="6"/>
      <c r="JWU1" s="6"/>
      <c r="JWV1" s="6"/>
      <c r="JWW1" s="6"/>
      <c r="JWX1" s="6"/>
      <c r="JWY1" s="6"/>
      <c r="JWZ1" s="6"/>
      <c r="JXA1" s="6"/>
      <c r="JXB1" s="6"/>
      <c r="JXC1" s="6"/>
      <c r="JXD1" s="6"/>
      <c r="JXE1" s="6"/>
      <c r="JXF1" s="6"/>
      <c r="JXG1" s="6"/>
      <c r="JXH1" s="6"/>
      <c r="JXI1" s="6"/>
      <c r="JXJ1" s="6"/>
      <c r="JXK1" s="6"/>
      <c r="JXL1" s="6"/>
      <c r="JXM1" s="6"/>
      <c r="JXN1" s="6"/>
      <c r="JXO1" s="6"/>
      <c r="JXP1" s="6"/>
      <c r="JXQ1" s="6"/>
      <c r="JXR1" s="6"/>
      <c r="JXS1" s="6"/>
      <c r="JXT1" s="6"/>
      <c r="JXU1" s="6"/>
      <c r="JXV1" s="6"/>
      <c r="JXW1" s="6"/>
      <c r="JXX1" s="6"/>
      <c r="JXY1" s="6"/>
      <c r="JXZ1" s="6"/>
      <c r="JYA1" s="6"/>
      <c r="JYB1" s="6"/>
      <c r="JYC1" s="6"/>
      <c r="JYD1" s="6"/>
      <c r="JYE1" s="6"/>
      <c r="JYF1" s="6"/>
      <c r="JYG1" s="6"/>
      <c r="JYH1" s="6"/>
      <c r="JYI1" s="6"/>
      <c r="JYJ1" s="6"/>
      <c r="JYK1" s="6"/>
      <c r="JYL1" s="6"/>
      <c r="JYM1" s="6"/>
      <c r="JYN1" s="6"/>
      <c r="JYO1" s="6"/>
      <c r="JYP1" s="6"/>
      <c r="JYQ1" s="6"/>
      <c r="JYR1" s="6"/>
      <c r="JYS1" s="6"/>
      <c r="JYT1" s="6"/>
      <c r="JYU1" s="6"/>
      <c r="JYV1" s="6"/>
      <c r="JYW1" s="6"/>
      <c r="JYX1" s="6"/>
      <c r="JYY1" s="6"/>
      <c r="JYZ1" s="6"/>
      <c r="JZA1" s="6"/>
      <c r="JZB1" s="6"/>
      <c r="JZC1" s="6"/>
      <c r="JZD1" s="6"/>
      <c r="JZE1" s="6"/>
      <c r="JZF1" s="6"/>
      <c r="JZG1" s="6"/>
      <c r="JZH1" s="6"/>
      <c r="JZI1" s="6"/>
      <c r="JZJ1" s="6"/>
      <c r="JZK1" s="6"/>
      <c r="JZL1" s="6"/>
      <c r="JZM1" s="6"/>
      <c r="JZN1" s="6"/>
      <c r="JZO1" s="6"/>
      <c r="JZP1" s="6"/>
      <c r="JZQ1" s="6"/>
      <c r="JZR1" s="6"/>
      <c r="JZS1" s="6"/>
      <c r="JZT1" s="6"/>
      <c r="JZU1" s="6"/>
      <c r="JZV1" s="6"/>
      <c r="JZW1" s="6"/>
      <c r="JZX1" s="6"/>
      <c r="JZY1" s="6"/>
      <c r="JZZ1" s="6"/>
      <c r="KAA1" s="6"/>
      <c r="KAB1" s="6"/>
      <c r="KAC1" s="6"/>
      <c r="KAD1" s="6"/>
      <c r="KAE1" s="6"/>
      <c r="KAF1" s="6"/>
      <c r="KAG1" s="6"/>
      <c r="KAH1" s="6"/>
      <c r="KAI1" s="6"/>
      <c r="KAJ1" s="6"/>
      <c r="KAK1" s="6"/>
      <c r="KAL1" s="6"/>
      <c r="KAM1" s="6"/>
      <c r="KAN1" s="6"/>
      <c r="KAO1" s="6"/>
      <c r="KAP1" s="6"/>
      <c r="KAQ1" s="6"/>
      <c r="KAR1" s="6"/>
      <c r="KAS1" s="6"/>
      <c r="KAT1" s="6"/>
      <c r="KAU1" s="6"/>
      <c r="KAV1" s="6"/>
      <c r="KAW1" s="6"/>
      <c r="KAX1" s="6"/>
      <c r="KAY1" s="6"/>
      <c r="KAZ1" s="6"/>
      <c r="KBA1" s="6"/>
      <c r="KBB1" s="6"/>
      <c r="KBC1" s="6"/>
      <c r="KBD1" s="6"/>
      <c r="KBE1" s="6"/>
      <c r="KBF1" s="6"/>
      <c r="KBG1" s="6"/>
      <c r="KBH1" s="6"/>
      <c r="KBI1" s="6"/>
      <c r="KBJ1" s="6"/>
      <c r="KBK1" s="6"/>
      <c r="KBL1" s="6"/>
      <c r="KBM1" s="6"/>
      <c r="KBN1" s="6"/>
      <c r="KBO1" s="6"/>
      <c r="KBP1" s="6"/>
      <c r="KBQ1" s="6"/>
      <c r="KBR1" s="6"/>
      <c r="KBS1" s="6"/>
      <c r="KBT1" s="6"/>
      <c r="KBU1" s="6"/>
      <c r="KBV1" s="6"/>
      <c r="KBW1" s="6"/>
      <c r="KBX1" s="6"/>
      <c r="KBY1" s="6"/>
      <c r="KBZ1" s="6"/>
      <c r="KCA1" s="6"/>
      <c r="KCB1" s="6"/>
      <c r="KCC1" s="6"/>
      <c r="KCD1" s="6"/>
      <c r="KCE1" s="6"/>
      <c r="KCF1" s="6"/>
      <c r="KCG1" s="6"/>
      <c r="KCH1" s="6"/>
      <c r="KCI1" s="6"/>
      <c r="KCJ1" s="6"/>
      <c r="KCK1" s="6"/>
      <c r="KCL1" s="6"/>
      <c r="KCM1" s="6"/>
      <c r="KCN1" s="6"/>
      <c r="KCO1" s="6"/>
      <c r="KCP1" s="6"/>
      <c r="KCQ1" s="6"/>
      <c r="KCR1" s="6"/>
      <c r="KCS1" s="6"/>
      <c r="KCT1" s="6"/>
      <c r="KCU1" s="6"/>
      <c r="KCV1" s="6"/>
      <c r="KCW1" s="6"/>
      <c r="KCX1" s="6"/>
      <c r="KCY1" s="6"/>
      <c r="KCZ1" s="6"/>
      <c r="KDA1" s="6"/>
      <c r="KDB1" s="6"/>
      <c r="KDC1" s="6"/>
      <c r="KDD1" s="6"/>
      <c r="KDE1" s="6"/>
      <c r="KDF1" s="6"/>
      <c r="KDG1" s="6"/>
      <c r="KDH1" s="6"/>
      <c r="KDI1" s="6"/>
      <c r="KDJ1" s="6"/>
      <c r="KDK1" s="6"/>
      <c r="KDL1" s="6"/>
      <c r="KDM1" s="6"/>
      <c r="KDN1" s="6"/>
      <c r="KDO1" s="6"/>
      <c r="KDP1" s="6"/>
      <c r="KDQ1" s="6"/>
      <c r="KDR1" s="6"/>
      <c r="KDS1" s="6"/>
      <c r="KDT1" s="6"/>
      <c r="KDU1" s="6"/>
      <c r="KDV1" s="6"/>
      <c r="KDW1" s="6"/>
      <c r="KDX1" s="6"/>
      <c r="KDY1" s="6"/>
      <c r="KDZ1" s="6"/>
      <c r="KEA1" s="6"/>
      <c r="KEB1" s="6"/>
      <c r="KEC1" s="6"/>
      <c r="KED1" s="6"/>
      <c r="KEE1" s="6"/>
      <c r="KEF1" s="6"/>
      <c r="KEG1" s="6"/>
      <c r="KEH1" s="6"/>
      <c r="KEI1" s="6"/>
      <c r="KEJ1" s="6"/>
      <c r="KEK1" s="6"/>
      <c r="KEL1" s="6"/>
      <c r="KEM1" s="6"/>
      <c r="KEN1" s="6"/>
      <c r="KEO1" s="6"/>
      <c r="KEP1" s="6"/>
      <c r="KEQ1" s="6"/>
      <c r="KER1" s="6"/>
      <c r="KES1" s="6"/>
      <c r="KET1" s="6"/>
      <c r="KEU1" s="6"/>
      <c r="KEV1" s="6"/>
      <c r="KEW1" s="6"/>
      <c r="KEX1" s="6"/>
      <c r="KEY1" s="6"/>
      <c r="KEZ1" s="6"/>
      <c r="KFA1" s="6"/>
      <c r="KFB1" s="6"/>
      <c r="KFC1" s="6"/>
      <c r="KFD1" s="6"/>
      <c r="KFE1" s="6"/>
      <c r="KFF1" s="6"/>
      <c r="KFG1" s="6"/>
      <c r="KFH1" s="6"/>
      <c r="KFI1" s="6"/>
      <c r="KFJ1" s="6"/>
      <c r="KFK1" s="6"/>
      <c r="KFL1" s="6"/>
      <c r="KFM1" s="6"/>
      <c r="KFN1" s="6"/>
      <c r="KFO1" s="6"/>
      <c r="KFP1" s="6"/>
      <c r="KFQ1" s="6"/>
      <c r="KFR1" s="6"/>
      <c r="KFS1" s="6"/>
      <c r="KFT1" s="6"/>
      <c r="KFU1" s="6"/>
      <c r="KFV1" s="6"/>
      <c r="KFW1" s="6"/>
      <c r="KFX1" s="6"/>
      <c r="KFY1" s="6"/>
      <c r="KFZ1" s="6"/>
      <c r="KGA1" s="6"/>
      <c r="KGB1" s="6"/>
      <c r="KGC1" s="6"/>
      <c r="KGD1" s="6"/>
      <c r="KGE1" s="6"/>
      <c r="KGF1" s="6"/>
      <c r="KGG1" s="6"/>
      <c r="KGH1" s="6"/>
      <c r="KGI1" s="6"/>
      <c r="KGJ1" s="6"/>
      <c r="KGK1" s="6"/>
      <c r="KGL1" s="6"/>
      <c r="KGM1" s="6"/>
      <c r="KGN1" s="6"/>
      <c r="KGO1" s="6"/>
      <c r="KGP1" s="6"/>
      <c r="KGQ1" s="6"/>
      <c r="KGR1" s="6"/>
      <c r="KGS1" s="6"/>
      <c r="KGT1" s="6"/>
      <c r="KGU1" s="6"/>
      <c r="KGV1" s="6"/>
      <c r="KGW1" s="6"/>
      <c r="KGX1" s="6"/>
      <c r="KGY1" s="6"/>
      <c r="KGZ1" s="6"/>
      <c r="KHA1" s="6"/>
      <c r="KHB1" s="6"/>
      <c r="KHC1" s="6"/>
      <c r="KHD1" s="6"/>
      <c r="KHE1" s="6"/>
      <c r="KHF1" s="6"/>
      <c r="KHG1" s="6"/>
      <c r="KHH1" s="6"/>
      <c r="KHI1" s="6"/>
      <c r="KHJ1" s="6"/>
      <c r="KHK1" s="6"/>
      <c r="KHL1" s="6"/>
      <c r="KHM1" s="6"/>
      <c r="KHN1" s="6"/>
      <c r="KHO1" s="6"/>
      <c r="KHP1" s="6"/>
      <c r="KHQ1" s="6"/>
      <c r="KHR1" s="6"/>
      <c r="KHS1" s="6"/>
      <c r="KHT1" s="6"/>
      <c r="KHU1" s="6"/>
      <c r="KHV1" s="6"/>
      <c r="KHW1" s="6"/>
      <c r="KHX1" s="6"/>
      <c r="KHY1" s="6"/>
      <c r="KHZ1" s="6"/>
      <c r="KIA1" s="6"/>
      <c r="KIB1" s="6"/>
      <c r="KIC1" s="6"/>
      <c r="KID1" s="6"/>
      <c r="KIE1" s="6"/>
      <c r="KIF1" s="6"/>
      <c r="KIG1" s="6"/>
      <c r="KIH1" s="6"/>
      <c r="KII1" s="6"/>
      <c r="KIJ1" s="6"/>
      <c r="KIK1" s="6"/>
      <c r="KIL1" s="6"/>
      <c r="KIM1" s="6"/>
      <c r="KIN1" s="6"/>
      <c r="KIO1" s="6"/>
      <c r="KIP1" s="6"/>
      <c r="KIQ1" s="6"/>
      <c r="KIR1" s="6"/>
      <c r="KIS1" s="6"/>
      <c r="KIT1" s="6"/>
      <c r="KIU1" s="6"/>
      <c r="KIV1" s="6"/>
      <c r="KIW1" s="6"/>
      <c r="KIX1" s="6"/>
      <c r="KIY1" s="6"/>
      <c r="KIZ1" s="6"/>
      <c r="KJA1" s="6"/>
      <c r="KJB1" s="6"/>
      <c r="KJC1" s="6"/>
      <c r="KJD1" s="6"/>
      <c r="KJE1" s="6"/>
      <c r="KJF1" s="6"/>
      <c r="KJG1" s="6"/>
      <c r="KJH1" s="6"/>
      <c r="KJI1" s="6"/>
      <c r="KJJ1" s="6"/>
      <c r="KJK1" s="6"/>
      <c r="KJL1" s="6"/>
      <c r="KJM1" s="6"/>
      <c r="KJN1" s="6"/>
      <c r="KJO1" s="6"/>
      <c r="KJP1" s="6"/>
      <c r="KJQ1" s="6"/>
      <c r="KJR1" s="6"/>
      <c r="KJS1" s="6"/>
      <c r="KJT1" s="6"/>
      <c r="KJU1" s="6"/>
      <c r="KJV1" s="6"/>
      <c r="KJW1" s="6"/>
      <c r="KJX1" s="6"/>
      <c r="KJY1" s="6"/>
      <c r="KJZ1" s="6"/>
      <c r="KKA1" s="6"/>
      <c r="KKB1" s="6"/>
      <c r="KKC1" s="6"/>
      <c r="KKD1" s="6"/>
      <c r="KKE1" s="6"/>
      <c r="KKF1" s="6"/>
      <c r="KKG1" s="6"/>
      <c r="KKH1" s="6"/>
      <c r="KKI1" s="6"/>
      <c r="KKJ1" s="6"/>
      <c r="KKK1" s="6"/>
      <c r="KKL1" s="6"/>
      <c r="KKM1" s="6"/>
      <c r="KKN1" s="6"/>
      <c r="KKO1" s="6"/>
      <c r="KKP1" s="6"/>
      <c r="KKQ1" s="6"/>
      <c r="KKR1" s="6"/>
      <c r="KKS1" s="6"/>
      <c r="KKT1" s="6"/>
      <c r="KKU1" s="6"/>
      <c r="KKV1" s="6"/>
      <c r="KKW1" s="6"/>
      <c r="KKX1" s="6"/>
      <c r="KKY1" s="6"/>
      <c r="KKZ1" s="6"/>
      <c r="KLA1" s="6"/>
      <c r="KLB1" s="6"/>
      <c r="KLC1" s="6"/>
      <c r="KLD1" s="6"/>
      <c r="KLE1" s="6"/>
      <c r="KLF1" s="6"/>
      <c r="KLG1" s="6"/>
      <c r="KLH1" s="6"/>
      <c r="KLI1" s="6"/>
      <c r="KLJ1" s="6"/>
      <c r="KLK1" s="6"/>
      <c r="KLL1" s="6"/>
      <c r="KLM1" s="6"/>
      <c r="KLN1" s="6"/>
      <c r="KLO1" s="6"/>
      <c r="KLP1" s="6"/>
      <c r="KLQ1" s="6"/>
      <c r="KLR1" s="6"/>
      <c r="KLS1" s="6"/>
      <c r="KLT1" s="6"/>
      <c r="KLU1" s="6"/>
      <c r="KLV1" s="6"/>
      <c r="KLW1" s="6"/>
      <c r="KLX1" s="6"/>
      <c r="KLY1" s="6"/>
      <c r="KLZ1" s="6"/>
      <c r="KMA1" s="6"/>
      <c r="KMB1" s="6"/>
      <c r="KMC1" s="6"/>
      <c r="KMD1" s="6"/>
      <c r="KME1" s="6"/>
      <c r="KMF1" s="6"/>
      <c r="KMG1" s="6"/>
      <c r="KMH1" s="6"/>
      <c r="KMI1" s="6"/>
      <c r="KMJ1" s="6"/>
      <c r="KMK1" s="6"/>
      <c r="KML1" s="6"/>
      <c r="KMM1" s="6"/>
      <c r="KMN1" s="6"/>
      <c r="KMO1" s="6"/>
      <c r="KMP1" s="6"/>
      <c r="KMQ1" s="6"/>
      <c r="KMR1" s="6"/>
      <c r="KMS1" s="6"/>
      <c r="KMT1" s="6"/>
      <c r="KMU1" s="6"/>
      <c r="KMV1" s="6"/>
      <c r="KMW1" s="6"/>
      <c r="KMX1" s="6"/>
      <c r="KMY1" s="6"/>
      <c r="KMZ1" s="6"/>
      <c r="KNA1" s="6"/>
      <c r="KNB1" s="6"/>
      <c r="KNC1" s="6"/>
      <c r="KND1" s="6"/>
      <c r="KNE1" s="6"/>
      <c r="KNF1" s="6"/>
      <c r="KNG1" s="6"/>
      <c r="KNH1" s="6"/>
      <c r="KNI1" s="6"/>
      <c r="KNJ1" s="6"/>
      <c r="KNK1" s="6"/>
      <c r="KNL1" s="6"/>
      <c r="KNM1" s="6"/>
      <c r="KNN1" s="6"/>
      <c r="KNO1" s="6"/>
      <c r="KNP1" s="6"/>
      <c r="KNQ1" s="6"/>
      <c r="KNR1" s="6"/>
      <c r="KNS1" s="6"/>
      <c r="KNT1" s="6"/>
      <c r="KNU1" s="6"/>
      <c r="KNV1" s="6"/>
      <c r="KNW1" s="6"/>
      <c r="KNX1" s="6"/>
      <c r="KNY1" s="6"/>
      <c r="KNZ1" s="6"/>
      <c r="KOA1" s="6"/>
      <c r="KOB1" s="6"/>
      <c r="KOC1" s="6"/>
      <c r="KOD1" s="6"/>
      <c r="KOE1" s="6"/>
      <c r="KOF1" s="6"/>
      <c r="KOG1" s="6"/>
      <c r="KOH1" s="6"/>
      <c r="KOI1" s="6"/>
      <c r="KOJ1" s="6"/>
      <c r="KOK1" s="6"/>
      <c r="KOL1" s="6"/>
      <c r="KOM1" s="6"/>
      <c r="KON1" s="6"/>
      <c r="KOO1" s="6"/>
      <c r="KOP1" s="6"/>
      <c r="KOQ1" s="6"/>
      <c r="KOR1" s="6"/>
      <c r="KOS1" s="6"/>
      <c r="KOT1" s="6"/>
      <c r="KOU1" s="6"/>
      <c r="KOV1" s="6"/>
      <c r="KOW1" s="6"/>
      <c r="KOX1" s="6"/>
      <c r="KOY1" s="6"/>
      <c r="KOZ1" s="6"/>
      <c r="KPA1" s="6"/>
      <c r="KPB1" s="6"/>
      <c r="KPC1" s="6"/>
      <c r="KPD1" s="6"/>
      <c r="KPE1" s="6"/>
      <c r="KPF1" s="6"/>
      <c r="KPG1" s="6"/>
      <c r="KPH1" s="6"/>
      <c r="KPI1" s="6"/>
      <c r="KPJ1" s="6"/>
      <c r="KPK1" s="6"/>
      <c r="KPL1" s="6"/>
      <c r="KPM1" s="6"/>
      <c r="KPN1" s="6"/>
      <c r="KPO1" s="6"/>
      <c r="KPP1" s="6"/>
      <c r="KPQ1" s="6"/>
      <c r="KPR1" s="6"/>
      <c r="KPS1" s="6"/>
      <c r="KPT1" s="6"/>
      <c r="KPU1" s="6"/>
      <c r="KPV1" s="6"/>
      <c r="KPW1" s="6"/>
      <c r="KPX1" s="6"/>
      <c r="KPY1" s="6"/>
      <c r="KPZ1" s="6"/>
      <c r="KQA1" s="6"/>
      <c r="KQB1" s="6"/>
      <c r="KQC1" s="6"/>
      <c r="KQD1" s="6"/>
      <c r="KQE1" s="6"/>
      <c r="KQF1" s="6"/>
      <c r="KQG1" s="6"/>
      <c r="KQH1" s="6"/>
      <c r="KQI1" s="6"/>
      <c r="KQJ1" s="6"/>
      <c r="KQK1" s="6"/>
      <c r="KQL1" s="6"/>
      <c r="KQM1" s="6"/>
      <c r="KQN1" s="6"/>
      <c r="KQO1" s="6"/>
      <c r="KQP1" s="6"/>
      <c r="KQQ1" s="6"/>
      <c r="KQR1" s="6"/>
      <c r="KQS1" s="6"/>
      <c r="KQT1" s="6"/>
      <c r="KQU1" s="6"/>
      <c r="KQV1" s="6"/>
      <c r="KQW1" s="6"/>
      <c r="KQX1" s="6"/>
      <c r="KQY1" s="6"/>
      <c r="KQZ1" s="6"/>
      <c r="KRA1" s="6"/>
      <c r="KRB1" s="6"/>
      <c r="KRC1" s="6"/>
      <c r="KRD1" s="6"/>
      <c r="KRE1" s="6"/>
      <c r="KRF1" s="6"/>
      <c r="KRG1" s="6"/>
      <c r="KRH1" s="6"/>
      <c r="KRI1" s="6"/>
      <c r="KRJ1" s="6"/>
      <c r="KRK1" s="6"/>
      <c r="KRL1" s="6"/>
      <c r="KRM1" s="6"/>
      <c r="KRN1" s="6"/>
      <c r="KRO1" s="6"/>
      <c r="KRP1" s="6"/>
      <c r="KRQ1" s="6"/>
      <c r="KRR1" s="6"/>
      <c r="KRS1" s="6"/>
      <c r="KRT1" s="6"/>
      <c r="KRU1" s="6"/>
      <c r="KRV1" s="6"/>
      <c r="KRW1" s="6"/>
      <c r="KRX1" s="6"/>
      <c r="KRY1" s="6"/>
      <c r="KRZ1" s="6"/>
      <c r="KSA1" s="6"/>
      <c r="KSB1" s="6"/>
      <c r="KSC1" s="6"/>
      <c r="KSD1" s="6"/>
      <c r="KSE1" s="6"/>
      <c r="KSF1" s="6"/>
      <c r="KSG1" s="6"/>
      <c r="KSH1" s="6"/>
      <c r="KSI1" s="6"/>
      <c r="KSJ1" s="6"/>
      <c r="KSK1" s="6"/>
      <c r="KSL1" s="6"/>
      <c r="KSM1" s="6"/>
      <c r="KSN1" s="6"/>
      <c r="KSO1" s="6"/>
      <c r="KSP1" s="6"/>
      <c r="KSQ1" s="6"/>
      <c r="KSR1" s="6"/>
      <c r="KSS1" s="6"/>
      <c r="KST1" s="6"/>
      <c r="KSU1" s="6"/>
      <c r="KSV1" s="6"/>
      <c r="KSW1" s="6"/>
      <c r="KSX1" s="6"/>
      <c r="KSY1" s="6"/>
      <c r="KSZ1" s="6"/>
      <c r="KTA1" s="6"/>
      <c r="KTB1" s="6"/>
      <c r="KTC1" s="6"/>
      <c r="KTD1" s="6"/>
      <c r="KTE1" s="6"/>
      <c r="KTF1" s="6"/>
      <c r="KTG1" s="6"/>
      <c r="KTH1" s="6"/>
      <c r="KTI1" s="6"/>
      <c r="KTJ1" s="6"/>
      <c r="KTK1" s="6"/>
      <c r="KTL1" s="6"/>
      <c r="KTM1" s="6"/>
      <c r="KTN1" s="6"/>
      <c r="KTO1" s="6"/>
      <c r="KTP1" s="6"/>
      <c r="KTQ1" s="6"/>
      <c r="KTR1" s="6"/>
      <c r="KTS1" s="6"/>
      <c r="KTT1" s="6"/>
      <c r="KTU1" s="6"/>
      <c r="KTV1" s="6"/>
      <c r="KTW1" s="6"/>
      <c r="KTX1" s="6"/>
      <c r="KTY1" s="6"/>
      <c r="KTZ1" s="6"/>
      <c r="KUA1" s="6"/>
      <c r="KUB1" s="6"/>
      <c r="KUC1" s="6"/>
      <c r="KUD1" s="6"/>
      <c r="KUE1" s="6"/>
      <c r="KUF1" s="6"/>
      <c r="KUG1" s="6"/>
      <c r="KUH1" s="6"/>
      <c r="KUI1" s="6"/>
      <c r="KUJ1" s="6"/>
      <c r="KUK1" s="6"/>
      <c r="KUL1" s="6"/>
      <c r="KUM1" s="6"/>
      <c r="KUN1" s="6"/>
      <c r="KUO1" s="6"/>
      <c r="KUP1" s="6"/>
      <c r="KUQ1" s="6"/>
      <c r="KUR1" s="6"/>
      <c r="KUS1" s="6"/>
      <c r="KUT1" s="6"/>
      <c r="KUU1" s="6"/>
      <c r="KUV1" s="6"/>
      <c r="KUW1" s="6"/>
      <c r="KUX1" s="6"/>
      <c r="KUY1" s="6"/>
      <c r="KUZ1" s="6"/>
      <c r="KVA1" s="6"/>
      <c r="KVB1" s="6"/>
      <c r="KVC1" s="6"/>
      <c r="KVD1" s="6"/>
      <c r="KVE1" s="6"/>
      <c r="KVF1" s="6"/>
      <c r="KVG1" s="6"/>
      <c r="KVH1" s="6"/>
      <c r="KVI1" s="6"/>
      <c r="KVJ1" s="6"/>
      <c r="KVK1" s="6"/>
      <c r="KVL1" s="6"/>
      <c r="KVM1" s="6"/>
      <c r="KVN1" s="6"/>
      <c r="KVO1" s="6"/>
      <c r="KVP1" s="6"/>
      <c r="KVQ1" s="6"/>
      <c r="KVR1" s="6"/>
      <c r="KVS1" s="6"/>
      <c r="KVT1" s="6"/>
      <c r="KVU1" s="6"/>
      <c r="KVV1" s="6"/>
      <c r="KVW1" s="6"/>
      <c r="KVX1" s="6"/>
      <c r="KVY1" s="6"/>
      <c r="KVZ1" s="6"/>
      <c r="KWA1" s="6"/>
      <c r="KWB1" s="6"/>
      <c r="KWC1" s="6"/>
      <c r="KWD1" s="6"/>
      <c r="KWE1" s="6"/>
      <c r="KWF1" s="6"/>
      <c r="KWG1" s="6"/>
      <c r="KWH1" s="6"/>
      <c r="KWI1" s="6"/>
      <c r="KWJ1" s="6"/>
      <c r="KWK1" s="6"/>
      <c r="KWL1" s="6"/>
      <c r="KWM1" s="6"/>
      <c r="KWN1" s="6"/>
      <c r="KWO1" s="6"/>
      <c r="KWP1" s="6"/>
      <c r="KWQ1" s="6"/>
      <c r="KWR1" s="6"/>
      <c r="KWS1" s="6"/>
      <c r="KWT1" s="6"/>
      <c r="KWU1" s="6"/>
      <c r="KWV1" s="6"/>
      <c r="KWW1" s="6"/>
      <c r="KWX1" s="6"/>
      <c r="KWY1" s="6"/>
      <c r="KWZ1" s="6"/>
      <c r="KXA1" s="6"/>
      <c r="KXB1" s="6"/>
      <c r="KXC1" s="6"/>
      <c r="KXD1" s="6"/>
      <c r="KXE1" s="6"/>
      <c r="KXF1" s="6"/>
      <c r="KXG1" s="6"/>
      <c r="KXH1" s="6"/>
      <c r="KXI1" s="6"/>
      <c r="KXJ1" s="6"/>
      <c r="KXK1" s="6"/>
      <c r="KXL1" s="6"/>
      <c r="KXM1" s="6"/>
      <c r="KXN1" s="6"/>
      <c r="KXO1" s="6"/>
      <c r="KXP1" s="6"/>
      <c r="KXQ1" s="6"/>
      <c r="KXR1" s="6"/>
      <c r="KXS1" s="6"/>
      <c r="KXT1" s="6"/>
      <c r="KXU1" s="6"/>
      <c r="KXV1" s="6"/>
      <c r="KXW1" s="6"/>
      <c r="KXX1" s="6"/>
      <c r="KXY1" s="6"/>
      <c r="KXZ1" s="6"/>
      <c r="KYA1" s="6"/>
      <c r="KYB1" s="6"/>
      <c r="KYC1" s="6"/>
      <c r="KYD1" s="6"/>
      <c r="KYE1" s="6"/>
      <c r="KYF1" s="6"/>
      <c r="KYG1" s="6"/>
      <c r="KYH1" s="6"/>
      <c r="KYI1" s="6"/>
      <c r="KYJ1" s="6"/>
      <c r="KYK1" s="6"/>
      <c r="KYL1" s="6"/>
      <c r="KYM1" s="6"/>
      <c r="KYN1" s="6"/>
      <c r="KYO1" s="6"/>
      <c r="KYP1" s="6"/>
      <c r="KYQ1" s="6"/>
      <c r="KYR1" s="6"/>
      <c r="KYS1" s="6"/>
      <c r="KYT1" s="6"/>
      <c r="KYU1" s="6"/>
      <c r="KYV1" s="6"/>
      <c r="KYW1" s="6"/>
      <c r="KYX1" s="6"/>
      <c r="KYY1" s="6"/>
      <c r="KYZ1" s="6"/>
      <c r="KZA1" s="6"/>
      <c r="KZB1" s="6"/>
      <c r="KZC1" s="6"/>
      <c r="KZD1" s="6"/>
      <c r="KZE1" s="6"/>
      <c r="KZF1" s="6"/>
      <c r="KZG1" s="6"/>
      <c r="KZH1" s="6"/>
      <c r="KZI1" s="6"/>
      <c r="KZJ1" s="6"/>
      <c r="KZK1" s="6"/>
      <c r="KZL1" s="6"/>
      <c r="KZM1" s="6"/>
      <c r="KZN1" s="6"/>
      <c r="KZO1" s="6"/>
      <c r="KZP1" s="6"/>
      <c r="KZQ1" s="6"/>
      <c r="KZR1" s="6"/>
      <c r="KZS1" s="6"/>
      <c r="KZT1" s="6"/>
      <c r="KZU1" s="6"/>
      <c r="KZV1" s="6"/>
      <c r="KZW1" s="6"/>
      <c r="KZX1" s="6"/>
      <c r="KZY1" s="6"/>
      <c r="KZZ1" s="6"/>
      <c r="LAA1" s="6"/>
      <c r="LAB1" s="6"/>
      <c r="LAC1" s="6"/>
      <c r="LAD1" s="6"/>
      <c r="LAE1" s="6"/>
      <c r="LAF1" s="6"/>
      <c r="LAG1" s="6"/>
      <c r="LAH1" s="6"/>
      <c r="LAI1" s="6"/>
      <c r="LAJ1" s="6"/>
      <c r="LAK1" s="6"/>
      <c r="LAL1" s="6"/>
      <c r="LAM1" s="6"/>
      <c r="LAN1" s="6"/>
      <c r="LAO1" s="6"/>
      <c r="LAP1" s="6"/>
      <c r="LAQ1" s="6"/>
      <c r="LAR1" s="6"/>
      <c r="LAS1" s="6"/>
      <c r="LAT1" s="6"/>
      <c r="LAU1" s="6"/>
      <c r="LAV1" s="6"/>
      <c r="LAW1" s="6"/>
      <c r="LAX1" s="6"/>
      <c r="LAY1" s="6"/>
      <c r="LAZ1" s="6"/>
      <c r="LBA1" s="6"/>
      <c r="LBB1" s="6"/>
      <c r="LBC1" s="6"/>
      <c r="LBD1" s="6"/>
      <c r="LBE1" s="6"/>
      <c r="LBF1" s="6"/>
      <c r="LBG1" s="6"/>
      <c r="LBH1" s="6"/>
      <c r="LBI1" s="6"/>
      <c r="LBJ1" s="6"/>
      <c r="LBK1" s="6"/>
      <c r="LBL1" s="6"/>
      <c r="LBM1" s="6"/>
      <c r="LBN1" s="6"/>
      <c r="LBO1" s="6"/>
      <c r="LBP1" s="6"/>
      <c r="LBQ1" s="6"/>
      <c r="LBR1" s="6"/>
      <c r="LBS1" s="6"/>
      <c r="LBT1" s="6"/>
      <c r="LBU1" s="6"/>
      <c r="LBV1" s="6"/>
      <c r="LBW1" s="6"/>
      <c r="LBX1" s="6"/>
      <c r="LBY1" s="6"/>
      <c r="LBZ1" s="6"/>
      <c r="LCA1" s="6"/>
      <c r="LCB1" s="6"/>
      <c r="LCC1" s="6"/>
      <c r="LCD1" s="6"/>
      <c r="LCE1" s="6"/>
      <c r="LCF1" s="6"/>
      <c r="LCG1" s="6"/>
      <c r="LCH1" s="6"/>
      <c r="LCI1" s="6"/>
      <c r="LCJ1" s="6"/>
      <c r="LCK1" s="6"/>
      <c r="LCL1" s="6"/>
      <c r="LCM1" s="6"/>
      <c r="LCN1" s="6"/>
      <c r="LCO1" s="6"/>
      <c r="LCP1" s="6"/>
      <c r="LCQ1" s="6"/>
      <c r="LCR1" s="6"/>
      <c r="LCS1" s="6"/>
      <c r="LCT1" s="6"/>
      <c r="LCU1" s="6"/>
      <c r="LCV1" s="6"/>
      <c r="LCW1" s="6"/>
      <c r="LCX1" s="6"/>
      <c r="LCY1" s="6"/>
      <c r="LCZ1" s="6"/>
      <c r="LDA1" s="6"/>
      <c r="LDB1" s="6"/>
      <c r="LDC1" s="6"/>
      <c r="LDD1" s="6"/>
      <c r="LDE1" s="6"/>
      <c r="LDF1" s="6"/>
      <c r="LDG1" s="6"/>
      <c r="LDH1" s="6"/>
      <c r="LDI1" s="6"/>
      <c r="LDJ1" s="6"/>
      <c r="LDK1" s="6"/>
      <c r="LDL1" s="6"/>
      <c r="LDM1" s="6"/>
      <c r="LDN1" s="6"/>
      <c r="LDO1" s="6"/>
      <c r="LDP1" s="6"/>
      <c r="LDQ1" s="6"/>
      <c r="LDR1" s="6"/>
      <c r="LDS1" s="6"/>
      <c r="LDT1" s="6"/>
      <c r="LDU1" s="6"/>
      <c r="LDV1" s="6"/>
      <c r="LDW1" s="6"/>
      <c r="LDX1" s="6"/>
      <c r="LDY1" s="6"/>
      <c r="LDZ1" s="6"/>
      <c r="LEA1" s="6"/>
      <c r="LEB1" s="6"/>
      <c r="LEC1" s="6"/>
      <c r="LED1" s="6"/>
      <c r="LEE1" s="6"/>
      <c r="LEF1" s="6"/>
      <c r="LEG1" s="6"/>
      <c r="LEH1" s="6"/>
      <c r="LEI1" s="6"/>
      <c r="LEJ1" s="6"/>
      <c r="LEK1" s="6"/>
      <c r="LEL1" s="6"/>
      <c r="LEM1" s="6"/>
      <c r="LEN1" s="6"/>
      <c r="LEO1" s="6"/>
      <c r="LEP1" s="6"/>
      <c r="LEQ1" s="6"/>
      <c r="LER1" s="6"/>
      <c r="LES1" s="6"/>
      <c r="LET1" s="6"/>
      <c r="LEU1" s="6"/>
      <c r="LEV1" s="6"/>
      <c r="LEW1" s="6"/>
      <c r="LEX1" s="6"/>
      <c r="LEY1" s="6"/>
      <c r="LEZ1" s="6"/>
      <c r="LFA1" s="6"/>
      <c r="LFB1" s="6"/>
      <c r="LFC1" s="6"/>
      <c r="LFD1" s="6"/>
      <c r="LFE1" s="6"/>
      <c r="LFF1" s="6"/>
      <c r="LFG1" s="6"/>
      <c r="LFH1" s="6"/>
      <c r="LFI1" s="6"/>
      <c r="LFJ1" s="6"/>
      <c r="LFK1" s="6"/>
      <c r="LFL1" s="6"/>
      <c r="LFM1" s="6"/>
      <c r="LFN1" s="6"/>
      <c r="LFO1" s="6"/>
      <c r="LFP1" s="6"/>
      <c r="LFQ1" s="6"/>
      <c r="LFR1" s="6"/>
      <c r="LFS1" s="6"/>
      <c r="LFT1" s="6"/>
      <c r="LFU1" s="6"/>
      <c r="LFV1" s="6"/>
      <c r="LFW1" s="6"/>
      <c r="LFX1" s="6"/>
      <c r="LFY1" s="6"/>
      <c r="LFZ1" s="6"/>
      <c r="LGA1" s="6"/>
      <c r="LGB1" s="6"/>
      <c r="LGC1" s="6"/>
      <c r="LGD1" s="6"/>
      <c r="LGE1" s="6"/>
      <c r="LGF1" s="6"/>
      <c r="LGG1" s="6"/>
      <c r="LGH1" s="6"/>
      <c r="LGI1" s="6"/>
      <c r="LGJ1" s="6"/>
      <c r="LGK1" s="6"/>
      <c r="LGL1" s="6"/>
      <c r="LGM1" s="6"/>
      <c r="LGN1" s="6"/>
      <c r="LGO1" s="6"/>
      <c r="LGP1" s="6"/>
      <c r="LGQ1" s="6"/>
      <c r="LGR1" s="6"/>
      <c r="LGS1" s="6"/>
      <c r="LGT1" s="6"/>
      <c r="LGU1" s="6"/>
      <c r="LGV1" s="6"/>
      <c r="LGW1" s="6"/>
      <c r="LGX1" s="6"/>
      <c r="LGY1" s="6"/>
      <c r="LGZ1" s="6"/>
      <c r="LHA1" s="6"/>
      <c r="LHB1" s="6"/>
      <c r="LHC1" s="6"/>
      <c r="LHD1" s="6"/>
      <c r="LHE1" s="6"/>
      <c r="LHF1" s="6"/>
      <c r="LHG1" s="6"/>
      <c r="LHH1" s="6"/>
      <c r="LHI1" s="6"/>
      <c r="LHJ1" s="6"/>
      <c r="LHK1" s="6"/>
      <c r="LHL1" s="6"/>
      <c r="LHM1" s="6"/>
      <c r="LHN1" s="6"/>
      <c r="LHO1" s="6"/>
      <c r="LHP1" s="6"/>
      <c r="LHQ1" s="6"/>
      <c r="LHR1" s="6"/>
      <c r="LHS1" s="6"/>
      <c r="LHT1" s="6"/>
      <c r="LHU1" s="6"/>
      <c r="LHV1" s="6"/>
      <c r="LHW1" s="6"/>
      <c r="LHX1" s="6"/>
      <c r="LHY1" s="6"/>
      <c r="LHZ1" s="6"/>
      <c r="LIA1" s="6"/>
      <c r="LIB1" s="6"/>
      <c r="LIC1" s="6"/>
      <c r="LID1" s="6"/>
      <c r="LIE1" s="6"/>
      <c r="LIF1" s="6"/>
      <c r="LIG1" s="6"/>
      <c r="LIH1" s="6"/>
      <c r="LII1" s="6"/>
      <c r="LIJ1" s="6"/>
      <c r="LIK1" s="6"/>
      <c r="LIL1" s="6"/>
      <c r="LIM1" s="6"/>
      <c r="LIN1" s="6"/>
      <c r="LIO1" s="6"/>
      <c r="LIP1" s="6"/>
      <c r="LIQ1" s="6"/>
      <c r="LIR1" s="6"/>
      <c r="LIS1" s="6"/>
      <c r="LIT1" s="6"/>
      <c r="LIU1" s="6"/>
      <c r="LIV1" s="6"/>
      <c r="LIW1" s="6"/>
      <c r="LIX1" s="6"/>
      <c r="LIY1" s="6"/>
      <c r="LIZ1" s="6"/>
      <c r="LJA1" s="6"/>
      <c r="LJB1" s="6"/>
      <c r="LJC1" s="6"/>
      <c r="LJD1" s="6"/>
      <c r="LJE1" s="6"/>
      <c r="LJF1" s="6"/>
      <c r="LJG1" s="6"/>
      <c r="LJH1" s="6"/>
      <c r="LJI1" s="6"/>
      <c r="LJJ1" s="6"/>
      <c r="LJK1" s="6"/>
      <c r="LJL1" s="6"/>
      <c r="LJM1" s="6"/>
      <c r="LJN1" s="6"/>
      <c r="LJO1" s="6"/>
      <c r="LJP1" s="6"/>
      <c r="LJQ1" s="6"/>
      <c r="LJR1" s="6"/>
      <c r="LJS1" s="6"/>
      <c r="LJT1" s="6"/>
      <c r="LJU1" s="6"/>
      <c r="LJV1" s="6"/>
      <c r="LJW1" s="6"/>
      <c r="LJX1" s="6"/>
      <c r="LJY1" s="6"/>
      <c r="LJZ1" s="6"/>
      <c r="LKA1" s="6"/>
      <c r="LKB1" s="6"/>
      <c r="LKC1" s="6"/>
      <c r="LKD1" s="6"/>
      <c r="LKE1" s="6"/>
      <c r="LKF1" s="6"/>
      <c r="LKG1" s="6"/>
      <c r="LKH1" s="6"/>
      <c r="LKI1" s="6"/>
      <c r="LKJ1" s="6"/>
      <c r="LKK1" s="6"/>
      <c r="LKL1" s="6"/>
      <c r="LKM1" s="6"/>
      <c r="LKN1" s="6"/>
      <c r="LKO1" s="6"/>
      <c r="LKP1" s="6"/>
      <c r="LKQ1" s="6"/>
      <c r="LKR1" s="6"/>
      <c r="LKS1" s="6"/>
      <c r="LKT1" s="6"/>
      <c r="LKU1" s="6"/>
      <c r="LKV1" s="6"/>
      <c r="LKW1" s="6"/>
      <c r="LKX1" s="6"/>
      <c r="LKY1" s="6"/>
      <c r="LKZ1" s="6"/>
      <c r="LLA1" s="6"/>
      <c r="LLB1" s="6"/>
      <c r="LLC1" s="6"/>
      <c r="LLD1" s="6"/>
      <c r="LLE1" s="6"/>
      <c r="LLF1" s="6"/>
      <c r="LLG1" s="6"/>
      <c r="LLH1" s="6"/>
      <c r="LLI1" s="6"/>
      <c r="LLJ1" s="6"/>
      <c r="LLK1" s="6"/>
      <c r="LLL1" s="6"/>
      <c r="LLM1" s="6"/>
      <c r="LLN1" s="6"/>
      <c r="LLO1" s="6"/>
      <c r="LLP1" s="6"/>
      <c r="LLQ1" s="6"/>
      <c r="LLR1" s="6"/>
      <c r="LLS1" s="6"/>
      <c r="LLT1" s="6"/>
      <c r="LLU1" s="6"/>
      <c r="LLV1" s="6"/>
      <c r="LLW1" s="6"/>
      <c r="LLX1" s="6"/>
      <c r="LLY1" s="6"/>
      <c r="LLZ1" s="6"/>
      <c r="LMA1" s="6"/>
      <c r="LMB1" s="6"/>
      <c r="LMC1" s="6"/>
      <c r="LMD1" s="6"/>
      <c r="LME1" s="6"/>
      <c r="LMF1" s="6"/>
      <c r="LMG1" s="6"/>
      <c r="LMH1" s="6"/>
      <c r="LMI1" s="6"/>
      <c r="LMJ1" s="6"/>
      <c r="LMK1" s="6"/>
      <c r="LML1" s="6"/>
      <c r="LMM1" s="6"/>
      <c r="LMN1" s="6"/>
      <c r="LMO1" s="6"/>
      <c r="LMP1" s="6"/>
      <c r="LMQ1" s="6"/>
      <c r="LMR1" s="6"/>
      <c r="LMS1" s="6"/>
      <c r="LMT1" s="6"/>
      <c r="LMU1" s="6"/>
      <c r="LMV1" s="6"/>
      <c r="LMW1" s="6"/>
      <c r="LMX1" s="6"/>
      <c r="LMY1" s="6"/>
      <c r="LMZ1" s="6"/>
      <c r="LNA1" s="6"/>
      <c r="LNB1" s="6"/>
      <c r="LNC1" s="6"/>
      <c r="LND1" s="6"/>
      <c r="LNE1" s="6"/>
      <c r="LNF1" s="6"/>
      <c r="LNG1" s="6"/>
      <c r="LNH1" s="6"/>
      <c r="LNI1" s="6"/>
      <c r="LNJ1" s="6"/>
      <c r="LNK1" s="6"/>
      <c r="LNL1" s="6"/>
      <c r="LNM1" s="6"/>
      <c r="LNN1" s="6"/>
      <c r="LNO1" s="6"/>
      <c r="LNP1" s="6"/>
      <c r="LNQ1" s="6"/>
      <c r="LNR1" s="6"/>
      <c r="LNS1" s="6"/>
      <c r="LNT1" s="6"/>
      <c r="LNU1" s="6"/>
      <c r="LNV1" s="6"/>
      <c r="LNW1" s="6"/>
      <c r="LNX1" s="6"/>
      <c r="LNY1" s="6"/>
      <c r="LNZ1" s="6"/>
      <c r="LOA1" s="6"/>
      <c r="LOB1" s="6"/>
      <c r="LOC1" s="6"/>
      <c r="LOD1" s="6"/>
      <c r="LOE1" s="6"/>
      <c r="LOF1" s="6"/>
      <c r="LOG1" s="6"/>
      <c r="LOH1" s="6"/>
      <c r="LOI1" s="6"/>
      <c r="LOJ1" s="6"/>
      <c r="LOK1" s="6"/>
      <c r="LOL1" s="6"/>
      <c r="LOM1" s="6"/>
      <c r="LON1" s="6"/>
      <c r="LOO1" s="6"/>
      <c r="LOP1" s="6"/>
      <c r="LOQ1" s="6"/>
      <c r="LOR1" s="6"/>
      <c r="LOS1" s="6"/>
      <c r="LOT1" s="6"/>
      <c r="LOU1" s="6"/>
      <c r="LOV1" s="6"/>
      <c r="LOW1" s="6"/>
      <c r="LOX1" s="6"/>
      <c r="LOY1" s="6"/>
      <c r="LOZ1" s="6"/>
      <c r="LPA1" s="6"/>
      <c r="LPB1" s="6"/>
      <c r="LPC1" s="6"/>
      <c r="LPD1" s="6"/>
      <c r="LPE1" s="6"/>
      <c r="LPF1" s="6"/>
      <c r="LPG1" s="6"/>
      <c r="LPH1" s="6"/>
      <c r="LPI1" s="6"/>
      <c r="LPJ1" s="6"/>
      <c r="LPK1" s="6"/>
      <c r="LPL1" s="6"/>
      <c r="LPM1" s="6"/>
      <c r="LPN1" s="6"/>
      <c r="LPO1" s="6"/>
      <c r="LPP1" s="6"/>
      <c r="LPQ1" s="6"/>
      <c r="LPR1" s="6"/>
      <c r="LPS1" s="6"/>
      <c r="LPT1" s="6"/>
      <c r="LPU1" s="6"/>
      <c r="LPV1" s="6"/>
      <c r="LPW1" s="6"/>
      <c r="LPX1" s="6"/>
      <c r="LPY1" s="6"/>
      <c r="LPZ1" s="6"/>
      <c r="LQA1" s="6"/>
      <c r="LQB1" s="6"/>
      <c r="LQC1" s="6"/>
      <c r="LQD1" s="6"/>
      <c r="LQE1" s="6"/>
      <c r="LQF1" s="6"/>
      <c r="LQG1" s="6"/>
      <c r="LQH1" s="6"/>
      <c r="LQI1" s="6"/>
      <c r="LQJ1" s="6"/>
      <c r="LQK1" s="6"/>
      <c r="LQL1" s="6"/>
      <c r="LQM1" s="6"/>
      <c r="LQN1" s="6"/>
      <c r="LQO1" s="6"/>
      <c r="LQP1" s="6"/>
      <c r="LQQ1" s="6"/>
      <c r="LQR1" s="6"/>
      <c r="LQS1" s="6"/>
      <c r="LQT1" s="6"/>
      <c r="LQU1" s="6"/>
      <c r="LQV1" s="6"/>
      <c r="LQW1" s="6"/>
      <c r="LQX1" s="6"/>
      <c r="LQY1" s="6"/>
      <c r="LQZ1" s="6"/>
      <c r="LRA1" s="6"/>
      <c r="LRB1" s="6"/>
      <c r="LRC1" s="6"/>
      <c r="LRD1" s="6"/>
      <c r="LRE1" s="6"/>
      <c r="LRF1" s="6"/>
      <c r="LRG1" s="6"/>
      <c r="LRH1" s="6"/>
      <c r="LRI1" s="6"/>
      <c r="LRJ1" s="6"/>
      <c r="LRK1" s="6"/>
      <c r="LRL1" s="6"/>
      <c r="LRM1" s="6"/>
      <c r="LRN1" s="6"/>
      <c r="LRO1" s="6"/>
      <c r="LRP1" s="6"/>
      <c r="LRQ1" s="6"/>
      <c r="LRR1" s="6"/>
      <c r="LRS1" s="6"/>
      <c r="LRT1" s="6"/>
      <c r="LRU1" s="6"/>
      <c r="LRV1" s="6"/>
      <c r="LRW1" s="6"/>
      <c r="LRX1" s="6"/>
      <c r="LRY1" s="6"/>
      <c r="LRZ1" s="6"/>
      <c r="LSA1" s="6"/>
      <c r="LSB1" s="6"/>
      <c r="LSC1" s="6"/>
      <c r="LSD1" s="6"/>
      <c r="LSE1" s="6"/>
      <c r="LSF1" s="6"/>
      <c r="LSG1" s="6"/>
      <c r="LSH1" s="6"/>
      <c r="LSI1" s="6"/>
      <c r="LSJ1" s="6"/>
      <c r="LSK1" s="6"/>
      <c r="LSL1" s="6"/>
      <c r="LSM1" s="6"/>
      <c r="LSN1" s="6"/>
      <c r="LSO1" s="6"/>
      <c r="LSP1" s="6"/>
      <c r="LSQ1" s="6"/>
      <c r="LSR1" s="6"/>
      <c r="LSS1" s="6"/>
      <c r="LST1" s="6"/>
      <c r="LSU1" s="6"/>
      <c r="LSV1" s="6"/>
      <c r="LSW1" s="6"/>
      <c r="LSX1" s="6"/>
      <c r="LSY1" s="6"/>
      <c r="LSZ1" s="6"/>
      <c r="LTA1" s="6"/>
      <c r="LTB1" s="6"/>
      <c r="LTC1" s="6"/>
      <c r="LTD1" s="6"/>
      <c r="LTE1" s="6"/>
      <c r="LTF1" s="6"/>
      <c r="LTG1" s="6"/>
      <c r="LTH1" s="6"/>
      <c r="LTI1" s="6"/>
      <c r="LTJ1" s="6"/>
      <c r="LTK1" s="6"/>
      <c r="LTL1" s="6"/>
      <c r="LTM1" s="6"/>
      <c r="LTN1" s="6"/>
      <c r="LTO1" s="6"/>
      <c r="LTP1" s="6"/>
      <c r="LTQ1" s="6"/>
      <c r="LTR1" s="6"/>
      <c r="LTS1" s="6"/>
      <c r="LTT1" s="6"/>
      <c r="LTU1" s="6"/>
      <c r="LTV1" s="6"/>
      <c r="LTW1" s="6"/>
      <c r="LTX1" s="6"/>
      <c r="LTY1" s="6"/>
      <c r="LTZ1" s="6"/>
      <c r="LUA1" s="6"/>
      <c r="LUB1" s="6"/>
      <c r="LUC1" s="6"/>
      <c r="LUD1" s="6"/>
      <c r="LUE1" s="6"/>
      <c r="LUF1" s="6"/>
      <c r="LUG1" s="6"/>
      <c r="LUH1" s="6"/>
      <c r="LUI1" s="6"/>
      <c r="LUJ1" s="6"/>
      <c r="LUK1" s="6"/>
      <c r="LUL1" s="6"/>
      <c r="LUM1" s="6"/>
      <c r="LUN1" s="6"/>
      <c r="LUO1" s="6"/>
      <c r="LUP1" s="6"/>
      <c r="LUQ1" s="6"/>
      <c r="LUR1" s="6"/>
      <c r="LUS1" s="6"/>
      <c r="LUT1" s="6"/>
      <c r="LUU1" s="6"/>
      <c r="LUV1" s="6"/>
      <c r="LUW1" s="6"/>
      <c r="LUX1" s="6"/>
      <c r="LUY1" s="6"/>
      <c r="LUZ1" s="6"/>
      <c r="LVA1" s="6"/>
      <c r="LVB1" s="6"/>
      <c r="LVC1" s="6"/>
      <c r="LVD1" s="6"/>
      <c r="LVE1" s="6"/>
      <c r="LVF1" s="6"/>
      <c r="LVG1" s="6"/>
      <c r="LVH1" s="6"/>
      <c r="LVI1" s="6"/>
      <c r="LVJ1" s="6"/>
      <c r="LVK1" s="6"/>
      <c r="LVL1" s="6"/>
      <c r="LVM1" s="6"/>
      <c r="LVN1" s="6"/>
      <c r="LVO1" s="6"/>
      <c r="LVP1" s="6"/>
      <c r="LVQ1" s="6"/>
      <c r="LVR1" s="6"/>
      <c r="LVS1" s="6"/>
      <c r="LVT1" s="6"/>
      <c r="LVU1" s="6"/>
      <c r="LVV1" s="6"/>
      <c r="LVW1" s="6"/>
      <c r="LVX1" s="6"/>
      <c r="LVY1" s="6"/>
      <c r="LVZ1" s="6"/>
      <c r="LWA1" s="6"/>
      <c r="LWB1" s="6"/>
      <c r="LWC1" s="6"/>
      <c r="LWD1" s="6"/>
      <c r="LWE1" s="6"/>
      <c r="LWF1" s="6"/>
      <c r="LWG1" s="6"/>
      <c r="LWH1" s="6"/>
      <c r="LWI1" s="6"/>
      <c r="LWJ1" s="6"/>
      <c r="LWK1" s="6"/>
      <c r="LWL1" s="6"/>
      <c r="LWM1" s="6"/>
      <c r="LWN1" s="6"/>
      <c r="LWO1" s="6"/>
      <c r="LWP1" s="6"/>
      <c r="LWQ1" s="6"/>
      <c r="LWR1" s="6"/>
      <c r="LWS1" s="6"/>
      <c r="LWT1" s="6"/>
      <c r="LWU1" s="6"/>
      <c r="LWV1" s="6"/>
      <c r="LWW1" s="6"/>
      <c r="LWX1" s="6"/>
      <c r="LWY1" s="6"/>
      <c r="LWZ1" s="6"/>
      <c r="LXA1" s="6"/>
      <c r="LXB1" s="6"/>
      <c r="LXC1" s="6"/>
      <c r="LXD1" s="6"/>
      <c r="LXE1" s="6"/>
      <c r="LXF1" s="6"/>
      <c r="LXG1" s="6"/>
      <c r="LXH1" s="6"/>
      <c r="LXI1" s="6"/>
      <c r="LXJ1" s="6"/>
      <c r="LXK1" s="6"/>
      <c r="LXL1" s="6"/>
      <c r="LXM1" s="6"/>
      <c r="LXN1" s="6"/>
      <c r="LXO1" s="6"/>
      <c r="LXP1" s="6"/>
      <c r="LXQ1" s="6"/>
      <c r="LXR1" s="6"/>
      <c r="LXS1" s="6"/>
      <c r="LXT1" s="6"/>
      <c r="LXU1" s="6"/>
      <c r="LXV1" s="6"/>
      <c r="LXW1" s="6"/>
      <c r="LXX1" s="6"/>
      <c r="LXY1" s="6"/>
      <c r="LXZ1" s="6"/>
      <c r="LYA1" s="6"/>
      <c r="LYB1" s="6"/>
      <c r="LYC1" s="6"/>
      <c r="LYD1" s="6"/>
      <c r="LYE1" s="6"/>
      <c r="LYF1" s="6"/>
      <c r="LYG1" s="6"/>
      <c r="LYH1" s="6"/>
      <c r="LYI1" s="6"/>
      <c r="LYJ1" s="6"/>
      <c r="LYK1" s="6"/>
      <c r="LYL1" s="6"/>
      <c r="LYM1" s="6"/>
      <c r="LYN1" s="6"/>
      <c r="LYO1" s="6"/>
      <c r="LYP1" s="6"/>
      <c r="LYQ1" s="6"/>
      <c r="LYR1" s="6"/>
      <c r="LYS1" s="6"/>
      <c r="LYT1" s="6"/>
      <c r="LYU1" s="6"/>
      <c r="LYV1" s="6"/>
      <c r="LYW1" s="6"/>
      <c r="LYX1" s="6"/>
      <c r="LYY1" s="6"/>
      <c r="LYZ1" s="6"/>
      <c r="LZA1" s="6"/>
      <c r="LZB1" s="6"/>
      <c r="LZC1" s="6"/>
      <c r="LZD1" s="6"/>
      <c r="LZE1" s="6"/>
      <c r="LZF1" s="6"/>
      <c r="LZG1" s="6"/>
      <c r="LZH1" s="6"/>
      <c r="LZI1" s="6"/>
      <c r="LZJ1" s="6"/>
      <c r="LZK1" s="6"/>
      <c r="LZL1" s="6"/>
      <c r="LZM1" s="6"/>
      <c r="LZN1" s="6"/>
      <c r="LZO1" s="6"/>
      <c r="LZP1" s="6"/>
      <c r="LZQ1" s="6"/>
      <c r="LZR1" s="6"/>
      <c r="LZS1" s="6"/>
      <c r="LZT1" s="6"/>
      <c r="LZU1" s="6"/>
      <c r="LZV1" s="6"/>
      <c r="LZW1" s="6"/>
      <c r="LZX1" s="6"/>
      <c r="LZY1" s="6"/>
      <c r="LZZ1" s="6"/>
      <c r="MAA1" s="6"/>
      <c r="MAB1" s="6"/>
      <c r="MAC1" s="6"/>
      <c r="MAD1" s="6"/>
      <c r="MAE1" s="6"/>
      <c r="MAF1" s="6"/>
      <c r="MAG1" s="6"/>
      <c r="MAH1" s="6"/>
      <c r="MAI1" s="6"/>
      <c r="MAJ1" s="6"/>
      <c r="MAK1" s="6"/>
      <c r="MAL1" s="6"/>
      <c r="MAM1" s="6"/>
      <c r="MAN1" s="6"/>
      <c r="MAO1" s="6"/>
      <c r="MAP1" s="6"/>
      <c r="MAQ1" s="6"/>
      <c r="MAR1" s="6"/>
      <c r="MAS1" s="6"/>
      <c r="MAT1" s="6"/>
      <c r="MAU1" s="6"/>
      <c r="MAV1" s="6"/>
      <c r="MAW1" s="6"/>
      <c r="MAX1" s="6"/>
      <c r="MAY1" s="6"/>
      <c r="MAZ1" s="6"/>
      <c r="MBA1" s="6"/>
      <c r="MBB1" s="6"/>
      <c r="MBC1" s="6"/>
      <c r="MBD1" s="6"/>
      <c r="MBE1" s="6"/>
      <c r="MBF1" s="6"/>
      <c r="MBG1" s="6"/>
      <c r="MBH1" s="6"/>
      <c r="MBI1" s="6"/>
      <c r="MBJ1" s="6"/>
      <c r="MBK1" s="6"/>
      <c r="MBL1" s="6"/>
      <c r="MBM1" s="6"/>
      <c r="MBN1" s="6"/>
      <c r="MBO1" s="6"/>
      <c r="MBP1" s="6"/>
      <c r="MBQ1" s="6"/>
      <c r="MBR1" s="6"/>
      <c r="MBS1" s="6"/>
      <c r="MBT1" s="6"/>
      <c r="MBU1" s="6"/>
      <c r="MBV1" s="6"/>
      <c r="MBW1" s="6"/>
      <c r="MBX1" s="6"/>
      <c r="MBY1" s="6"/>
      <c r="MBZ1" s="6"/>
      <c r="MCA1" s="6"/>
      <c r="MCB1" s="6"/>
      <c r="MCC1" s="6"/>
      <c r="MCD1" s="6"/>
      <c r="MCE1" s="6"/>
      <c r="MCF1" s="6"/>
      <c r="MCG1" s="6"/>
      <c r="MCH1" s="6"/>
      <c r="MCI1" s="6"/>
      <c r="MCJ1" s="6"/>
      <c r="MCK1" s="6"/>
      <c r="MCL1" s="6"/>
      <c r="MCM1" s="6"/>
      <c r="MCN1" s="6"/>
      <c r="MCO1" s="6"/>
      <c r="MCP1" s="6"/>
      <c r="MCQ1" s="6"/>
      <c r="MCR1" s="6"/>
      <c r="MCS1" s="6"/>
      <c r="MCT1" s="6"/>
      <c r="MCU1" s="6"/>
      <c r="MCV1" s="6"/>
      <c r="MCW1" s="6"/>
      <c r="MCX1" s="6"/>
      <c r="MCY1" s="6"/>
      <c r="MCZ1" s="6"/>
      <c r="MDA1" s="6"/>
      <c r="MDB1" s="6"/>
      <c r="MDC1" s="6"/>
      <c r="MDD1" s="6"/>
      <c r="MDE1" s="6"/>
      <c r="MDF1" s="6"/>
      <c r="MDG1" s="6"/>
      <c r="MDH1" s="6"/>
      <c r="MDI1" s="6"/>
      <c r="MDJ1" s="6"/>
      <c r="MDK1" s="6"/>
      <c r="MDL1" s="6"/>
      <c r="MDM1" s="6"/>
      <c r="MDN1" s="6"/>
      <c r="MDO1" s="6"/>
      <c r="MDP1" s="6"/>
      <c r="MDQ1" s="6"/>
      <c r="MDR1" s="6"/>
      <c r="MDS1" s="6"/>
      <c r="MDT1" s="6"/>
      <c r="MDU1" s="6"/>
      <c r="MDV1" s="6"/>
      <c r="MDW1" s="6"/>
      <c r="MDX1" s="6"/>
      <c r="MDY1" s="6"/>
      <c r="MDZ1" s="6"/>
      <c r="MEA1" s="6"/>
      <c r="MEB1" s="6"/>
      <c r="MEC1" s="6"/>
      <c r="MED1" s="6"/>
      <c r="MEE1" s="6"/>
      <c r="MEF1" s="6"/>
      <c r="MEG1" s="6"/>
      <c r="MEH1" s="6"/>
      <c r="MEI1" s="6"/>
      <c r="MEJ1" s="6"/>
      <c r="MEK1" s="6"/>
      <c r="MEL1" s="6"/>
      <c r="MEM1" s="6"/>
      <c r="MEN1" s="6"/>
      <c r="MEO1" s="6"/>
      <c r="MEP1" s="6"/>
      <c r="MEQ1" s="6"/>
      <c r="MER1" s="6"/>
      <c r="MES1" s="6"/>
      <c r="MET1" s="6"/>
      <c r="MEU1" s="6"/>
      <c r="MEV1" s="6"/>
      <c r="MEW1" s="6"/>
      <c r="MEX1" s="6"/>
      <c r="MEY1" s="6"/>
      <c r="MEZ1" s="6"/>
      <c r="MFA1" s="6"/>
      <c r="MFB1" s="6"/>
      <c r="MFC1" s="6"/>
      <c r="MFD1" s="6"/>
      <c r="MFE1" s="6"/>
      <c r="MFF1" s="6"/>
      <c r="MFG1" s="6"/>
      <c r="MFH1" s="6"/>
      <c r="MFI1" s="6"/>
      <c r="MFJ1" s="6"/>
      <c r="MFK1" s="6"/>
      <c r="MFL1" s="6"/>
      <c r="MFM1" s="6"/>
      <c r="MFN1" s="6"/>
      <c r="MFO1" s="6"/>
      <c r="MFP1" s="6"/>
      <c r="MFQ1" s="6"/>
      <c r="MFR1" s="6"/>
      <c r="MFS1" s="6"/>
      <c r="MFT1" s="6"/>
      <c r="MFU1" s="6"/>
      <c r="MFV1" s="6"/>
      <c r="MFW1" s="6"/>
      <c r="MFX1" s="6"/>
      <c r="MFY1" s="6"/>
      <c r="MFZ1" s="6"/>
      <c r="MGA1" s="6"/>
      <c r="MGB1" s="6"/>
      <c r="MGC1" s="6"/>
      <c r="MGD1" s="6"/>
      <c r="MGE1" s="6"/>
      <c r="MGF1" s="6"/>
      <c r="MGG1" s="6"/>
      <c r="MGH1" s="6"/>
      <c r="MGI1" s="6"/>
      <c r="MGJ1" s="6"/>
      <c r="MGK1" s="6"/>
      <c r="MGL1" s="6"/>
      <c r="MGM1" s="6"/>
      <c r="MGN1" s="6"/>
      <c r="MGO1" s="6"/>
      <c r="MGP1" s="6"/>
      <c r="MGQ1" s="6"/>
      <c r="MGR1" s="6"/>
      <c r="MGS1" s="6"/>
      <c r="MGT1" s="6"/>
      <c r="MGU1" s="6"/>
      <c r="MGV1" s="6"/>
      <c r="MGW1" s="6"/>
      <c r="MGX1" s="6"/>
      <c r="MGY1" s="6"/>
      <c r="MGZ1" s="6"/>
      <c r="MHA1" s="6"/>
      <c r="MHB1" s="6"/>
      <c r="MHC1" s="6"/>
      <c r="MHD1" s="6"/>
      <c r="MHE1" s="6"/>
      <c r="MHF1" s="6"/>
      <c r="MHG1" s="6"/>
      <c r="MHH1" s="6"/>
      <c r="MHI1" s="6"/>
      <c r="MHJ1" s="6"/>
      <c r="MHK1" s="6"/>
      <c r="MHL1" s="6"/>
      <c r="MHM1" s="6"/>
      <c r="MHN1" s="6"/>
      <c r="MHO1" s="6"/>
      <c r="MHP1" s="6"/>
      <c r="MHQ1" s="6"/>
      <c r="MHR1" s="6"/>
      <c r="MHS1" s="6"/>
      <c r="MHT1" s="6"/>
      <c r="MHU1" s="6"/>
      <c r="MHV1" s="6"/>
      <c r="MHW1" s="6"/>
      <c r="MHX1" s="6"/>
      <c r="MHY1" s="6"/>
      <c r="MHZ1" s="6"/>
      <c r="MIA1" s="6"/>
      <c r="MIB1" s="6"/>
      <c r="MIC1" s="6"/>
      <c r="MID1" s="6"/>
      <c r="MIE1" s="6"/>
      <c r="MIF1" s="6"/>
      <c r="MIG1" s="6"/>
      <c r="MIH1" s="6"/>
      <c r="MII1" s="6"/>
      <c r="MIJ1" s="6"/>
      <c r="MIK1" s="6"/>
      <c r="MIL1" s="6"/>
      <c r="MIM1" s="6"/>
      <c r="MIN1" s="6"/>
      <c r="MIO1" s="6"/>
      <c r="MIP1" s="6"/>
      <c r="MIQ1" s="6"/>
      <c r="MIR1" s="6"/>
      <c r="MIS1" s="6"/>
      <c r="MIT1" s="6"/>
      <c r="MIU1" s="6"/>
      <c r="MIV1" s="6"/>
      <c r="MIW1" s="6"/>
      <c r="MIX1" s="6"/>
      <c r="MIY1" s="6"/>
      <c r="MIZ1" s="6"/>
      <c r="MJA1" s="6"/>
      <c r="MJB1" s="6"/>
      <c r="MJC1" s="6"/>
      <c r="MJD1" s="6"/>
      <c r="MJE1" s="6"/>
      <c r="MJF1" s="6"/>
      <c r="MJG1" s="6"/>
      <c r="MJH1" s="6"/>
      <c r="MJI1" s="6"/>
      <c r="MJJ1" s="6"/>
      <c r="MJK1" s="6"/>
      <c r="MJL1" s="6"/>
      <c r="MJM1" s="6"/>
      <c r="MJN1" s="6"/>
      <c r="MJO1" s="6"/>
      <c r="MJP1" s="6"/>
      <c r="MJQ1" s="6"/>
      <c r="MJR1" s="6"/>
      <c r="MJS1" s="6"/>
      <c r="MJT1" s="6"/>
      <c r="MJU1" s="6"/>
      <c r="MJV1" s="6"/>
      <c r="MJW1" s="6"/>
      <c r="MJX1" s="6"/>
      <c r="MJY1" s="6"/>
      <c r="MJZ1" s="6"/>
      <c r="MKA1" s="6"/>
      <c r="MKB1" s="6"/>
      <c r="MKC1" s="6"/>
      <c r="MKD1" s="6"/>
      <c r="MKE1" s="6"/>
      <c r="MKF1" s="6"/>
      <c r="MKG1" s="6"/>
      <c r="MKH1" s="6"/>
      <c r="MKI1" s="6"/>
      <c r="MKJ1" s="6"/>
      <c r="MKK1" s="6"/>
      <c r="MKL1" s="6"/>
      <c r="MKM1" s="6"/>
      <c r="MKN1" s="6"/>
      <c r="MKO1" s="6"/>
      <c r="MKP1" s="6"/>
      <c r="MKQ1" s="6"/>
      <c r="MKR1" s="6"/>
      <c r="MKS1" s="6"/>
      <c r="MKT1" s="6"/>
      <c r="MKU1" s="6"/>
      <c r="MKV1" s="6"/>
      <c r="MKW1" s="6"/>
      <c r="MKX1" s="6"/>
      <c r="MKY1" s="6"/>
      <c r="MKZ1" s="6"/>
      <c r="MLA1" s="6"/>
      <c r="MLB1" s="6"/>
      <c r="MLC1" s="6"/>
      <c r="MLD1" s="6"/>
      <c r="MLE1" s="6"/>
      <c r="MLF1" s="6"/>
      <c r="MLG1" s="6"/>
      <c r="MLH1" s="6"/>
      <c r="MLI1" s="6"/>
      <c r="MLJ1" s="6"/>
      <c r="MLK1" s="6"/>
      <c r="MLL1" s="6"/>
      <c r="MLM1" s="6"/>
      <c r="MLN1" s="6"/>
      <c r="MLO1" s="6"/>
      <c r="MLP1" s="6"/>
      <c r="MLQ1" s="6"/>
      <c r="MLR1" s="6"/>
      <c r="MLS1" s="6"/>
      <c r="MLT1" s="6"/>
      <c r="MLU1" s="6"/>
      <c r="MLV1" s="6"/>
      <c r="MLW1" s="6"/>
      <c r="MLX1" s="6"/>
      <c r="MLY1" s="6"/>
      <c r="MLZ1" s="6"/>
      <c r="MMA1" s="6"/>
      <c r="MMB1" s="6"/>
      <c r="MMC1" s="6"/>
      <c r="MMD1" s="6"/>
      <c r="MME1" s="6"/>
      <c r="MMF1" s="6"/>
      <c r="MMG1" s="6"/>
      <c r="MMH1" s="6"/>
      <c r="MMI1" s="6"/>
      <c r="MMJ1" s="6"/>
      <c r="MMK1" s="6"/>
      <c r="MML1" s="6"/>
      <c r="MMM1" s="6"/>
      <c r="MMN1" s="6"/>
      <c r="MMO1" s="6"/>
      <c r="MMP1" s="6"/>
      <c r="MMQ1" s="6"/>
      <c r="MMR1" s="6"/>
      <c r="MMS1" s="6"/>
      <c r="MMT1" s="6"/>
      <c r="MMU1" s="6"/>
      <c r="MMV1" s="6"/>
      <c r="MMW1" s="6"/>
      <c r="MMX1" s="6"/>
      <c r="MMY1" s="6"/>
      <c r="MMZ1" s="6"/>
      <c r="MNA1" s="6"/>
      <c r="MNB1" s="6"/>
      <c r="MNC1" s="6"/>
      <c r="MND1" s="6"/>
      <c r="MNE1" s="6"/>
      <c r="MNF1" s="6"/>
      <c r="MNG1" s="6"/>
      <c r="MNH1" s="6"/>
      <c r="MNI1" s="6"/>
      <c r="MNJ1" s="6"/>
      <c r="MNK1" s="6"/>
      <c r="MNL1" s="6"/>
      <c r="MNM1" s="6"/>
      <c r="MNN1" s="6"/>
      <c r="MNO1" s="6"/>
      <c r="MNP1" s="6"/>
      <c r="MNQ1" s="6"/>
      <c r="MNR1" s="6"/>
      <c r="MNS1" s="6"/>
      <c r="MNT1" s="6"/>
      <c r="MNU1" s="6"/>
      <c r="MNV1" s="6"/>
      <c r="MNW1" s="6"/>
      <c r="MNX1" s="6"/>
      <c r="MNY1" s="6"/>
      <c r="MNZ1" s="6"/>
      <c r="MOA1" s="6"/>
      <c r="MOB1" s="6"/>
      <c r="MOC1" s="6"/>
      <c r="MOD1" s="6"/>
      <c r="MOE1" s="6"/>
      <c r="MOF1" s="6"/>
      <c r="MOG1" s="6"/>
      <c r="MOH1" s="6"/>
      <c r="MOI1" s="6"/>
      <c r="MOJ1" s="6"/>
      <c r="MOK1" s="6"/>
      <c r="MOL1" s="6"/>
      <c r="MOM1" s="6"/>
      <c r="MON1" s="6"/>
      <c r="MOO1" s="6"/>
      <c r="MOP1" s="6"/>
      <c r="MOQ1" s="6"/>
      <c r="MOR1" s="6"/>
      <c r="MOS1" s="6"/>
      <c r="MOT1" s="6"/>
      <c r="MOU1" s="6"/>
      <c r="MOV1" s="6"/>
      <c r="MOW1" s="6"/>
      <c r="MOX1" s="6"/>
      <c r="MOY1" s="6"/>
      <c r="MOZ1" s="6"/>
      <c r="MPA1" s="6"/>
      <c r="MPB1" s="6"/>
      <c r="MPC1" s="6"/>
      <c r="MPD1" s="6"/>
      <c r="MPE1" s="6"/>
      <c r="MPF1" s="6"/>
      <c r="MPG1" s="6"/>
      <c r="MPH1" s="6"/>
      <c r="MPI1" s="6"/>
      <c r="MPJ1" s="6"/>
      <c r="MPK1" s="6"/>
      <c r="MPL1" s="6"/>
      <c r="MPM1" s="6"/>
      <c r="MPN1" s="6"/>
      <c r="MPO1" s="6"/>
      <c r="MPP1" s="6"/>
      <c r="MPQ1" s="6"/>
      <c r="MPR1" s="6"/>
      <c r="MPS1" s="6"/>
      <c r="MPT1" s="6"/>
      <c r="MPU1" s="6"/>
      <c r="MPV1" s="6"/>
      <c r="MPW1" s="6"/>
      <c r="MPX1" s="6"/>
      <c r="MPY1" s="6"/>
      <c r="MPZ1" s="6"/>
      <c r="MQA1" s="6"/>
      <c r="MQB1" s="6"/>
      <c r="MQC1" s="6"/>
      <c r="MQD1" s="6"/>
      <c r="MQE1" s="6"/>
      <c r="MQF1" s="6"/>
      <c r="MQG1" s="6"/>
      <c r="MQH1" s="6"/>
      <c r="MQI1" s="6"/>
      <c r="MQJ1" s="6"/>
      <c r="MQK1" s="6"/>
      <c r="MQL1" s="6"/>
      <c r="MQM1" s="6"/>
      <c r="MQN1" s="6"/>
      <c r="MQO1" s="6"/>
      <c r="MQP1" s="6"/>
      <c r="MQQ1" s="6"/>
      <c r="MQR1" s="6"/>
      <c r="MQS1" s="6"/>
      <c r="MQT1" s="6"/>
      <c r="MQU1" s="6"/>
      <c r="MQV1" s="6"/>
      <c r="MQW1" s="6"/>
      <c r="MQX1" s="6"/>
      <c r="MQY1" s="6"/>
      <c r="MQZ1" s="6"/>
      <c r="MRA1" s="6"/>
      <c r="MRB1" s="6"/>
      <c r="MRC1" s="6"/>
      <c r="MRD1" s="6"/>
      <c r="MRE1" s="6"/>
      <c r="MRF1" s="6"/>
      <c r="MRG1" s="6"/>
      <c r="MRH1" s="6"/>
      <c r="MRI1" s="6"/>
      <c r="MRJ1" s="6"/>
      <c r="MRK1" s="6"/>
      <c r="MRL1" s="6"/>
      <c r="MRM1" s="6"/>
      <c r="MRN1" s="6"/>
      <c r="MRO1" s="6"/>
      <c r="MRP1" s="6"/>
      <c r="MRQ1" s="6"/>
      <c r="MRR1" s="6"/>
      <c r="MRS1" s="6"/>
      <c r="MRT1" s="6"/>
      <c r="MRU1" s="6"/>
      <c r="MRV1" s="6"/>
      <c r="MRW1" s="6"/>
      <c r="MRX1" s="6"/>
      <c r="MRY1" s="6"/>
      <c r="MRZ1" s="6"/>
      <c r="MSA1" s="6"/>
      <c r="MSB1" s="6"/>
      <c r="MSC1" s="6"/>
      <c r="MSD1" s="6"/>
      <c r="MSE1" s="6"/>
      <c r="MSF1" s="6"/>
      <c r="MSG1" s="6"/>
      <c r="MSH1" s="6"/>
      <c r="MSI1" s="6"/>
      <c r="MSJ1" s="6"/>
      <c r="MSK1" s="6"/>
      <c r="MSL1" s="6"/>
      <c r="MSM1" s="6"/>
      <c r="MSN1" s="6"/>
      <c r="MSO1" s="6"/>
      <c r="MSP1" s="6"/>
      <c r="MSQ1" s="6"/>
      <c r="MSR1" s="6"/>
      <c r="MSS1" s="6"/>
      <c r="MST1" s="6"/>
      <c r="MSU1" s="6"/>
      <c r="MSV1" s="6"/>
      <c r="MSW1" s="6"/>
      <c r="MSX1" s="6"/>
      <c r="MSY1" s="6"/>
      <c r="MSZ1" s="6"/>
      <c r="MTA1" s="6"/>
      <c r="MTB1" s="6"/>
      <c r="MTC1" s="6"/>
      <c r="MTD1" s="6"/>
      <c r="MTE1" s="6"/>
      <c r="MTF1" s="6"/>
      <c r="MTG1" s="6"/>
      <c r="MTH1" s="6"/>
      <c r="MTI1" s="6"/>
      <c r="MTJ1" s="6"/>
      <c r="MTK1" s="6"/>
      <c r="MTL1" s="6"/>
      <c r="MTM1" s="6"/>
      <c r="MTN1" s="6"/>
      <c r="MTO1" s="6"/>
      <c r="MTP1" s="6"/>
      <c r="MTQ1" s="6"/>
      <c r="MTR1" s="6"/>
      <c r="MTS1" s="6"/>
      <c r="MTT1" s="6"/>
      <c r="MTU1" s="6"/>
      <c r="MTV1" s="6"/>
      <c r="MTW1" s="6"/>
      <c r="MTX1" s="6"/>
      <c r="MTY1" s="6"/>
      <c r="MTZ1" s="6"/>
      <c r="MUA1" s="6"/>
      <c r="MUB1" s="6"/>
      <c r="MUC1" s="6"/>
      <c r="MUD1" s="6"/>
      <c r="MUE1" s="6"/>
      <c r="MUF1" s="6"/>
      <c r="MUG1" s="6"/>
      <c r="MUH1" s="6"/>
      <c r="MUI1" s="6"/>
      <c r="MUJ1" s="6"/>
      <c r="MUK1" s="6"/>
      <c r="MUL1" s="6"/>
      <c r="MUM1" s="6"/>
      <c r="MUN1" s="6"/>
      <c r="MUO1" s="6"/>
      <c r="MUP1" s="6"/>
      <c r="MUQ1" s="6"/>
      <c r="MUR1" s="6"/>
      <c r="MUS1" s="6"/>
      <c r="MUT1" s="6"/>
      <c r="MUU1" s="6"/>
      <c r="MUV1" s="6"/>
      <c r="MUW1" s="6"/>
      <c r="MUX1" s="6"/>
      <c r="MUY1" s="6"/>
      <c r="MUZ1" s="6"/>
      <c r="MVA1" s="6"/>
      <c r="MVB1" s="6"/>
      <c r="MVC1" s="6"/>
      <c r="MVD1" s="6"/>
      <c r="MVE1" s="6"/>
      <c r="MVF1" s="6"/>
      <c r="MVG1" s="6"/>
      <c r="MVH1" s="6"/>
      <c r="MVI1" s="6"/>
      <c r="MVJ1" s="6"/>
      <c r="MVK1" s="6"/>
      <c r="MVL1" s="6"/>
      <c r="MVM1" s="6"/>
      <c r="MVN1" s="6"/>
      <c r="MVO1" s="6"/>
      <c r="MVP1" s="6"/>
      <c r="MVQ1" s="6"/>
      <c r="MVR1" s="6"/>
      <c r="MVS1" s="6"/>
      <c r="MVT1" s="6"/>
      <c r="MVU1" s="6"/>
      <c r="MVV1" s="6"/>
      <c r="MVW1" s="6"/>
      <c r="MVX1" s="6"/>
      <c r="MVY1" s="6"/>
      <c r="MVZ1" s="6"/>
      <c r="MWA1" s="6"/>
      <c r="MWB1" s="6"/>
      <c r="MWC1" s="6"/>
      <c r="MWD1" s="6"/>
      <c r="MWE1" s="6"/>
      <c r="MWF1" s="6"/>
      <c r="MWG1" s="6"/>
      <c r="MWH1" s="6"/>
      <c r="MWI1" s="6"/>
      <c r="MWJ1" s="6"/>
      <c r="MWK1" s="6"/>
      <c r="MWL1" s="6"/>
      <c r="MWM1" s="6"/>
      <c r="MWN1" s="6"/>
      <c r="MWO1" s="6"/>
      <c r="MWP1" s="6"/>
      <c r="MWQ1" s="6"/>
      <c r="MWR1" s="6"/>
      <c r="MWS1" s="6"/>
      <c r="MWT1" s="6"/>
      <c r="MWU1" s="6"/>
      <c r="MWV1" s="6"/>
      <c r="MWW1" s="6"/>
      <c r="MWX1" s="6"/>
      <c r="MWY1" s="6"/>
      <c r="MWZ1" s="6"/>
      <c r="MXA1" s="6"/>
      <c r="MXB1" s="6"/>
      <c r="MXC1" s="6"/>
      <c r="MXD1" s="6"/>
      <c r="MXE1" s="6"/>
      <c r="MXF1" s="6"/>
      <c r="MXG1" s="6"/>
      <c r="MXH1" s="6"/>
      <c r="MXI1" s="6"/>
      <c r="MXJ1" s="6"/>
      <c r="MXK1" s="6"/>
      <c r="MXL1" s="6"/>
      <c r="MXM1" s="6"/>
      <c r="MXN1" s="6"/>
      <c r="MXO1" s="6"/>
      <c r="MXP1" s="6"/>
      <c r="MXQ1" s="6"/>
      <c r="MXR1" s="6"/>
      <c r="MXS1" s="6"/>
      <c r="MXT1" s="6"/>
      <c r="MXU1" s="6"/>
      <c r="MXV1" s="6"/>
      <c r="MXW1" s="6"/>
      <c r="MXX1" s="6"/>
      <c r="MXY1" s="6"/>
      <c r="MXZ1" s="6"/>
      <c r="MYA1" s="6"/>
      <c r="MYB1" s="6"/>
      <c r="MYC1" s="6"/>
      <c r="MYD1" s="6"/>
      <c r="MYE1" s="6"/>
      <c r="MYF1" s="6"/>
      <c r="MYG1" s="6"/>
      <c r="MYH1" s="6"/>
      <c r="MYI1" s="6"/>
      <c r="MYJ1" s="6"/>
      <c r="MYK1" s="6"/>
      <c r="MYL1" s="6"/>
      <c r="MYM1" s="6"/>
      <c r="MYN1" s="6"/>
      <c r="MYO1" s="6"/>
      <c r="MYP1" s="6"/>
      <c r="MYQ1" s="6"/>
      <c r="MYR1" s="6"/>
      <c r="MYS1" s="6"/>
      <c r="MYT1" s="6"/>
      <c r="MYU1" s="6"/>
      <c r="MYV1" s="6"/>
      <c r="MYW1" s="6"/>
      <c r="MYX1" s="6"/>
      <c r="MYY1" s="6"/>
      <c r="MYZ1" s="6"/>
      <c r="MZA1" s="6"/>
      <c r="MZB1" s="6"/>
      <c r="MZC1" s="6"/>
      <c r="MZD1" s="6"/>
      <c r="MZE1" s="6"/>
      <c r="MZF1" s="6"/>
      <c r="MZG1" s="6"/>
      <c r="MZH1" s="6"/>
      <c r="MZI1" s="6"/>
      <c r="MZJ1" s="6"/>
      <c r="MZK1" s="6"/>
      <c r="MZL1" s="6"/>
      <c r="MZM1" s="6"/>
      <c r="MZN1" s="6"/>
      <c r="MZO1" s="6"/>
      <c r="MZP1" s="6"/>
      <c r="MZQ1" s="6"/>
      <c r="MZR1" s="6"/>
      <c r="MZS1" s="6"/>
      <c r="MZT1" s="6"/>
      <c r="MZU1" s="6"/>
      <c r="MZV1" s="6"/>
      <c r="MZW1" s="6"/>
      <c r="MZX1" s="6"/>
      <c r="MZY1" s="6"/>
      <c r="MZZ1" s="6"/>
      <c r="NAA1" s="6"/>
      <c r="NAB1" s="6"/>
      <c r="NAC1" s="6"/>
      <c r="NAD1" s="6"/>
      <c r="NAE1" s="6"/>
      <c r="NAF1" s="6"/>
      <c r="NAG1" s="6"/>
      <c r="NAH1" s="6"/>
      <c r="NAI1" s="6"/>
      <c r="NAJ1" s="6"/>
      <c r="NAK1" s="6"/>
      <c r="NAL1" s="6"/>
      <c r="NAM1" s="6"/>
      <c r="NAN1" s="6"/>
      <c r="NAO1" s="6"/>
      <c r="NAP1" s="6"/>
      <c r="NAQ1" s="6"/>
      <c r="NAR1" s="6"/>
      <c r="NAS1" s="6"/>
      <c r="NAT1" s="6"/>
      <c r="NAU1" s="6"/>
      <c r="NAV1" s="6"/>
      <c r="NAW1" s="6"/>
      <c r="NAX1" s="6"/>
      <c r="NAY1" s="6"/>
      <c r="NAZ1" s="6"/>
      <c r="NBA1" s="6"/>
      <c r="NBB1" s="6"/>
      <c r="NBC1" s="6"/>
      <c r="NBD1" s="6"/>
      <c r="NBE1" s="6"/>
      <c r="NBF1" s="6"/>
      <c r="NBG1" s="6"/>
      <c r="NBH1" s="6"/>
      <c r="NBI1" s="6"/>
      <c r="NBJ1" s="6"/>
      <c r="NBK1" s="6"/>
      <c r="NBL1" s="6"/>
      <c r="NBM1" s="6"/>
      <c r="NBN1" s="6"/>
      <c r="NBO1" s="6"/>
      <c r="NBP1" s="6"/>
      <c r="NBQ1" s="6"/>
      <c r="NBR1" s="6"/>
      <c r="NBS1" s="6"/>
      <c r="NBT1" s="6"/>
      <c r="NBU1" s="6"/>
      <c r="NBV1" s="6"/>
      <c r="NBW1" s="6"/>
      <c r="NBX1" s="6"/>
      <c r="NBY1" s="6"/>
      <c r="NBZ1" s="6"/>
      <c r="NCA1" s="6"/>
      <c r="NCB1" s="6"/>
      <c r="NCC1" s="6"/>
      <c r="NCD1" s="6"/>
      <c r="NCE1" s="6"/>
      <c r="NCF1" s="6"/>
      <c r="NCG1" s="6"/>
      <c r="NCH1" s="6"/>
      <c r="NCI1" s="6"/>
      <c r="NCJ1" s="6"/>
      <c r="NCK1" s="6"/>
      <c r="NCL1" s="6"/>
      <c r="NCM1" s="6"/>
      <c r="NCN1" s="6"/>
      <c r="NCO1" s="6"/>
      <c r="NCP1" s="6"/>
      <c r="NCQ1" s="6"/>
      <c r="NCR1" s="6"/>
      <c r="NCS1" s="6"/>
      <c r="NCT1" s="6"/>
      <c r="NCU1" s="6"/>
      <c r="NCV1" s="6"/>
      <c r="NCW1" s="6"/>
      <c r="NCX1" s="6"/>
      <c r="NCY1" s="6"/>
      <c r="NCZ1" s="6"/>
      <c r="NDA1" s="6"/>
      <c r="NDB1" s="6"/>
      <c r="NDC1" s="6"/>
      <c r="NDD1" s="6"/>
      <c r="NDE1" s="6"/>
      <c r="NDF1" s="6"/>
      <c r="NDG1" s="6"/>
      <c r="NDH1" s="6"/>
      <c r="NDI1" s="6"/>
      <c r="NDJ1" s="6"/>
      <c r="NDK1" s="6"/>
      <c r="NDL1" s="6"/>
      <c r="NDM1" s="6"/>
      <c r="NDN1" s="6"/>
      <c r="NDO1" s="6"/>
      <c r="NDP1" s="6"/>
      <c r="NDQ1" s="6"/>
      <c r="NDR1" s="6"/>
      <c r="NDS1" s="6"/>
      <c r="NDT1" s="6"/>
      <c r="NDU1" s="6"/>
      <c r="NDV1" s="6"/>
      <c r="NDW1" s="6"/>
      <c r="NDX1" s="6"/>
      <c r="NDY1" s="6"/>
      <c r="NDZ1" s="6"/>
      <c r="NEA1" s="6"/>
      <c r="NEB1" s="6"/>
      <c r="NEC1" s="6"/>
      <c r="NED1" s="6"/>
      <c r="NEE1" s="6"/>
      <c r="NEF1" s="6"/>
      <c r="NEG1" s="6"/>
      <c r="NEH1" s="6"/>
      <c r="NEI1" s="6"/>
      <c r="NEJ1" s="6"/>
      <c r="NEK1" s="6"/>
      <c r="NEL1" s="6"/>
      <c r="NEM1" s="6"/>
      <c r="NEN1" s="6"/>
      <c r="NEO1" s="6"/>
      <c r="NEP1" s="6"/>
      <c r="NEQ1" s="6"/>
      <c r="NER1" s="6"/>
      <c r="NES1" s="6"/>
      <c r="NET1" s="6"/>
      <c r="NEU1" s="6"/>
      <c r="NEV1" s="6"/>
      <c r="NEW1" s="6"/>
      <c r="NEX1" s="6"/>
      <c r="NEY1" s="6"/>
      <c r="NEZ1" s="6"/>
      <c r="NFA1" s="6"/>
      <c r="NFB1" s="6"/>
      <c r="NFC1" s="6"/>
      <c r="NFD1" s="6"/>
      <c r="NFE1" s="6"/>
      <c r="NFF1" s="6"/>
      <c r="NFG1" s="6"/>
      <c r="NFH1" s="6"/>
      <c r="NFI1" s="6"/>
      <c r="NFJ1" s="6"/>
      <c r="NFK1" s="6"/>
      <c r="NFL1" s="6"/>
      <c r="NFM1" s="6"/>
      <c r="NFN1" s="6"/>
      <c r="NFO1" s="6"/>
      <c r="NFP1" s="6"/>
      <c r="NFQ1" s="6"/>
      <c r="NFR1" s="6"/>
      <c r="NFS1" s="6"/>
      <c r="NFT1" s="6"/>
      <c r="NFU1" s="6"/>
      <c r="NFV1" s="6"/>
      <c r="NFW1" s="6"/>
      <c r="NFX1" s="6"/>
      <c r="NFY1" s="6"/>
      <c r="NFZ1" s="6"/>
      <c r="NGA1" s="6"/>
      <c r="NGB1" s="6"/>
      <c r="NGC1" s="6"/>
      <c r="NGD1" s="6"/>
      <c r="NGE1" s="6"/>
      <c r="NGF1" s="6"/>
      <c r="NGG1" s="6"/>
      <c r="NGH1" s="6"/>
      <c r="NGI1" s="6"/>
      <c r="NGJ1" s="6"/>
      <c r="NGK1" s="6"/>
      <c r="NGL1" s="6"/>
      <c r="NGM1" s="6"/>
      <c r="NGN1" s="6"/>
      <c r="NGO1" s="6"/>
      <c r="NGP1" s="6"/>
      <c r="NGQ1" s="6"/>
      <c r="NGR1" s="6"/>
      <c r="NGS1" s="6"/>
      <c r="NGT1" s="6"/>
      <c r="NGU1" s="6"/>
      <c r="NGV1" s="6"/>
      <c r="NGW1" s="6"/>
      <c r="NGX1" s="6"/>
      <c r="NGY1" s="6"/>
      <c r="NGZ1" s="6"/>
      <c r="NHA1" s="6"/>
      <c r="NHB1" s="6"/>
      <c r="NHC1" s="6"/>
      <c r="NHD1" s="6"/>
      <c r="NHE1" s="6"/>
      <c r="NHF1" s="6"/>
      <c r="NHG1" s="6"/>
      <c r="NHH1" s="6"/>
      <c r="NHI1" s="6"/>
      <c r="NHJ1" s="6"/>
      <c r="NHK1" s="6"/>
      <c r="NHL1" s="6"/>
      <c r="NHM1" s="6"/>
      <c r="NHN1" s="6"/>
      <c r="NHO1" s="6"/>
      <c r="NHP1" s="6"/>
      <c r="NHQ1" s="6"/>
      <c r="NHR1" s="6"/>
      <c r="NHS1" s="6"/>
      <c r="NHT1" s="6"/>
      <c r="NHU1" s="6"/>
      <c r="NHV1" s="6"/>
      <c r="NHW1" s="6"/>
      <c r="NHX1" s="6"/>
      <c r="NHY1" s="6"/>
      <c r="NHZ1" s="6"/>
      <c r="NIA1" s="6"/>
      <c r="NIB1" s="6"/>
      <c r="NIC1" s="6"/>
      <c r="NID1" s="6"/>
      <c r="NIE1" s="6"/>
      <c r="NIF1" s="6"/>
      <c r="NIG1" s="6"/>
      <c r="NIH1" s="6"/>
      <c r="NII1" s="6"/>
      <c r="NIJ1" s="6"/>
      <c r="NIK1" s="6"/>
      <c r="NIL1" s="6"/>
      <c r="NIM1" s="6"/>
      <c r="NIN1" s="6"/>
      <c r="NIO1" s="6"/>
      <c r="NIP1" s="6"/>
      <c r="NIQ1" s="6"/>
      <c r="NIR1" s="6"/>
      <c r="NIS1" s="6"/>
      <c r="NIT1" s="6"/>
      <c r="NIU1" s="6"/>
      <c r="NIV1" s="6"/>
      <c r="NIW1" s="6"/>
      <c r="NIX1" s="6"/>
      <c r="NIY1" s="6"/>
      <c r="NIZ1" s="6"/>
      <c r="NJA1" s="6"/>
      <c r="NJB1" s="6"/>
      <c r="NJC1" s="6"/>
      <c r="NJD1" s="6"/>
      <c r="NJE1" s="6"/>
      <c r="NJF1" s="6"/>
      <c r="NJG1" s="6"/>
      <c r="NJH1" s="6"/>
      <c r="NJI1" s="6"/>
      <c r="NJJ1" s="6"/>
      <c r="NJK1" s="6"/>
      <c r="NJL1" s="6"/>
      <c r="NJM1" s="6"/>
      <c r="NJN1" s="6"/>
      <c r="NJO1" s="6"/>
      <c r="NJP1" s="6"/>
      <c r="NJQ1" s="6"/>
      <c r="NJR1" s="6"/>
      <c r="NJS1" s="6"/>
      <c r="NJT1" s="6"/>
      <c r="NJU1" s="6"/>
      <c r="NJV1" s="6"/>
      <c r="NJW1" s="6"/>
      <c r="NJX1" s="6"/>
      <c r="NJY1" s="6"/>
      <c r="NJZ1" s="6"/>
      <c r="NKA1" s="6"/>
      <c r="NKB1" s="6"/>
      <c r="NKC1" s="6"/>
      <c r="NKD1" s="6"/>
      <c r="NKE1" s="6"/>
      <c r="NKF1" s="6"/>
      <c r="NKG1" s="6"/>
      <c r="NKH1" s="6"/>
      <c r="NKI1" s="6"/>
      <c r="NKJ1" s="6"/>
      <c r="NKK1" s="6"/>
      <c r="NKL1" s="6"/>
      <c r="NKM1" s="6"/>
      <c r="NKN1" s="6"/>
      <c r="NKO1" s="6"/>
      <c r="NKP1" s="6"/>
      <c r="NKQ1" s="6"/>
      <c r="NKR1" s="6"/>
      <c r="NKS1" s="6"/>
      <c r="NKT1" s="6"/>
      <c r="NKU1" s="6"/>
      <c r="NKV1" s="6"/>
      <c r="NKW1" s="6"/>
      <c r="NKX1" s="6"/>
      <c r="NKY1" s="6"/>
      <c r="NKZ1" s="6"/>
      <c r="NLA1" s="6"/>
      <c r="NLB1" s="6"/>
      <c r="NLC1" s="6"/>
      <c r="NLD1" s="6"/>
      <c r="NLE1" s="6"/>
      <c r="NLF1" s="6"/>
      <c r="NLG1" s="6"/>
      <c r="NLH1" s="6"/>
      <c r="NLI1" s="6"/>
      <c r="NLJ1" s="6"/>
      <c r="NLK1" s="6"/>
      <c r="NLL1" s="6"/>
      <c r="NLM1" s="6"/>
      <c r="NLN1" s="6"/>
      <c r="NLO1" s="6"/>
      <c r="NLP1" s="6"/>
      <c r="NLQ1" s="6"/>
      <c r="NLR1" s="6"/>
      <c r="NLS1" s="6"/>
      <c r="NLT1" s="6"/>
      <c r="NLU1" s="6"/>
      <c r="NLV1" s="6"/>
      <c r="NLW1" s="6"/>
      <c r="NLX1" s="6"/>
      <c r="NLY1" s="6"/>
      <c r="NLZ1" s="6"/>
      <c r="NMA1" s="6"/>
      <c r="NMB1" s="6"/>
      <c r="NMC1" s="6"/>
      <c r="NMD1" s="6"/>
      <c r="NME1" s="6"/>
      <c r="NMF1" s="6"/>
      <c r="NMG1" s="6"/>
      <c r="NMH1" s="6"/>
      <c r="NMI1" s="6"/>
      <c r="NMJ1" s="6"/>
      <c r="NMK1" s="6"/>
      <c r="NML1" s="6"/>
      <c r="NMM1" s="6"/>
      <c r="NMN1" s="6"/>
      <c r="NMO1" s="6"/>
      <c r="NMP1" s="6"/>
      <c r="NMQ1" s="6"/>
      <c r="NMR1" s="6"/>
      <c r="NMS1" s="6"/>
      <c r="NMT1" s="6"/>
      <c r="NMU1" s="6"/>
      <c r="NMV1" s="6"/>
      <c r="NMW1" s="6"/>
      <c r="NMX1" s="6"/>
      <c r="NMY1" s="6"/>
      <c r="NMZ1" s="6"/>
      <c r="NNA1" s="6"/>
      <c r="NNB1" s="6"/>
      <c r="NNC1" s="6"/>
      <c r="NND1" s="6"/>
      <c r="NNE1" s="6"/>
      <c r="NNF1" s="6"/>
      <c r="NNG1" s="6"/>
      <c r="NNH1" s="6"/>
      <c r="NNI1" s="6"/>
      <c r="NNJ1" s="6"/>
      <c r="NNK1" s="6"/>
      <c r="NNL1" s="6"/>
      <c r="NNM1" s="6"/>
      <c r="NNN1" s="6"/>
      <c r="NNO1" s="6"/>
      <c r="NNP1" s="6"/>
      <c r="NNQ1" s="6"/>
      <c r="NNR1" s="6"/>
      <c r="NNS1" s="6"/>
      <c r="NNT1" s="6"/>
      <c r="NNU1" s="6"/>
      <c r="NNV1" s="6"/>
      <c r="NNW1" s="6"/>
      <c r="NNX1" s="6"/>
      <c r="NNY1" s="6"/>
      <c r="NNZ1" s="6"/>
      <c r="NOA1" s="6"/>
      <c r="NOB1" s="6"/>
      <c r="NOC1" s="6"/>
      <c r="NOD1" s="6"/>
      <c r="NOE1" s="6"/>
      <c r="NOF1" s="6"/>
      <c r="NOG1" s="6"/>
      <c r="NOH1" s="6"/>
      <c r="NOI1" s="6"/>
      <c r="NOJ1" s="6"/>
      <c r="NOK1" s="6"/>
      <c r="NOL1" s="6"/>
      <c r="NOM1" s="6"/>
      <c r="NON1" s="6"/>
      <c r="NOO1" s="6"/>
      <c r="NOP1" s="6"/>
      <c r="NOQ1" s="6"/>
      <c r="NOR1" s="6"/>
      <c r="NOS1" s="6"/>
      <c r="NOT1" s="6"/>
      <c r="NOU1" s="6"/>
      <c r="NOV1" s="6"/>
      <c r="NOW1" s="6"/>
      <c r="NOX1" s="6"/>
      <c r="NOY1" s="6"/>
      <c r="NOZ1" s="6"/>
      <c r="NPA1" s="6"/>
      <c r="NPB1" s="6"/>
      <c r="NPC1" s="6"/>
      <c r="NPD1" s="6"/>
      <c r="NPE1" s="6"/>
      <c r="NPF1" s="6"/>
      <c r="NPG1" s="6"/>
      <c r="NPH1" s="6"/>
      <c r="NPI1" s="6"/>
      <c r="NPJ1" s="6"/>
      <c r="NPK1" s="6"/>
      <c r="NPL1" s="6"/>
      <c r="NPM1" s="6"/>
      <c r="NPN1" s="6"/>
      <c r="NPO1" s="6"/>
      <c r="NPP1" s="6"/>
      <c r="NPQ1" s="6"/>
      <c r="NPR1" s="6"/>
      <c r="NPS1" s="6"/>
      <c r="NPT1" s="6"/>
      <c r="NPU1" s="6"/>
      <c r="NPV1" s="6"/>
      <c r="NPW1" s="6"/>
      <c r="NPX1" s="6"/>
      <c r="NPY1" s="6"/>
      <c r="NPZ1" s="6"/>
      <c r="NQA1" s="6"/>
      <c r="NQB1" s="6"/>
      <c r="NQC1" s="6"/>
      <c r="NQD1" s="6"/>
      <c r="NQE1" s="6"/>
      <c r="NQF1" s="6"/>
      <c r="NQG1" s="6"/>
      <c r="NQH1" s="6"/>
      <c r="NQI1" s="6"/>
      <c r="NQJ1" s="6"/>
      <c r="NQK1" s="6"/>
      <c r="NQL1" s="6"/>
      <c r="NQM1" s="6"/>
      <c r="NQN1" s="6"/>
      <c r="NQO1" s="6"/>
      <c r="NQP1" s="6"/>
      <c r="NQQ1" s="6"/>
      <c r="NQR1" s="6"/>
      <c r="NQS1" s="6"/>
      <c r="NQT1" s="6"/>
      <c r="NQU1" s="6"/>
      <c r="NQV1" s="6"/>
      <c r="NQW1" s="6"/>
      <c r="NQX1" s="6"/>
      <c r="NQY1" s="6"/>
      <c r="NQZ1" s="6"/>
      <c r="NRA1" s="6"/>
      <c r="NRB1" s="6"/>
      <c r="NRC1" s="6"/>
      <c r="NRD1" s="6"/>
      <c r="NRE1" s="6"/>
      <c r="NRF1" s="6"/>
      <c r="NRG1" s="6"/>
      <c r="NRH1" s="6"/>
      <c r="NRI1" s="6"/>
      <c r="NRJ1" s="6"/>
      <c r="NRK1" s="6"/>
      <c r="NRL1" s="6"/>
      <c r="NRM1" s="6"/>
      <c r="NRN1" s="6"/>
      <c r="NRO1" s="6"/>
      <c r="NRP1" s="6"/>
      <c r="NRQ1" s="6"/>
      <c r="NRR1" s="6"/>
      <c r="NRS1" s="6"/>
      <c r="NRT1" s="6"/>
      <c r="NRU1" s="6"/>
      <c r="NRV1" s="6"/>
      <c r="NRW1" s="6"/>
      <c r="NRX1" s="6"/>
      <c r="NRY1" s="6"/>
      <c r="NRZ1" s="6"/>
      <c r="NSA1" s="6"/>
      <c r="NSB1" s="6"/>
      <c r="NSC1" s="6"/>
      <c r="NSD1" s="6"/>
      <c r="NSE1" s="6"/>
      <c r="NSF1" s="6"/>
      <c r="NSG1" s="6"/>
      <c r="NSH1" s="6"/>
      <c r="NSI1" s="6"/>
      <c r="NSJ1" s="6"/>
      <c r="NSK1" s="6"/>
      <c r="NSL1" s="6"/>
      <c r="NSM1" s="6"/>
      <c r="NSN1" s="6"/>
      <c r="NSO1" s="6"/>
      <c r="NSP1" s="6"/>
      <c r="NSQ1" s="6"/>
      <c r="NSR1" s="6"/>
      <c r="NSS1" s="6"/>
      <c r="NST1" s="6"/>
      <c r="NSU1" s="6"/>
      <c r="NSV1" s="6"/>
      <c r="NSW1" s="6"/>
      <c r="NSX1" s="6"/>
      <c r="NSY1" s="6"/>
      <c r="NSZ1" s="6"/>
      <c r="NTA1" s="6"/>
      <c r="NTB1" s="6"/>
      <c r="NTC1" s="6"/>
      <c r="NTD1" s="6"/>
      <c r="NTE1" s="6"/>
      <c r="NTF1" s="6"/>
      <c r="NTG1" s="6"/>
      <c r="NTH1" s="6"/>
      <c r="NTI1" s="6"/>
      <c r="NTJ1" s="6"/>
      <c r="NTK1" s="6"/>
      <c r="NTL1" s="6"/>
      <c r="NTM1" s="6"/>
      <c r="NTN1" s="6"/>
      <c r="NTO1" s="6"/>
      <c r="NTP1" s="6"/>
      <c r="NTQ1" s="6"/>
      <c r="NTR1" s="6"/>
      <c r="NTS1" s="6"/>
      <c r="NTT1" s="6"/>
      <c r="NTU1" s="6"/>
      <c r="NTV1" s="6"/>
      <c r="NTW1" s="6"/>
      <c r="NTX1" s="6"/>
      <c r="NTY1" s="6"/>
      <c r="NTZ1" s="6"/>
      <c r="NUA1" s="6"/>
      <c r="NUB1" s="6"/>
      <c r="NUC1" s="6"/>
      <c r="NUD1" s="6"/>
      <c r="NUE1" s="6"/>
      <c r="NUF1" s="6"/>
      <c r="NUG1" s="6"/>
      <c r="NUH1" s="6"/>
      <c r="NUI1" s="6"/>
      <c r="NUJ1" s="6"/>
      <c r="NUK1" s="6"/>
      <c r="NUL1" s="6"/>
      <c r="NUM1" s="6"/>
      <c r="NUN1" s="6"/>
      <c r="NUO1" s="6"/>
      <c r="NUP1" s="6"/>
      <c r="NUQ1" s="6"/>
      <c r="NUR1" s="6"/>
      <c r="NUS1" s="6"/>
      <c r="NUT1" s="6"/>
      <c r="NUU1" s="6"/>
      <c r="NUV1" s="6"/>
      <c r="NUW1" s="6"/>
      <c r="NUX1" s="6"/>
      <c r="NUY1" s="6"/>
      <c r="NUZ1" s="6"/>
      <c r="NVA1" s="6"/>
      <c r="NVB1" s="6"/>
      <c r="NVC1" s="6"/>
      <c r="NVD1" s="6"/>
      <c r="NVE1" s="6"/>
      <c r="NVF1" s="6"/>
      <c r="NVG1" s="6"/>
      <c r="NVH1" s="6"/>
      <c r="NVI1" s="6"/>
      <c r="NVJ1" s="6"/>
      <c r="NVK1" s="6"/>
      <c r="NVL1" s="6"/>
      <c r="NVM1" s="6"/>
      <c r="NVN1" s="6"/>
      <c r="NVO1" s="6"/>
      <c r="NVP1" s="6"/>
      <c r="NVQ1" s="6"/>
      <c r="NVR1" s="6"/>
      <c r="NVS1" s="6"/>
      <c r="NVT1" s="6"/>
      <c r="NVU1" s="6"/>
      <c r="NVV1" s="6"/>
      <c r="NVW1" s="6"/>
      <c r="NVX1" s="6"/>
      <c r="NVY1" s="6"/>
      <c r="NVZ1" s="6"/>
      <c r="NWA1" s="6"/>
      <c r="NWB1" s="6"/>
      <c r="NWC1" s="6"/>
      <c r="NWD1" s="6"/>
      <c r="NWE1" s="6"/>
      <c r="NWF1" s="6"/>
      <c r="NWG1" s="6"/>
      <c r="NWH1" s="6"/>
      <c r="NWI1" s="6"/>
      <c r="NWJ1" s="6"/>
      <c r="NWK1" s="6"/>
      <c r="NWL1" s="6"/>
      <c r="NWM1" s="6"/>
      <c r="NWN1" s="6"/>
      <c r="NWO1" s="6"/>
      <c r="NWP1" s="6"/>
      <c r="NWQ1" s="6"/>
      <c r="NWR1" s="6"/>
      <c r="NWS1" s="6"/>
      <c r="NWT1" s="6"/>
      <c r="NWU1" s="6"/>
      <c r="NWV1" s="6"/>
      <c r="NWW1" s="6"/>
      <c r="NWX1" s="6"/>
      <c r="NWY1" s="6"/>
      <c r="NWZ1" s="6"/>
      <c r="NXA1" s="6"/>
      <c r="NXB1" s="6"/>
      <c r="NXC1" s="6"/>
      <c r="NXD1" s="6"/>
      <c r="NXE1" s="6"/>
      <c r="NXF1" s="6"/>
      <c r="NXG1" s="6"/>
      <c r="NXH1" s="6"/>
      <c r="NXI1" s="6"/>
      <c r="NXJ1" s="6"/>
      <c r="NXK1" s="6"/>
      <c r="NXL1" s="6"/>
      <c r="NXM1" s="6"/>
      <c r="NXN1" s="6"/>
      <c r="NXO1" s="6"/>
      <c r="NXP1" s="6"/>
      <c r="NXQ1" s="6"/>
      <c r="NXR1" s="6"/>
      <c r="NXS1" s="6"/>
      <c r="NXT1" s="6"/>
      <c r="NXU1" s="6"/>
      <c r="NXV1" s="6"/>
      <c r="NXW1" s="6"/>
      <c r="NXX1" s="6"/>
      <c r="NXY1" s="6"/>
      <c r="NXZ1" s="6"/>
      <c r="NYA1" s="6"/>
      <c r="NYB1" s="6"/>
      <c r="NYC1" s="6"/>
      <c r="NYD1" s="6"/>
      <c r="NYE1" s="6"/>
      <c r="NYF1" s="6"/>
      <c r="NYG1" s="6"/>
      <c r="NYH1" s="6"/>
      <c r="NYI1" s="6"/>
      <c r="NYJ1" s="6"/>
      <c r="NYK1" s="6"/>
      <c r="NYL1" s="6"/>
      <c r="NYM1" s="6"/>
      <c r="NYN1" s="6"/>
      <c r="NYO1" s="6"/>
      <c r="NYP1" s="6"/>
      <c r="NYQ1" s="6"/>
      <c r="NYR1" s="6"/>
      <c r="NYS1" s="6"/>
      <c r="NYT1" s="6"/>
      <c r="NYU1" s="6"/>
      <c r="NYV1" s="6"/>
      <c r="NYW1" s="6"/>
      <c r="NYX1" s="6"/>
      <c r="NYY1" s="6"/>
      <c r="NYZ1" s="6"/>
      <c r="NZA1" s="6"/>
      <c r="NZB1" s="6"/>
      <c r="NZC1" s="6"/>
      <c r="NZD1" s="6"/>
      <c r="NZE1" s="6"/>
      <c r="NZF1" s="6"/>
      <c r="NZG1" s="6"/>
      <c r="NZH1" s="6"/>
      <c r="NZI1" s="6"/>
      <c r="NZJ1" s="6"/>
      <c r="NZK1" s="6"/>
      <c r="NZL1" s="6"/>
      <c r="NZM1" s="6"/>
      <c r="NZN1" s="6"/>
      <c r="NZO1" s="6"/>
      <c r="NZP1" s="6"/>
      <c r="NZQ1" s="6"/>
      <c r="NZR1" s="6"/>
      <c r="NZS1" s="6"/>
      <c r="NZT1" s="6"/>
      <c r="NZU1" s="6"/>
      <c r="NZV1" s="6"/>
      <c r="NZW1" s="6"/>
      <c r="NZX1" s="6"/>
      <c r="NZY1" s="6"/>
      <c r="NZZ1" s="6"/>
      <c r="OAA1" s="6"/>
      <c r="OAB1" s="6"/>
      <c r="OAC1" s="6"/>
      <c r="OAD1" s="6"/>
      <c r="OAE1" s="6"/>
      <c r="OAF1" s="6"/>
      <c r="OAG1" s="6"/>
      <c r="OAH1" s="6"/>
      <c r="OAI1" s="6"/>
      <c r="OAJ1" s="6"/>
      <c r="OAK1" s="6"/>
      <c r="OAL1" s="6"/>
      <c r="OAM1" s="6"/>
      <c r="OAN1" s="6"/>
      <c r="OAO1" s="6"/>
      <c r="OAP1" s="6"/>
      <c r="OAQ1" s="6"/>
      <c r="OAR1" s="6"/>
      <c r="OAS1" s="6"/>
      <c r="OAT1" s="6"/>
      <c r="OAU1" s="6"/>
      <c r="OAV1" s="6"/>
      <c r="OAW1" s="6"/>
      <c r="OAX1" s="6"/>
      <c r="OAY1" s="6"/>
      <c r="OAZ1" s="6"/>
      <c r="OBA1" s="6"/>
      <c r="OBB1" s="6"/>
      <c r="OBC1" s="6"/>
      <c r="OBD1" s="6"/>
      <c r="OBE1" s="6"/>
      <c r="OBF1" s="6"/>
      <c r="OBG1" s="6"/>
      <c r="OBH1" s="6"/>
      <c r="OBI1" s="6"/>
      <c r="OBJ1" s="6"/>
      <c r="OBK1" s="6"/>
      <c r="OBL1" s="6"/>
      <c r="OBM1" s="6"/>
      <c r="OBN1" s="6"/>
      <c r="OBO1" s="6"/>
      <c r="OBP1" s="6"/>
      <c r="OBQ1" s="6"/>
      <c r="OBR1" s="6"/>
      <c r="OBS1" s="6"/>
      <c r="OBT1" s="6"/>
      <c r="OBU1" s="6"/>
      <c r="OBV1" s="6"/>
      <c r="OBW1" s="6"/>
      <c r="OBX1" s="6"/>
      <c r="OBY1" s="6"/>
      <c r="OBZ1" s="6"/>
      <c r="OCA1" s="6"/>
      <c r="OCB1" s="6"/>
      <c r="OCC1" s="6"/>
      <c r="OCD1" s="6"/>
      <c r="OCE1" s="6"/>
      <c r="OCF1" s="6"/>
      <c r="OCG1" s="6"/>
      <c r="OCH1" s="6"/>
      <c r="OCI1" s="6"/>
      <c r="OCJ1" s="6"/>
      <c r="OCK1" s="6"/>
      <c r="OCL1" s="6"/>
      <c r="OCM1" s="6"/>
      <c r="OCN1" s="6"/>
      <c r="OCO1" s="6"/>
      <c r="OCP1" s="6"/>
      <c r="OCQ1" s="6"/>
      <c r="OCR1" s="6"/>
      <c r="OCS1" s="6"/>
      <c r="OCT1" s="6"/>
      <c r="OCU1" s="6"/>
      <c r="OCV1" s="6"/>
      <c r="OCW1" s="6"/>
      <c r="OCX1" s="6"/>
      <c r="OCY1" s="6"/>
      <c r="OCZ1" s="6"/>
      <c r="ODA1" s="6"/>
      <c r="ODB1" s="6"/>
      <c r="ODC1" s="6"/>
      <c r="ODD1" s="6"/>
      <c r="ODE1" s="6"/>
      <c r="ODF1" s="6"/>
      <c r="ODG1" s="6"/>
      <c r="ODH1" s="6"/>
      <c r="ODI1" s="6"/>
      <c r="ODJ1" s="6"/>
      <c r="ODK1" s="6"/>
      <c r="ODL1" s="6"/>
      <c r="ODM1" s="6"/>
      <c r="ODN1" s="6"/>
      <c r="ODO1" s="6"/>
      <c r="ODP1" s="6"/>
      <c r="ODQ1" s="6"/>
      <c r="ODR1" s="6"/>
      <c r="ODS1" s="6"/>
      <c r="ODT1" s="6"/>
      <c r="ODU1" s="6"/>
      <c r="ODV1" s="6"/>
      <c r="ODW1" s="6"/>
      <c r="ODX1" s="6"/>
      <c r="ODY1" s="6"/>
      <c r="ODZ1" s="6"/>
      <c r="OEA1" s="6"/>
      <c r="OEB1" s="6"/>
      <c r="OEC1" s="6"/>
      <c r="OED1" s="6"/>
      <c r="OEE1" s="6"/>
      <c r="OEF1" s="6"/>
      <c r="OEG1" s="6"/>
      <c r="OEH1" s="6"/>
      <c r="OEI1" s="6"/>
      <c r="OEJ1" s="6"/>
      <c r="OEK1" s="6"/>
      <c r="OEL1" s="6"/>
      <c r="OEM1" s="6"/>
      <c r="OEN1" s="6"/>
      <c r="OEO1" s="6"/>
      <c r="OEP1" s="6"/>
      <c r="OEQ1" s="6"/>
      <c r="OER1" s="6"/>
      <c r="OES1" s="6"/>
      <c r="OET1" s="6"/>
      <c r="OEU1" s="6"/>
      <c r="OEV1" s="6"/>
      <c r="OEW1" s="6"/>
      <c r="OEX1" s="6"/>
      <c r="OEY1" s="6"/>
      <c r="OEZ1" s="6"/>
      <c r="OFA1" s="6"/>
      <c r="OFB1" s="6"/>
      <c r="OFC1" s="6"/>
      <c r="OFD1" s="6"/>
      <c r="OFE1" s="6"/>
      <c r="OFF1" s="6"/>
      <c r="OFG1" s="6"/>
      <c r="OFH1" s="6"/>
      <c r="OFI1" s="6"/>
      <c r="OFJ1" s="6"/>
      <c r="OFK1" s="6"/>
      <c r="OFL1" s="6"/>
      <c r="OFM1" s="6"/>
      <c r="OFN1" s="6"/>
      <c r="OFO1" s="6"/>
      <c r="OFP1" s="6"/>
      <c r="OFQ1" s="6"/>
      <c r="OFR1" s="6"/>
      <c r="OFS1" s="6"/>
      <c r="OFT1" s="6"/>
      <c r="OFU1" s="6"/>
      <c r="OFV1" s="6"/>
      <c r="OFW1" s="6"/>
      <c r="OFX1" s="6"/>
      <c r="OFY1" s="6"/>
      <c r="OFZ1" s="6"/>
      <c r="OGA1" s="6"/>
      <c r="OGB1" s="6"/>
      <c r="OGC1" s="6"/>
      <c r="OGD1" s="6"/>
      <c r="OGE1" s="6"/>
      <c r="OGF1" s="6"/>
      <c r="OGG1" s="6"/>
      <c r="OGH1" s="6"/>
      <c r="OGI1" s="6"/>
      <c r="OGJ1" s="6"/>
      <c r="OGK1" s="6"/>
      <c r="OGL1" s="6"/>
      <c r="OGM1" s="6"/>
      <c r="OGN1" s="6"/>
      <c r="OGO1" s="6"/>
      <c r="OGP1" s="6"/>
      <c r="OGQ1" s="6"/>
      <c r="OGR1" s="6"/>
      <c r="OGS1" s="6"/>
      <c r="OGT1" s="6"/>
      <c r="OGU1" s="6"/>
      <c r="OGV1" s="6"/>
      <c r="OGW1" s="6"/>
      <c r="OGX1" s="6"/>
      <c r="OGY1" s="6"/>
      <c r="OGZ1" s="6"/>
      <c r="OHA1" s="6"/>
      <c r="OHB1" s="6"/>
      <c r="OHC1" s="6"/>
      <c r="OHD1" s="6"/>
      <c r="OHE1" s="6"/>
      <c r="OHF1" s="6"/>
      <c r="OHG1" s="6"/>
      <c r="OHH1" s="6"/>
      <c r="OHI1" s="6"/>
      <c r="OHJ1" s="6"/>
      <c r="OHK1" s="6"/>
      <c r="OHL1" s="6"/>
      <c r="OHM1" s="6"/>
      <c r="OHN1" s="6"/>
      <c r="OHO1" s="6"/>
      <c r="OHP1" s="6"/>
      <c r="OHQ1" s="6"/>
      <c r="OHR1" s="6"/>
      <c r="OHS1" s="6"/>
      <c r="OHT1" s="6"/>
      <c r="OHU1" s="6"/>
      <c r="OHV1" s="6"/>
      <c r="OHW1" s="6"/>
      <c r="OHX1" s="6"/>
      <c r="OHY1" s="6"/>
      <c r="OHZ1" s="6"/>
      <c r="OIA1" s="6"/>
      <c r="OIB1" s="6"/>
      <c r="OIC1" s="6"/>
      <c r="OID1" s="6"/>
      <c r="OIE1" s="6"/>
      <c r="OIF1" s="6"/>
      <c r="OIG1" s="6"/>
      <c r="OIH1" s="6"/>
      <c r="OII1" s="6"/>
      <c r="OIJ1" s="6"/>
      <c r="OIK1" s="6"/>
      <c r="OIL1" s="6"/>
      <c r="OIM1" s="6"/>
      <c r="OIN1" s="6"/>
      <c r="OIO1" s="6"/>
      <c r="OIP1" s="6"/>
      <c r="OIQ1" s="6"/>
      <c r="OIR1" s="6"/>
      <c r="OIS1" s="6"/>
      <c r="OIT1" s="6"/>
      <c r="OIU1" s="6"/>
      <c r="OIV1" s="6"/>
      <c r="OIW1" s="6"/>
      <c r="OIX1" s="6"/>
      <c r="OIY1" s="6"/>
      <c r="OIZ1" s="6"/>
      <c r="OJA1" s="6"/>
      <c r="OJB1" s="6"/>
      <c r="OJC1" s="6"/>
      <c r="OJD1" s="6"/>
      <c r="OJE1" s="6"/>
      <c r="OJF1" s="6"/>
      <c r="OJG1" s="6"/>
      <c r="OJH1" s="6"/>
      <c r="OJI1" s="6"/>
      <c r="OJJ1" s="6"/>
      <c r="OJK1" s="6"/>
      <c r="OJL1" s="6"/>
      <c r="OJM1" s="6"/>
      <c r="OJN1" s="6"/>
      <c r="OJO1" s="6"/>
      <c r="OJP1" s="6"/>
      <c r="OJQ1" s="6"/>
      <c r="OJR1" s="6"/>
      <c r="OJS1" s="6"/>
      <c r="OJT1" s="6"/>
      <c r="OJU1" s="6"/>
      <c r="OJV1" s="6"/>
      <c r="OJW1" s="6"/>
      <c r="OJX1" s="6"/>
      <c r="OJY1" s="6"/>
      <c r="OJZ1" s="6"/>
      <c r="OKA1" s="6"/>
      <c r="OKB1" s="6"/>
      <c r="OKC1" s="6"/>
      <c r="OKD1" s="6"/>
      <c r="OKE1" s="6"/>
      <c r="OKF1" s="6"/>
      <c r="OKG1" s="6"/>
      <c r="OKH1" s="6"/>
      <c r="OKI1" s="6"/>
      <c r="OKJ1" s="6"/>
      <c r="OKK1" s="6"/>
      <c r="OKL1" s="6"/>
      <c r="OKM1" s="6"/>
      <c r="OKN1" s="6"/>
      <c r="OKO1" s="6"/>
      <c r="OKP1" s="6"/>
      <c r="OKQ1" s="6"/>
      <c r="OKR1" s="6"/>
      <c r="OKS1" s="6"/>
      <c r="OKT1" s="6"/>
      <c r="OKU1" s="6"/>
      <c r="OKV1" s="6"/>
      <c r="OKW1" s="6"/>
      <c r="OKX1" s="6"/>
      <c r="OKY1" s="6"/>
      <c r="OKZ1" s="6"/>
      <c r="OLA1" s="6"/>
      <c r="OLB1" s="6"/>
      <c r="OLC1" s="6"/>
      <c r="OLD1" s="6"/>
      <c r="OLE1" s="6"/>
      <c r="OLF1" s="6"/>
      <c r="OLG1" s="6"/>
      <c r="OLH1" s="6"/>
      <c r="OLI1" s="6"/>
      <c r="OLJ1" s="6"/>
      <c r="OLK1" s="6"/>
      <c r="OLL1" s="6"/>
      <c r="OLM1" s="6"/>
      <c r="OLN1" s="6"/>
      <c r="OLO1" s="6"/>
      <c r="OLP1" s="6"/>
      <c r="OLQ1" s="6"/>
      <c r="OLR1" s="6"/>
      <c r="OLS1" s="6"/>
      <c r="OLT1" s="6"/>
      <c r="OLU1" s="6"/>
      <c r="OLV1" s="6"/>
      <c r="OLW1" s="6"/>
      <c r="OLX1" s="6"/>
      <c r="OLY1" s="6"/>
      <c r="OLZ1" s="6"/>
      <c r="OMA1" s="6"/>
      <c r="OMB1" s="6"/>
      <c r="OMC1" s="6"/>
      <c r="OMD1" s="6"/>
      <c r="OME1" s="6"/>
      <c r="OMF1" s="6"/>
      <c r="OMG1" s="6"/>
      <c r="OMH1" s="6"/>
      <c r="OMI1" s="6"/>
      <c r="OMJ1" s="6"/>
      <c r="OMK1" s="6"/>
      <c r="OML1" s="6"/>
      <c r="OMM1" s="6"/>
      <c r="OMN1" s="6"/>
      <c r="OMO1" s="6"/>
      <c r="OMP1" s="6"/>
      <c r="OMQ1" s="6"/>
      <c r="OMR1" s="6"/>
      <c r="OMS1" s="6"/>
      <c r="OMT1" s="6"/>
      <c r="OMU1" s="6"/>
      <c r="OMV1" s="6"/>
      <c r="OMW1" s="6"/>
      <c r="OMX1" s="6"/>
      <c r="OMY1" s="6"/>
      <c r="OMZ1" s="6"/>
      <c r="ONA1" s="6"/>
      <c r="ONB1" s="6"/>
      <c r="ONC1" s="6"/>
      <c r="OND1" s="6"/>
      <c r="ONE1" s="6"/>
      <c r="ONF1" s="6"/>
      <c r="ONG1" s="6"/>
      <c r="ONH1" s="6"/>
      <c r="ONI1" s="6"/>
      <c r="ONJ1" s="6"/>
      <c r="ONK1" s="6"/>
      <c r="ONL1" s="6"/>
      <c r="ONM1" s="6"/>
      <c r="ONN1" s="6"/>
      <c r="ONO1" s="6"/>
      <c r="ONP1" s="6"/>
      <c r="ONQ1" s="6"/>
      <c r="ONR1" s="6"/>
      <c r="ONS1" s="6"/>
      <c r="ONT1" s="6"/>
      <c r="ONU1" s="6"/>
      <c r="ONV1" s="6"/>
      <c r="ONW1" s="6"/>
      <c r="ONX1" s="6"/>
      <c r="ONY1" s="6"/>
      <c r="ONZ1" s="6"/>
      <c r="OOA1" s="6"/>
      <c r="OOB1" s="6"/>
      <c r="OOC1" s="6"/>
      <c r="OOD1" s="6"/>
      <c r="OOE1" s="6"/>
      <c r="OOF1" s="6"/>
      <c r="OOG1" s="6"/>
      <c r="OOH1" s="6"/>
      <c r="OOI1" s="6"/>
      <c r="OOJ1" s="6"/>
      <c r="OOK1" s="6"/>
      <c r="OOL1" s="6"/>
      <c r="OOM1" s="6"/>
      <c r="OON1" s="6"/>
      <c r="OOO1" s="6"/>
      <c r="OOP1" s="6"/>
      <c r="OOQ1" s="6"/>
      <c r="OOR1" s="6"/>
      <c r="OOS1" s="6"/>
      <c r="OOT1" s="6"/>
      <c r="OOU1" s="6"/>
      <c r="OOV1" s="6"/>
      <c r="OOW1" s="6"/>
      <c r="OOX1" s="6"/>
      <c r="OOY1" s="6"/>
      <c r="OOZ1" s="6"/>
      <c r="OPA1" s="6"/>
      <c r="OPB1" s="6"/>
      <c r="OPC1" s="6"/>
      <c r="OPD1" s="6"/>
      <c r="OPE1" s="6"/>
      <c r="OPF1" s="6"/>
      <c r="OPG1" s="6"/>
      <c r="OPH1" s="6"/>
      <c r="OPI1" s="6"/>
      <c r="OPJ1" s="6"/>
      <c r="OPK1" s="6"/>
      <c r="OPL1" s="6"/>
      <c r="OPM1" s="6"/>
      <c r="OPN1" s="6"/>
      <c r="OPO1" s="6"/>
      <c r="OPP1" s="6"/>
      <c r="OPQ1" s="6"/>
      <c r="OPR1" s="6"/>
      <c r="OPS1" s="6"/>
      <c r="OPT1" s="6"/>
      <c r="OPU1" s="6"/>
      <c r="OPV1" s="6"/>
      <c r="OPW1" s="6"/>
      <c r="OPX1" s="6"/>
      <c r="OPY1" s="6"/>
      <c r="OPZ1" s="6"/>
      <c r="OQA1" s="6"/>
      <c r="OQB1" s="6"/>
      <c r="OQC1" s="6"/>
      <c r="OQD1" s="6"/>
      <c r="OQE1" s="6"/>
      <c r="OQF1" s="6"/>
      <c r="OQG1" s="6"/>
      <c r="OQH1" s="6"/>
      <c r="OQI1" s="6"/>
      <c r="OQJ1" s="6"/>
      <c r="OQK1" s="6"/>
      <c r="OQL1" s="6"/>
      <c r="OQM1" s="6"/>
      <c r="OQN1" s="6"/>
      <c r="OQO1" s="6"/>
      <c r="OQP1" s="6"/>
      <c r="OQQ1" s="6"/>
      <c r="OQR1" s="6"/>
      <c r="OQS1" s="6"/>
      <c r="OQT1" s="6"/>
      <c r="OQU1" s="6"/>
      <c r="OQV1" s="6"/>
      <c r="OQW1" s="6"/>
      <c r="OQX1" s="6"/>
      <c r="OQY1" s="6"/>
      <c r="OQZ1" s="6"/>
      <c r="ORA1" s="6"/>
      <c r="ORB1" s="6"/>
      <c r="ORC1" s="6"/>
      <c r="ORD1" s="6"/>
      <c r="ORE1" s="6"/>
      <c r="ORF1" s="6"/>
      <c r="ORG1" s="6"/>
      <c r="ORH1" s="6"/>
      <c r="ORI1" s="6"/>
      <c r="ORJ1" s="6"/>
      <c r="ORK1" s="6"/>
      <c r="ORL1" s="6"/>
      <c r="ORM1" s="6"/>
      <c r="ORN1" s="6"/>
      <c r="ORO1" s="6"/>
      <c r="ORP1" s="6"/>
      <c r="ORQ1" s="6"/>
      <c r="ORR1" s="6"/>
      <c r="ORS1" s="6"/>
      <c r="ORT1" s="6"/>
      <c r="ORU1" s="6"/>
      <c r="ORV1" s="6"/>
      <c r="ORW1" s="6"/>
      <c r="ORX1" s="6"/>
      <c r="ORY1" s="6"/>
      <c r="ORZ1" s="6"/>
      <c r="OSA1" s="6"/>
      <c r="OSB1" s="6"/>
      <c r="OSC1" s="6"/>
      <c r="OSD1" s="6"/>
      <c r="OSE1" s="6"/>
      <c r="OSF1" s="6"/>
      <c r="OSG1" s="6"/>
      <c r="OSH1" s="6"/>
      <c r="OSI1" s="6"/>
      <c r="OSJ1" s="6"/>
      <c r="OSK1" s="6"/>
      <c r="OSL1" s="6"/>
      <c r="OSM1" s="6"/>
      <c r="OSN1" s="6"/>
      <c r="OSO1" s="6"/>
      <c r="OSP1" s="6"/>
      <c r="OSQ1" s="6"/>
      <c r="OSR1" s="6"/>
      <c r="OSS1" s="6"/>
      <c r="OST1" s="6"/>
      <c r="OSU1" s="6"/>
      <c r="OSV1" s="6"/>
      <c r="OSW1" s="6"/>
      <c r="OSX1" s="6"/>
      <c r="OSY1" s="6"/>
      <c r="OSZ1" s="6"/>
      <c r="OTA1" s="6"/>
      <c r="OTB1" s="6"/>
      <c r="OTC1" s="6"/>
      <c r="OTD1" s="6"/>
      <c r="OTE1" s="6"/>
      <c r="OTF1" s="6"/>
      <c r="OTG1" s="6"/>
      <c r="OTH1" s="6"/>
      <c r="OTI1" s="6"/>
      <c r="OTJ1" s="6"/>
      <c r="OTK1" s="6"/>
      <c r="OTL1" s="6"/>
      <c r="OTM1" s="6"/>
      <c r="OTN1" s="6"/>
      <c r="OTO1" s="6"/>
      <c r="OTP1" s="6"/>
      <c r="OTQ1" s="6"/>
      <c r="OTR1" s="6"/>
      <c r="OTS1" s="6"/>
      <c r="OTT1" s="6"/>
      <c r="OTU1" s="6"/>
      <c r="OTV1" s="6"/>
      <c r="OTW1" s="6"/>
      <c r="OTX1" s="6"/>
      <c r="OTY1" s="6"/>
      <c r="OTZ1" s="6"/>
      <c r="OUA1" s="6"/>
      <c r="OUB1" s="6"/>
      <c r="OUC1" s="6"/>
      <c r="OUD1" s="6"/>
      <c r="OUE1" s="6"/>
      <c r="OUF1" s="6"/>
      <c r="OUG1" s="6"/>
      <c r="OUH1" s="6"/>
      <c r="OUI1" s="6"/>
      <c r="OUJ1" s="6"/>
      <c r="OUK1" s="6"/>
      <c r="OUL1" s="6"/>
      <c r="OUM1" s="6"/>
      <c r="OUN1" s="6"/>
      <c r="OUO1" s="6"/>
      <c r="OUP1" s="6"/>
      <c r="OUQ1" s="6"/>
      <c r="OUR1" s="6"/>
      <c r="OUS1" s="6"/>
      <c r="OUT1" s="6"/>
      <c r="OUU1" s="6"/>
      <c r="OUV1" s="6"/>
      <c r="OUW1" s="6"/>
      <c r="OUX1" s="6"/>
      <c r="OUY1" s="6"/>
      <c r="OUZ1" s="6"/>
      <c r="OVA1" s="6"/>
      <c r="OVB1" s="6"/>
      <c r="OVC1" s="6"/>
      <c r="OVD1" s="6"/>
      <c r="OVE1" s="6"/>
      <c r="OVF1" s="6"/>
      <c r="OVG1" s="6"/>
      <c r="OVH1" s="6"/>
      <c r="OVI1" s="6"/>
      <c r="OVJ1" s="6"/>
      <c r="OVK1" s="6"/>
      <c r="OVL1" s="6"/>
      <c r="OVM1" s="6"/>
      <c r="OVN1" s="6"/>
      <c r="OVO1" s="6"/>
      <c r="OVP1" s="6"/>
      <c r="OVQ1" s="6"/>
      <c r="OVR1" s="6"/>
      <c r="OVS1" s="6"/>
      <c r="OVT1" s="6"/>
      <c r="OVU1" s="6"/>
      <c r="OVV1" s="6"/>
      <c r="OVW1" s="6"/>
      <c r="OVX1" s="6"/>
      <c r="OVY1" s="6"/>
      <c r="OVZ1" s="6"/>
      <c r="OWA1" s="6"/>
      <c r="OWB1" s="6"/>
      <c r="OWC1" s="6"/>
      <c r="OWD1" s="6"/>
      <c r="OWE1" s="6"/>
      <c r="OWF1" s="6"/>
      <c r="OWG1" s="6"/>
      <c r="OWH1" s="6"/>
      <c r="OWI1" s="6"/>
      <c r="OWJ1" s="6"/>
      <c r="OWK1" s="6"/>
      <c r="OWL1" s="6"/>
      <c r="OWM1" s="6"/>
      <c r="OWN1" s="6"/>
      <c r="OWO1" s="6"/>
      <c r="OWP1" s="6"/>
      <c r="OWQ1" s="6"/>
      <c r="OWR1" s="6"/>
      <c r="OWS1" s="6"/>
      <c r="OWT1" s="6"/>
      <c r="OWU1" s="6"/>
      <c r="OWV1" s="6"/>
      <c r="OWW1" s="6"/>
      <c r="OWX1" s="6"/>
      <c r="OWY1" s="6"/>
      <c r="OWZ1" s="6"/>
      <c r="OXA1" s="6"/>
      <c r="OXB1" s="6"/>
      <c r="OXC1" s="6"/>
      <c r="OXD1" s="6"/>
      <c r="OXE1" s="6"/>
      <c r="OXF1" s="6"/>
      <c r="OXG1" s="6"/>
      <c r="OXH1" s="6"/>
      <c r="OXI1" s="6"/>
      <c r="OXJ1" s="6"/>
      <c r="OXK1" s="6"/>
      <c r="OXL1" s="6"/>
      <c r="OXM1" s="6"/>
      <c r="OXN1" s="6"/>
      <c r="OXO1" s="6"/>
      <c r="OXP1" s="6"/>
      <c r="OXQ1" s="6"/>
      <c r="OXR1" s="6"/>
      <c r="OXS1" s="6"/>
      <c r="OXT1" s="6"/>
      <c r="OXU1" s="6"/>
      <c r="OXV1" s="6"/>
      <c r="OXW1" s="6"/>
      <c r="OXX1" s="6"/>
      <c r="OXY1" s="6"/>
      <c r="OXZ1" s="6"/>
      <c r="OYA1" s="6"/>
      <c r="OYB1" s="6"/>
      <c r="OYC1" s="6"/>
      <c r="OYD1" s="6"/>
      <c r="OYE1" s="6"/>
      <c r="OYF1" s="6"/>
      <c r="OYG1" s="6"/>
      <c r="OYH1" s="6"/>
      <c r="OYI1" s="6"/>
      <c r="OYJ1" s="6"/>
      <c r="OYK1" s="6"/>
      <c r="OYL1" s="6"/>
      <c r="OYM1" s="6"/>
      <c r="OYN1" s="6"/>
      <c r="OYO1" s="6"/>
      <c r="OYP1" s="6"/>
      <c r="OYQ1" s="6"/>
      <c r="OYR1" s="6"/>
      <c r="OYS1" s="6"/>
      <c r="OYT1" s="6"/>
      <c r="OYU1" s="6"/>
      <c r="OYV1" s="6"/>
      <c r="OYW1" s="6"/>
      <c r="OYX1" s="6"/>
      <c r="OYY1" s="6"/>
      <c r="OYZ1" s="6"/>
      <c r="OZA1" s="6"/>
      <c r="OZB1" s="6"/>
      <c r="OZC1" s="6"/>
      <c r="OZD1" s="6"/>
      <c r="OZE1" s="6"/>
      <c r="OZF1" s="6"/>
      <c r="OZG1" s="6"/>
      <c r="OZH1" s="6"/>
      <c r="OZI1" s="6"/>
      <c r="OZJ1" s="6"/>
      <c r="OZK1" s="6"/>
      <c r="OZL1" s="6"/>
      <c r="OZM1" s="6"/>
      <c r="OZN1" s="6"/>
      <c r="OZO1" s="6"/>
      <c r="OZP1" s="6"/>
      <c r="OZQ1" s="6"/>
      <c r="OZR1" s="6"/>
      <c r="OZS1" s="6"/>
      <c r="OZT1" s="6"/>
      <c r="OZU1" s="6"/>
      <c r="OZV1" s="6"/>
      <c r="OZW1" s="6"/>
      <c r="OZX1" s="6"/>
      <c r="OZY1" s="6"/>
      <c r="OZZ1" s="6"/>
      <c r="PAA1" s="6"/>
      <c r="PAB1" s="6"/>
      <c r="PAC1" s="6"/>
      <c r="PAD1" s="6"/>
      <c r="PAE1" s="6"/>
      <c r="PAF1" s="6"/>
      <c r="PAG1" s="6"/>
      <c r="PAH1" s="6"/>
      <c r="PAI1" s="6"/>
      <c r="PAJ1" s="6"/>
      <c r="PAK1" s="6"/>
      <c r="PAL1" s="6"/>
      <c r="PAM1" s="6"/>
      <c r="PAN1" s="6"/>
      <c r="PAO1" s="6"/>
      <c r="PAP1" s="6"/>
      <c r="PAQ1" s="6"/>
      <c r="PAR1" s="6"/>
      <c r="PAS1" s="6"/>
      <c r="PAT1" s="6"/>
      <c r="PAU1" s="6"/>
      <c r="PAV1" s="6"/>
      <c r="PAW1" s="6"/>
      <c r="PAX1" s="6"/>
      <c r="PAY1" s="6"/>
      <c r="PAZ1" s="6"/>
      <c r="PBA1" s="6"/>
      <c r="PBB1" s="6"/>
      <c r="PBC1" s="6"/>
      <c r="PBD1" s="6"/>
      <c r="PBE1" s="6"/>
      <c r="PBF1" s="6"/>
      <c r="PBG1" s="6"/>
      <c r="PBH1" s="6"/>
      <c r="PBI1" s="6"/>
      <c r="PBJ1" s="6"/>
      <c r="PBK1" s="6"/>
      <c r="PBL1" s="6"/>
      <c r="PBM1" s="6"/>
      <c r="PBN1" s="6"/>
      <c r="PBO1" s="6"/>
      <c r="PBP1" s="6"/>
      <c r="PBQ1" s="6"/>
      <c r="PBR1" s="6"/>
      <c r="PBS1" s="6"/>
      <c r="PBT1" s="6"/>
      <c r="PBU1" s="6"/>
      <c r="PBV1" s="6"/>
      <c r="PBW1" s="6"/>
      <c r="PBX1" s="6"/>
      <c r="PBY1" s="6"/>
      <c r="PBZ1" s="6"/>
      <c r="PCA1" s="6"/>
      <c r="PCB1" s="6"/>
      <c r="PCC1" s="6"/>
      <c r="PCD1" s="6"/>
      <c r="PCE1" s="6"/>
      <c r="PCF1" s="6"/>
      <c r="PCG1" s="6"/>
      <c r="PCH1" s="6"/>
      <c r="PCI1" s="6"/>
      <c r="PCJ1" s="6"/>
      <c r="PCK1" s="6"/>
      <c r="PCL1" s="6"/>
      <c r="PCM1" s="6"/>
      <c r="PCN1" s="6"/>
      <c r="PCO1" s="6"/>
      <c r="PCP1" s="6"/>
      <c r="PCQ1" s="6"/>
      <c r="PCR1" s="6"/>
      <c r="PCS1" s="6"/>
      <c r="PCT1" s="6"/>
      <c r="PCU1" s="6"/>
      <c r="PCV1" s="6"/>
      <c r="PCW1" s="6"/>
      <c r="PCX1" s="6"/>
      <c r="PCY1" s="6"/>
      <c r="PCZ1" s="6"/>
      <c r="PDA1" s="6"/>
      <c r="PDB1" s="6"/>
      <c r="PDC1" s="6"/>
      <c r="PDD1" s="6"/>
      <c r="PDE1" s="6"/>
      <c r="PDF1" s="6"/>
      <c r="PDG1" s="6"/>
      <c r="PDH1" s="6"/>
      <c r="PDI1" s="6"/>
      <c r="PDJ1" s="6"/>
      <c r="PDK1" s="6"/>
      <c r="PDL1" s="6"/>
      <c r="PDM1" s="6"/>
      <c r="PDN1" s="6"/>
      <c r="PDO1" s="6"/>
      <c r="PDP1" s="6"/>
      <c r="PDQ1" s="6"/>
      <c r="PDR1" s="6"/>
      <c r="PDS1" s="6"/>
      <c r="PDT1" s="6"/>
      <c r="PDU1" s="6"/>
      <c r="PDV1" s="6"/>
      <c r="PDW1" s="6"/>
      <c r="PDX1" s="6"/>
      <c r="PDY1" s="6"/>
      <c r="PDZ1" s="6"/>
      <c r="PEA1" s="6"/>
      <c r="PEB1" s="6"/>
      <c r="PEC1" s="6"/>
      <c r="PED1" s="6"/>
      <c r="PEE1" s="6"/>
      <c r="PEF1" s="6"/>
      <c r="PEG1" s="6"/>
      <c r="PEH1" s="6"/>
      <c r="PEI1" s="6"/>
      <c r="PEJ1" s="6"/>
      <c r="PEK1" s="6"/>
      <c r="PEL1" s="6"/>
      <c r="PEM1" s="6"/>
      <c r="PEN1" s="6"/>
      <c r="PEO1" s="6"/>
      <c r="PEP1" s="6"/>
      <c r="PEQ1" s="6"/>
      <c r="PER1" s="6"/>
      <c r="PES1" s="6"/>
      <c r="PET1" s="6"/>
      <c r="PEU1" s="6"/>
      <c r="PEV1" s="6"/>
      <c r="PEW1" s="6"/>
      <c r="PEX1" s="6"/>
      <c r="PEY1" s="6"/>
      <c r="PEZ1" s="6"/>
      <c r="PFA1" s="6"/>
      <c r="PFB1" s="6"/>
      <c r="PFC1" s="6"/>
      <c r="PFD1" s="6"/>
      <c r="PFE1" s="6"/>
      <c r="PFF1" s="6"/>
      <c r="PFG1" s="6"/>
      <c r="PFH1" s="6"/>
      <c r="PFI1" s="6"/>
      <c r="PFJ1" s="6"/>
      <c r="PFK1" s="6"/>
      <c r="PFL1" s="6"/>
      <c r="PFM1" s="6"/>
      <c r="PFN1" s="6"/>
      <c r="PFO1" s="6"/>
      <c r="PFP1" s="6"/>
      <c r="PFQ1" s="6"/>
      <c r="PFR1" s="6"/>
      <c r="PFS1" s="6"/>
      <c r="PFT1" s="6"/>
      <c r="PFU1" s="6"/>
      <c r="PFV1" s="6"/>
      <c r="PFW1" s="6"/>
      <c r="PFX1" s="6"/>
      <c r="PFY1" s="6"/>
      <c r="PFZ1" s="6"/>
      <c r="PGA1" s="6"/>
      <c r="PGB1" s="6"/>
      <c r="PGC1" s="6"/>
      <c r="PGD1" s="6"/>
      <c r="PGE1" s="6"/>
      <c r="PGF1" s="6"/>
      <c r="PGG1" s="6"/>
      <c r="PGH1" s="6"/>
      <c r="PGI1" s="6"/>
      <c r="PGJ1" s="6"/>
      <c r="PGK1" s="6"/>
      <c r="PGL1" s="6"/>
      <c r="PGM1" s="6"/>
      <c r="PGN1" s="6"/>
      <c r="PGO1" s="6"/>
      <c r="PGP1" s="6"/>
      <c r="PGQ1" s="6"/>
      <c r="PGR1" s="6"/>
      <c r="PGS1" s="6"/>
      <c r="PGT1" s="6"/>
      <c r="PGU1" s="6"/>
      <c r="PGV1" s="6"/>
      <c r="PGW1" s="6"/>
      <c r="PGX1" s="6"/>
      <c r="PGY1" s="6"/>
      <c r="PGZ1" s="6"/>
      <c r="PHA1" s="6"/>
      <c r="PHB1" s="6"/>
      <c r="PHC1" s="6"/>
      <c r="PHD1" s="6"/>
      <c r="PHE1" s="6"/>
      <c r="PHF1" s="6"/>
      <c r="PHG1" s="6"/>
      <c r="PHH1" s="6"/>
      <c r="PHI1" s="6"/>
      <c r="PHJ1" s="6"/>
      <c r="PHK1" s="6"/>
      <c r="PHL1" s="6"/>
      <c r="PHM1" s="6"/>
      <c r="PHN1" s="6"/>
      <c r="PHO1" s="6"/>
      <c r="PHP1" s="6"/>
      <c r="PHQ1" s="6"/>
      <c r="PHR1" s="6"/>
      <c r="PHS1" s="6"/>
      <c r="PHT1" s="6"/>
      <c r="PHU1" s="6"/>
      <c r="PHV1" s="6"/>
      <c r="PHW1" s="6"/>
      <c r="PHX1" s="6"/>
      <c r="PHY1" s="6"/>
      <c r="PHZ1" s="6"/>
      <c r="PIA1" s="6"/>
      <c r="PIB1" s="6"/>
      <c r="PIC1" s="6"/>
      <c r="PID1" s="6"/>
      <c r="PIE1" s="6"/>
      <c r="PIF1" s="6"/>
      <c r="PIG1" s="6"/>
      <c r="PIH1" s="6"/>
      <c r="PII1" s="6"/>
      <c r="PIJ1" s="6"/>
      <c r="PIK1" s="6"/>
      <c r="PIL1" s="6"/>
      <c r="PIM1" s="6"/>
      <c r="PIN1" s="6"/>
      <c r="PIO1" s="6"/>
      <c r="PIP1" s="6"/>
      <c r="PIQ1" s="6"/>
      <c r="PIR1" s="6"/>
      <c r="PIS1" s="6"/>
      <c r="PIT1" s="6"/>
      <c r="PIU1" s="6"/>
      <c r="PIV1" s="6"/>
      <c r="PIW1" s="6"/>
      <c r="PIX1" s="6"/>
      <c r="PIY1" s="6"/>
      <c r="PIZ1" s="6"/>
      <c r="PJA1" s="6"/>
      <c r="PJB1" s="6"/>
      <c r="PJC1" s="6"/>
      <c r="PJD1" s="6"/>
      <c r="PJE1" s="6"/>
      <c r="PJF1" s="6"/>
      <c r="PJG1" s="6"/>
      <c r="PJH1" s="6"/>
      <c r="PJI1" s="6"/>
      <c r="PJJ1" s="6"/>
      <c r="PJK1" s="6"/>
      <c r="PJL1" s="6"/>
      <c r="PJM1" s="6"/>
      <c r="PJN1" s="6"/>
      <c r="PJO1" s="6"/>
      <c r="PJP1" s="6"/>
      <c r="PJQ1" s="6"/>
      <c r="PJR1" s="6"/>
      <c r="PJS1" s="6"/>
      <c r="PJT1" s="6"/>
      <c r="PJU1" s="6"/>
      <c r="PJV1" s="6"/>
      <c r="PJW1" s="6"/>
      <c r="PJX1" s="6"/>
      <c r="PJY1" s="6"/>
      <c r="PJZ1" s="6"/>
      <c r="PKA1" s="6"/>
      <c r="PKB1" s="6"/>
      <c r="PKC1" s="6"/>
      <c r="PKD1" s="6"/>
      <c r="PKE1" s="6"/>
      <c r="PKF1" s="6"/>
      <c r="PKG1" s="6"/>
      <c r="PKH1" s="6"/>
      <c r="PKI1" s="6"/>
      <c r="PKJ1" s="6"/>
      <c r="PKK1" s="6"/>
      <c r="PKL1" s="6"/>
      <c r="PKM1" s="6"/>
      <c r="PKN1" s="6"/>
      <c r="PKO1" s="6"/>
      <c r="PKP1" s="6"/>
      <c r="PKQ1" s="6"/>
      <c r="PKR1" s="6"/>
      <c r="PKS1" s="6"/>
      <c r="PKT1" s="6"/>
      <c r="PKU1" s="6"/>
      <c r="PKV1" s="6"/>
      <c r="PKW1" s="6"/>
      <c r="PKX1" s="6"/>
      <c r="PKY1" s="6"/>
      <c r="PKZ1" s="6"/>
      <c r="PLA1" s="6"/>
      <c r="PLB1" s="6"/>
      <c r="PLC1" s="6"/>
      <c r="PLD1" s="6"/>
      <c r="PLE1" s="6"/>
      <c r="PLF1" s="6"/>
      <c r="PLG1" s="6"/>
      <c r="PLH1" s="6"/>
      <c r="PLI1" s="6"/>
      <c r="PLJ1" s="6"/>
      <c r="PLK1" s="6"/>
      <c r="PLL1" s="6"/>
      <c r="PLM1" s="6"/>
      <c r="PLN1" s="6"/>
      <c r="PLO1" s="6"/>
      <c r="PLP1" s="6"/>
      <c r="PLQ1" s="6"/>
      <c r="PLR1" s="6"/>
      <c r="PLS1" s="6"/>
      <c r="PLT1" s="6"/>
      <c r="PLU1" s="6"/>
      <c r="PLV1" s="6"/>
      <c r="PLW1" s="6"/>
      <c r="PLX1" s="6"/>
      <c r="PLY1" s="6"/>
      <c r="PLZ1" s="6"/>
      <c r="PMA1" s="6"/>
      <c r="PMB1" s="6"/>
      <c r="PMC1" s="6"/>
      <c r="PMD1" s="6"/>
      <c r="PME1" s="6"/>
      <c r="PMF1" s="6"/>
      <c r="PMG1" s="6"/>
      <c r="PMH1" s="6"/>
      <c r="PMI1" s="6"/>
      <c r="PMJ1" s="6"/>
      <c r="PMK1" s="6"/>
      <c r="PML1" s="6"/>
      <c r="PMM1" s="6"/>
      <c r="PMN1" s="6"/>
      <c r="PMO1" s="6"/>
      <c r="PMP1" s="6"/>
      <c r="PMQ1" s="6"/>
      <c r="PMR1" s="6"/>
      <c r="PMS1" s="6"/>
      <c r="PMT1" s="6"/>
      <c r="PMU1" s="6"/>
      <c r="PMV1" s="6"/>
      <c r="PMW1" s="6"/>
      <c r="PMX1" s="6"/>
      <c r="PMY1" s="6"/>
      <c r="PMZ1" s="6"/>
      <c r="PNA1" s="6"/>
      <c r="PNB1" s="6"/>
      <c r="PNC1" s="6"/>
      <c r="PND1" s="6"/>
      <c r="PNE1" s="6"/>
      <c r="PNF1" s="6"/>
      <c r="PNG1" s="6"/>
      <c r="PNH1" s="6"/>
      <c r="PNI1" s="6"/>
      <c r="PNJ1" s="6"/>
      <c r="PNK1" s="6"/>
      <c r="PNL1" s="6"/>
      <c r="PNM1" s="6"/>
      <c r="PNN1" s="6"/>
      <c r="PNO1" s="6"/>
      <c r="PNP1" s="6"/>
      <c r="PNQ1" s="6"/>
      <c r="PNR1" s="6"/>
      <c r="PNS1" s="6"/>
      <c r="PNT1" s="6"/>
      <c r="PNU1" s="6"/>
      <c r="PNV1" s="6"/>
      <c r="PNW1" s="6"/>
      <c r="PNX1" s="6"/>
      <c r="PNY1" s="6"/>
      <c r="PNZ1" s="6"/>
      <c r="POA1" s="6"/>
      <c r="POB1" s="6"/>
      <c r="POC1" s="6"/>
      <c r="POD1" s="6"/>
      <c r="POE1" s="6"/>
      <c r="POF1" s="6"/>
      <c r="POG1" s="6"/>
      <c r="POH1" s="6"/>
      <c r="POI1" s="6"/>
      <c r="POJ1" s="6"/>
      <c r="POK1" s="6"/>
      <c r="POL1" s="6"/>
      <c r="POM1" s="6"/>
      <c r="PON1" s="6"/>
      <c r="POO1" s="6"/>
      <c r="POP1" s="6"/>
      <c r="POQ1" s="6"/>
      <c r="POR1" s="6"/>
      <c r="POS1" s="6"/>
      <c r="POT1" s="6"/>
      <c r="POU1" s="6"/>
      <c r="POV1" s="6"/>
      <c r="POW1" s="6"/>
      <c r="POX1" s="6"/>
      <c r="POY1" s="6"/>
      <c r="POZ1" s="6"/>
      <c r="PPA1" s="6"/>
      <c r="PPB1" s="6"/>
      <c r="PPC1" s="6"/>
      <c r="PPD1" s="6"/>
      <c r="PPE1" s="6"/>
      <c r="PPF1" s="6"/>
      <c r="PPG1" s="6"/>
      <c r="PPH1" s="6"/>
      <c r="PPI1" s="6"/>
      <c r="PPJ1" s="6"/>
      <c r="PPK1" s="6"/>
      <c r="PPL1" s="6"/>
      <c r="PPM1" s="6"/>
      <c r="PPN1" s="6"/>
      <c r="PPO1" s="6"/>
      <c r="PPP1" s="6"/>
      <c r="PPQ1" s="6"/>
      <c r="PPR1" s="6"/>
      <c r="PPS1" s="6"/>
      <c r="PPT1" s="6"/>
      <c r="PPU1" s="6"/>
      <c r="PPV1" s="6"/>
      <c r="PPW1" s="6"/>
      <c r="PPX1" s="6"/>
      <c r="PPY1" s="6"/>
      <c r="PPZ1" s="6"/>
      <c r="PQA1" s="6"/>
      <c r="PQB1" s="6"/>
      <c r="PQC1" s="6"/>
      <c r="PQD1" s="6"/>
      <c r="PQE1" s="6"/>
      <c r="PQF1" s="6"/>
      <c r="PQG1" s="6"/>
      <c r="PQH1" s="6"/>
      <c r="PQI1" s="6"/>
      <c r="PQJ1" s="6"/>
      <c r="PQK1" s="6"/>
      <c r="PQL1" s="6"/>
      <c r="PQM1" s="6"/>
      <c r="PQN1" s="6"/>
      <c r="PQO1" s="6"/>
      <c r="PQP1" s="6"/>
      <c r="PQQ1" s="6"/>
      <c r="PQR1" s="6"/>
      <c r="PQS1" s="6"/>
      <c r="PQT1" s="6"/>
      <c r="PQU1" s="6"/>
      <c r="PQV1" s="6"/>
      <c r="PQW1" s="6"/>
      <c r="PQX1" s="6"/>
      <c r="PQY1" s="6"/>
      <c r="PQZ1" s="6"/>
      <c r="PRA1" s="6"/>
      <c r="PRB1" s="6"/>
      <c r="PRC1" s="6"/>
      <c r="PRD1" s="6"/>
      <c r="PRE1" s="6"/>
      <c r="PRF1" s="6"/>
      <c r="PRG1" s="6"/>
      <c r="PRH1" s="6"/>
      <c r="PRI1" s="6"/>
      <c r="PRJ1" s="6"/>
      <c r="PRK1" s="6"/>
      <c r="PRL1" s="6"/>
      <c r="PRM1" s="6"/>
      <c r="PRN1" s="6"/>
      <c r="PRO1" s="6"/>
      <c r="PRP1" s="6"/>
      <c r="PRQ1" s="6"/>
      <c r="PRR1" s="6"/>
      <c r="PRS1" s="6"/>
      <c r="PRT1" s="6"/>
      <c r="PRU1" s="6"/>
      <c r="PRV1" s="6"/>
      <c r="PRW1" s="6"/>
      <c r="PRX1" s="6"/>
      <c r="PRY1" s="6"/>
      <c r="PRZ1" s="6"/>
      <c r="PSA1" s="6"/>
      <c r="PSB1" s="6"/>
      <c r="PSC1" s="6"/>
      <c r="PSD1" s="6"/>
      <c r="PSE1" s="6"/>
      <c r="PSF1" s="6"/>
      <c r="PSG1" s="6"/>
      <c r="PSH1" s="6"/>
      <c r="PSI1" s="6"/>
      <c r="PSJ1" s="6"/>
      <c r="PSK1" s="6"/>
      <c r="PSL1" s="6"/>
      <c r="PSM1" s="6"/>
      <c r="PSN1" s="6"/>
      <c r="PSO1" s="6"/>
      <c r="PSP1" s="6"/>
      <c r="PSQ1" s="6"/>
      <c r="PSR1" s="6"/>
      <c r="PSS1" s="6"/>
      <c r="PST1" s="6"/>
      <c r="PSU1" s="6"/>
      <c r="PSV1" s="6"/>
      <c r="PSW1" s="6"/>
      <c r="PSX1" s="6"/>
      <c r="PSY1" s="6"/>
      <c r="PSZ1" s="6"/>
      <c r="PTA1" s="6"/>
      <c r="PTB1" s="6"/>
      <c r="PTC1" s="6"/>
      <c r="PTD1" s="6"/>
      <c r="PTE1" s="6"/>
      <c r="PTF1" s="6"/>
      <c r="PTG1" s="6"/>
      <c r="PTH1" s="6"/>
      <c r="PTI1" s="6"/>
      <c r="PTJ1" s="6"/>
      <c r="PTK1" s="6"/>
      <c r="PTL1" s="6"/>
      <c r="PTM1" s="6"/>
      <c r="PTN1" s="6"/>
      <c r="PTO1" s="6"/>
      <c r="PTP1" s="6"/>
      <c r="PTQ1" s="6"/>
      <c r="PTR1" s="6"/>
      <c r="PTS1" s="6"/>
      <c r="PTT1" s="6"/>
      <c r="PTU1" s="6"/>
      <c r="PTV1" s="6"/>
      <c r="PTW1" s="6"/>
      <c r="PTX1" s="6"/>
      <c r="PTY1" s="6"/>
      <c r="PTZ1" s="6"/>
      <c r="PUA1" s="6"/>
      <c r="PUB1" s="6"/>
      <c r="PUC1" s="6"/>
      <c r="PUD1" s="6"/>
      <c r="PUE1" s="6"/>
      <c r="PUF1" s="6"/>
      <c r="PUG1" s="6"/>
      <c r="PUH1" s="6"/>
      <c r="PUI1" s="6"/>
      <c r="PUJ1" s="6"/>
      <c r="PUK1" s="6"/>
      <c r="PUL1" s="6"/>
      <c r="PUM1" s="6"/>
      <c r="PUN1" s="6"/>
      <c r="PUO1" s="6"/>
      <c r="PUP1" s="6"/>
      <c r="PUQ1" s="6"/>
      <c r="PUR1" s="6"/>
      <c r="PUS1" s="6"/>
      <c r="PUT1" s="6"/>
      <c r="PUU1" s="6"/>
      <c r="PUV1" s="6"/>
      <c r="PUW1" s="6"/>
      <c r="PUX1" s="6"/>
      <c r="PUY1" s="6"/>
      <c r="PUZ1" s="6"/>
      <c r="PVA1" s="6"/>
      <c r="PVB1" s="6"/>
      <c r="PVC1" s="6"/>
      <c r="PVD1" s="6"/>
      <c r="PVE1" s="6"/>
      <c r="PVF1" s="6"/>
      <c r="PVG1" s="6"/>
      <c r="PVH1" s="6"/>
      <c r="PVI1" s="6"/>
      <c r="PVJ1" s="6"/>
      <c r="PVK1" s="6"/>
      <c r="PVL1" s="6"/>
      <c r="PVM1" s="6"/>
      <c r="PVN1" s="6"/>
      <c r="PVO1" s="6"/>
      <c r="PVP1" s="6"/>
      <c r="PVQ1" s="6"/>
      <c r="PVR1" s="6"/>
      <c r="PVS1" s="6"/>
      <c r="PVT1" s="6"/>
      <c r="PVU1" s="6"/>
      <c r="PVV1" s="6"/>
      <c r="PVW1" s="6"/>
      <c r="PVX1" s="6"/>
      <c r="PVY1" s="6"/>
      <c r="PVZ1" s="6"/>
      <c r="PWA1" s="6"/>
      <c r="PWB1" s="6"/>
      <c r="PWC1" s="6"/>
      <c r="PWD1" s="6"/>
      <c r="PWE1" s="6"/>
      <c r="PWF1" s="6"/>
      <c r="PWG1" s="6"/>
      <c r="PWH1" s="6"/>
      <c r="PWI1" s="6"/>
      <c r="PWJ1" s="6"/>
      <c r="PWK1" s="6"/>
      <c r="PWL1" s="6"/>
      <c r="PWM1" s="6"/>
      <c r="PWN1" s="6"/>
      <c r="PWO1" s="6"/>
      <c r="PWP1" s="6"/>
      <c r="PWQ1" s="6"/>
      <c r="PWR1" s="6"/>
      <c r="PWS1" s="6"/>
      <c r="PWT1" s="6"/>
      <c r="PWU1" s="6"/>
      <c r="PWV1" s="6"/>
      <c r="PWW1" s="6"/>
      <c r="PWX1" s="6"/>
      <c r="PWY1" s="6"/>
      <c r="PWZ1" s="6"/>
      <c r="PXA1" s="6"/>
      <c r="PXB1" s="6"/>
      <c r="PXC1" s="6"/>
      <c r="PXD1" s="6"/>
      <c r="PXE1" s="6"/>
      <c r="PXF1" s="6"/>
      <c r="PXG1" s="6"/>
      <c r="PXH1" s="6"/>
      <c r="PXI1" s="6"/>
      <c r="PXJ1" s="6"/>
      <c r="PXK1" s="6"/>
      <c r="PXL1" s="6"/>
      <c r="PXM1" s="6"/>
      <c r="PXN1" s="6"/>
      <c r="PXO1" s="6"/>
      <c r="PXP1" s="6"/>
      <c r="PXQ1" s="6"/>
      <c r="PXR1" s="6"/>
      <c r="PXS1" s="6"/>
      <c r="PXT1" s="6"/>
      <c r="PXU1" s="6"/>
      <c r="PXV1" s="6"/>
      <c r="PXW1" s="6"/>
      <c r="PXX1" s="6"/>
      <c r="PXY1" s="6"/>
      <c r="PXZ1" s="6"/>
      <c r="PYA1" s="6"/>
      <c r="PYB1" s="6"/>
      <c r="PYC1" s="6"/>
      <c r="PYD1" s="6"/>
      <c r="PYE1" s="6"/>
      <c r="PYF1" s="6"/>
      <c r="PYG1" s="6"/>
      <c r="PYH1" s="6"/>
      <c r="PYI1" s="6"/>
      <c r="PYJ1" s="6"/>
      <c r="PYK1" s="6"/>
      <c r="PYL1" s="6"/>
      <c r="PYM1" s="6"/>
      <c r="PYN1" s="6"/>
      <c r="PYO1" s="6"/>
      <c r="PYP1" s="6"/>
      <c r="PYQ1" s="6"/>
      <c r="PYR1" s="6"/>
      <c r="PYS1" s="6"/>
      <c r="PYT1" s="6"/>
      <c r="PYU1" s="6"/>
      <c r="PYV1" s="6"/>
      <c r="PYW1" s="6"/>
      <c r="PYX1" s="6"/>
      <c r="PYY1" s="6"/>
      <c r="PYZ1" s="6"/>
      <c r="PZA1" s="6"/>
      <c r="PZB1" s="6"/>
      <c r="PZC1" s="6"/>
      <c r="PZD1" s="6"/>
      <c r="PZE1" s="6"/>
      <c r="PZF1" s="6"/>
      <c r="PZG1" s="6"/>
      <c r="PZH1" s="6"/>
      <c r="PZI1" s="6"/>
      <c r="PZJ1" s="6"/>
      <c r="PZK1" s="6"/>
      <c r="PZL1" s="6"/>
      <c r="PZM1" s="6"/>
      <c r="PZN1" s="6"/>
      <c r="PZO1" s="6"/>
      <c r="PZP1" s="6"/>
      <c r="PZQ1" s="6"/>
      <c r="PZR1" s="6"/>
      <c r="PZS1" s="6"/>
      <c r="PZT1" s="6"/>
      <c r="PZU1" s="6"/>
      <c r="PZV1" s="6"/>
      <c r="PZW1" s="6"/>
      <c r="PZX1" s="6"/>
      <c r="PZY1" s="6"/>
      <c r="PZZ1" s="6"/>
      <c r="QAA1" s="6"/>
      <c r="QAB1" s="6"/>
      <c r="QAC1" s="6"/>
      <c r="QAD1" s="6"/>
      <c r="QAE1" s="6"/>
      <c r="QAF1" s="6"/>
      <c r="QAG1" s="6"/>
      <c r="QAH1" s="6"/>
      <c r="QAI1" s="6"/>
      <c r="QAJ1" s="6"/>
      <c r="QAK1" s="6"/>
      <c r="QAL1" s="6"/>
      <c r="QAM1" s="6"/>
      <c r="QAN1" s="6"/>
      <c r="QAO1" s="6"/>
      <c r="QAP1" s="6"/>
      <c r="QAQ1" s="6"/>
      <c r="QAR1" s="6"/>
      <c r="QAS1" s="6"/>
      <c r="QAT1" s="6"/>
      <c r="QAU1" s="6"/>
      <c r="QAV1" s="6"/>
      <c r="QAW1" s="6"/>
      <c r="QAX1" s="6"/>
      <c r="QAY1" s="6"/>
      <c r="QAZ1" s="6"/>
      <c r="QBA1" s="6"/>
      <c r="QBB1" s="6"/>
      <c r="QBC1" s="6"/>
      <c r="QBD1" s="6"/>
      <c r="QBE1" s="6"/>
      <c r="QBF1" s="6"/>
      <c r="QBG1" s="6"/>
      <c r="QBH1" s="6"/>
      <c r="QBI1" s="6"/>
      <c r="QBJ1" s="6"/>
      <c r="QBK1" s="6"/>
      <c r="QBL1" s="6"/>
      <c r="QBM1" s="6"/>
      <c r="QBN1" s="6"/>
      <c r="QBO1" s="6"/>
      <c r="QBP1" s="6"/>
      <c r="QBQ1" s="6"/>
      <c r="QBR1" s="6"/>
      <c r="QBS1" s="6"/>
      <c r="QBT1" s="6"/>
      <c r="QBU1" s="6"/>
      <c r="QBV1" s="6"/>
      <c r="QBW1" s="6"/>
      <c r="QBX1" s="6"/>
      <c r="QBY1" s="6"/>
      <c r="QBZ1" s="6"/>
      <c r="QCA1" s="6"/>
      <c r="QCB1" s="6"/>
      <c r="QCC1" s="6"/>
      <c r="QCD1" s="6"/>
      <c r="QCE1" s="6"/>
      <c r="QCF1" s="6"/>
      <c r="QCG1" s="6"/>
      <c r="QCH1" s="6"/>
      <c r="QCI1" s="6"/>
      <c r="QCJ1" s="6"/>
      <c r="QCK1" s="6"/>
      <c r="QCL1" s="6"/>
      <c r="QCM1" s="6"/>
      <c r="QCN1" s="6"/>
      <c r="QCO1" s="6"/>
      <c r="QCP1" s="6"/>
      <c r="QCQ1" s="6"/>
      <c r="QCR1" s="6"/>
      <c r="QCS1" s="6"/>
      <c r="QCT1" s="6"/>
      <c r="QCU1" s="6"/>
      <c r="QCV1" s="6"/>
      <c r="QCW1" s="6"/>
      <c r="QCX1" s="6"/>
      <c r="QCY1" s="6"/>
      <c r="QCZ1" s="6"/>
      <c r="QDA1" s="6"/>
      <c r="QDB1" s="6"/>
      <c r="QDC1" s="6"/>
      <c r="QDD1" s="6"/>
      <c r="QDE1" s="6"/>
      <c r="QDF1" s="6"/>
      <c r="QDG1" s="6"/>
      <c r="QDH1" s="6"/>
      <c r="QDI1" s="6"/>
      <c r="QDJ1" s="6"/>
      <c r="QDK1" s="6"/>
      <c r="QDL1" s="6"/>
      <c r="QDM1" s="6"/>
      <c r="QDN1" s="6"/>
      <c r="QDO1" s="6"/>
      <c r="QDP1" s="6"/>
      <c r="QDQ1" s="6"/>
      <c r="QDR1" s="6"/>
      <c r="QDS1" s="6"/>
      <c r="QDT1" s="6"/>
      <c r="QDU1" s="6"/>
      <c r="QDV1" s="6"/>
      <c r="QDW1" s="6"/>
      <c r="QDX1" s="6"/>
      <c r="QDY1" s="6"/>
      <c r="QDZ1" s="6"/>
      <c r="QEA1" s="6"/>
      <c r="QEB1" s="6"/>
      <c r="QEC1" s="6"/>
      <c r="QED1" s="6"/>
      <c r="QEE1" s="6"/>
      <c r="QEF1" s="6"/>
      <c r="QEG1" s="6"/>
      <c r="QEH1" s="6"/>
      <c r="QEI1" s="6"/>
      <c r="QEJ1" s="6"/>
      <c r="QEK1" s="6"/>
      <c r="QEL1" s="6"/>
      <c r="QEM1" s="6"/>
      <c r="QEN1" s="6"/>
      <c r="QEO1" s="6"/>
      <c r="QEP1" s="6"/>
      <c r="QEQ1" s="6"/>
      <c r="QER1" s="6"/>
      <c r="QES1" s="6"/>
      <c r="QET1" s="6"/>
      <c r="QEU1" s="6"/>
      <c r="QEV1" s="6"/>
      <c r="QEW1" s="6"/>
      <c r="QEX1" s="6"/>
      <c r="QEY1" s="6"/>
      <c r="QEZ1" s="6"/>
      <c r="QFA1" s="6"/>
      <c r="QFB1" s="6"/>
      <c r="QFC1" s="6"/>
      <c r="QFD1" s="6"/>
      <c r="QFE1" s="6"/>
      <c r="QFF1" s="6"/>
      <c r="QFG1" s="6"/>
      <c r="QFH1" s="6"/>
      <c r="QFI1" s="6"/>
      <c r="QFJ1" s="6"/>
      <c r="QFK1" s="6"/>
      <c r="QFL1" s="6"/>
      <c r="QFM1" s="6"/>
      <c r="QFN1" s="6"/>
      <c r="QFO1" s="6"/>
      <c r="QFP1" s="6"/>
      <c r="QFQ1" s="6"/>
      <c r="QFR1" s="6"/>
      <c r="QFS1" s="6"/>
      <c r="QFT1" s="6"/>
      <c r="QFU1" s="6"/>
      <c r="QFV1" s="6"/>
      <c r="QFW1" s="6"/>
      <c r="QFX1" s="6"/>
      <c r="QFY1" s="6"/>
      <c r="QFZ1" s="6"/>
      <c r="QGA1" s="6"/>
      <c r="QGB1" s="6"/>
      <c r="QGC1" s="6"/>
      <c r="QGD1" s="6"/>
      <c r="QGE1" s="6"/>
      <c r="QGF1" s="6"/>
      <c r="QGG1" s="6"/>
      <c r="QGH1" s="6"/>
      <c r="QGI1" s="6"/>
      <c r="QGJ1" s="6"/>
      <c r="QGK1" s="6"/>
      <c r="QGL1" s="6"/>
      <c r="QGM1" s="6"/>
      <c r="QGN1" s="6"/>
      <c r="QGO1" s="6"/>
      <c r="QGP1" s="6"/>
      <c r="QGQ1" s="6"/>
      <c r="QGR1" s="6"/>
      <c r="QGS1" s="6"/>
      <c r="QGT1" s="6"/>
      <c r="QGU1" s="6"/>
      <c r="QGV1" s="6"/>
      <c r="QGW1" s="6"/>
      <c r="QGX1" s="6"/>
      <c r="QGY1" s="6"/>
      <c r="QGZ1" s="6"/>
      <c r="QHA1" s="6"/>
      <c r="QHB1" s="6"/>
      <c r="QHC1" s="6"/>
      <c r="QHD1" s="6"/>
      <c r="QHE1" s="6"/>
      <c r="QHF1" s="6"/>
      <c r="QHG1" s="6"/>
      <c r="QHH1" s="6"/>
      <c r="QHI1" s="6"/>
      <c r="QHJ1" s="6"/>
      <c r="QHK1" s="6"/>
      <c r="QHL1" s="6"/>
      <c r="QHM1" s="6"/>
      <c r="QHN1" s="6"/>
      <c r="QHO1" s="6"/>
      <c r="QHP1" s="6"/>
      <c r="QHQ1" s="6"/>
      <c r="QHR1" s="6"/>
      <c r="QHS1" s="6"/>
      <c r="QHT1" s="6"/>
      <c r="QHU1" s="6"/>
      <c r="QHV1" s="6"/>
      <c r="QHW1" s="6"/>
      <c r="QHX1" s="6"/>
      <c r="QHY1" s="6"/>
      <c r="QHZ1" s="6"/>
      <c r="QIA1" s="6"/>
      <c r="QIB1" s="6"/>
      <c r="QIC1" s="6"/>
      <c r="QID1" s="6"/>
      <c r="QIE1" s="6"/>
      <c r="QIF1" s="6"/>
      <c r="QIG1" s="6"/>
      <c r="QIH1" s="6"/>
      <c r="QII1" s="6"/>
      <c r="QIJ1" s="6"/>
      <c r="QIK1" s="6"/>
      <c r="QIL1" s="6"/>
      <c r="QIM1" s="6"/>
      <c r="QIN1" s="6"/>
      <c r="QIO1" s="6"/>
      <c r="QIP1" s="6"/>
      <c r="QIQ1" s="6"/>
      <c r="QIR1" s="6"/>
      <c r="QIS1" s="6"/>
      <c r="QIT1" s="6"/>
      <c r="QIU1" s="6"/>
      <c r="QIV1" s="6"/>
      <c r="QIW1" s="6"/>
      <c r="QIX1" s="6"/>
      <c r="QIY1" s="6"/>
      <c r="QIZ1" s="6"/>
      <c r="QJA1" s="6"/>
      <c r="QJB1" s="6"/>
      <c r="QJC1" s="6"/>
      <c r="QJD1" s="6"/>
      <c r="QJE1" s="6"/>
      <c r="QJF1" s="6"/>
      <c r="QJG1" s="6"/>
      <c r="QJH1" s="6"/>
      <c r="QJI1" s="6"/>
      <c r="QJJ1" s="6"/>
      <c r="QJK1" s="6"/>
      <c r="QJL1" s="6"/>
      <c r="QJM1" s="6"/>
      <c r="QJN1" s="6"/>
      <c r="QJO1" s="6"/>
      <c r="QJP1" s="6"/>
      <c r="QJQ1" s="6"/>
      <c r="QJR1" s="6"/>
      <c r="QJS1" s="6"/>
      <c r="QJT1" s="6"/>
      <c r="QJU1" s="6"/>
      <c r="QJV1" s="6"/>
      <c r="QJW1" s="6"/>
      <c r="QJX1" s="6"/>
      <c r="QJY1" s="6"/>
      <c r="QJZ1" s="6"/>
      <c r="QKA1" s="6"/>
      <c r="QKB1" s="6"/>
      <c r="QKC1" s="6"/>
      <c r="QKD1" s="6"/>
      <c r="QKE1" s="6"/>
      <c r="QKF1" s="6"/>
      <c r="QKG1" s="6"/>
      <c r="QKH1" s="6"/>
      <c r="QKI1" s="6"/>
      <c r="QKJ1" s="6"/>
      <c r="QKK1" s="6"/>
      <c r="QKL1" s="6"/>
      <c r="QKM1" s="6"/>
      <c r="QKN1" s="6"/>
      <c r="QKO1" s="6"/>
      <c r="QKP1" s="6"/>
      <c r="QKQ1" s="6"/>
      <c r="QKR1" s="6"/>
      <c r="QKS1" s="6"/>
      <c r="QKT1" s="6"/>
      <c r="QKU1" s="6"/>
      <c r="QKV1" s="6"/>
      <c r="QKW1" s="6"/>
      <c r="QKX1" s="6"/>
      <c r="QKY1" s="6"/>
      <c r="QKZ1" s="6"/>
      <c r="QLA1" s="6"/>
      <c r="QLB1" s="6"/>
      <c r="QLC1" s="6"/>
      <c r="QLD1" s="6"/>
      <c r="QLE1" s="6"/>
      <c r="QLF1" s="6"/>
      <c r="QLG1" s="6"/>
      <c r="QLH1" s="6"/>
      <c r="QLI1" s="6"/>
      <c r="QLJ1" s="6"/>
      <c r="QLK1" s="6"/>
      <c r="QLL1" s="6"/>
      <c r="QLM1" s="6"/>
      <c r="QLN1" s="6"/>
      <c r="QLO1" s="6"/>
      <c r="QLP1" s="6"/>
      <c r="QLQ1" s="6"/>
      <c r="QLR1" s="6"/>
      <c r="QLS1" s="6"/>
      <c r="QLT1" s="6"/>
      <c r="QLU1" s="6"/>
      <c r="QLV1" s="6"/>
      <c r="QLW1" s="6"/>
      <c r="QLX1" s="6"/>
      <c r="QLY1" s="6"/>
      <c r="QLZ1" s="6"/>
      <c r="QMA1" s="6"/>
      <c r="QMB1" s="6"/>
      <c r="QMC1" s="6"/>
      <c r="QMD1" s="6"/>
      <c r="QME1" s="6"/>
      <c r="QMF1" s="6"/>
      <c r="QMG1" s="6"/>
      <c r="QMH1" s="6"/>
      <c r="QMI1" s="6"/>
      <c r="QMJ1" s="6"/>
      <c r="QMK1" s="6"/>
      <c r="QML1" s="6"/>
      <c r="QMM1" s="6"/>
      <c r="QMN1" s="6"/>
      <c r="QMO1" s="6"/>
      <c r="QMP1" s="6"/>
      <c r="QMQ1" s="6"/>
      <c r="QMR1" s="6"/>
      <c r="QMS1" s="6"/>
      <c r="QMT1" s="6"/>
      <c r="QMU1" s="6"/>
      <c r="QMV1" s="6"/>
      <c r="QMW1" s="6"/>
      <c r="QMX1" s="6"/>
      <c r="QMY1" s="6"/>
      <c r="QMZ1" s="6"/>
      <c r="QNA1" s="6"/>
      <c r="QNB1" s="6"/>
      <c r="QNC1" s="6"/>
      <c r="QND1" s="6"/>
      <c r="QNE1" s="6"/>
      <c r="QNF1" s="6"/>
      <c r="QNG1" s="6"/>
      <c r="QNH1" s="6"/>
      <c r="QNI1" s="6"/>
      <c r="QNJ1" s="6"/>
      <c r="QNK1" s="6"/>
      <c r="QNL1" s="6"/>
      <c r="QNM1" s="6"/>
      <c r="QNN1" s="6"/>
      <c r="QNO1" s="6"/>
      <c r="QNP1" s="6"/>
      <c r="QNQ1" s="6"/>
      <c r="QNR1" s="6"/>
      <c r="QNS1" s="6"/>
      <c r="QNT1" s="6"/>
      <c r="QNU1" s="6"/>
      <c r="QNV1" s="6"/>
      <c r="QNW1" s="6"/>
      <c r="QNX1" s="6"/>
      <c r="QNY1" s="6"/>
      <c r="QNZ1" s="6"/>
      <c r="QOA1" s="6"/>
      <c r="QOB1" s="6"/>
      <c r="QOC1" s="6"/>
      <c r="QOD1" s="6"/>
      <c r="QOE1" s="6"/>
      <c r="QOF1" s="6"/>
      <c r="QOG1" s="6"/>
      <c r="QOH1" s="6"/>
      <c r="QOI1" s="6"/>
      <c r="QOJ1" s="6"/>
      <c r="QOK1" s="6"/>
      <c r="QOL1" s="6"/>
      <c r="QOM1" s="6"/>
      <c r="QON1" s="6"/>
      <c r="QOO1" s="6"/>
      <c r="QOP1" s="6"/>
      <c r="QOQ1" s="6"/>
      <c r="QOR1" s="6"/>
      <c r="QOS1" s="6"/>
      <c r="QOT1" s="6"/>
      <c r="QOU1" s="6"/>
      <c r="QOV1" s="6"/>
      <c r="QOW1" s="6"/>
      <c r="QOX1" s="6"/>
      <c r="QOY1" s="6"/>
      <c r="QOZ1" s="6"/>
      <c r="QPA1" s="6"/>
      <c r="QPB1" s="6"/>
      <c r="QPC1" s="6"/>
      <c r="QPD1" s="6"/>
      <c r="QPE1" s="6"/>
      <c r="QPF1" s="6"/>
      <c r="QPG1" s="6"/>
      <c r="QPH1" s="6"/>
      <c r="QPI1" s="6"/>
      <c r="QPJ1" s="6"/>
      <c r="QPK1" s="6"/>
      <c r="QPL1" s="6"/>
      <c r="QPM1" s="6"/>
      <c r="QPN1" s="6"/>
      <c r="QPO1" s="6"/>
      <c r="QPP1" s="6"/>
      <c r="QPQ1" s="6"/>
      <c r="QPR1" s="6"/>
      <c r="QPS1" s="6"/>
      <c r="QPT1" s="6"/>
      <c r="QPU1" s="6"/>
      <c r="QPV1" s="6"/>
      <c r="QPW1" s="6"/>
      <c r="QPX1" s="6"/>
      <c r="QPY1" s="6"/>
      <c r="QPZ1" s="6"/>
      <c r="QQA1" s="6"/>
      <c r="QQB1" s="6"/>
      <c r="QQC1" s="6"/>
      <c r="QQD1" s="6"/>
      <c r="QQE1" s="6"/>
      <c r="QQF1" s="6"/>
      <c r="QQG1" s="6"/>
      <c r="QQH1" s="6"/>
      <c r="QQI1" s="6"/>
      <c r="QQJ1" s="6"/>
      <c r="QQK1" s="6"/>
      <c r="QQL1" s="6"/>
      <c r="QQM1" s="6"/>
      <c r="QQN1" s="6"/>
      <c r="QQO1" s="6"/>
      <c r="QQP1" s="6"/>
      <c r="QQQ1" s="6"/>
      <c r="QQR1" s="6"/>
      <c r="QQS1" s="6"/>
      <c r="QQT1" s="6"/>
      <c r="QQU1" s="6"/>
      <c r="QQV1" s="6"/>
      <c r="QQW1" s="6"/>
      <c r="QQX1" s="6"/>
      <c r="QQY1" s="6"/>
      <c r="QQZ1" s="6"/>
      <c r="QRA1" s="6"/>
      <c r="QRB1" s="6"/>
      <c r="QRC1" s="6"/>
      <c r="QRD1" s="6"/>
      <c r="QRE1" s="6"/>
      <c r="QRF1" s="6"/>
      <c r="QRG1" s="6"/>
      <c r="QRH1" s="6"/>
      <c r="QRI1" s="6"/>
      <c r="QRJ1" s="6"/>
      <c r="QRK1" s="6"/>
      <c r="QRL1" s="6"/>
      <c r="QRM1" s="6"/>
      <c r="QRN1" s="6"/>
      <c r="QRO1" s="6"/>
      <c r="QRP1" s="6"/>
      <c r="QRQ1" s="6"/>
      <c r="QRR1" s="6"/>
      <c r="QRS1" s="6"/>
      <c r="QRT1" s="6"/>
      <c r="QRU1" s="6"/>
      <c r="QRV1" s="6"/>
      <c r="QRW1" s="6"/>
      <c r="QRX1" s="6"/>
      <c r="QRY1" s="6"/>
      <c r="QRZ1" s="6"/>
      <c r="QSA1" s="6"/>
      <c r="QSB1" s="6"/>
      <c r="QSC1" s="6"/>
      <c r="QSD1" s="6"/>
      <c r="QSE1" s="6"/>
      <c r="QSF1" s="6"/>
      <c r="QSG1" s="6"/>
      <c r="QSH1" s="6"/>
      <c r="QSI1" s="6"/>
      <c r="QSJ1" s="6"/>
      <c r="QSK1" s="6"/>
      <c r="QSL1" s="6"/>
      <c r="QSM1" s="6"/>
      <c r="QSN1" s="6"/>
      <c r="QSO1" s="6"/>
      <c r="QSP1" s="6"/>
      <c r="QSQ1" s="6"/>
      <c r="QSR1" s="6"/>
      <c r="QSS1" s="6"/>
      <c r="QST1" s="6"/>
      <c r="QSU1" s="6"/>
      <c r="QSV1" s="6"/>
      <c r="QSW1" s="6"/>
      <c r="QSX1" s="6"/>
      <c r="QSY1" s="6"/>
      <c r="QSZ1" s="6"/>
      <c r="QTA1" s="6"/>
      <c r="QTB1" s="6"/>
      <c r="QTC1" s="6"/>
      <c r="QTD1" s="6"/>
      <c r="QTE1" s="6"/>
      <c r="QTF1" s="6"/>
      <c r="QTG1" s="6"/>
      <c r="QTH1" s="6"/>
      <c r="QTI1" s="6"/>
      <c r="QTJ1" s="6"/>
      <c r="QTK1" s="6"/>
      <c r="QTL1" s="6"/>
      <c r="QTM1" s="6"/>
      <c r="QTN1" s="6"/>
      <c r="QTO1" s="6"/>
      <c r="QTP1" s="6"/>
      <c r="QTQ1" s="6"/>
      <c r="QTR1" s="6"/>
      <c r="QTS1" s="6"/>
      <c r="QTT1" s="6"/>
      <c r="QTU1" s="6"/>
      <c r="QTV1" s="6"/>
      <c r="QTW1" s="6"/>
      <c r="QTX1" s="6"/>
      <c r="QTY1" s="6"/>
      <c r="QTZ1" s="6"/>
      <c r="QUA1" s="6"/>
      <c r="QUB1" s="6"/>
      <c r="QUC1" s="6"/>
      <c r="QUD1" s="6"/>
      <c r="QUE1" s="6"/>
      <c r="QUF1" s="6"/>
      <c r="QUG1" s="6"/>
      <c r="QUH1" s="6"/>
      <c r="QUI1" s="6"/>
      <c r="QUJ1" s="6"/>
      <c r="QUK1" s="6"/>
      <c r="QUL1" s="6"/>
      <c r="QUM1" s="6"/>
      <c r="QUN1" s="6"/>
      <c r="QUO1" s="6"/>
      <c r="QUP1" s="6"/>
      <c r="QUQ1" s="6"/>
      <c r="QUR1" s="6"/>
      <c r="QUS1" s="6"/>
      <c r="QUT1" s="6"/>
      <c r="QUU1" s="6"/>
      <c r="QUV1" s="6"/>
      <c r="QUW1" s="6"/>
      <c r="QUX1" s="6"/>
      <c r="QUY1" s="6"/>
      <c r="QUZ1" s="6"/>
      <c r="QVA1" s="6"/>
      <c r="QVB1" s="6"/>
      <c r="QVC1" s="6"/>
      <c r="QVD1" s="6"/>
      <c r="QVE1" s="6"/>
      <c r="QVF1" s="6"/>
      <c r="QVG1" s="6"/>
      <c r="QVH1" s="6"/>
      <c r="QVI1" s="6"/>
      <c r="QVJ1" s="6"/>
      <c r="QVK1" s="6"/>
      <c r="QVL1" s="6"/>
      <c r="QVM1" s="6"/>
      <c r="QVN1" s="6"/>
      <c r="QVO1" s="6"/>
      <c r="QVP1" s="6"/>
      <c r="QVQ1" s="6"/>
      <c r="QVR1" s="6"/>
      <c r="QVS1" s="6"/>
      <c r="QVT1" s="6"/>
      <c r="QVU1" s="6"/>
      <c r="QVV1" s="6"/>
      <c r="QVW1" s="6"/>
      <c r="QVX1" s="6"/>
      <c r="QVY1" s="6"/>
      <c r="QVZ1" s="6"/>
      <c r="QWA1" s="6"/>
      <c r="QWB1" s="6"/>
      <c r="QWC1" s="6"/>
      <c r="QWD1" s="6"/>
      <c r="QWE1" s="6"/>
      <c r="QWF1" s="6"/>
      <c r="QWG1" s="6"/>
      <c r="QWH1" s="6"/>
      <c r="QWI1" s="6"/>
      <c r="QWJ1" s="6"/>
      <c r="QWK1" s="6"/>
      <c r="QWL1" s="6"/>
      <c r="QWM1" s="6"/>
      <c r="QWN1" s="6"/>
      <c r="QWO1" s="6"/>
      <c r="QWP1" s="6"/>
      <c r="QWQ1" s="6"/>
      <c r="QWR1" s="6"/>
      <c r="QWS1" s="6"/>
      <c r="QWT1" s="6"/>
      <c r="QWU1" s="6"/>
      <c r="QWV1" s="6"/>
      <c r="QWW1" s="6"/>
      <c r="QWX1" s="6"/>
      <c r="QWY1" s="6"/>
      <c r="QWZ1" s="6"/>
      <c r="QXA1" s="6"/>
      <c r="QXB1" s="6"/>
      <c r="QXC1" s="6"/>
      <c r="QXD1" s="6"/>
      <c r="QXE1" s="6"/>
      <c r="QXF1" s="6"/>
      <c r="QXG1" s="6"/>
      <c r="QXH1" s="6"/>
      <c r="QXI1" s="6"/>
      <c r="QXJ1" s="6"/>
      <c r="QXK1" s="6"/>
      <c r="QXL1" s="6"/>
      <c r="QXM1" s="6"/>
      <c r="QXN1" s="6"/>
      <c r="QXO1" s="6"/>
      <c r="QXP1" s="6"/>
      <c r="QXQ1" s="6"/>
      <c r="QXR1" s="6"/>
      <c r="QXS1" s="6"/>
      <c r="QXT1" s="6"/>
      <c r="QXU1" s="6"/>
      <c r="QXV1" s="6"/>
      <c r="QXW1" s="6"/>
      <c r="QXX1" s="6"/>
      <c r="QXY1" s="6"/>
      <c r="QXZ1" s="6"/>
      <c r="QYA1" s="6"/>
      <c r="QYB1" s="6"/>
      <c r="QYC1" s="6"/>
      <c r="QYD1" s="6"/>
      <c r="QYE1" s="6"/>
      <c r="QYF1" s="6"/>
      <c r="QYG1" s="6"/>
      <c r="QYH1" s="6"/>
      <c r="QYI1" s="6"/>
      <c r="QYJ1" s="6"/>
      <c r="QYK1" s="6"/>
      <c r="QYL1" s="6"/>
      <c r="QYM1" s="6"/>
      <c r="QYN1" s="6"/>
      <c r="QYO1" s="6"/>
      <c r="QYP1" s="6"/>
      <c r="QYQ1" s="6"/>
      <c r="QYR1" s="6"/>
      <c r="QYS1" s="6"/>
      <c r="QYT1" s="6"/>
      <c r="QYU1" s="6"/>
      <c r="QYV1" s="6"/>
      <c r="QYW1" s="6"/>
      <c r="QYX1" s="6"/>
      <c r="QYY1" s="6"/>
      <c r="QYZ1" s="6"/>
      <c r="QZA1" s="6"/>
      <c r="QZB1" s="6"/>
      <c r="QZC1" s="6"/>
      <c r="QZD1" s="6"/>
      <c r="QZE1" s="6"/>
      <c r="QZF1" s="6"/>
      <c r="QZG1" s="6"/>
      <c r="QZH1" s="6"/>
      <c r="QZI1" s="6"/>
      <c r="QZJ1" s="6"/>
      <c r="QZK1" s="6"/>
      <c r="QZL1" s="6"/>
      <c r="QZM1" s="6"/>
      <c r="QZN1" s="6"/>
      <c r="QZO1" s="6"/>
      <c r="QZP1" s="6"/>
      <c r="QZQ1" s="6"/>
      <c r="QZR1" s="6"/>
      <c r="QZS1" s="6"/>
      <c r="QZT1" s="6"/>
      <c r="QZU1" s="6"/>
      <c r="QZV1" s="6"/>
      <c r="QZW1" s="6"/>
      <c r="QZX1" s="6"/>
      <c r="QZY1" s="6"/>
      <c r="QZZ1" s="6"/>
      <c r="RAA1" s="6"/>
      <c r="RAB1" s="6"/>
      <c r="RAC1" s="6"/>
      <c r="RAD1" s="6"/>
      <c r="RAE1" s="6"/>
      <c r="RAF1" s="6"/>
      <c r="RAG1" s="6"/>
      <c r="RAH1" s="6"/>
      <c r="RAI1" s="6"/>
      <c r="RAJ1" s="6"/>
      <c r="RAK1" s="6"/>
      <c r="RAL1" s="6"/>
      <c r="RAM1" s="6"/>
      <c r="RAN1" s="6"/>
      <c r="RAO1" s="6"/>
      <c r="RAP1" s="6"/>
      <c r="RAQ1" s="6"/>
      <c r="RAR1" s="6"/>
      <c r="RAS1" s="6"/>
      <c r="RAT1" s="6"/>
      <c r="RAU1" s="6"/>
      <c r="RAV1" s="6"/>
      <c r="RAW1" s="6"/>
      <c r="RAX1" s="6"/>
      <c r="RAY1" s="6"/>
      <c r="RAZ1" s="6"/>
      <c r="RBA1" s="6"/>
      <c r="RBB1" s="6"/>
      <c r="RBC1" s="6"/>
      <c r="RBD1" s="6"/>
      <c r="RBE1" s="6"/>
      <c r="RBF1" s="6"/>
      <c r="RBG1" s="6"/>
      <c r="RBH1" s="6"/>
      <c r="RBI1" s="6"/>
      <c r="RBJ1" s="6"/>
      <c r="RBK1" s="6"/>
      <c r="RBL1" s="6"/>
      <c r="RBM1" s="6"/>
      <c r="RBN1" s="6"/>
      <c r="RBO1" s="6"/>
      <c r="RBP1" s="6"/>
      <c r="RBQ1" s="6"/>
      <c r="RBR1" s="6"/>
      <c r="RBS1" s="6"/>
      <c r="RBT1" s="6"/>
      <c r="RBU1" s="6"/>
      <c r="RBV1" s="6"/>
      <c r="RBW1" s="6"/>
      <c r="RBX1" s="6"/>
      <c r="RBY1" s="6"/>
      <c r="RBZ1" s="6"/>
      <c r="RCA1" s="6"/>
      <c r="RCB1" s="6"/>
      <c r="RCC1" s="6"/>
      <c r="RCD1" s="6"/>
      <c r="RCE1" s="6"/>
      <c r="RCF1" s="6"/>
      <c r="RCG1" s="6"/>
      <c r="RCH1" s="6"/>
      <c r="RCI1" s="6"/>
      <c r="RCJ1" s="6"/>
      <c r="RCK1" s="6"/>
      <c r="RCL1" s="6"/>
      <c r="RCM1" s="6"/>
      <c r="RCN1" s="6"/>
      <c r="RCO1" s="6"/>
      <c r="RCP1" s="6"/>
      <c r="RCQ1" s="6"/>
      <c r="RCR1" s="6"/>
      <c r="RCS1" s="6"/>
      <c r="RCT1" s="6"/>
      <c r="RCU1" s="6"/>
      <c r="RCV1" s="6"/>
      <c r="RCW1" s="6"/>
      <c r="RCX1" s="6"/>
      <c r="RCY1" s="6"/>
      <c r="RCZ1" s="6"/>
      <c r="RDA1" s="6"/>
      <c r="RDB1" s="6"/>
      <c r="RDC1" s="6"/>
      <c r="RDD1" s="6"/>
      <c r="RDE1" s="6"/>
      <c r="RDF1" s="6"/>
      <c r="RDG1" s="6"/>
      <c r="RDH1" s="6"/>
      <c r="RDI1" s="6"/>
      <c r="RDJ1" s="6"/>
      <c r="RDK1" s="6"/>
      <c r="RDL1" s="6"/>
      <c r="RDM1" s="6"/>
      <c r="RDN1" s="6"/>
      <c r="RDO1" s="6"/>
      <c r="RDP1" s="6"/>
      <c r="RDQ1" s="6"/>
      <c r="RDR1" s="6"/>
      <c r="RDS1" s="6"/>
      <c r="RDT1" s="6"/>
      <c r="RDU1" s="6"/>
      <c r="RDV1" s="6"/>
      <c r="RDW1" s="6"/>
      <c r="RDX1" s="6"/>
      <c r="RDY1" s="6"/>
      <c r="RDZ1" s="6"/>
      <c r="REA1" s="6"/>
      <c r="REB1" s="6"/>
      <c r="REC1" s="6"/>
      <c r="RED1" s="6"/>
      <c r="REE1" s="6"/>
      <c r="REF1" s="6"/>
      <c r="REG1" s="6"/>
      <c r="REH1" s="6"/>
      <c r="REI1" s="6"/>
      <c r="REJ1" s="6"/>
      <c r="REK1" s="6"/>
      <c r="REL1" s="6"/>
      <c r="REM1" s="6"/>
      <c r="REN1" s="6"/>
      <c r="REO1" s="6"/>
      <c r="REP1" s="6"/>
      <c r="REQ1" s="6"/>
      <c r="RER1" s="6"/>
      <c r="RES1" s="6"/>
      <c r="RET1" s="6"/>
      <c r="REU1" s="6"/>
      <c r="REV1" s="6"/>
      <c r="REW1" s="6"/>
      <c r="REX1" s="6"/>
      <c r="REY1" s="6"/>
      <c r="REZ1" s="6"/>
      <c r="RFA1" s="6"/>
      <c r="RFB1" s="6"/>
      <c r="RFC1" s="6"/>
      <c r="RFD1" s="6"/>
      <c r="RFE1" s="6"/>
      <c r="RFF1" s="6"/>
      <c r="RFG1" s="6"/>
      <c r="RFH1" s="6"/>
      <c r="RFI1" s="6"/>
      <c r="RFJ1" s="6"/>
      <c r="RFK1" s="6"/>
      <c r="RFL1" s="6"/>
      <c r="RFM1" s="6"/>
      <c r="RFN1" s="6"/>
      <c r="RFO1" s="6"/>
      <c r="RFP1" s="6"/>
      <c r="RFQ1" s="6"/>
      <c r="RFR1" s="6"/>
      <c r="RFS1" s="6"/>
      <c r="RFT1" s="6"/>
      <c r="RFU1" s="6"/>
      <c r="RFV1" s="6"/>
      <c r="RFW1" s="6"/>
      <c r="RFX1" s="6"/>
      <c r="RFY1" s="6"/>
      <c r="RFZ1" s="6"/>
      <c r="RGA1" s="6"/>
      <c r="RGB1" s="6"/>
      <c r="RGC1" s="6"/>
      <c r="RGD1" s="6"/>
      <c r="RGE1" s="6"/>
      <c r="RGF1" s="6"/>
      <c r="RGG1" s="6"/>
      <c r="RGH1" s="6"/>
      <c r="RGI1" s="6"/>
      <c r="RGJ1" s="6"/>
      <c r="RGK1" s="6"/>
      <c r="RGL1" s="6"/>
      <c r="RGM1" s="6"/>
      <c r="RGN1" s="6"/>
      <c r="RGO1" s="6"/>
      <c r="RGP1" s="6"/>
      <c r="RGQ1" s="6"/>
      <c r="RGR1" s="6"/>
      <c r="RGS1" s="6"/>
      <c r="RGT1" s="6"/>
      <c r="RGU1" s="6"/>
      <c r="RGV1" s="6"/>
      <c r="RGW1" s="6"/>
      <c r="RGX1" s="6"/>
      <c r="RGY1" s="6"/>
      <c r="RGZ1" s="6"/>
      <c r="RHA1" s="6"/>
      <c r="RHB1" s="6"/>
      <c r="RHC1" s="6"/>
      <c r="RHD1" s="6"/>
      <c r="RHE1" s="6"/>
      <c r="RHF1" s="6"/>
      <c r="RHG1" s="6"/>
      <c r="RHH1" s="6"/>
      <c r="RHI1" s="6"/>
      <c r="RHJ1" s="6"/>
      <c r="RHK1" s="6"/>
      <c r="RHL1" s="6"/>
      <c r="RHM1" s="6"/>
      <c r="RHN1" s="6"/>
      <c r="RHO1" s="6"/>
      <c r="RHP1" s="6"/>
      <c r="RHQ1" s="6"/>
      <c r="RHR1" s="6"/>
      <c r="RHS1" s="6"/>
      <c r="RHT1" s="6"/>
      <c r="RHU1" s="6"/>
      <c r="RHV1" s="6"/>
      <c r="RHW1" s="6"/>
      <c r="RHX1" s="6"/>
      <c r="RHY1" s="6"/>
      <c r="RHZ1" s="6"/>
      <c r="RIA1" s="6"/>
      <c r="RIB1" s="6"/>
      <c r="RIC1" s="6"/>
      <c r="RID1" s="6"/>
      <c r="RIE1" s="6"/>
      <c r="RIF1" s="6"/>
      <c r="RIG1" s="6"/>
      <c r="RIH1" s="6"/>
      <c r="RII1" s="6"/>
      <c r="RIJ1" s="6"/>
      <c r="RIK1" s="6"/>
      <c r="RIL1" s="6"/>
      <c r="RIM1" s="6"/>
      <c r="RIN1" s="6"/>
      <c r="RIO1" s="6"/>
      <c r="RIP1" s="6"/>
      <c r="RIQ1" s="6"/>
      <c r="RIR1" s="6"/>
      <c r="RIS1" s="6"/>
      <c r="RIT1" s="6"/>
      <c r="RIU1" s="6"/>
      <c r="RIV1" s="6"/>
      <c r="RIW1" s="6"/>
      <c r="RIX1" s="6"/>
      <c r="RIY1" s="6"/>
      <c r="RIZ1" s="6"/>
      <c r="RJA1" s="6"/>
      <c r="RJB1" s="6"/>
      <c r="RJC1" s="6"/>
      <c r="RJD1" s="6"/>
      <c r="RJE1" s="6"/>
      <c r="RJF1" s="6"/>
      <c r="RJG1" s="6"/>
      <c r="RJH1" s="6"/>
      <c r="RJI1" s="6"/>
      <c r="RJJ1" s="6"/>
      <c r="RJK1" s="6"/>
      <c r="RJL1" s="6"/>
      <c r="RJM1" s="6"/>
      <c r="RJN1" s="6"/>
      <c r="RJO1" s="6"/>
      <c r="RJP1" s="6"/>
      <c r="RJQ1" s="6"/>
      <c r="RJR1" s="6"/>
      <c r="RJS1" s="6"/>
      <c r="RJT1" s="6"/>
      <c r="RJU1" s="6"/>
      <c r="RJV1" s="6"/>
      <c r="RJW1" s="6"/>
      <c r="RJX1" s="6"/>
      <c r="RJY1" s="6"/>
      <c r="RJZ1" s="6"/>
      <c r="RKA1" s="6"/>
      <c r="RKB1" s="6"/>
      <c r="RKC1" s="6"/>
      <c r="RKD1" s="6"/>
      <c r="RKE1" s="6"/>
      <c r="RKF1" s="6"/>
      <c r="RKG1" s="6"/>
      <c r="RKH1" s="6"/>
      <c r="RKI1" s="6"/>
      <c r="RKJ1" s="6"/>
      <c r="RKK1" s="6"/>
      <c r="RKL1" s="6"/>
      <c r="RKM1" s="6"/>
      <c r="RKN1" s="6"/>
      <c r="RKO1" s="6"/>
      <c r="RKP1" s="6"/>
      <c r="RKQ1" s="6"/>
      <c r="RKR1" s="6"/>
      <c r="RKS1" s="6"/>
      <c r="RKT1" s="6"/>
      <c r="RKU1" s="6"/>
      <c r="RKV1" s="6"/>
      <c r="RKW1" s="6"/>
      <c r="RKX1" s="6"/>
      <c r="RKY1" s="6"/>
      <c r="RKZ1" s="6"/>
      <c r="RLA1" s="6"/>
      <c r="RLB1" s="6"/>
      <c r="RLC1" s="6"/>
      <c r="RLD1" s="6"/>
      <c r="RLE1" s="6"/>
      <c r="RLF1" s="6"/>
      <c r="RLG1" s="6"/>
      <c r="RLH1" s="6"/>
      <c r="RLI1" s="6"/>
      <c r="RLJ1" s="6"/>
      <c r="RLK1" s="6"/>
      <c r="RLL1" s="6"/>
      <c r="RLM1" s="6"/>
      <c r="RLN1" s="6"/>
      <c r="RLO1" s="6"/>
      <c r="RLP1" s="6"/>
      <c r="RLQ1" s="6"/>
      <c r="RLR1" s="6"/>
      <c r="RLS1" s="6"/>
      <c r="RLT1" s="6"/>
      <c r="RLU1" s="6"/>
      <c r="RLV1" s="6"/>
      <c r="RLW1" s="6"/>
      <c r="RLX1" s="6"/>
      <c r="RLY1" s="6"/>
      <c r="RLZ1" s="6"/>
      <c r="RMA1" s="6"/>
      <c r="RMB1" s="6"/>
      <c r="RMC1" s="6"/>
      <c r="RMD1" s="6"/>
      <c r="RME1" s="6"/>
      <c r="RMF1" s="6"/>
      <c r="RMG1" s="6"/>
      <c r="RMH1" s="6"/>
      <c r="RMI1" s="6"/>
      <c r="RMJ1" s="6"/>
      <c r="RMK1" s="6"/>
      <c r="RML1" s="6"/>
      <c r="RMM1" s="6"/>
      <c r="RMN1" s="6"/>
      <c r="RMO1" s="6"/>
      <c r="RMP1" s="6"/>
      <c r="RMQ1" s="6"/>
      <c r="RMR1" s="6"/>
      <c r="RMS1" s="6"/>
      <c r="RMT1" s="6"/>
      <c r="RMU1" s="6"/>
      <c r="RMV1" s="6"/>
      <c r="RMW1" s="6"/>
      <c r="RMX1" s="6"/>
      <c r="RMY1" s="6"/>
      <c r="RMZ1" s="6"/>
      <c r="RNA1" s="6"/>
      <c r="RNB1" s="6"/>
      <c r="RNC1" s="6"/>
      <c r="RND1" s="6"/>
      <c r="RNE1" s="6"/>
      <c r="RNF1" s="6"/>
      <c r="RNG1" s="6"/>
      <c r="RNH1" s="6"/>
      <c r="RNI1" s="6"/>
      <c r="RNJ1" s="6"/>
      <c r="RNK1" s="6"/>
      <c r="RNL1" s="6"/>
      <c r="RNM1" s="6"/>
      <c r="RNN1" s="6"/>
      <c r="RNO1" s="6"/>
      <c r="RNP1" s="6"/>
      <c r="RNQ1" s="6"/>
      <c r="RNR1" s="6"/>
      <c r="RNS1" s="6"/>
      <c r="RNT1" s="6"/>
      <c r="RNU1" s="6"/>
      <c r="RNV1" s="6"/>
      <c r="RNW1" s="6"/>
      <c r="RNX1" s="6"/>
      <c r="RNY1" s="6"/>
      <c r="RNZ1" s="6"/>
      <c r="ROA1" s="6"/>
      <c r="ROB1" s="6"/>
      <c r="ROC1" s="6"/>
      <c r="ROD1" s="6"/>
      <c r="ROE1" s="6"/>
      <c r="ROF1" s="6"/>
      <c r="ROG1" s="6"/>
      <c r="ROH1" s="6"/>
      <c r="ROI1" s="6"/>
      <c r="ROJ1" s="6"/>
      <c r="ROK1" s="6"/>
      <c r="ROL1" s="6"/>
      <c r="ROM1" s="6"/>
      <c r="RON1" s="6"/>
      <c r="ROO1" s="6"/>
      <c r="ROP1" s="6"/>
      <c r="ROQ1" s="6"/>
      <c r="ROR1" s="6"/>
      <c r="ROS1" s="6"/>
      <c r="ROT1" s="6"/>
      <c r="ROU1" s="6"/>
      <c r="ROV1" s="6"/>
      <c r="ROW1" s="6"/>
      <c r="ROX1" s="6"/>
      <c r="ROY1" s="6"/>
      <c r="ROZ1" s="6"/>
      <c r="RPA1" s="6"/>
      <c r="RPB1" s="6"/>
      <c r="RPC1" s="6"/>
      <c r="RPD1" s="6"/>
      <c r="RPE1" s="6"/>
      <c r="RPF1" s="6"/>
      <c r="RPG1" s="6"/>
      <c r="RPH1" s="6"/>
      <c r="RPI1" s="6"/>
      <c r="RPJ1" s="6"/>
      <c r="RPK1" s="6"/>
      <c r="RPL1" s="6"/>
      <c r="RPM1" s="6"/>
      <c r="RPN1" s="6"/>
      <c r="RPO1" s="6"/>
      <c r="RPP1" s="6"/>
      <c r="RPQ1" s="6"/>
      <c r="RPR1" s="6"/>
      <c r="RPS1" s="6"/>
      <c r="RPT1" s="6"/>
      <c r="RPU1" s="6"/>
      <c r="RPV1" s="6"/>
      <c r="RPW1" s="6"/>
      <c r="RPX1" s="6"/>
      <c r="RPY1" s="6"/>
      <c r="RPZ1" s="6"/>
      <c r="RQA1" s="6"/>
      <c r="RQB1" s="6"/>
      <c r="RQC1" s="6"/>
      <c r="RQD1" s="6"/>
      <c r="RQE1" s="6"/>
      <c r="RQF1" s="6"/>
      <c r="RQG1" s="6"/>
      <c r="RQH1" s="6"/>
      <c r="RQI1" s="6"/>
      <c r="RQJ1" s="6"/>
      <c r="RQK1" s="6"/>
      <c r="RQL1" s="6"/>
      <c r="RQM1" s="6"/>
      <c r="RQN1" s="6"/>
      <c r="RQO1" s="6"/>
      <c r="RQP1" s="6"/>
      <c r="RQQ1" s="6"/>
      <c r="RQR1" s="6"/>
      <c r="RQS1" s="6"/>
      <c r="RQT1" s="6"/>
      <c r="RQU1" s="6"/>
      <c r="RQV1" s="6"/>
      <c r="RQW1" s="6"/>
      <c r="RQX1" s="6"/>
      <c r="RQY1" s="6"/>
      <c r="RQZ1" s="6"/>
      <c r="RRA1" s="6"/>
      <c r="RRB1" s="6"/>
      <c r="RRC1" s="6"/>
      <c r="RRD1" s="6"/>
      <c r="RRE1" s="6"/>
      <c r="RRF1" s="6"/>
      <c r="RRG1" s="6"/>
      <c r="RRH1" s="6"/>
      <c r="RRI1" s="6"/>
      <c r="RRJ1" s="6"/>
      <c r="RRK1" s="6"/>
      <c r="RRL1" s="6"/>
      <c r="RRM1" s="6"/>
      <c r="RRN1" s="6"/>
      <c r="RRO1" s="6"/>
      <c r="RRP1" s="6"/>
      <c r="RRQ1" s="6"/>
      <c r="RRR1" s="6"/>
      <c r="RRS1" s="6"/>
      <c r="RRT1" s="6"/>
      <c r="RRU1" s="6"/>
      <c r="RRV1" s="6"/>
      <c r="RRW1" s="6"/>
      <c r="RRX1" s="6"/>
      <c r="RRY1" s="6"/>
      <c r="RRZ1" s="6"/>
      <c r="RSA1" s="6"/>
      <c r="RSB1" s="6"/>
      <c r="RSC1" s="6"/>
      <c r="RSD1" s="6"/>
      <c r="RSE1" s="6"/>
      <c r="RSF1" s="6"/>
      <c r="RSG1" s="6"/>
      <c r="RSH1" s="6"/>
      <c r="RSI1" s="6"/>
      <c r="RSJ1" s="6"/>
      <c r="RSK1" s="6"/>
      <c r="RSL1" s="6"/>
      <c r="RSM1" s="6"/>
      <c r="RSN1" s="6"/>
      <c r="RSO1" s="6"/>
      <c r="RSP1" s="6"/>
      <c r="RSQ1" s="6"/>
      <c r="RSR1" s="6"/>
      <c r="RSS1" s="6"/>
      <c r="RST1" s="6"/>
      <c r="RSU1" s="6"/>
      <c r="RSV1" s="6"/>
      <c r="RSW1" s="6"/>
      <c r="RSX1" s="6"/>
      <c r="RSY1" s="6"/>
      <c r="RSZ1" s="6"/>
      <c r="RTA1" s="6"/>
      <c r="RTB1" s="6"/>
      <c r="RTC1" s="6"/>
      <c r="RTD1" s="6"/>
      <c r="RTE1" s="6"/>
      <c r="RTF1" s="6"/>
      <c r="RTG1" s="6"/>
      <c r="RTH1" s="6"/>
      <c r="RTI1" s="6"/>
      <c r="RTJ1" s="6"/>
      <c r="RTK1" s="6"/>
      <c r="RTL1" s="6"/>
      <c r="RTM1" s="6"/>
      <c r="RTN1" s="6"/>
      <c r="RTO1" s="6"/>
      <c r="RTP1" s="6"/>
      <c r="RTQ1" s="6"/>
      <c r="RTR1" s="6"/>
      <c r="RTS1" s="6"/>
      <c r="RTT1" s="6"/>
      <c r="RTU1" s="6"/>
      <c r="RTV1" s="6"/>
      <c r="RTW1" s="6"/>
      <c r="RTX1" s="6"/>
      <c r="RTY1" s="6"/>
      <c r="RTZ1" s="6"/>
      <c r="RUA1" s="6"/>
      <c r="RUB1" s="6"/>
      <c r="RUC1" s="6"/>
      <c r="RUD1" s="6"/>
      <c r="RUE1" s="6"/>
      <c r="RUF1" s="6"/>
      <c r="RUG1" s="6"/>
      <c r="RUH1" s="6"/>
      <c r="RUI1" s="6"/>
      <c r="RUJ1" s="6"/>
      <c r="RUK1" s="6"/>
      <c r="RUL1" s="6"/>
      <c r="RUM1" s="6"/>
      <c r="RUN1" s="6"/>
      <c r="RUO1" s="6"/>
      <c r="RUP1" s="6"/>
      <c r="RUQ1" s="6"/>
      <c r="RUR1" s="6"/>
      <c r="RUS1" s="6"/>
      <c r="RUT1" s="6"/>
      <c r="RUU1" s="6"/>
      <c r="RUV1" s="6"/>
      <c r="RUW1" s="6"/>
      <c r="RUX1" s="6"/>
      <c r="RUY1" s="6"/>
      <c r="RUZ1" s="6"/>
      <c r="RVA1" s="6"/>
      <c r="RVB1" s="6"/>
      <c r="RVC1" s="6"/>
      <c r="RVD1" s="6"/>
      <c r="RVE1" s="6"/>
      <c r="RVF1" s="6"/>
      <c r="RVG1" s="6"/>
      <c r="RVH1" s="6"/>
      <c r="RVI1" s="6"/>
      <c r="RVJ1" s="6"/>
      <c r="RVK1" s="6"/>
      <c r="RVL1" s="6"/>
      <c r="RVM1" s="6"/>
      <c r="RVN1" s="6"/>
      <c r="RVO1" s="6"/>
      <c r="RVP1" s="6"/>
      <c r="RVQ1" s="6"/>
      <c r="RVR1" s="6"/>
      <c r="RVS1" s="6"/>
      <c r="RVT1" s="6"/>
      <c r="RVU1" s="6"/>
      <c r="RVV1" s="6"/>
      <c r="RVW1" s="6"/>
      <c r="RVX1" s="6"/>
      <c r="RVY1" s="6"/>
      <c r="RVZ1" s="6"/>
      <c r="RWA1" s="6"/>
      <c r="RWB1" s="6"/>
      <c r="RWC1" s="6"/>
      <c r="RWD1" s="6"/>
      <c r="RWE1" s="6"/>
      <c r="RWF1" s="6"/>
      <c r="RWG1" s="6"/>
      <c r="RWH1" s="6"/>
      <c r="RWI1" s="6"/>
      <c r="RWJ1" s="6"/>
      <c r="RWK1" s="6"/>
      <c r="RWL1" s="6"/>
      <c r="RWM1" s="6"/>
      <c r="RWN1" s="6"/>
      <c r="RWO1" s="6"/>
      <c r="RWP1" s="6"/>
      <c r="RWQ1" s="6"/>
      <c r="RWR1" s="6"/>
      <c r="RWS1" s="6"/>
      <c r="RWT1" s="6"/>
      <c r="RWU1" s="6"/>
      <c r="RWV1" s="6"/>
      <c r="RWW1" s="6"/>
      <c r="RWX1" s="6"/>
      <c r="RWY1" s="6"/>
      <c r="RWZ1" s="6"/>
      <c r="RXA1" s="6"/>
      <c r="RXB1" s="6"/>
      <c r="RXC1" s="6"/>
      <c r="RXD1" s="6"/>
      <c r="RXE1" s="6"/>
      <c r="RXF1" s="6"/>
      <c r="RXG1" s="6"/>
      <c r="RXH1" s="6"/>
      <c r="RXI1" s="6"/>
      <c r="RXJ1" s="6"/>
      <c r="RXK1" s="6"/>
      <c r="RXL1" s="6"/>
      <c r="RXM1" s="6"/>
      <c r="RXN1" s="6"/>
      <c r="RXO1" s="6"/>
      <c r="RXP1" s="6"/>
      <c r="RXQ1" s="6"/>
      <c r="RXR1" s="6"/>
      <c r="RXS1" s="6"/>
      <c r="RXT1" s="6"/>
      <c r="RXU1" s="6"/>
      <c r="RXV1" s="6"/>
      <c r="RXW1" s="6"/>
      <c r="RXX1" s="6"/>
      <c r="RXY1" s="6"/>
      <c r="RXZ1" s="6"/>
      <c r="RYA1" s="6"/>
      <c r="RYB1" s="6"/>
      <c r="RYC1" s="6"/>
      <c r="RYD1" s="6"/>
      <c r="RYE1" s="6"/>
      <c r="RYF1" s="6"/>
      <c r="RYG1" s="6"/>
      <c r="RYH1" s="6"/>
      <c r="RYI1" s="6"/>
      <c r="RYJ1" s="6"/>
      <c r="RYK1" s="6"/>
      <c r="RYL1" s="6"/>
      <c r="RYM1" s="6"/>
      <c r="RYN1" s="6"/>
      <c r="RYO1" s="6"/>
      <c r="RYP1" s="6"/>
      <c r="RYQ1" s="6"/>
      <c r="RYR1" s="6"/>
      <c r="RYS1" s="6"/>
      <c r="RYT1" s="6"/>
      <c r="RYU1" s="6"/>
      <c r="RYV1" s="6"/>
      <c r="RYW1" s="6"/>
      <c r="RYX1" s="6"/>
      <c r="RYY1" s="6"/>
      <c r="RYZ1" s="6"/>
      <c r="RZA1" s="6"/>
      <c r="RZB1" s="6"/>
      <c r="RZC1" s="6"/>
      <c r="RZD1" s="6"/>
      <c r="RZE1" s="6"/>
      <c r="RZF1" s="6"/>
      <c r="RZG1" s="6"/>
      <c r="RZH1" s="6"/>
      <c r="RZI1" s="6"/>
      <c r="RZJ1" s="6"/>
      <c r="RZK1" s="6"/>
      <c r="RZL1" s="6"/>
      <c r="RZM1" s="6"/>
      <c r="RZN1" s="6"/>
      <c r="RZO1" s="6"/>
      <c r="RZP1" s="6"/>
      <c r="RZQ1" s="6"/>
      <c r="RZR1" s="6"/>
      <c r="RZS1" s="6"/>
      <c r="RZT1" s="6"/>
      <c r="RZU1" s="6"/>
      <c r="RZV1" s="6"/>
      <c r="RZW1" s="6"/>
      <c r="RZX1" s="6"/>
      <c r="RZY1" s="6"/>
      <c r="RZZ1" s="6"/>
      <c r="SAA1" s="6"/>
      <c r="SAB1" s="6"/>
      <c r="SAC1" s="6"/>
      <c r="SAD1" s="6"/>
      <c r="SAE1" s="6"/>
      <c r="SAF1" s="6"/>
      <c r="SAG1" s="6"/>
      <c r="SAH1" s="6"/>
      <c r="SAI1" s="6"/>
      <c r="SAJ1" s="6"/>
      <c r="SAK1" s="6"/>
      <c r="SAL1" s="6"/>
      <c r="SAM1" s="6"/>
      <c r="SAN1" s="6"/>
      <c r="SAO1" s="6"/>
      <c r="SAP1" s="6"/>
      <c r="SAQ1" s="6"/>
      <c r="SAR1" s="6"/>
      <c r="SAS1" s="6"/>
      <c r="SAT1" s="6"/>
      <c r="SAU1" s="6"/>
      <c r="SAV1" s="6"/>
      <c r="SAW1" s="6"/>
      <c r="SAX1" s="6"/>
      <c r="SAY1" s="6"/>
      <c r="SAZ1" s="6"/>
      <c r="SBA1" s="6"/>
      <c r="SBB1" s="6"/>
      <c r="SBC1" s="6"/>
      <c r="SBD1" s="6"/>
      <c r="SBE1" s="6"/>
      <c r="SBF1" s="6"/>
      <c r="SBG1" s="6"/>
      <c r="SBH1" s="6"/>
      <c r="SBI1" s="6"/>
      <c r="SBJ1" s="6"/>
      <c r="SBK1" s="6"/>
      <c r="SBL1" s="6"/>
      <c r="SBM1" s="6"/>
      <c r="SBN1" s="6"/>
      <c r="SBO1" s="6"/>
      <c r="SBP1" s="6"/>
      <c r="SBQ1" s="6"/>
      <c r="SBR1" s="6"/>
      <c r="SBS1" s="6"/>
      <c r="SBT1" s="6"/>
      <c r="SBU1" s="6"/>
      <c r="SBV1" s="6"/>
      <c r="SBW1" s="6"/>
      <c r="SBX1" s="6"/>
      <c r="SBY1" s="6"/>
      <c r="SBZ1" s="6"/>
      <c r="SCA1" s="6"/>
      <c r="SCB1" s="6"/>
      <c r="SCC1" s="6"/>
      <c r="SCD1" s="6"/>
      <c r="SCE1" s="6"/>
      <c r="SCF1" s="6"/>
      <c r="SCG1" s="6"/>
      <c r="SCH1" s="6"/>
      <c r="SCI1" s="6"/>
      <c r="SCJ1" s="6"/>
      <c r="SCK1" s="6"/>
      <c r="SCL1" s="6"/>
      <c r="SCM1" s="6"/>
      <c r="SCN1" s="6"/>
      <c r="SCO1" s="6"/>
      <c r="SCP1" s="6"/>
      <c r="SCQ1" s="6"/>
      <c r="SCR1" s="6"/>
      <c r="SCS1" s="6"/>
      <c r="SCT1" s="6"/>
      <c r="SCU1" s="6"/>
      <c r="SCV1" s="6"/>
      <c r="SCW1" s="6"/>
      <c r="SCX1" s="6"/>
      <c r="SCY1" s="6"/>
      <c r="SCZ1" s="6"/>
      <c r="SDA1" s="6"/>
      <c r="SDB1" s="6"/>
      <c r="SDC1" s="6"/>
      <c r="SDD1" s="6"/>
      <c r="SDE1" s="6"/>
      <c r="SDF1" s="6"/>
      <c r="SDG1" s="6"/>
      <c r="SDH1" s="6"/>
      <c r="SDI1" s="6"/>
      <c r="SDJ1" s="6"/>
      <c r="SDK1" s="6"/>
      <c r="SDL1" s="6"/>
      <c r="SDM1" s="6"/>
      <c r="SDN1" s="6"/>
      <c r="SDO1" s="6"/>
      <c r="SDP1" s="6"/>
      <c r="SDQ1" s="6"/>
      <c r="SDR1" s="6"/>
      <c r="SDS1" s="6"/>
      <c r="SDT1" s="6"/>
      <c r="SDU1" s="6"/>
      <c r="SDV1" s="6"/>
      <c r="SDW1" s="6"/>
      <c r="SDX1" s="6"/>
      <c r="SDY1" s="6"/>
      <c r="SDZ1" s="6"/>
      <c r="SEA1" s="6"/>
      <c r="SEB1" s="6"/>
      <c r="SEC1" s="6"/>
      <c r="SED1" s="6"/>
      <c r="SEE1" s="6"/>
      <c r="SEF1" s="6"/>
      <c r="SEG1" s="6"/>
      <c r="SEH1" s="6"/>
      <c r="SEI1" s="6"/>
      <c r="SEJ1" s="6"/>
      <c r="SEK1" s="6"/>
      <c r="SEL1" s="6"/>
      <c r="SEM1" s="6"/>
      <c r="SEN1" s="6"/>
      <c r="SEO1" s="6"/>
      <c r="SEP1" s="6"/>
      <c r="SEQ1" s="6"/>
      <c r="SER1" s="6"/>
      <c r="SES1" s="6"/>
      <c r="SET1" s="6"/>
      <c r="SEU1" s="6"/>
      <c r="SEV1" s="6"/>
      <c r="SEW1" s="6"/>
      <c r="SEX1" s="6"/>
      <c r="SEY1" s="6"/>
      <c r="SEZ1" s="6"/>
      <c r="SFA1" s="6"/>
      <c r="SFB1" s="6"/>
      <c r="SFC1" s="6"/>
      <c r="SFD1" s="6"/>
      <c r="SFE1" s="6"/>
      <c r="SFF1" s="6"/>
      <c r="SFG1" s="6"/>
      <c r="SFH1" s="6"/>
      <c r="SFI1" s="6"/>
      <c r="SFJ1" s="6"/>
      <c r="SFK1" s="6"/>
      <c r="SFL1" s="6"/>
      <c r="SFM1" s="6"/>
      <c r="SFN1" s="6"/>
      <c r="SFO1" s="6"/>
      <c r="SFP1" s="6"/>
      <c r="SFQ1" s="6"/>
      <c r="SFR1" s="6"/>
      <c r="SFS1" s="6"/>
      <c r="SFT1" s="6"/>
      <c r="SFU1" s="6"/>
      <c r="SFV1" s="6"/>
      <c r="SFW1" s="6"/>
      <c r="SFX1" s="6"/>
      <c r="SFY1" s="6"/>
      <c r="SFZ1" s="6"/>
      <c r="SGA1" s="6"/>
      <c r="SGB1" s="6"/>
      <c r="SGC1" s="6"/>
      <c r="SGD1" s="6"/>
      <c r="SGE1" s="6"/>
      <c r="SGF1" s="6"/>
      <c r="SGG1" s="6"/>
      <c r="SGH1" s="6"/>
      <c r="SGI1" s="6"/>
      <c r="SGJ1" s="6"/>
      <c r="SGK1" s="6"/>
      <c r="SGL1" s="6"/>
      <c r="SGM1" s="6"/>
      <c r="SGN1" s="6"/>
      <c r="SGO1" s="6"/>
      <c r="SGP1" s="6"/>
      <c r="SGQ1" s="6"/>
      <c r="SGR1" s="6"/>
      <c r="SGS1" s="6"/>
      <c r="SGT1" s="6"/>
      <c r="SGU1" s="6"/>
      <c r="SGV1" s="6"/>
      <c r="SGW1" s="6"/>
      <c r="SGX1" s="6"/>
      <c r="SGY1" s="6"/>
      <c r="SGZ1" s="6"/>
      <c r="SHA1" s="6"/>
      <c r="SHB1" s="6"/>
      <c r="SHC1" s="6"/>
      <c r="SHD1" s="6"/>
      <c r="SHE1" s="6"/>
      <c r="SHF1" s="6"/>
      <c r="SHG1" s="6"/>
      <c r="SHH1" s="6"/>
      <c r="SHI1" s="6"/>
      <c r="SHJ1" s="6"/>
      <c r="SHK1" s="6"/>
      <c r="SHL1" s="6"/>
      <c r="SHM1" s="6"/>
      <c r="SHN1" s="6"/>
      <c r="SHO1" s="6"/>
      <c r="SHP1" s="6"/>
      <c r="SHQ1" s="6"/>
      <c r="SHR1" s="6"/>
      <c r="SHS1" s="6"/>
      <c r="SHT1" s="6"/>
      <c r="SHU1" s="6"/>
      <c r="SHV1" s="6"/>
      <c r="SHW1" s="6"/>
      <c r="SHX1" s="6"/>
      <c r="SHY1" s="6"/>
      <c r="SHZ1" s="6"/>
      <c r="SIA1" s="6"/>
      <c r="SIB1" s="6"/>
      <c r="SIC1" s="6"/>
      <c r="SID1" s="6"/>
      <c r="SIE1" s="6"/>
      <c r="SIF1" s="6"/>
      <c r="SIG1" s="6"/>
      <c r="SIH1" s="6"/>
      <c r="SII1" s="6"/>
      <c r="SIJ1" s="6"/>
      <c r="SIK1" s="6"/>
      <c r="SIL1" s="6"/>
      <c r="SIM1" s="6"/>
      <c r="SIN1" s="6"/>
      <c r="SIO1" s="6"/>
      <c r="SIP1" s="6"/>
      <c r="SIQ1" s="6"/>
      <c r="SIR1" s="6"/>
      <c r="SIS1" s="6"/>
      <c r="SIT1" s="6"/>
      <c r="SIU1" s="6"/>
      <c r="SIV1" s="6"/>
      <c r="SIW1" s="6"/>
      <c r="SIX1" s="6"/>
      <c r="SIY1" s="6"/>
      <c r="SIZ1" s="6"/>
      <c r="SJA1" s="6"/>
      <c r="SJB1" s="6"/>
      <c r="SJC1" s="6"/>
      <c r="SJD1" s="6"/>
      <c r="SJE1" s="6"/>
      <c r="SJF1" s="6"/>
      <c r="SJG1" s="6"/>
      <c r="SJH1" s="6"/>
      <c r="SJI1" s="6"/>
      <c r="SJJ1" s="6"/>
      <c r="SJK1" s="6"/>
      <c r="SJL1" s="6"/>
      <c r="SJM1" s="6"/>
      <c r="SJN1" s="6"/>
      <c r="SJO1" s="6"/>
      <c r="SJP1" s="6"/>
      <c r="SJQ1" s="6"/>
      <c r="SJR1" s="6"/>
      <c r="SJS1" s="6"/>
      <c r="SJT1" s="6"/>
      <c r="SJU1" s="6"/>
      <c r="SJV1" s="6"/>
      <c r="SJW1" s="6"/>
      <c r="SJX1" s="6"/>
      <c r="SJY1" s="6"/>
      <c r="SJZ1" s="6"/>
      <c r="SKA1" s="6"/>
      <c r="SKB1" s="6"/>
      <c r="SKC1" s="6"/>
      <c r="SKD1" s="6"/>
      <c r="SKE1" s="6"/>
      <c r="SKF1" s="6"/>
      <c r="SKG1" s="6"/>
      <c r="SKH1" s="6"/>
      <c r="SKI1" s="6"/>
      <c r="SKJ1" s="6"/>
      <c r="SKK1" s="6"/>
      <c r="SKL1" s="6"/>
      <c r="SKM1" s="6"/>
      <c r="SKN1" s="6"/>
      <c r="SKO1" s="6"/>
      <c r="SKP1" s="6"/>
      <c r="SKQ1" s="6"/>
      <c r="SKR1" s="6"/>
      <c r="SKS1" s="6"/>
      <c r="SKT1" s="6"/>
      <c r="SKU1" s="6"/>
      <c r="SKV1" s="6"/>
      <c r="SKW1" s="6"/>
      <c r="SKX1" s="6"/>
      <c r="SKY1" s="6"/>
      <c r="SKZ1" s="6"/>
      <c r="SLA1" s="6"/>
      <c r="SLB1" s="6"/>
      <c r="SLC1" s="6"/>
      <c r="SLD1" s="6"/>
      <c r="SLE1" s="6"/>
      <c r="SLF1" s="6"/>
      <c r="SLG1" s="6"/>
      <c r="SLH1" s="6"/>
      <c r="SLI1" s="6"/>
      <c r="SLJ1" s="6"/>
      <c r="SLK1" s="6"/>
      <c r="SLL1" s="6"/>
      <c r="SLM1" s="6"/>
      <c r="SLN1" s="6"/>
      <c r="SLO1" s="6"/>
      <c r="SLP1" s="6"/>
      <c r="SLQ1" s="6"/>
      <c r="SLR1" s="6"/>
      <c r="SLS1" s="6"/>
      <c r="SLT1" s="6"/>
      <c r="SLU1" s="6"/>
      <c r="SLV1" s="6"/>
      <c r="SLW1" s="6"/>
      <c r="SLX1" s="6"/>
      <c r="SLY1" s="6"/>
      <c r="SLZ1" s="6"/>
      <c r="SMA1" s="6"/>
      <c r="SMB1" s="6"/>
      <c r="SMC1" s="6"/>
      <c r="SMD1" s="6"/>
      <c r="SME1" s="6"/>
      <c r="SMF1" s="6"/>
      <c r="SMG1" s="6"/>
      <c r="SMH1" s="6"/>
      <c r="SMI1" s="6"/>
      <c r="SMJ1" s="6"/>
      <c r="SMK1" s="6"/>
      <c r="SML1" s="6"/>
      <c r="SMM1" s="6"/>
      <c r="SMN1" s="6"/>
      <c r="SMO1" s="6"/>
      <c r="SMP1" s="6"/>
      <c r="SMQ1" s="6"/>
      <c r="SMR1" s="6"/>
      <c r="SMS1" s="6"/>
      <c r="SMT1" s="6"/>
      <c r="SMU1" s="6"/>
      <c r="SMV1" s="6"/>
      <c r="SMW1" s="6"/>
      <c r="SMX1" s="6"/>
      <c r="SMY1" s="6"/>
      <c r="SMZ1" s="6"/>
      <c r="SNA1" s="6"/>
      <c r="SNB1" s="6"/>
      <c r="SNC1" s="6"/>
      <c r="SND1" s="6"/>
      <c r="SNE1" s="6"/>
      <c r="SNF1" s="6"/>
      <c r="SNG1" s="6"/>
      <c r="SNH1" s="6"/>
      <c r="SNI1" s="6"/>
      <c r="SNJ1" s="6"/>
      <c r="SNK1" s="6"/>
      <c r="SNL1" s="6"/>
      <c r="SNM1" s="6"/>
      <c r="SNN1" s="6"/>
      <c r="SNO1" s="6"/>
      <c r="SNP1" s="6"/>
      <c r="SNQ1" s="6"/>
      <c r="SNR1" s="6"/>
      <c r="SNS1" s="6"/>
      <c r="SNT1" s="6"/>
      <c r="SNU1" s="6"/>
      <c r="SNV1" s="6"/>
      <c r="SNW1" s="6"/>
      <c r="SNX1" s="6"/>
      <c r="SNY1" s="6"/>
      <c r="SNZ1" s="6"/>
      <c r="SOA1" s="6"/>
      <c r="SOB1" s="6"/>
      <c r="SOC1" s="6"/>
      <c r="SOD1" s="6"/>
      <c r="SOE1" s="6"/>
      <c r="SOF1" s="6"/>
      <c r="SOG1" s="6"/>
      <c r="SOH1" s="6"/>
      <c r="SOI1" s="6"/>
      <c r="SOJ1" s="6"/>
      <c r="SOK1" s="6"/>
      <c r="SOL1" s="6"/>
      <c r="SOM1" s="6"/>
      <c r="SON1" s="6"/>
      <c r="SOO1" s="6"/>
      <c r="SOP1" s="6"/>
      <c r="SOQ1" s="6"/>
      <c r="SOR1" s="6"/>
      <c r="SOS1" s="6"/>
      <c r="SOT1" s="6"/>
      <c r="SOU1" s="6"/>
      <c r="SOV1" s="6"/>
      <c r="SOW1" s="6"/>
      <c r="SOX1" s="6"/>
      <c r="SOY1" s="6"/>
      <c r="SOZ1" s="6"/>
      <c r="SPA1" s="6"/>
      <c r="SPB1" s="6"/>
      <c r="SPC1" s="6"/>
      <c r="SPD1" s="6"/>
      <c r="SPE1" s="6"/>
      <c r="SPF1" s="6"/>
      <c r="SPG1" s="6"/>
      <c r="SPH1" s="6"/>
      <c r="SPI1" s="6"/>
      <c r="SPJ1" s="6"/>
      <c r="SPK1" s="6"/>
      <c r="SPL1" s="6"/>
      <c r="SPM1" s="6"/>
      <c r="SPN1" s="6"/>
      <c r="SPO1" s="6"/>
      <c r="SPP1" s="6"/>
      <c r="SPQ1" s="6"/>
      <c r="SPR1" s="6"/>
      <c r="SPS1" s="6"/>
      <c r="SPT1" s="6"/>
      <c r="SPU1" s="6"/>
      <c r="SPV1" s="6"/>
      <c r="SPW1" s="6"/>
      <c r="SPX1" s="6"/>
      <c r="SPY1" s="6"/>
      <c r="SPZ1" s="6"/>
      <c r="SQA1" s="6"/>
      <c r="SQB1" s="6"/>
      <c r="SQC1" s="6"/>
      <c r="SQD1" s="6"/>
      <c r="SQE1" s="6"/>
      <c r="SQF1" s="6"/>
      <c r="SQG1" s="6"/>
      <c r="SQH1" s="6"/>
      <c r="SQI1" s="6"/>
      <c r="SQJ1" s="6"/>
      <c r="SQK1" s="6"/>
      <c r="SQL1" s="6"/>
      <c r="SQM1" s="6"/>
      <c r="SQN1" s="6"/>
      <c r="SQO1" s="6"/>
      <c r="SQP1" s="6"/>
      <c r="SQQ1" s="6"/>
      <c r="SQR1" s="6"/>
      <c r="SQS1" s="6"/>
      <c r="SQT1" s="6"/>
      <c r="SQU1" s="6"/>
      <c r="SQV1" s="6"/>
      <c r="SQW1" s="6"/>
      <c r="SQX1" s="6"/>
      <c r="SQY1" s="6"/>
      <c r="SQZ1" s="6"/>
      <c r="SRA1" s="6"/>
      <c r="SRB1" s="6"/>
      <c r="SRC1" s="6"/>
      <c r="SRD1" s="6"/>
      <c r="SRE1" s="6"/>
      <c r="SRF1" s="6"/>
      <c r="SRG1" s="6"/>
      <c r="SRH1" s="6"/>
      <c r="SRI1" s="6"/>
      <c r="SRJ1" s="6"/>
      <c r="SRK1" s="6"/>
      <c r="SRL1" s="6"/>
      <c r="SRM1" s="6"/>
      <c r="SRN1" s="6"/>
      <c r="SRO1" s="6"/>
      <c r="SRP1" s="6"/>
      <c r="SRQ1" s="6"/>
      <c r="SRR1" s="6"/>
      <c r="SRS1" s="6"/>
      <c r="SRT1" s="6"/>
      <c r="SRU1" s="6"/>
      <c r="SRV1" s="6"/>
      <c r="SRW1" s="6"/>
      <c r="SRX1" s="6"/>
      <c r="SRY1" s="6"/>
      <c r="SRZ1" s="6"/>
      <c r="SSA1" s="6"/>
      <c r="SSB1" s="6"/>
      <c r="SSC1" s="6"/>
      <c r="SSD1" s="6"/>
      <c r="SSE1" s="6"/>
      <c r="SSF1" s="6"/>
      <c r="SSG1" s="6"/>
      <c r="SSH1" s="6"/>
      <c r="SSI1" s="6"/>
      <c r="SSJ1" s="6"/>
      <c r="SSK1" s="6"/>
      <c r="SSL1" s="6"/>
      <c r="SSM1" s="6"/>
      <c r="SSN1" s="6"/>
      <c r="SSO1" s="6"/>
      <c r="SSP1" s="6"/>
      <c r="SSQ1" s="6"/>
      <c r="SSR1" s="6"/>
      <c r="SSS1" s="6"/>
      <c r="SST1" s="6"/>
      <c r="SSU1" s="6"/>
      <c r="SSV1" s="6"/>
      <c r="SSW1" s="6"/>
      <c r="SSX1" s="6"/>
      <c r="SSY1" s="6"/>
      <c r="SSZ1" s="6"/>
      <c r="STA1" s="6"/>
      <c r="STB1" s="6"/>
      <c r="STC1" s="6"/>
      <c r="STD1" s="6"/>
      <c r="STE1" s="6"/>
      <c r="STF1" s="6"/>
      <c r="STG1" s="6"/>
      <c r="STH1" s="6"/>
      <c r="STI1" s="6"/>
      <c r="STJ1" s="6"/>
      <c r="STK1" s="6"/>
      <c r="STL1" s="6"/>
      <c r="STM1" s="6"/>
      <c r="STN1" s="6"/>
      <c r="STO1" s="6"/>
      <c r="STP1" s="6"/>
      <c r="STQ1" s="6"/>
      <c r="STR1" s="6"/>
      <c r="STS1" s="6"/>
      <c r="STT1" s="6"/>
      <c r="STU1" s="6"/>
      <c r="STV1" s="6"/>
      <c r="STW1" s="6"/>
      <c r="STX1" s="6"/>
      <c r="STY1" s="6"/>
      <c r="STZ1" s="6"/>
      <c r="SUA1" s="6"/>
      <c r="SUB1" s="6"/>
      <c r="SUC1" s="6"/>
      <c r="SUD1" s="6"/>
      <c r="SUE1" s="6"/>
      <c r="SUF1" s="6"/>
      <c r="SUG1" s="6"/>
      <c r="SUH1" s="6"/>
      <c r="SUI1" s="6"/>
      <c r="SUJ1" s="6"/>
      <c r="SUK1" s="6"/>
      <c r="SUL1" s="6"/>
      <c r="SUM1" s="6"/>
      <c r="SUN1" s="6"/>
      <c r="SUO1" s="6"/>
      <c r="SUP1" s="6"/>
      <c r="SUQ1" s="6"/>
      <c r="SUR1" s="6"/>
      <c r="SUS1" s="6"/>
      <c r="SUT1" s="6"/>
      <c r="SUU1" s="6"/>
      <c r="SUV1" s="6"/>
      <c r="SUW1" s="6"/>
      <c r="SUX1" s="6"/>
      <c r="SUY1" s="6"/>
      <c r="SUZ1" s="6"/>
      <c r="SVA1" s="6"/>
      <c r="SVB1" s="6"/>
      <c r="SVC1" s="6"/>
      <c r="SVD1" s="6"/>
      <c r="SVE1" s="6"/>
      <c r="SVF1" s="6"/>
      <c r="SVG1" s="6"/>
      <c r="SVH1" s="6"/>
      <c r="SVI1" s="6"/>
      <c r="SVJ1" s="6"/>
      <c r="SVK1" s="6"/>
      <c r="SVL1" s="6"/>
      <c r="SVM1" s="6"/>
      <c r="SVN1" s="6"/>
      <c r="SVO1" s="6"/>
      <c r="SVP1" s="6"/>
      <c r="SVQ1" s="6"/>
      <c r="SVR1" s="6"/>
      <c r="SVS1" s="6"/>
      <c r="SVT1" s="6"/>
      <c r="SVU1" s="6"/>
      <c r="SVV1" s="6"/>
      <c r="SVW1" s="6"/>
      <c r="SVX1" s="6"/>
      <c r="SVY1" s="6"/>
      <c r="SVZ1" s="6"/>
      <c r="SWA1" s="6"/>
      <c r="SWB1" s="6"/>
      <c r="SWC1" s="6"/>
      <c r="SWD1" s="6"/>
      <c r="SWE1" s="6"/>
      <c r="SWF1" s="6"/>
      <c r="SWG1" s="6"/>
      <c r="SWH1" s="6"/>
      <c r="SWI1" s="6"/>
      <c r="SWJ1" s="6"/>
      <c r="SWK1" s="6"/>
      <c r="SWL1" s="6"/>
      <c r="SWM1" s="6"/>
      <c r="SWN1" s="6"/>
      <c r="SWO1" s="6"/>
      <c r="SWP1" s="6"/>
      <c r="SWQ1" s="6"/>
      <c r="SWR1" s="6"/>
      <c r="SWS1" s="6"/>
      <c r="SWT1" s="6"/>
      <c r="SWU1" s="6"/>
      <c r="SWV1" s="6"/>
      <c r="SWW1" s="6"/>
      <c r="SWX1" s="6"/>
      <c r="SWY1" s="6"/>
      <c r="SWZ1" s="6"/>
      <c r="SXA1" s="6"/>
      <c r="SXB1" s="6"/>
      <c r="SXC1" s="6"/>
      <c r="SXD1" s="6"/>
      <c r="SXE1" s="6"/>
      <c r="SXF1" s="6"/>
      <c r="SXG1" s="6"/>
      <c r="SXH1" s="6"/>
      <c r="SXI1" s="6"/>
      <c r="SXJ1" s="6"/>
      <c r="SXK1" s="6"/>
      <c r="SXL1" s="6"/>
      <c r="SXM1" s="6"/>
      <c r="SXN1" s="6"/>
      <c r="SXO1" s="6"/>
      <c r="SXP1" s="6"/>
      <c r="SXQ1" s="6"/>
      <c r="SXR1" s="6"/>
      <c r="SXS1" s="6"/>
      <c r="SXT1" s="6"/>
      <c r="SXU1" s="6"/>
      <c r="SXV1" s="6"/>
      <c r="SXW1" s="6"/>
      <c r="SXX1" s="6"/>
      <c r="SXY1" s="6"/>
      <c r="SXZ1" s="6"/>
      <c r="SYA1" s="6"/>
      <c r="SYB1" s="6"/>
      <c r="SYC1" s="6"/>
      <c r="SYD1" s="6"/>
      <c r="SYE1" s="6"/>
      <c r="SYF1" s="6"/>
      <c r="SYG1" s="6"/>
      <c r="SYH1" s="6"/>
      <c r="SYI1" s="6"/>
      <c r="SYJ1" s="6"/>
      <c r="SYK1" s="6"/>
      <c r="SYL1" s="6"/>
      <c r="SYM1" s="6"/>
      <c r="SYN1" s="6"/>
      <c r="SYO1" s="6"/>
      <c r="SYP1" s="6"/>
      <c r="SYQ1" s="6"/>
      <c r="SYR1" s="6"/>
      <c r="SYS1" s="6"/>
      <c r="SYT1" s="6"/>
      <c r="SYU1" s="6"/>
      <c r="SYV1" s="6"/>
      <c r="SYW1" s="6"/>
      <c r="SYX1" s="6"/>
      <c r="SYY1" s="6"/>
      <c r="SYZ1" s="6"/>
      <c r="SZA1" s="6"/>
      <c r="SZB1" s="6"/>
      <c r="SZC1" s="6"/>
      <c r="SZD1" s="6"/>
      <c r="SZE1" s="6"/>
      <c r="SZF1" s="6"/>
      <c r="SZG1" s="6"/>
      <c r="SZH1" s="6"/>
      <c r="SZI1" s="6"/>
      <c r="SZJ1" s="6"/>
      <c r="SZK1" s="6"/>
      <c r="SZL1" s="6"/>
      <c r="SZM1" s="6"/>
      <c r="SZN1" s="6"/>
      <c r="SZO1" s="6"/>
      <c r="SZP1" s="6"/>
      <c r="SZQ1" s="6"/>
      <c r="SZR1" s="6"/>
      <c r="SZS1" s="6"/>
      <c r="SZT1" s="6"/>
      <c r="SZU1" s="6"/>
      <c r="SZV1" s="6"/>
      <c r="SZW1" s="6"/>
      <c r="SZX1" s="6"/>
      <c r="SZY1" s="6"/>
      <c r="SZZ1" s="6"/>
      <c r="TAA1" s="6"/>
      <c r="TAB1" s="6"/>
      <c r="TAC1" s="6"/>
      <c r="TAD1" s="6"/>
      <c r="TAE1" s="6"/>
      <c r="TAF1" s="6"/>
      <c r="TAG1" s="6"/>
      <c r="TAH1" s="6"/>
      <c r="TAI1" s="6"/>
      <c r="TAJ1" s="6"/>
      <c r="TAK1" s="6"/>
      <c r="TAL1" s="6"/>
      <c r="TAM1" s="6"/>
      <c r="TAN1" s="6"/>
      <c r="TAO1" s="6"/>
      <c r="TAP1" s="6"/>
      <c r="TAQ1" s="6"/>
      <c r="TAR1" s="6"/>
      <c r="TAS1" s="6"/>
      <c r="TAT1" s="6"/>
      <c r="TAU1" s="6"/>
      <c r="TAV1" s="6"/>
      <c r="TAW1" s="6"/>
      <c r="TAX1" s="6"/>
      <c r="TAY1" s="6"/>
      <c r="TAZ1" s="6"/>
      <c r="TBA1" s="6"/>
      <c r="TBB1" s="6"/>
      <c r="TBC1" s="6"/>
      <c r="TBD1" s="6"/>
      <c r="TBE1" s="6"/>
      <c r="TBF1" s="6"/>
      <c r="TBG1" s="6"/>
      <c r="TBH1" s="6"/>
      <c r="TBI1" s="6"/>
      <c r="TBJ1" s="6"/>
      <c r="TBK1" s="6"/>
      <c r="TBL1" s="6"/>
      <c r="TBM1" s="6"/>
      <c r="TBN1" s="6"/>
      <c r="TBO1" s="6"/>
      <c r="TBP1" s="6"/>
      <c r="TBQ1" s="6"/>
      <c r="TBR1" s="6"/>
      <c r="TBS1" s="6"/>
      <c r="TBT1" s="6"/>
      <c r="TBU1" s="6"/>
      <c r="TBV1" s="6"/>
      <c r="TBW1" s="6"/>
      <c r="TBX1" s="6"/>
      <c r="TBY1" s="6"/>
      <c r="TBZ1" s="6"/>
      <c r="TCA1" s="6"/>
      <c r="TCB1" s="6"/>
      <c r="TCC1" s="6"/>
      <c r="TCD1" s="6"/>
      <c r="TCE1" s="6"/>
      <c r="TCF1" s="6"/>
      <c r="TCG1" s="6"/>
      <c r="TCH1" s="6"/>
      <c r="TCI1" s="6"/>
      <c r="TCJ1" s="6"/>
      <c r="TCK1" s="6"/>
      <c r="TCL1" s="6"/>
      <c r="TCM1" s="6"/>
      <c r="TCN1" s="6"/>
      <c r="TCO1" s="6"/>
      <c r="TCP1" s="6"/>
      <c r="TCQ1" s="6"/>
      <c r="TCR1" s="6"/>
      <c r="TCS1" s="6"/>
      <c r="TCT1" s="6"/>
      <c r="TCU1" s="6"/>
      <c r="TCV1" s="6"/>
      <c r="TCW1" s="6"/>
      <c r="TCX1" s="6"/>
      <c r="TCY1" s="6"/>
      <c r="TCZ1" s="6"/>
      <c r="TDA1" s="6"/>
      <c r="TDB1" s="6"/>
      <c r="TDC1" s="6"/>
      <c r="TDD1" s="6"/>
      <c r="TDE1" s="6"/>
      <c r="TDF1" s="6"/>
      <c r="TDG1" s="6"/>
      <c r="TDH1" s="6"/>
      <c r="TDI1" s="6"/>
      <c r="TDJ1" s="6"/>
      <c r="TDK1" s="6"/>
      <c r="TDL1" s="6"/>
      <c r="TDM1" s="6"/>
      <c r="TDN1" s="6"/>
      <c r="TDO1" s="6"/>
      <c r="TDP1" s="6"/>
      <c r="TDQ1" s="6"/>
      <c r="TDR1" s="6"/>
      <c r="TDS1" s="6"/>
      <c r="TDT1" s="6"/>
      <c r="TDU1" s="6"/>
      <c r="TDV1" s="6"/>
      <c r="TDW1" s="6"/>
      <c r="TDX1" s="6"/>
      <c r="TDY1" s="6"/>
      <c r="TDZ1" s="6"/>
      <c r="TEA1" s="6"/>
      <c r="TEB1" s="6"/>
      <c r="TEC1" s="6"/>
      <c r="TED1" s="6"/>
      <c r="TEE1" s="6"/>
      <c r="TEF1" s="6"/>
      <c r="TEG1" s="6"/>
      <c r="TEH1" s="6"/>
      <c r="TEI1" s="6"/>
      <c r="TEJ1" s="6"/>
      <c r="TEK1" s="6"/>
      <c r="TEL1" s="6"/>
      <c r="TEM1" s="6"/>
      <c r="TEN1" s="6"/>
      <c r="TEO1" s="6"/>
      <c r="TEP1" s="6"/>
      <c r="TEQ1" s="6"/>
      <c r="TER1" s="6"/>
      <c r="TES1" s="6"/>
      <c r="TET1" s="6"/>
      <c r="TEU1" s="6"/>
      <c r="TEV1" s="6"/>
      <c r="TEW1" s="6"/>
      <c r="TEX1" s="6"/>
      <c r="TEY1" s="6"/>
      <c r="TEZ1" s="6"/>
      <c r="TFA1" s="6"/>
      <c r="TFB1" s="6"/>
      <c r="TFC1" s="6"/>
      <c r="TFD1" s="6"/>
      <c r="TFE1" s="6"/>
      <c r="TFF1" s="6"/>
      <c r="TFG1" s="6"/>
      <c r="TFH1" s="6"/>
      <c r="TFI1" s="6"/>
      <c r="TFJ1" s="6"/>
      <c r="TFK1" s="6"/>
      <c r="TFL1" s="6"/>
      <c r="TFM1" s="6"/>
      <c r="TFN1" s="6"/>
      <c r="TFO1" s="6"/>
      <c r="TFP1" s="6"/>
      <c r="TFQ1" s="6"/>
      <c r="TFR1" s="6"/>
      <c r="TFS1" s="6"/>
      <c r="TFT1" s="6"/>
      <c r="TFU1" s="6"/>
      <c r="TFV1" s="6"/>
      <c r="TFW1" s="6"/>
      <c r="TFX1" s="6"/>
      <c r="TFY1" s="6"/>
      <c r="TFZ1" s="6"/>
      <c r="TGA1" s="6"/>
      <c r="TGB1" s="6"/>
      <c r="TGC1" s="6"/>
      <c r="TGD1" s="6"/>
      <c r="TGE1" s="6"/>
      <c r="TGF1" s="6"/>
      <c r="TGG1" s="6"/>
      <c r="TGH1" s="6"/>
      <c r="TGI1" s="6"/>
      <c r="TGJ1" s="6"/>
      <c r="TGK1" s="6"/>
      <c r="TGL1" s="6"/>
      <c r="TGM1" s="6"/>
      <c r="TGN1" s="6"/>
      <c r="TGO1" s="6"/>
      <c r="TGP1" s="6"/>
      <c r="TGQ1" s="6"/>
      <c r="TGR1" s="6"/>
      <c r="TGS1" s="6"/>
      <c r="TGT1" s="6"/>
      <c r="TGU1" s="6"/>
      <c r="TGV1" s="6"/>
      <c r="TGW1" s="6"/>
      <c r="TGX1" s="6"/>
      <c r="TGY1" s="6"/>
      <c r="TGZ1" s="6"/>
      <c r="THA1" s="6"/>
      <c r="THB1" s="6"/>
      <c r="THC1" s="6"/>
      <c r="THD1" s="6"/>
      <c r="THE1" s="6"/>
      <c r="THF1" s="6"/>
      <c r="THG1" s="6"/>
      <c r="THH1" s="6"/>
      <c r="THI1" s="6"/>
      <c r="THJ1" s="6"/>
      <c r="THK1" s="6"/>
      <c r="THL1" s="6"/>
      <c r="THM1" s="6"/>
      <c r="THN1" s="6"/>
      <c r="THO1" s="6"/>
      <c r="THP1" s="6"/>
      <c r="THQ1" s="6"/>
      <c r="THR1" s="6"/>
      <c r="THS1" s="6"/>
      <c r="THT1" s="6"/>
      <c r="THU1" s="6"/>
      <c r="THV1" s="6"/>
      <c r="THW1" s="6"/>
      <c r="THX1" s="6"/>
      <c r="THY1" s="6"/>
      <c r="THZ1" s="6"/>
      <c r="TIA1" s="6"/>
      <c r="TIB1" s="6"/>
      <c r="TIC1" s="6"/>
      <c r="TID1" s="6"/>
      <c r="TIE1" s="6"/>
      <c r="TIF1" s="6"/>
      <c r="TIG1" s="6"/>
      <c r="TIH1" s="6"/>
      <c r="TII1" s="6"/>
      <c r="TIJ1" s="6"/>
      <c r="TIK1" s="6"/>
      <c r="TIL1" s="6"/>
      <c r="TIM1" s="6"/>
      <c r="TIN1" s="6"/>
      <c r="TIO1" s="6"/>
      <c r="TIP1" s="6"/>
      <c r="TIQ1" s="6"/>
      <c r="TIR1" s="6"/>
      <c r="TIS1" s="6"/>
      <c r="TIT1" s="6"/>
      <c r="TIU1" s="6"/>
      <c r="TIV1" s="6"/>
      <c r="TIW1" s="6"/>
      <c r="TIX1" s="6"/>
      <c r="TIY1" s="6"/>
      <c r="TIZ1" s="6"/>
      <c r="TJA1" s="6"/>
      <c r="TJB1" s="6"/>
      <c r="TJC1" s="6"/>
      <c r="TJD1" s="6"/>
      <c r="TJE1" s="6"/>
      <c r="TJF1" s="6"/>
      <c r="TJG1" s="6"/>
      <c r="TJH1" s="6"/>
      <c r="TJI1" s="6"/>
      <c r="TJJ1" s="6"/>
      <c r="TJK1" s="6"/>
      <c r="TJL1" s="6"/>
      <c r="TJM1" s="6"/>
      <c r="TJN1" s="6"/>
      <c r="TJO1" s="6"/>
      <c r="TJP1" s="6"/>
      <c r="TJQ1" s="6"/>
      <c r="TJR1" s="6"/>
      <c r="TJS1" s="6"/>
      <c r="TJT1" s="6"/>
      <c r="TJU1" s="6"/>
      <c r="TJV1" s="6"/>
      <c r="TJW1" s="6"/>
      <c r="TJX1" s="6"/>
      <c r="TJY1" s="6"/>
      <c r="TJZ1" s="6"/>
      <c r="TKA1" s="6"/>
      <c r="TKB1" s="6"/>
      <c r="TKC1" s="6"/>
      <c r="TKD1" s="6"/>
      <c r="TKE1" s="6"/>
      <c r="TKF1" s="6"/>
      <c r="TKG1" s="6"/>
      <c r="TKH1" s="6"/>
      <c r="TKI1" s="6"/>
      <c r="TKJ1" s="6"/>
      <c r="TKK1" s="6"/>
      <c r="TKL1" s="6"/>
      <c r="TKM1" s="6"/>
      <c r="TKN1" s="6"/>
      <c r="TKO1" s="6"/>
      <c r="TKP1" s="6"/>
      <c r="TKQ1" s="6"/>
      <c r="TKR1" s="6"/>
      <c r="TKS1" s="6"/>
      <c r="TKT1" s="6"/>
      <c r="TKU1" s="6"/>
      <c r="TKV1" s="6"/>
      <c r="TKW1" s="6"/>
      <c r="TKX1" s="6"/>
      <c r="TKY1" s="6"/>
      <c r="TKZ1" s="6"/>
      <c r="TLA1" s="6"/>
      <c r="TLB1" s="6"/>
      <c r="TLC1" s="6"/>
      <c r="TLD1" s="6"/>
      <c r="TLE1" s="6"/>
      <c r="TLF1" s="6"/>
      <c r="TLG1" s="6"/>
      <c r="TLH1" s="6"/>
      <c r="TLI1" s="6"/>
      <c r="TLJ1" s="6"/>
      <c r="TLK1" s="6"/>
      <c r="TLL1" s="6"/>
      <c r="TLM1" s="6"/>
      <c r="TLN1" s="6"/>
      <c r="TLO1" s="6"/>
      <c r="TLP1" s="6"/>
      <c r="TLQ1" s="6"/>
      <c r="TLR1" s="6"/>
      <c r="TLS1" s="6"/>
      <c r="TLT1" s="6"/>
      <c r="TLU1" s="6"/>
      <c r="TLV1" s="6"/>
      <c r="TLW1" s="6"/>
      <c r="TLX1" s="6"/>
      <c r="TLY1" s="6"/>
      <c r="TLZ1" s="6"/>
      <c r="TMA1" s="6"/>
      <c r="TMB1" s="6"/>
      <c r="TMC1" s="6"/>
      <c r="TMD1" s="6"/>
      <c r="TME1" s="6"/>
      <c r="TMF1" s="6"/>
      <c r="TMG1" s="6"/>
      <c r="TMH1" s="6"/>
      <c r="TMI1" s="6"/>
      <c r="TMJ1" s="6"/>
      <c r="TMK1" s="6"/>
      <c r="TML1" s="6"/>
      <c r="TMM1" s="6"/>
      <c r="TMN1" s="6"/>
      <c r="TMO1" s="6"/>
      <c r="TMP1" s="6"/>
      <c r="TMQ1" s="6"/>
      <c r="TMR1" s="6"/>
      <c r="TMS1" s="6"/>
      <c r="TMT1" s="6"/>
      <c r="TMU1" s="6"/>
      <c r="TMV1" s="6"/>
      <c r="TMW1" s="6"/>
      <c r="TMX1" s="6"/>
      <c r="TMY1" s="6"/>
      <c r="TMZ1" s="6"/>
      <c r="TNA1" s="6"/>
      <c r="TNB1" s="6"/>
      <c r="TNC1" s="6"/>
      <c r="TND1" s="6"/>
      <c r="TNE1" s="6"/>
      <c r="TNF1" s="6"/>
      <c r="TNG1" s="6"/>
      <c r="TNH1" s="6"/>
      <c r="TNI1" s="6"/>
      <c r="TNJ1" s="6"/>
      <c r="TNK1" s="6"/>
      <c r="TNL1" s="6"/>
      <c r="TNM1" s="6"/>
      <c r="TNN1" s="6"/>
      <c r="TNO1" s="6"/>
      <c r="TNP1" s="6"/>
      <c r="TNQ1" s="6"/>
      <c r="TNR1" s="6"/>
      <c r="TNS1" s="6"/>
      <c r="TNT1" s="6"/>
      <c r="TNU1" s="6"/>
      <c r="TNV1" s="6"/>
      <c r="TNW1" s="6"/>
      <c r="TNX1" s="6"/>
      <c r="TNY1" s="6"/>
      <c r="TNZ1" s="6"/>
      <c r="TOA1" s="6"/>
      <c r="TOB1" s="6"/>
      <c r="TOC1" s="6"/>
      <c r="TOD1" s="6"/>
      <c r="TOE1" s="6"/>
      <c r="TOF1" s="6"/>
      <c r="TOG1" s="6"/>
      <c r="TOH1" s="6"/>
      <c r="TOI1" s="6"/>
      <c r="TOJ1" s="6"/>
      <c r="TOK1" s="6"/>
      <c r="TOL1" s="6"/>
      <c r="TOM1" s="6"/>
      <c r="TON1" s="6"/>
      <c r="TOO1" s="6"/>
      <c r="TOP1" s="6"/>
      <c r="TOQ1" s="6"/>
      <c r="TOR1" s="6"/>
      <c r="TOS1" s="6"/>
      <c r="TOT1" s="6"/>
      <c r="TOU1" s="6"/>
      <c r="TOV1" s="6"/>
      <c r="TOW1" s="6"/>
      <c r="TOX1" s="6"/>
      <c r="TOY1" s="6"/>
      <c r="TOZ1" s="6"/>
      <c r="TPA1" s="6"/>
      <c r="TPB1" s="6"/>
      <c r="TPC1" s="6"/>
      <c r="TPD1" s="6"/>
      <c r="TPE1" s="6"/>
      <c r="TPF1" s="6"/>
      <c r="TPG1" s="6"/>
      <c r="TPH1" s="6"/>
      <c r="TPI1" s="6"/>
      <c r="TPJ1" s="6"/>
      <c r="TPK1" s="6"/>
      <c r="TPL1" s="6"/>
      <c r="TPM1" s="6"/>
      <c r="TPN1" s="6"/>
      <c r="TPO1" s="6"/>
      <c r="TPP1" s="6"/>
      <c r="TPQ1" s="6"/>
      <c r="TPR1" s="6"/>
      <c r="TPS1" s="6"/>
      <c r="TPT1" s="6"/>
      <c r="TPU1" s="6"/>
      <c r="TPV1" s="6"/>
      <c r="TPW1" s="6"/>
      <c r="TPX1" s="6"/>
      <c r="TPY1" s="6"/>
      <c r="TPZ1" s="6"/>
      <c r="TQA1" s="6"/>
      <c r="TQB1" s="6"/>
      <c r="TQC1" s="6"/>
      <c r="TQD1" s="6"/>
      <c r="TQE1" s="6"/>
      <c r="TQF1" s="6"/>
      <c r="TQG1" s="6"/>
      <c r="TQH1" s="6"/>
      <c r="TQI1" s="6"/>
      <c r="TQJ1" s="6"/>
      <c r="TQK1" s="6"/>
      <c r="TQL1" s="6"/>
      <c r="TQM1" s="6"/>
      <c r="TQN1" s="6"/>
      <c r="TQO1" s="6"/>
      <c r="TQP1" s="6"/>
      <c r="TQQ1" s="6"/>
      <c r="TQR1" s="6"/>
      <c r="TQS1" s="6"/>
      <c r="TQT1" s="6"/>
      <c r="TQU1" s="6"/>
      <c r="TQV1" s="6"/>
      <c r="TQW1" s="6"/>
      <c r="TQX1" s="6"/>
      <c r="TQY1" s="6"/>
      <c r="TQZ1" s="6"/>
      <c r="TRA1" s="6"/>
      <c r="TRB1" s="6"/>
      <c r="TRC1" s="6"/>
      <c r="TRD1" s="6"/>
      <c r="TRE1" s="6"/>
      <c r="TRF1" s="6"/>
      <c r="TRG1" s="6"/>
      <c r="TRH1" s="6"/>
      <c r="TRI1" s="6"/>
      <c r="TRJ1" s="6"/>
      <c r="TRK1" s="6"/>
      <c r="TRL1" s="6"/>
      <c r="TRM1" s="6"/>
      <c r="TRN1" s="6"/>
      <c r="TRO1" s="6"/>
      <c r="TRP1" s="6"/>
      <c r="TRQ1" s="6"/>
      <c r="TRR1" s="6"/>
      <c r="TRS1" s="6"/>
      <c r="TRT1" s="6"/>
      <c r="TRU1" s="6"/>
      <c r="TRV1" s="6"/>
      <c r="TRW1" s="6"/>
      <c r="TRX1" s="6"/>
      <c r="TRY1" s="6"/>
      <c r="TRZ1" s="6"/>
      <c r="TSA1" s="6"/>
      <c r="TSB1" s="6"/>
      <c r="TSC1" s="6"/>
      <c r="TSD1" s="6"/>
      <c r="TSE1" s="6"/>
      <c r="TSF1" s="6"/>
      <c r="TSG1" s="6"/>
      <c r="TSH1" s="6"/>
      <c r="TSI1" s="6"/>
      <c r="TSJ1" s="6"/>
      <c r="TSK1" s="6"/>
      <c r="TSL1" s="6"/>
      <c r="TSM1" s="6"/>
      <c r="TSN1" s="6"/>
      <c r="TSO1" s="6"/>
      <c r="TSP1" s="6"/>
      <c r="TSQ1" s="6"/>
      <c r="TSR1" s="6"/>
      <c r="TSS1" s="6"/>
      <c r="TST1" s="6"/>
      <c r="TSU1" s="6"/>
      <c r="TSV1" s="6"/>
      <c r="TSW1" s="6"/>
      <c r="TSX1" s="6"/>
      <c r="TSY1" s="6"/>
      <c r="TSZ1" s="6"/>
      <c r="TTA1" s="6"/>
      <c r="TTB1" s="6"/>
      <c r="TTC1" s="6"/>
      <c r="TTD1" s="6"/>
      <c r="TTE1" s="6"/>
      <c r="TTF1" s="6"/>
      <c r="TTG1" s="6"/>
      <c r="TTH1" s="6"/>
      <c r="TTI1" s="6"/>
      <c r="TTJ1" s="6"/>
      <c r="TTK1" s="6"/>
      <c r="TTL1" s="6"/>
      <c r="TTM1" s="6"/>
      <c r="TTN1" s="6"/>
      <c r="TTO1" s="6"/>
      <c r="TTP1" s="6"/>
      <c r="TTQ1" s="6"/>
      <c r="TTR1" s="6"/>
      <c r="TTS1" s="6"/>
      <c r="TTT1" s="6"/>
      <c r="TTU1" s="6"/>
      <c r="TTV1" s="6"/>
      <c r="TTW1" s="6"/>
      <c r="TTX1" s="6"/>
      <c r="TTY1" s="6"/>
      <c r="TTZ1" s="6"/>
      <c r="TUA1" s="6"/>
      <c r="TUB1" s="6"/>
      <c r="TUC1" s="6"/>
      <c r="TUD1" s="6"/>
      <c r="TUE1" s="6"/>
      <c r="TUF1" s="6"/>
      <c r="TUG1" s="6"/>
      <c r="TUH1" s="6"/>
      <c r="TUI1" s="6"/>
      <c r="TUJ1" s="6"/>
      <c r="TUK1" s="6"/>
      <c r="TUL1" s="6"/>
      <c r="TUM1" s="6"/>
      <c r="TUN1" s="6"/>
      <c r="TUO1" s="6"/>
      <c r="TUP1" s="6"/>
      <c r="TUQ1" s="6"/>
      <c r="TUR1" s="6"/>
      <c r="TUS1" s="6"/>
      <c r="TUT1" s="6"/>
      <c r="TUU1" s="6"/>
      <c r="TUV1" s="6"/>
      <c r="TUW1" s="6"/>
      <c r="TUX1" s="6"/>
      <c r="TUY1" s="6"/>
      <c r="TUZ1" s="6"/>
      <c r="TVA1" s="6"/>
      <c r="TVB1" s="6"/>
      <c r="TVC1" s="6"/>
      <c r="TVD1" s="6"/>
      <c r="TVE1" s="6"/>
      <c r="TVF1" s="6"/>
      <c r="TVG1" s="6"/>
      <c r="TVH1" s="6"/>
      <c r="TVI1" s="6"/>
      <c r="TVJ1" s="6"/>
      <c r="TVK1" s="6"/>
      <c r="TVL1" s="6"/>
      <c r="TVM1" s="6"/>
      <c r="TVN1" s="6"/>
      <c r="TVO1" s="6"/>
      <c r="TVP1" s="6"/>
      <c r="TVQ1" s="6"/>
      <c r="TVR1" s="6"/>
      <c r="TVS1" s="6"/>
      <c r="TVT1" s="6"/>
      <c r="TVU1" s="6"/>
      <c r="TVV1" s="6"/>
      <c r="TVW1" s="6"/>
      <c r="TVX1" s="6"/>
      <c r="TVY1" s="6"/>
      <c r="TVZ1" s="6"/>
      <c r="TWA1" s="6"/>
      <c r="TWB1" s="6"/>
      <c r="TWC1" s="6"/>
      <c r="TWD1" s="6"/>
      <c r="TWE1" s="6"/>
      <c r="TWF1" s="6"/>
      <c r="TWG1" s="6"/>
      <c r="TWH1" s="6"/>
      <c r="TWI1" s="6"/>
      <c r="TWJ1" s="6"/>
      <c r="TWK1" s="6"/>
      <c r="TWL1" s="6"/>
      <c r="TWM1" s="6"/>
      <c r="TWN1" s="6"/>
      <c r="TWO1" s="6"/>
      <c r="TWP1" s="6"/>
      <c r="TWQ1" s="6"/>
      <c r="TWR1" s="6"/>
      <c r="TWS1" s="6"/>
      <c r="TWT1" s="6"/>
      <c r="TWU1" s="6"/>
      <c r="TWV1" s="6"/>
      <c r="TWW1" s="6"/>
      <c r="TWX1" s="6"/>
      <c r="TWY1" s="6"/>
      <c r="TWZ1" s="6"/>
      <c r="TXA1" s="6"/>
      <c r="TXB1" s="6"/>
      <c r="TXC1" s="6"/>
      <c r="TXD1" s="6"/>
      <c r="TXE1" s="6"/>
      <c r="TXF1" s="6"/>
      <c r="TXG1" s="6"/>
      <c r="TXH1" s="6"/>
      <c r="TXI1" s="6"/>
      <c r="TXJ1" s="6"/>
      <c r="TXK1" s="6"/>
      <c r="TXL1" s="6"/>
      <c r="TXM1" s="6"/>
      <c r="TXN1" s="6"/>
      <c r="TXO1" s="6"/>
      <c r="TXP1" s="6"/>
      <c r="TXQ1" s="6"/>
      <c r="TXR1" s="6"/>
      <c r="TXS1" s="6"/>
      <c r="TXT1" s="6"/>
      <c r="TXU1" s="6"/>
      <c r="TXV1" s="6"/>
      <c r="TXW1" s="6"/>
      <c r="TXX1" s="6"/>
      <c r="TXY1" s="6"/>
      <c r="TXZ1" s="6"/>
      <c r="TYA1" s="6"/>
      <c r="TYB1" s="6"/>
      <c r="TYC1" s="6"/>
      <c r="TYD1" s="6"/>
      <c r="TYE1" s="6"/>
      <c r="TYF1" s="6"/>
      <c r="TYG1" s="6"/>
      <c r="TYH1" s="6"/>
      <c r="TYI1" s="6"/>
      <c r="TYJ1" s="6"/>
      <c r="TYK1" s="6"/>
      <c r="TYL1" s="6"/>
      <c r="TYM1" s="6"/>
      <c r="TYN1" s="6"/>
      <c r="TYO1" s="6"/>
      <c r="TYP1" s="6"/>
      <c r="TYQ1" s="6"/>
      <c r="TYR1" s="6"/>
      <c r="TYS1" s="6"/>
      <c r="TYT1" s="6"/>
      <c r="TYU1" s="6"/>
      <c r="TYV1" s="6"/>
      <c r="TYW1" s="6"/>
      <c r="TYX1" s="6"/>
      <c r="TYY1" s="6"/>
      <c r="TYZ1" s="6"/>
      <c r="TZA1" s="6"/>
      <c r="TZB1" s="6"/>
      <c r="TZC1" s="6"/>
      <c r="TZD1" s="6"/>
      <c r="TZE1" s="6"/>
      <c r="TZF1" s="6"/>
      <c r="TZG1" s="6"/>
      <c r="TZH1" s="6"/>
      <c r="TZI1" s="6"/>
      <c r="TZJ1" s="6"/>
      <c r="TZK1" s="6"/>
      <c r="TZL1" s="6"/>
      <c r="TZM1" s="6"/>
      <c r="TZN1" s="6"/>
      <c r="TZO1" s="6"/>
      <c r="TZP1" s="6"/>
      <c r="TZQ1" s="6"/>
      <c r="TZR1" s="6"/>
      <c r="TZS1" s="6"/>
      <c r="TZT1" s="6"/>
      <c r="TZU1" s="6"/>
      <c r="TZV1" s="6"/>
      <c r="TZW1" s="6"/>
      <c r="TZX1" s="6"/>
      <c r="TZY1" s="6"/>
      <c r="TZZ1" s="6"/>
      <c r="UAA1" s="6"/>
      <c r="UAB1" s="6"/>
      <c r="UAC1" s="6"/>
      <c r="UAD1" s="6"/>
      <c r="UAE1" s="6"/>
      <c r="UAF1" s="6"/>
      <c r="UAG1" s="6"/>
      <c r="UAH1" s="6"/>
      <c r="UAI1" s="6"/>
      <c r="UAJ1" s="6"/>
      <c r="UAK1" s="6"/>
      <c r="UAL1" s="6"/>
      <c r="UAM1" s="6"/>
      <c r="UAN1" s="6"/>
      <c r="UAO1" s="6"/>
      <c r="UAP1" s="6"/>
      <c r="UAQ1" s="6"/>
      <c r="UAR1" s="6"/>
      <c r="UAS1" s="6"/>
      <c r="UAT1" s="6"/>
      <c r="UAU1" s="6"/>
      <c r="UAV1" s="6"/>
      <c r="UAW1" s="6"/>
      <c r="UAX1" s="6"/>
      <c r="UAY1" s="6"/>
      <c r="UAZ1" s="6"/>
      <c r="UBA1" s="6"/>
      <c r="UBB1" s="6"/>
      <c r="UBC1" s="6"/>
      <c r="UBD1" s="6"/>
      <c r="UBE1" s="6"/>
      <c r="UBF1" s="6"/>
      <c r="UBG1" s="6"/>
      <c r="UBH1" s="6"/>
      <c r="UBI1" s="6"/>
      <c r="UBJ1" s="6"/>
      <c r="UBK1" s="6"/>
      <c r="UBL1" s="6"/>
      <c r="UBM1" s="6"/>
      <c r="UBN1" s="6"/>
      <c r="UBO1" s="6"/>
      <c r="UBP1" s="6"/>
      <c r="UBQ1" s="6"/>
      <c r="UBR1" s="6"/>
      <c r="UBS1" s="6"/>
      <c r="UBT1" s="6"/>
      <c r="UBU1" s="6"/>
      <c r="UBV1" s="6"/>
      <c r="UBW1" s="6"/>
      <c r="UBX1" s="6"/>
      <c r="UBY1" s="6"/>
      <c r="UBZ1" s="6"/>
      <c r="UCA1" s="6"/>
      <c r="UCB1" s="6"/>
      <c r="UCC1" s="6"/>
      <c r="UCD1" s="6"/>
      <c r="UCE1" s="6"/>
      <c r="UCF1" s="6"/>
      <c r="UCG1" s="6"/>
      <c r="UCH1" s="6"/>
      <c r="UCI1" s="6"/>
      <c r="UCJ1" s="6"/>
      <c r="UCK1" s="6"/>
      <c r="UCL1" s="6"/>
      <c r="UCM1" s="6"/>
      <c r="UCN1" s="6"/>
      <c r="UCO1" s="6"/>
      <c r="UCP1" s="6"/>
      <c r="UCQ1" s="6"/>
      <c r="UCR1" s="6"/>
      <c r="UCS1" s="6"/>
      <c r="UCT1" s="6"/>
      <c r="UCU1" s="6"/>
      <c r="UCV1" s="6"/>
      <c r="UCW1" s="6"/>
      <c r="UCX1" s="6"/>
      <c r="UCY1" s="6"/>
      <c r="UCZ1" s="6"/>
      <c r="UDA1" s="6"/>
      <c r="UDB1" s="6"/>
      <c r="UDC1" s="6"/>
      <c r="UDD1" s="6"/>
      <c r="UDE1" s="6"/>
      <c r="UDF1" s="6"/>
      <c r="UDG1" s="6"/>
      <c r="UDH1" s="6"/>
      <c r="UDI1" s="6"/>
      <c r="UDJ1" s="6"/>
      <c r="UDK1" s="6"/>
      <c r="UDL1" s="6"/>
      <c r="UDM1" s="6"/>
      <c r="UDN1" s="6"/>
      <c r="UDO1" s="6"/>
      <c r="UDP1" s="6"/>
      <c r="UDQ1" s="6"/>
      <c r="UDR1" s="6"/>
      <c r="UDS1" s="6"/>
      <c r="UDT1" s="6"/>
      <c r="UDU1" s="6"/>
      <c r="UDV1" s="6"/>
      <c r="UDW1" s="6"/>
      <c r="UDX1" s="6"/>
      <c r="UDY1" s="6"/>
      <c r="UDZ1" s="6"/>
      <c r="UEA1" s="6"/>
      <c r="UEB1" s="6"/>
      <c r="UEC1" s="6"/>
      <c r="UED1" s="6"/>
      <c r="UEE1" s="6"/>
      <c r="UEF1" s="6"/>
      <c r="UEG1" s="6"/>
      <c r="UEH1" s="6"/>
      <c r="UEI1" s="6"/>
      <c r="UEJ1" s="6"/>
      <c r="UEK1" s="6"/>
      <c r="UEL1" s="6"/>
      <c r="UEM1" s="6"/>
      <c r="UEN1" s="6"/>
      <c r="UEO1" s="6"/>
      <c r="UEP1" s="6"/>
      <c r="UEQ1" s="6"/>
      <c r="UER1" s="6"/>
      <c r="UES1" s="6"/>
      <c r="UET1" s="6"/>
      <c r="UEU1" s="6"/>
      <c r="UEV1" s="6"/>
      <c r="UEW1" s="6"/>
      <c r="UEX1" s="6"/>
      <c r="UEY1" s="6"/>
      <c r="UEZ1" s="6"/>
      <c r="UFA1" s="6"/>
      <c r="UFB1" s="6"/>
      <c r="UFC1" s="6"/>
      <c r="UFD1" s="6"/>
      <c r="UFE1" s="6"/>
      <c r="UFF1" s="6"/>
      <c r="UFG1" s="6"/>
      <c r="UFH1" s="6"/>
      <c r="UFI1" s="6"/>
      <c r="UFJ1" s="6"/>
      <c r="UFK1" s="6"/>
      <c r="UFL1" s="6"/>
      <c r="UFM1" s="6"/>
      <c r="UFN1" s="6"/>
      <c r="UFO1" s="6"/>
      <c r="UFP1" s="6"/>
      <c r="UFQ1" s="6"/>
      <c r="UFR1" s="6"/>
      <c r="UFS1" s="6"/>
      <c r="UFT1" s="6"/>
      <c r="UFU1" s="6"/>
      <c r="UFV1" s="6"/>
      <c r="UFW1" s="6"/>
      <c r="UFX1" s="6"/>
      <c r="UFY1" s="6"/>
      <c r="UFZ1" s="6"/>
      <c r="UGA1" s="6"/>
      <c r="UGB1" s="6"/>
      <c r="UGC1" s="6"/>
      <c r="UGD1" s="6"/>
      <c r="UGE1" s="6"/>
      <c r="UGF1" s="6"/>
      <c r="UGG1" s="6"/>
      <c r="UGH1" s="6"/>
      <c r="UGI1" s="6"/>
      <c r="UGJ1" s="6"/>
      <c r="UGK1" s="6"/>
      <c r="UGL1" s="6"/>
      <c r="UGM1" s="6"/>
      <c r="UGN1" s="6"/>
      <c r="UGO1" s="6"/>
      <c r="UGP1" s="6"/>
      <c r="UGQ1" s="6"/>
      <c r="UGR1" s="6"/>
      <c r="UGS1" s="6"/>
      <c r="UGT1" s="6"/>
      <c r="UGU1" s="6"/>
      <c r="UGV1" s="6"/>
      <c r="UGW1" s="6"/>
      <c r="UGX1" s="6"/>
      <c r="UGY1" s="6"/>
      <c r="UGZ1" s="6"/>
      <c r="UHA1" s="6"/>
      <c r="UHB1" s="6"/>
      <c r="UHC1" s="6"/>
      <c r="UHD1" s="6"/>
      <c r="UHE1" s="6"/>
      <c r="UHF1" s="6"/>
      <c r="UHG1" s="6"/>
      <c r="UHH1" s="6"/>
      <c r="UHI1" s="6"/>
      <c r="UHJ1" s="6"/>
      <c r="UHK1" s="6"/>
      <c r="UHL1" s="6"/>
      <c r="UHM1" s="6"/>
      <c r="UHN1" s="6"/>
      <c r="UHO1" s="6"/>
      <c r="UHP1" s="6"/>
      <c r="UHQ1" s="6"/>
      <c r="UHR1" s="6"/>
      <c r="UHS1" s="6"/>
      <c r="UHT1" s="6"/>
      <c r="UHU1" s="6"/>
      <c r="UHV1" s="6"/>
      <c r="UHW1" s="6"/>
      <c r="UHX1" s="6"/>
      <c r="UHY1" s="6"/>
      <c r="UHZ1" s="6"/>
      <c r="UIA1" s="6"/>
      <c r="UIB1" s="6"/>
      <c r="UIC1" s="6"/>
      <c r="UID1" s="6"/>
      <c r="UIE1" s="6"/>
      <c r="UIF1" s="6"/>
      <c r="UIG1" s="6"/>
      <c r="UIH1" s="6"/>
      <c r="UII1" s="6"/>
      <c r="UIJ1" s="6"/>
      <c r="UIK1" s="6"/>
      <c r="UIL1" s="6"/>
      <c r="UIM1" s="6"/>
      <c r="UIN1" s="6"/>
      <c r="UIO1" s="6"/>
      <c r="UIP1" s="6"/>
      <c r="UIQ1" s="6"/>
      <c r="UIR1" s="6"/>
      <c r="UIS1" s="6"/>
      <c r="UIT1" s="6"/>
      <c r="UIU1" s="6"/>
      <c r="UIV1" s="6"/>
      <c r="UIW1" s="6"/>
      <c r="UIX1" s="6"/>
      <c r="UIY1" s="6"/>
      <c r="UIZ1" s="6"/>
      <c r="UJA1" s="6"/>
      <c r="UJB1" s="6"/>
      <c r="UJC1" s="6"/>
      <c r="UJD1" s="6"/>
      <c r="UJE1" s="6"/>
      <c r="UJF1" s="6"/>
      <c r="UJG1" s="6"/>
      <c r="UJH1" s="6"/>
      <c r="UJI1" s="6"/>
      <c r="UJJ1" s="6"/>
      <c r="UJK1" s="6"/>
      <c r="UJL1" s="6"/>
      <c r="UJM1" s="6"/>
      <c r="UJN1" s="6"/>
      <c r="UJO1" s="6"/>
      <c r="UJP1" s="6"/>
      <c r="UJQ1" s="6"/>
      <c r="UJR1" s="6"/>
      <c r="UJS1" s="6"/>
      <c r="UJT1" s="6"/>
      <c r="UJU1" s="6"/>
      <c r="UJV1" s="6"/>
      <c r="UJW1" s="6"/>
      <c r="UJX1" s="6"/>
      <c r="UJY1" s="6"/>
      <c r="UJZ1" s="6"/>
      <c r="UKA1" s="6"/>
      <c r="UKB1" s="6"/>
      <c r="UKC1" s="6"/>
      <c r="UKD1" s="6"/>
      <c r="UKE1" s="6"/>
      <c r="UKF1" s="6"/>
      <c r="UKG1" s="6"/>
      <c r="UKH1" s="6"/>
      <c r="UKI1" s="6"/>
      <c r="UKJ1" s="6"/>
      <c r="UKK1" s="6"/>
      <c r="UKL1" s="6"/>
      <c r="UKM1" s="6"/>
      <c r="UKN1" s="6"/>
      <c r="UKO1" s="6"/>
      <c r="UKP1" s="6"/>
      <c r="UKQ1" s="6"/>
      <c r="UKR1" s="6"/>
      <c r="UKS1" s="6"/>
      <c r="UKT1" s="6"/>
      <c r="UKU1" s="6"/>
      <c r="UKV1" s="6"/>
      <c r="UKW1" s="6"/>
      <c r="UKX1" s="6"/>
      <c r="UKY1" s="6"/>
      <c r="UKZ1" s="6"/>
      <c r="ULA1" s="6"/>
      <c r="ULB1" s="6"/>
      <c r="ULC1" s="6"/>
      <c r="ULD1" s="6"/>
      <c r="ULE1" s="6"/>
      <c r="ULF1" s="6"/>
      <c r="ULG1" s="6"/>
      <c r="ULH1" s="6"/>
      <c r="ULI1" s="6"/>
      <c r="ULJ1" s="6"/>
      <c r="ULK1" s="6"/>
      <c r="ULL1" s="6"/>
      <c r="ULM1" s="6"/>
      <c r="ULN1" s="6"/>
      <c r="ULO1" s="6"/>
      <c r="ULP1" s="6"/>
      <c r="ULQ1" s="6"/>
      <c r="ULR1" s="6"/>
      <c r="ULS1" s="6"/>
      <c r="ULT1" s="6"/>
      <c r="ULU1" s="6"/>
      <c r="ULV1" s="6"/>
      <c r="ULW1" s="6"/>
      <c r="ULX1" s="6"/>
      <c r="ULY1" s="6"/>
      <c r="ULZ1" s="6"/>
      <c r="UMA1" s="6"/>
      <c r="UMB1" s="6"/>
      <c r="UMC1" s="6"/>
      <c r="UMD1" s="6"/>
      <c r="UME1" s="6"/>
      <c r="UMF1" s="6"/>
      <c r="UMG1" s="6"/>
      <c r="UMH1" s="6"/>
      <c r="UMI1" s="6"/>
      <c r="UMJ1" s="6"/>
      <c r="UMK1" s="6"/>
      <c r="UML1" s="6"/>
      <c r="UMM1" s="6"/>
      <c r="UMN1" s="6"/>
      <c r="UMO1" s="6"/>
      <c r="UMP1" s="6"/>
      <c r="UMQ1" s="6"/>
      <c r="UMR1" s="6"/>
      <c r="UMS1" s="6"/>
      <c r="UMT1" s="6"/>
      <c r="UMU1" s="6"/>
      <c r="UMV1" s="6"/>
      <c r="UMW1" s="6"/>
      <c r="UMX1" s="6"/>
      <c r="UMY1" s="6"/>
      <c r="UMZ1" s="6"/>
      <c r="UNA1" s="6"/>
      <c r="UNB1" s="6"/>
      <c r="UNC1" s="6"/>
      <c r="UND1" s="6"/>
      <c r="UNE1" s="6"/>
      <c r="UNF1" s="6"/>
      <c r="UNG1" s="6"/>
      <c r="UNH1" s="6"/>
      <c r="UNI1" s="6"/>
      <c r="UNJ1" s="6"/>
      <c r="UNK1" s="6"/>
      <c r="UNL1" s="6"/>
      <c r="UNM1" s="6"/>
      <c r="UNN1" s="6"/>
      <c r="UNO1" s="6"/>
      <c r="UNP1" s="6"/>
      <c r="UNQ1" s="6"/>
      <c r="UNR1" s="6"/>
      <c r="UNS1" s="6"/>
      <c r="UNT1" s="6"/>
      <c r="UNU1" s="6"/>
      <c r="UNV1" s="6"/>
      <c r="UNW1" s="6"/>
      <c r="UNX1" s="6"/>
      <c r="UNY1" s="6"/>
      <c r="UNZ1" s="6"/>
      <c r="UOA1" s="6"/>
      <c r="UOB1" s="6"/>
      <c r="UOC1" s="6"/>
      <c r="UOD1" s="6"/>
      <c r="UOE1" s="6"/>
      <c r="UOF1" s="6"/>
      <c r="UOG1" s="6"/>
      <c r="UOH1" s="6"/>
      <c r="UOI1" s="6"/>
      <c r="UOJ1" s="6"/>
      <c r="UOK1" s="6"/>
      <c r="UOL1" s="6"/>
      <c r="UOM1" s="6"/>
      <c r="UON1" s="6"/>
      <c r="UOO1" s="6"/>
      <c r="UOP1" s="6"/>
      <c r="UOQ1" s="6"/>
      <c r="UOR1" s="6"/>
      <c r="UOS1" s="6"/>
      <c r="UOT1" s="6"/>
      <c r="UOU1" s="6"/>
      <c r="UOV1" s="6"/>
      <c r="UOW1" s="6"/>
      <c r="UOX1" s="6"/>
      <c r="UOY1" s="6"/>
      <c r="UOZ1" s="6"/>
      <c r="UPA1" s="6"/>
      <c r="UPB1" s="6"/>
      <c r="UPC1" s="6"/>
      <c r="UPD1" s="6"/>
      <c r="UPE1" s="6"/>
      <c r="UPF1" s="6"/>
      <c r="UPG1" s="6"/>
      <c r="UPH1" s="6"/>
      <c r="UPI1" s="6"/>
      <c r="UPJ1" s="6"/>
      <c r="UPK1" s="6"/>
      <c r="UPL1" s="6"/>
      <c r="UPM1" s="6"/>
      <c r="UPN1" s="6"/>
      <c r="UPO1" s="6"/>
      <c r="UPP1" s="6"/>
      <c r="UPQ1" s="6"/>
      <c r="UPR1" s="6"/>
      <c r="UPS1" s="6"/>
      <c r="UPT1" s="6"/>
      <c r="UPU1" s="6"/>
      <c r="UPV1" s="6"/>
      <c r="UPW1" s="6"/>
      <c r="UPX1" s="6"/>
      <c r="UPY1" s="6"/>
      <c r="UPZ1" s="6"/>
      <c r="UQA1" s="6"/>
      <c r="UQB1" s="6"/>
      <c r="UQC1" s="6"/>
      <c r="UQD1" s="6"/>
      <c r="UQE1" s="6"/>
      <c r="UQF1" s="6"/>
      <c r="UQG1" s="6"/>
      <c r="UQH1" s="6"/>
      <c r="UQI1" s="6"/>
      <c r="UQJ1" s="6"/>
      <c r="UQK1" s="6"/>
      <c r="UQL1" s="6"/>
      <c r="UQM1" s="6"/>
      <c r="UQN1" s="6"/>
      <c r="UQO1" s="6"/>
      <c r="UQP1" s="6"/>
      <c r="UQQ1" s="6"/>
      <c r="UQR1" s="6"/>
      <c r="UQS1" s="6"/>
      <c r="UQT1" s="6"/>
      <c r="UQU1" s="6"/>
      <c r="UQV1" s="6"/>
      <c r="UQW1" s="6"/>
      <c r="UQX1" s="6"/>
      <c r="UQY1" s="6"/>
      <c r="UQZ1" s="6"/>
      <c r="URA1" s="6"/>
      <c r="URB1" s="6"/>
      <c r="URC1" s="6"/>
      <c r="URD1" s="6"/>
      <c r="URE1" s="6"/>
      <c r="URF1" s="6"/>
      <c r="URG1" s="6"/>
      <c r="URH1" s="6"/>
      <c r="URI1" s="6"/>
      <c r="URJ1" s="6"/>
      <c r="URK1" s="6"/>
      <c r="URL1" s="6"/>
      <c r="URM1" s="6"/>
      <c r="URN1" s="6"/>
      <c r="URO1" s="6"/>
      <c r="URP1" s="6"/>
      <c r="URQ1" s="6"/>
      <c r="URR1" s="6"/>
      <c r="URS1" s="6"/>
      <c r="URT1" s="6"/>
      <c r="URU1" s="6"/>
      <c r="URV1" s="6"/>
      <c r="URW1" s="6"/>
      <c r="URX1" s="6"/>
      <c r="URY1" s="6"/>
      <c r="URZ1" s="6"/>
      <c r="USA1" s="6"/>
      <c r="USB1" s="6"/>
      <c r="USC1" s="6"/>
      <c r="USD1" s="6"/>
      <c r="USE1" s="6"/>
      <c r="USF1" s="6"/>
      <c r="USG1" s="6"/>
      <c r="USH1" s="6"/>
      <c r="USI1" s="6"/>
      <c r="USJ1" s="6"/>
      <c r="USK1" s="6"/>
      <c r="USL1" s="6"/>
      <c r="USM1" s="6"/>
      <c r="USN1" s="6"/>
      <c r="USO1" s="6"/>
      <c r="USP1" s="6"/>
      <c r="USQ1" s="6"/>
      <c r="USR1" s="6"/>
      <c r="USS1" s="6"/>
      <c r="UST1" s="6"/>
      <c r="USU1" s="6"/>
      <c r="USV1" s="6"/>
      <c r="USW1" s="6"/>
      <c r="USX1" s="6"/>
      <c r="USY1" s="6"/>
      <c r="USZ1" s="6"/>
      <c r="UTA1" s="6"/>
      <c r="UTB1" s="6"/>
      <c r="UTC1" s="6"/>
      <c r="UTD1" s="6"/>
      <c r="UTE1" s="6"/>
      <c r="UTF1" s="6"/>
      <c r="UTG1" s="6"/>
      <c r="UTH1" s="6"/>
      <c r="UTI1" s="6"/>
      <c r="UTJ1" s="6"/>
      <c r="UTK1" s="6"/>
      <c r="UTL1" s="6"/>
      <c r="UTM1" s="6"/>
      <c r="UTN1" s="6"/>
      <c r="UTO1" s="6"/>
      <c r="UTP1" s="6"/>
      <c r="UTQ1" s="6"/>
      <c r="UTR1" s="6"/>
      <c r="UTS1" s="6"/>
      <c r="UTT1" s="6"/>
      <c r="UTU1" s="6"/>
      <c r="UTV1" s="6"/>
      <c r="UTW1" s="6"/>
      <c r="UTX1" s="6"/>
      <c r="UTY1" s="6"/>
      <c r="UTZ1" s="6"/>
      <c r="UUA1" s="6"/>
      <c r="UUB1" s="6"/>
      <c r="UUC1" s="6"/>
      <c r="UUD1" s="6"/>
      <c r="UUE1" s="6"/>
      <c r="UUF1" s="6"/>
      <c r="UUG1" s="6"/>
      <c r="UUH1" s="6"/>
      <c r="UUI1" s="6"/>
      <c r="UUJ1" s="6"/>
      <c r="UUK1" s="6"/>
      <c r="UUL1" s="6"/>
      <c r="UUM1" s="6"/>
      <c r="UUN1" s="6"/>
      <c r="UUO1" s="6"/>
      <c r="UUP1" s="6"/>
      <c r="UUQ1" s="6"/>
      <c r="UUR1" s="6"/>
      <c r="UUS1" s="6"/>
      <c r="UUT1" s="6"/>
      <c r="UUU1" s="6"/>
      <c r="UUV1" s="6"/>
      <c r="UUW1" s="6"/>
      <c r="UUX1" s="6"/>
      <c r="UUY1" s="6"/>
      <c r="UUZ1" s="6"/>
      <c r="UVA1" s="6"/>
      <c r="UVB1" s="6"/>
      <c r="UVC1" s="6"/>
      <c r="UVD1" s="6"/>
      <c r="UVE1" s="6"/>
      <c r="UVF1" s="6"/>
      <c r="UVG1" s="6"/>
      <c r="UVH1" s="6"/>
      <c r="UVI1" s="6"/>
      <c r="UVJ1" s="6"/>
      <c r="UVK1" s="6"/>
      <c r="UVL1" s="6"/>
      <c r="UVM1" s="6"/>
      <c r="UVN1" s="6"/>
      <c r="UVO1" s="6"/>
      <c r="UVP1" s="6"/>
      <c r="UVQ1" s="6"/>
      <c r="UVR1" s="6"/>
      <c r="UVS1" s="6"/>
      <c r="UVT1" s="6"/>
      <c r="UVU1" s="6"/>
      <c r="UVV1" s="6"/>
      <c r="UVW1" s="6"/>
      <c r="UVX1" s="6"/>
      <c r="UVY1" s="6"/>
      <c r="UVZ1" s="6"/>
      <c r="UWA1" s="6"/>
      <c r="UWB1" s="6"/>
      <c r="UWC1" s="6"/>
      <c r="UWD1" s="6"/>
      <c r="UWE1" s="6"/>
      <c r="UWF1" s="6"/>
      <c r="UWG1" s="6"/>
      <c r="UWH1" s="6"/>
      <c r="UWI1" s="6"/>
      <c r="UWJ1" s="6"/>
      <c r="UWK1" s="6"/>
      <c r="UWL1" s="6"/>
      <c r="UWM1" s="6"/>
      <c r="UWN1" s="6"/>
      <c r="UWO1" s="6"/>
      <c r="UWP1" s="6"/>
      <c r="UWQ1" s="6"/>
      <c r="UWR1" s="6"/>
      <c r="UWS1" s="6"/>
      <c r="UWT1" s="6"/>
      <c r="UWU1" s="6"/>
      <c r="UWV1" s="6"/>
      <c r="UWW1" s="6"/>
      <c r="UWX1" s="6"/>
      <c r="UWY1" s="6"/>
      <c r="UWZ1" s="6"/>
      <c r="UXA1" s="6"/>
      <c r="UXB1" s="6"/>
      <c r="UXC1" s="6"/>
      <c r="UXD1" s="6"/>
      <c r="UXE1" s="6"/>
      <c r="UXF1" s="6"/>
      <c r="UXG1" s="6"/>
      <c r="UXH1" s="6"/>
      <c r="UXI1" s="6"/>
      <c r="UXJ1" s="6"/>
      <c r="UXK1" s="6"/>
      <c r="UXL1" s="6"/>
      <c r="UXM1" s="6"/>
      <c r="UXN1" s="6"/>
      <c r="UXO1" s="6"/>
      <c r="UXP1" s="6"/>
      <c r="UXQ1" s="6"/>
      <c r="UXR1" s="6"/>
      <c r="UXS1" s="6"/>
      <c r="UXT1" s="6"/>
      <c r="UXU1" s="6"/>
      <c r="UXV1" s="6"/>
      <c r="UXW1" s="6"/>
      <c r="UXX1" s="6"/>
      <c r="UXY1" s="6"/>
      <c r="UXZ1" s="6"/>
      <c r="UYA1" s="6"/>
      <c r="UYB1" s="6"/>
      <c r="UYC1" s="6"/>
      <c r="UYD1" s="6"/>
      <c r="UYE1" s="6"/>
      <c r="UYF1" s="6"/>
      <c r="UYG1" s="6"/>
      <c r="UYH1" s="6"/>
      <c r="UYI1" s="6"/>
      <c r="UYJ1" s="6"/>
      <c r="UYK1" s="6"/>
      <c r="UYL1" s="6"/>
      <c r="UYM1" s="6"/>
      <c r="UYN1" s="6"/>
      <c r="UYO1" s="6"/>
      <c r="UYP1" s="6"/>
      <c r="UYQ1" s="6"/>
      <c r="UYR1" s="6"/>
      <c r="UYS1" s="6"/>
      <c r="UYT1" s="6"/>
      <c r="UYU1" s="6"/>
      <c r="UYV1" s="6"/>
      <c r="UYW1" s="6"/>
      <c r="UYX1" s="6"/>
      <c r="UYY1" s="6"/>
      <c r="UYZ1" s="6"/>
      <c r="UZA1" s="6"/>
      <c r="UZB1" s="6"/>
      <c r="UZC1" s="6"/>
      <c r="UZD1" s="6"/>
      <c r="UZE1" s="6"/>
      <c r="UZF1" s="6"/>
      <c r="UZG1" s="6"/>
      <c r="UZH1" s="6"/>
      <c r="UZI1" s="6"/>
      <c r="UZJ1" s="6"/>
      <c r="UZK1" s="6"/>
      <c r="UZL1" s="6"/>
      <c r="UZM1" s="6"/>
      <c r="UZN1" s="6"/>
      <c r="UZO1" s="6"/>
      <c r="UZP1" s="6"/>
      <c r="UZQ1" s="6"/>
      <c r="UZR1" s="6"/>
      <c r="UZS1" s="6"/>
      <c r="UZT1" s="6"/>
      <c r="UZU1" s="6"/>
      <c r="UZV1" s="6"/>
      <c r="UZW1" s="6"/>
      <c r="UZX1" s="6"/>
      <c r="UZY1" s="6"/>
      <c r="UZZ1" s="6"/>
      <c r="VAA1" s="6"/>
      <c r="VAB1" s="6"/>
      <c r="VAC1" s="6"/>
      <c r="VAD1" s="6"/>
      <c r="VAE1" s="6"/>
      <c r="VAF1" s="6"/>
      <c r="VAG1" s="6"/>
      <c r="VAH1" s="6"/>
      <c r="VAI1" s="6"/>
      <c r="VAJ1" s="6"/>
      <c r="VAK1" s="6"/>
      <c r="VAL1" s="6"/>
      <c r="VAM1" s="6"/>
      <c r="VAN1" s="6"/>
      <c r="VAO1" s="6"/>
      <c r="VAP1" s="6"/>
      <c r="VAQ1" s="6"/>
      <c r="VAR1" s="6"/>
      <c r="VAS1" s="6"/>
      <c r="VAT1" s="6"/>
      <c r="VAU1" s="6"/>
      <c r="VAV1" s="6"/>
      <c r="VAW1" s="6"/>
      <c r="VAX1" s="6"/>
      <c r="VAY1" s="6"/>
      <c r="VAZ1" s="6"/>
      <c r="VBA1" s="6"/>
      <c r="VBB1" s="6"/>
      <c r="VBC1" s="6"/>
      <c r="VBD1" s="6"/>
      <c r="VBE1" s="6"/>
      <c r="VBF1" s="6"/>
      <c r="VBG1" s="6"/>
      <c r="VBH1" s="6"/>
      <c r="VBI1" s="6"/>
      <c r="VBJ1" s="6"/>
      <c r="VBK1" s="6"/>
      <c r="VBL1" s="6"/>
      <c r="VBM1" s="6"/>
      <c r="VBN1" s="6"/>
      <c r="VBO1" s="6"/>
      <c r="VBP1" s="6"/>
      <c r="VBQ1" s="6"/>
      <c r="VBR1" s="6"/>
      <c r="VBS1" s="6"/>
      <c r="VBT1" s="6"/>
      <c r="VBU1" s="6"/>
      <c r="VBV1" s="6"/>
      <c r="VBW1" s="6"/>
      <c r="VBX1" s="6"/>
      <c r="VBY1" s="6"/>
      <c r="VBZ1" s="6"/>
      <c r="VCA1" s="6"/>
      <c r="VCB1" s="6"/>
      <c r="VCC1" s="6"/>
      <c r="VCD1" s="6"/>
      <c r="VCE1" s="6"/>
      <c r="VCF1" s="6"/>
      <c r="VCG1" s="6"/>
      <c r="VCH1" s="6"/>
      <c r="VCI1" s="6"/>
      <c r="VCJ1" s="6"/>
      <c r="VCK1" s="6"/>
      <c r="VCL1" s="6"/>
      <c r="VCM1" s="6"/>
      <c r="VCN1" s="6"/>
      <c r="VCO1" s="6"/>
      <c r="VCP1" s="6"/>
      <c r="VCQ1" s="6"/>
      <c r="VCR1" s="6"/>
      <c r="VCS1" s="6"/>
      <c r="VCT1" s="6"/>
      <c r="VCU1" s="6"/>
      <c r="VCV1" s="6"/>
      <c r="VCW1" s="6"/>
      <c r="VCX1" s="6"/>
      <c r="VCY1" s="6"/>
      <c r="VCZ1" s="6"/>
      <c r="VDA1" s="6"/>
      <c r="VDB1" s="6"/>
      <c r="VDC1" s="6"/>
      <c r="VDD1" s="6"/>
      <c r="VDE1" s="6"/>
      <c r="VDF1" s="6"/>
      <c r="VDG1" s="6"/>
      <c r="VDH1" s="6"/>
      <c r="VDI1" s="6"/>
      <c r="VDJ1" s="6"/>
      <c r="VDK1" s="6"/>
      <c r="VDL1" s="6"/>
      <c r="VDM1" s="6"/>
      <c r="VDN1" s="6"/>
      <c r="VDO1" s="6"/>
      <c r="VDP1" s="6"/>
      <c r="VDQ1" s="6"/>
      <c r="VDR1" s="6"/>
      <c r="VDS1" s="6"/>
      <c r="VDT1" s="6"/>
      <c r="VDU1" s="6"/>
      <c r="VDV1" s="6"/>
      <c r="VDW1" s="6"/>
      <c r="VDX1" s="6"/>
      <c r="VDY1" s="6"/>
      <c r="VDZ1" s="6"/>
      <c r="VEA1" s="6"/>
      <c r="VEB1" s="6"/>
      <c r="VEC1" s="6"/>
      <c r="VED1" s="6"/>
      <c r="VEE1" s="6"/>
      <c r="VEF1" s="6"/>
      <c r="VEG1" s="6"/>
      <c r="VEH1" s="6"/>
      <c r="VEI1" s="6"/>
      <c r="VEJ1" s="6"/>
      <c r="VEK1" s="6"/>
      <c r="VEL1" s="6"/>
      <c r="VEM1" s="6"/>
      <c r="VEN1" s="6"/>
      <c r="VEO1" s="6"/>
      <c r="VEP1" s="6"/>
      <c r="VEQ1" s="6"/>
      <c r="VER1" s="6"/>
      <c r="VES1" s="6"/>
      <c r="VET1" s="6"/>
      <c r="VEU1" s="6"/>
      <c r="VEV1" s="6"/>
      <c r="VEW1" s="6"/>
      <c r="VEX1" s="6"/>
      <c r="VEY1" s="6"/>
      <c r="VEZ1" s="6"/>
      <c r="VFA1" s="6"/>
      <c r="VFB1" s="6"/>
      <c r="VFC1" s="6"/>
      <c r="VFD1" s="6"/>
      <c r="VFE1" s="6"/>
      <c r="VFF1" s="6"/>
      <c r="VFG1" s="6"/>
      <c r="VFH1" s="6"/>
      <c r="VFI1" s="6"/>
      <c r="VFJ1" s="6"/>
      <c r="VFK1" s="6"/>
      <c r="VFL1" s="6"/>
      <c r="VFM1" s="6"/>
      <c r="VFN1" s="6"/>
      <c r="VFO1" s="6"/>
      <c r="VFP1" s="6"/>
      <c r="VFQ1" s="6"/>
      <c r="VFR1" s="6"/>
      <c r="VFS1" s="6"/>
      <c r="VFT1" s="6"/>
      <c r="VFU1" s="6"/>
      <c r="VFV1" s="6"/>
      <c r="VFW1" s="6"/>
      <c r="VFX1" s="6"/>
      <c r="VFY1" s="6"/>
      <c r="VFZ1" s="6"/>
      <c r="VGA1" s="6"/>
      <c r="VGB1" s="6"/>
      <c r="VGC1" s="6"/>
      <c r="VGD1" s="6"/>
      <c r="VGE1" s="6"/>
      <c r="VGF1" s="6"/>
      <c r="VGG1" s="6"/>
      <c r="VGH1" s="6"/>
      <c r="VGI1" s="6"/>
      <c r="VGJ1" s="6"/>
      <c r="VGK1" s="6"/>
      <c r="VGL1" s="6"/>
      <c r="VGM1" s="6"/>
      <c r="VGN1" s="6"/>
      <c r="VGO1" s="6"/>
      <c r="VGP1" s="6"/>
      <c r="VGQ1" s="6"/>
      <c r="VGR1" s="6"/>
      <c r="VGS1" s="6"/>
      <c r="VGT1" s="6"/>
      <c r="VGU1" s="6"/>
      <c r="VGV1" s="6"/>
      <c r="VGW1" s="6"/>
      <c r="VGX1" s="6"/>
      <c r="VGY1" s="6"/>
      <c r="VGZ1" s="6"/>
      <c r="VHA1" s="6"/>
      <c r="VHB1" s="6"/>
      <c r="VHC1" s="6"/>
      <c r="VHD1" s="6"/>
      <c r="VHE1" s="6"/>
      <c r="VHF1" s="6"/>
      <c r="VHG1" s="6"/>
      <c r="VHH1" s="6"/>
      <c r="VHI1" s="6"/>
      <c r="VHJ1" s="6"/>
      <c r="VHK1" s="6"/>
      <c r="VHL1" s="6"/>
      <c r="VHM1" s="6"/>
      <c r="VHN1" s="6"/>
      <c r="VHO1" s="6"/>
      <c r="VHP1" s="6"/>
      <c r="VHQ1" s="6"/>
      <c r="VHR1" s="6"/>
      <c r="VHS1" s="6"/>
      <c r="VHT1" s="6"/>
      <c r="VHU1" s="6"/>
      <c r="VHV1" s="6"/>
      <c r="VHW1" s="6"/>
      <c r="VHX1" s="6"/>
      <c r="VHY1" s="6"/>
      <c r="VHZ1" s="6"/>
      <c r="VIA1" s="6"/>
      <c r="VIB1" s="6"/>
      <c r="VIC1" s="6"/>
      <c r="VID1" s="6"/>
      <c r="VIE1" s="6"/>
      <c r="VIF1" s="6"/>
      <c r="VIG1" s="6"/>
      <c r="VIH1" s="6"/>
      <c r="VII1" s="6"/>
      <c r="VIJ1" s="6"/>
      <c r="VIK1" s="6"/>
      <c r="VIL1" s="6"/>
      <c r="VIM1" s="6"/>
      <c r="VIN1" s="6"/>
      <c r="VIO1" s="6"/>
      <c r="VIP1" s="6"/>
      <c r="VIQ1" s="6"/>
      <c r="VIR1" s="6"/>
      <c r="VIS1" s="6"/>
      <c r="VIT1" s="6"/>
      <c r="VIU1" s="6"/>
      <c r="VIV1" s="6"/>
      <c r="VIW1" s="6"/>
      <c r="VIX1" s="6"/>
      <c r="VIY1" s="6"/>
      <c r="VIZ1" s="6"/>
      <c r="VJA1" s="6"/>
      <c r="VJB1" s="6"/>
      <c r="VJC1" s="6"/>
      <c r="VJD1" s="6"/>
      <c r="VJE1" s="6"/>
      <c r="VJF1" s="6"/>
      <c r="VJG1" s="6"/>
      <c r="VJH1" s="6"/>
      <c r="VJI1" s="6"/>
      <c r="VJJ1" s="6"/>
      <c r="VJK1" s="6"/>
      <c r="VJL1" s="6"/>
      <c r="VJM1" s="6"/>
      <c r="VJN1" s="6"/>
      <c r="VJO1" s="6"/>
      <c r="VJP1" s="6"/>
      <c r="VJQ1" s="6"/>
      <c r="VJR1" s="6"/>
      <c r="VJS1" s="6"/>
      <c r="VJT1" s="6"/>
      <c r="VJU1" s="6"/>
      <c r="VJV1" s="6"/>
      <c r="VJW1" s="6"/>
      <c r="VJX1" s="6"/>
      <c r="VJY1" s="6"/>
      <c r="VJZ1" s="6"/>
      <c r="VKA1" s="6"/>
      <c r="VKB1" s="6"/>
      <c r="VKC1" s="6"/>
      <c r="VKD1" s="6"/>
      <c r="VKE1" s="6"/>
      <c r="VKF1" s="6"/>
      <c r="VKG1" s="6"/>
      <c r="VKH1" s="6"/>
      <c r="VKI1" s="6"/>
      <c r="VKJ1" s="6"/>
      <c r="VKK1" s="6"/>
      <c r="VKL1" s="6"/>
      <c r="VKM1" s="6"/>
      <c r="VKN1" s="6"/>
      <c r="VKO1" s="6"/>
      <c r="VKP1" s="6"/>
      <c r="VKQ1" s="6"/>
      <c r="VKR1" s="6"/>
      <c r="VKS1" s="6"/>
      <c r="VKT1" s="6"/>
      <c r="VKU1" s="6"/>
      <c r="VKV1" s="6"/>
      <c r="VKW1" s="6"/>
      <c r="VKX1" s="6"/>
      <c r="VKY1" s="6"/>
      <c r="VKZ1" s="6"/>
      <c r="VLA1" s="6"/>
      <c r="VLB1" s="6"/>
      <c r="VLC1" s="6"/>
      <c r="VLD1" s="6"/>
      <c r="VLE1" s="6"/>
      <c r="VLF1" s="6"/>
      <c r="VLG1" s="6"/>
      <c r="VLH1" s="6"/>
      <c r="VLI1" s="6"/>
      <c r="VLJ1" s="6"/>
      <c r="VLK1" s="6"/>
      <c r="VLL1" s="6"/>
      <c r="VLM1" s="6"/>
      <c r="VLN1" s="6"/>
      <c r="VLO1" s="6"/>
      <c r="VLP1" s="6"/>
      <c r="VLQ1" s="6"/>
      <c r="VLR1" s="6"/>
      <c r="VLS1" s="6"/>
      <c r="VLT1" s="6"/>
      <c r="VLU1" s="6"/>
      <c r="VLV1" s="6"/>
      <c r="VLW1" s="6"/>
      <c r="VLX1" s="6"/>
      <c r="VLY1" s="6"/>
      <c r="VLZ1" s="6"/>
      <c r="VMA1" s="6"/>
      <c r="VMB1" s="6"/>
      <c r="VMC1" s="6"/>
      <c r="VMD1" s="6"/>
      <c r="VME1" s="6"/>
      <c r="VMF1" s="6"/>
      <c r="VMG1" s="6"/>
      <c r="VMH1" s="6"/>
      <c r="VMI1" s="6"/>
      <c r="VMJ1" s="6"/>
      <c r="VMK1" s="6"/>
      <c r="VML1" s="6"/>
      <c r="VMM1" s="6"/>
      <c r="VMN1" s="6"/>
      <c r="VMO1" s="6"/>
      <c r="VMP1" s="6"/>
      <c r="VMQ1" s="6"/>
      <c r="VMR1" s="6"/>
      <c r="VMS1" s="6"/>
      <c r="VMT1" s="6"/>
      <c r="VMU1" s="6"/>
      <c r="VMV1" s="6"/>
      <c r="VMW1" s="6"/>
      <c r="VMX1" s="6"/>
      <c r="VMY1" s="6"/>
      <c r="VMZ1" s="6"/>
      <c r="VNA1" s="6"/>
      <c r="VNB1" s="6"/>
      <c r="VNC1" s="6"/>
      <c r="VND1" s="6"/>
      <c r="VNE1" s="6"/>
      <c r="VNF1" s="6"/>
      <c r="VNG1" s="6"/>
      <c r="VNH1" s="6"/>
      <c r="VNI1" s="6"/>
      <c r="VNJ1" s="6"/>
      <c r="VNK1" s="6"/>
      <c r="VNL1" s="6"/>
      <c r="VNM1" s="6"/>
      <c r="VNN1" s="6"/>
      <c r="VNO1" s="6"/>
      <c r="VNP1" s="6"/>
      <c r="VNQ1" s="6"/>
      <c r="VNR1" s="6"/>
      <c r="VNS1" s="6"/>
      <c r="VNT1" s="6"/>
      <c r="VNU1" s="6"/>
      <c r="VNV1" s="6"/>
      <c r="VNW1" s="6"/>
      <c r="VNX1" s="6"/>
      <c r="VNY1" s="6"/>
      <c r="VNZ1" s="6"/>
      <c r="VOA1" s="6"/>
      <c r="VOB1" s="6"/>
      <c r="VOC1" s="6"/>
      <c r="VOD1" s="6"/>
      <c r="VOE1" s="6"/>
      <c r="VOF1" s="6"/>
      <c r="VOG1" s="6"/>
      <c r="VOH1" s="6"/>
      <c r="VOI1" s="6"/>
      <c r="VOJ1" s="6"/>
      <c r="VOK1" s="6"/>
      <c r="VOL1" s="6"/>
      <c r="VOM1" s="6"/>
      <c r="VON1" s="6"/>
      <c r="VOO1" s="6"/>
      <c r="VOP1" s="6"/>
      <c r="VOQ1" s="6"/>
      <c r="VOR1" s="6"/>
      <c r="VOS1" s="6"/>
      <c r="VOT1" s="6"/>
      <c r="VOU1" s="6"/>
      <c r="VOV1" s="6"/>
      <c r="VOW1" s="6"/>
      <c r="VOX1" s="6"/>
      <c r="VOY1" s="6"/>
      <c r="VOZ1" s="6"/>
      <c r="VPA1" s="6"/>
      <c r="VPB1" s="6"/>
      <c r="VPC1" s="6"/>
      <c r="VPD1" s="6"/>
      <c r="VPE1" s="6"/>
      <c r="VPF1" s="6"/>
      <c r="VPG1" s="6"/>
      <c r="VPH1" s="6"/>
      <c r="VPI1" s="6"/>
      <c r="VPJ1" s="6"/>
      <c r="VPK1" s="6"/>
      <c r="VPL1" s="6"/>
      <c r="VPM1" s="6"/>
      <c r="VPN1" s="6"/>
      <c r="VPO1" s="6"/>
      <c r="VPP1" s="6"/>
      <c r="VPQ1" s="6"/>
      <c r="VPR1" s="6"/>
      <c r="VPS1" s="6"/>
      <c r="VPT1" s="6"/>
      <c r="VPU1" s="6"/>
      <c r="VPV1" s="6"/>
      <c r="VPW1" s="6"/>
      <c r="VPX1" s="6"/>
      <c r="VPY1" s="6"/>
      <c r="VPZ1" s="6"/>
      <c r="VQA1" s="6"/>
      <c r="VQB1" s="6"/>
      <c r="VQC1" s="6"/>
      <c r="VQD1" s="6"/>
      <c r="VQE1" s="6"/>
      <c r="VQF1" s="6"/>
      <c r="VQG1" s="6"/>
      <c r="VQH1" s="6"/>
      <c r="VQI1" s="6"/>
      <c r="VQJ1" s="6"/>
      <c r="VQK1" s="6"/>
      <c r="VQL1" s="6"/>
      <c r="VQM1" s="6"/>
      <c r="VQN1" s="6"/>
      <c r="VQO1" s="6"/>
      <c r="VQP1" s="6"/>
      <c r="VQQ1" s="6"/>
      <c r="VQR1" s="6"/>
      <c r="VQS1" s="6"/>
      <c r="VQT1" s="6"/>
      <c r="VQU1" s="6"/>
      <c r="VQV1" s="6"/>
      <c r="VQW1" s="6"/>
      <c r="VQX1" s="6"/>
      <c r="VQY1" s="6"/>
      <c r="VQZ1" s="6"/>
      <c r="VRA1" s="6"/>
      <c r="VRB1" s="6"/>
      <c r="VRC1" s="6"/>
      <c r="VRD1" s="6"/>
      <c r="VRE1" s="6"/>
      <c r="VRF1" s="6"/>
      <c r="VRG1" s="6"/>
      <c r="VRH1" s="6"/>
      <c r="VRI1" s="6"/>
      <c r="VRJ1" s="6"/>
      <c r="VRK1" s="6"/>
      <c r="VRL1" s="6"/>
      <c r="VRM1" s="6"/>
      <c r="VRN1" s="6"/>
      <c r="VRO1" s="6"/>
      <c r="VRP1" s="6"/>
      <c r="VRQ1" s="6"/>
      <c r="VRR1" s="6"/>
      <c r="VRS1" s="6"/>
      <c r="VRT1" s="6"/>
      <c r="VRU1" s="6"/>
      <c r="VRV1" s="6"/>
      <c r="VRW1" s="6"/>
      <c r="VRX1" s="6"/>
      <c r="VRY1" s="6"/>
      <c r="VRZ1" s="6"/>
      <c r="VSA1" s="6"/>
      <c r="VSB1" s="6"/>
      <c r="VSC1" s="6"/>
      <c r="VSD1" s="6"/>
      <c r="VSE1" s="6"/>
      <c r="VSF1" s="6"/>
      <c r="VSG1" s="6"/>
      <c r="VSH1" s="6"/>
      <c r="VSI1" s="6"/>
      <c r="VSJ1" s="6"/>
      <c r="VSK1" s="6"/>
      <c r="VSL1" s="6"/>
      <c r="VSM1" s="6"/>
      <c r="VSN1" s="6"/>
      <c r="VSO1" s="6"/>
      <c r="VSP1" s="6"/>
      <c r="VSQ1" s="6"/>
      <c r="VSR1" s="6"/>
      <c r="VSS1" s="6"/>
      <c r="VST1" s="6"/>
      <c r="VSU1" s="6"/>
      <c r="VSV1" s="6"/>
      <c r="VSW1" s="6"/>
      <c r="VSX1" s="6"/>
      <c r="VSY1" s="6"/>
      <c r="VSZ1" s="6"/>
      <c r="VTA1" s="6"/>
      <c r="VTB1" s="6"/>
      <c r="VTC1" s="6"/>
      <c r="VTD1" s="6"/>
      <c r="VTE1" s="6"/>
      <c r="VTF1" s="6"/>
      <c r="VTG1" s="6"/>
      <c r="VTH1" s="6"/>
      <c r="VTI1" s="6"/>
      <c r="VTJ1" s="6"/>
      <c r="VTK1" s="6"/>
      <c r="VTL1" s="6"/>
      <c r="VTM1" s="6"/>
      <c r="VTN1" s="6"/>
      <c r="VTO1" s="6"/>
      <c r="VTP1" s="6"/>
      <c r="VTQ1" s="6"/>
      <c r="VTR1" s="6"/>
      <c r="VTS1" s="6"/>
      <c r="VTT1" s="6"/>
      <c r="VTU1" s="6"/>
      <c r="VTV1" s="6"/>
      <c r="VTW1" s="6"/>
      <c r="VTX1" s="6"/>
      <c r="VTY1" s="6"/>
      <c r="VTZ1" s="6"/>
      <c r="VUA1" s="6"/>
      <c r="VUB1" s="6"/>
      <c r="VUC1" s="6"/>
      <c r="VUD1" s="6"/>
      <c r="VUE1" s="6"/>
      <c r="VUF1" s="6"/>
      <c r="VUG1" s="6"/>
      <c r="VUH1" s="6"/>
      <c r="VUI1" s="6"/>
      <c r="VUJ1" s="6"/>
      <c r="VUK1" s="6"/>
      <c r="VUL1" s="6"/>
      <c r="VUM1" s="6"/>
      <c r="VUN1" s="6"/>
      <c r="VUO1" s="6"/>
      <c r="VUP1" s="6"/>
      <c r="VUQ1" s="6"/>
      <c r="VUR1" s="6"/>
      <c r="VUS1" s="6"/>
      <c r="VUT1" s="6"/>
      <c r="VUU1" s="6"/>
      <c r="VUV1" s="6"/>
      <c r="VUW1" s="6"/>
      <c r="VUX1" s="6"/>
      <c r="VUY1" s="6"/>
      <c r="VUZ1" s="6"/>
      <c r="VVA1" s="6"/>
      <c r="VVB1" s="6"/>
      <c r="VVC1" s="6"/>
      <c r="VVD1" s="6"/>
      <c r="VVE1" s="6"/>
      <c r="VVF1" s="6"/>
      <c r="VVG1" s="6"/>
      <c r="VVH1" s="6"/>
      <c r="VVI1" s="6"/>
      <c r="VVJ1" s="6"/>
      <c r="VVK1" s="6"/>
      <c r="VVL1" s="6"/>
      <c r="VVM1" s="6"/>
      <c r="VVN1" s="6"/>
      <c r="VVO1" s="6"/>
      <c r="VVP1" s="6"/>
      <c r="VVQ1" s="6"/>
      <c r="VVR1" s="6"/>
      <c r="VVS1" s="6"/>
      <c r="VVT1" s="6"/>
      <c r="VVU1" s="6"/>
      <c r="VVV1" s="6"/>
      <c r="VVW1" s="6"/>
      <c r="VVX1" s="6"/>
      <c r="VVY1" s="6"/>
      <c r="VVZ1" s="6"/>
      <c r="VWA1" s="6"/>
      <c r="VWB1" s="6"/>
      <c r="VWC1" s="6"/>
      <c r="VWD1" s="6"/>
      <c r="VWE1" s="6"/>
      <c r="VWF1" s="6"/>
      <c r="VWG1" s="6"/>
      <c r="VWH1" s="6"/>
      <c r="VWI1" s="6"/>
      <c r="VWJ1" s="6"/>
      <c r="VWK1" s="6"/>
      <c r="VWL1" s="6"/>
      <c r="VWM1" s="6"/>
      <c r="VWN1" s="6"/>
      <c r="VWO1" s="6"/>
      <c r="VWP1" s="6"/>
      <c r="VWQ1" s="6"/>
      <c r="VWR1" s="6"/>
      <c r="VWS1" s="6"/>
      <c r="VWT1" s="6"/>
      <c r="VWU1" s="6"/>
      <c r="VWV1" s="6"/>
      <c r="VWW1" s="6"/>
      <c r="VWX1" s="6"/>
      <c r="VWY1" s="6"/>
      <c r="VWZ1" s="6"/>
      <c r="VXA1" s="6"/>
      <c r="VXB1" s="6"/>
      <c r="VXC1" s="6"/>
      <c r="VXD1" s="6"/>
      <c r="VXE1" s="6"/>
      <c r="VXF1" s="6"/>
      <c r="VXG1" s="6"/>
      <c r="VXH1" s="6"/>
      <c r="VXI1" s="6"/>
      <c r="VXJ1" s="6"/>
      <c r="VXK1" s="6"/>
      <c r="VXL1" s="6"/>
      <c r="VXM1" s="6"/>
      <c r="VXN1" s="6"/>
      <c r="VXO1" s="6"/>
      <c r="VXP1" s="6"/>
      <c r="VXQ1" s="6"/>
      <c r="VXR1" s="6"/>
      <c r="VXS1" s="6"/>
      <c r="VXT1" s="6"/>
      <c r="VXU1" s="6"/>
      <c r="VXV1" s="6"/>
      <c r="VXW1" s="6"/>
      <c r="VXX1" s="6"/>
      <c r="VXY1" s="6"/>
      <c r="VXZ1" s="6"/>
      <c r="VYA1" s="6"/>
      <c r="VYB1" s="6"/>
      <c r="VYC1" s="6"/>
      <c r="VYD1" s="6"/>
      <c r="VYE1" s="6"/>
      <c r="VYF1" s="6"/>
      <c r="VYG1" s="6"/>
      <c r="VYH1" s="6"/>
      <c r="VYI1" s="6"/>
      <c r="VYJ1" s="6"/>
      <c r="VYK1" s="6"/>
      <c r="VYL1" s="6"/>
      <c r="VYM1" s="6"/>
      <c r="VYN1" s="6"/>
      <c r="VYO1" s="6"/>
      <c r="VYP1" s="6"/>
      <c r="VYQ1" s="6"/>
      <c r="VYR1" s="6"/>
      <c r="VYS1" s="6"/>
      <c r="VYT1" s="6"/>
      <c r="VYU1" s="6"/>
      <c r="VYV1" s="6"/>
      <c r="VYW1" s="6"/>
      <c r="VYX1" s="6"/>
      <c r="VYY1" s="6"/>
      <c r="VYZ1" s="6"/>
      <c r="VZA1" s="6"/>
      <c r="VZB1" s="6"/>
      <c r="VZC1" s="6"/>
      <c r="VZD1" s="6"/>
      <c r="VZE1" s="6"/>
      <c r="VZF1" s="6"/>
      <c r="VZG1" s="6"/>
      <c r="VZH1" s="6"/>
      <c r="VZI1" s="6"/>
      <c r="VZJ1" s="6"/>
      <c r="VZK1" s="6"/>
      <c r="VZL1" s="6"/>
      <c r="VZM1" s="6"/>
      <c r="VZN1" s="6"/>
      <c r="VZO1" s="6"/>
      <c r="VZP1" s="6"/>
      <c r="VZQ1" s="6"/>
      <c r="VZR1" s="6"/>
      <c r="VZS1" s="6"/>
      <c r="VZT1" s="6"/>
      <c r="VZU1" s="6"/>
      <c r="VZV1" s="6"/>
      <c r="VZW1" s="6"/>
      <c r="VZX1" s="6"/>
      <c r="VZY1" s="6"/>
      <c r="VZZ1" s="6"/>
      <c r="WAA1" s="6"/>
      <c r="WAB1" s="6"/>
      <c r="WAC1" s="6"/>
      <c r="WAD1" s="6"/>
      <c r="WAE1" s="6"/>
      <c r="WAF1" s="6"/>
      <c r="WAG1" s="6"/>
      <c r="WAH1" s="6"/>
      <c r="WAI1" s="6"/>
      <c r="WAJ1" s="6"/>
      <c r="WAK1" s="6"/>
      <c r="WAL1" s="6"/>
      <c r="WAM1" s="6"/>
      <c r="WAN1" s="6"/>
      <c r="WAO1" s="6"/>
      <c r="WAP1" s="6"/>
      <c r="WAQ1" s="6"/>
      <c r="WAR1" s="6"/>
      <c r="WAS1" s="6"/>
      <c r="WAT1" s="6"/>
      <c r="WAU1" s="6"/>
      <c r="WAV1" s="6"/>
      <c r="WAW1" s="6"/>
      <c r="WAX1" s="6"/>
      <c r="WAY1" s="6"/>
      <c r="WAZ1" s="6"/>
      <c r="WBA1" s="6"/>
      <c r="WBB1" s="6"/>
      <c r="WBC1" s="6"/>
      <c r="WBD1" s="6"/>
      <c r="WBE1" s="6"/>
      <c r="WBF1" s="6"/>
      <c r="WBG1" s="6"/>
      <c r="WBH1" s="6"/>
      <c r="WBI1" s="6"/>
      <c r="WBJ1" s="6"/>
      <c r="WBK1" s="6"/>
      <c r="WBL1" s="6"/>
      <c r="WBM1" s="6"/>
      <c r="WBN1" s="6"/>
      <c r="WBO1" s="6"/>
      <c r="WBP1" s="6"/>
      <c r="WBQ1" s="6"/>
      <c r="WBR1" s="6"/>
      <c r="WBS1" s="6"/>
      <c r="WBT1" s="6"/>
      <c r="WBU1" s="6"/>
      <c r="WBV1" s="6"/>
      <c r="WBW1" s="6"/>
      <c r="WBX1" s="6"/>
      <c r="WBY1" s="6"/>
      <c r="WBZ1" s="6"/>
      <c r="WCA1" s="6"/>
      <c r="WCB1" s="6"/>
      <c r="WCC1" s="6"/>
      <c r="WCD1" s="6"/>
      <c r="WCE1" s="6"/>
      <c r="WCF1" s="6"/>
      <c r="WCG1" s="6"/>
      <c r="WCH1" s="6"/>
      <c r="WCI1" s="6"/>
      <c r="WCJ1" s="6"/>
      <c r="WCK1" s="6"/>
      <c r="WCL1" s="6"/>
      <c r="WCM1" s="6"/>
      <c r="WCN1" s="6"/>
      <c r="WCO1" s="6"/>
      <c r="WCP1" s="6"/>
      <c r="WCQ1" s="6"/>
      <c r="WCR1" s="6"/>
      <c r="WCS1" s="6"/>
      <c r="WCT1" s="6"/>
      <c r="WCU1" s="6"/>
      <c r="WCV1" s="6"/>
      <c r="WCW1" s="6"/>
      <c r="WCX1" s="6"/>
      <c r="WCY1" s="6"/>
      <c r="WCZ1" s="6"/>
      <c r="WDA1" s="6"/>
      <c r="WDB1" s="6"/>
      <c r="WDC1" s="6"/>
      <c r="WDD1" s="6"/>
      <c r="WDE1" s="6"/>
      <c r="WDF1" s="6"/>
      <c r="WDG1" s="6"/>
      <c r="WDH1" s="6"/>
      <c r="WDI1" s="6"/>
      <c r="WDJ1" s="6"/>
      <c r="WDK1" s="6"/>
      <c r="WDL1" s="6"/>
      <c r="WDM1" s="6"/>
      <c r="WDN1" s="6"/>
      <c r="WDO1" s="6"/>
      <c r="WDP1" s="6"/>
      <c r="WDQ1" s="6"/>
      <c r="WDR1" s="6"/>
      <c r="WDS1" s="6"/>
      <c r="WDT1" s="6"/>
      <c r="WDU1" s="6"/>
      <c r="WDV1" s="6"/>
      <c r="WDW1" s="6"/>
      <c r="WDX1" s="6"/>
      <c r="WDY1" s="6"/>
      <c r="WDZ1" s="6"/>
      <c r="WEA1" s="6"/>
      <c r="WEB1" s="6"/>
      <c r="WEC1" s="6"/>
      <c r="WED1" s="6"/>
      <c r="WEE1" s="6"/>
      <c r="WEF1" s="6"/>
      <c r="WEG1" s="6"/>
      <c r="WEH1" s="6"/>
      <c r="WEI1" s="6"/>
      <c r="WEJ1" s="6"/>
      <c r="WEK1" s="6"/>
      <c r="WEL1" s="6"/>
      <c r="WEM1" s="6"/>
      <c r="WEN1" s="6"/>
      <c r="WEO1" s="6"/>
      <c r="WEP1" s="6"/>
      <c r="WEQ1" s="6"/>
      <c r="WER1" s="6"/>
      <c r="WES1" s="6"/>
      <c r="WET1" s="6"/>
      <c r="WEU1" s="6"/>
      <c r="WEV1" s="6"/>
      <c r="WEW1" s="6"/>
      <c r="WEX1" s="6"/>
      <c r="WEY1" s="6"/>
      <c r="WEZ1" s="6"/>
      <c r="WFA1" s="6"/>
      <c r="WFB1" s="6"/>
      <c r="WFC1" s="6"/>
      <c r="WFD1" s="6"/>
      <c r="WFE1" s="6"/>
      <c r="WFF1" s="6"/>
      <c r="WFG1" s="6"/>
      <c r="WFH1" s="6"/>
      <c r="WFI1" s="6"/>
      <c r="WFJ1" s="6"/>
      <c r="WFK1" s="6"/>
      <c r="WFL1" s="6"/>
      <c r="WFM1" s="6"/>
      <c r="WFN1" s="6"/>
      <c r="WFO1" s="6"/>
      <c r="WFP1" s="6"/>
      <c r="WFQ1" s="6"/>
      <c r="WFR1" s="6"/>
      <c r="WFS1" s="6"/>
      <c r="WFT1" s="6"/>
      <c r="WFU1" s="6"/>
      <c r="WFV1" s="6"/>
      <c r="WFW1" s="6"/>
      <c r="WFX1" s="6"/>
      <c r="WFY1" s="6"/>
      <c r="WFZ1" s="6"/>
      <c r="WGA1" s="6"/>
      <c r="WGB1" s="6"/>
      <c r="WGC1" s="6"/>
      <c r="WGD1" s="6"/>
      <c r="WGE1" s="6"/>
      <c r="WGF1" s="6"/>
      <c r="WGG1" s="6"/>
      <c r="WGH1" s="6"/>
      <c r="WGI1" s="6"/>
      <c r="WGJ1" s="6"/>
      <c r="WGK1" s="6"/>
      <c r="WGL1" s="6"/>
      <c r="WGM1" s="6"/>
      <c r="WGN1" s="6"/>
      <c r="WGO1" s="6"/>
      <c r="WGP1" s="6"/>
      <c r="WGQ1" s="6"/>
      <c r="WGR1" s="6"/>
      <c r="WGS1" s="6"/>
      <c r="WGT1" s="6"/>
      <c r="WGU1" s="6"/>
      <c r="WGV1" s="6"/>
      <c r="WGW1" s="6"/>
      <c r="WGX1" s="6"/>
      <c r="WGY1" s="6"/>
      <c r="WGZ1" s="6"/>
      <c r="WHA1" s="6"/>
      <c r="WHB1" s="6"/>
      <c r="WHC1" s="6"/>
      <c r="WHD1" s="6"/>
      <c r="WHE1" s="6"/>
      <c r="WHF1" s="6"/>
      <c r="WHG1" s="6"/>
      <c r="WHH1" s="6"/>
      <c r="WHI1" s="6"/>
      <c r="WHJ1" s="6"/>
      <c r="WHK1" s="6"/>
      <c r="WHL1" s="6"/>
      <c r="WHM1" s="6"/>
      <c r="WHN1" s="6"/>
      <c r="WHO1" s="6"/>
      <c r="WHP1" s="6"/>
      <c r="WHQ1" s="6"/>
      <c r="WHR1" s="6"/>
      <c r="WHS1" s="6"/>
      <c r="WHT1" s="6"/>
      <c r="WHU1" s="6"/>
      <c r="WHV1" s="6"/>
      <c r="WHW1" s="6"/>
      <c r="WHX1" s="6"/>
      <c r="WHY1" s="6"/>
      <c r="WHZ1" s="6"/>
      <c r="WIA1" s="6"/>
      <c r="WIB1" s="6"/>
      <c r="WIC1" s="6"/>
      <c r="WID1" s="6"/>
      <c r="WIE1" s="6"/>
      <c r="WIF1" s="6"/>
      <c r="WIG1" s="6"/>
      <c r="WIH1" s="6"/>
      <c r="WII1" s="6"/>
      <c r="WIJ1" s="6"/>
      <c r="WIK1" s="6"/>
      <c r="WIL1" s="6"/>
      <c r="WIM1" s="6"/>
      <c r="WIN1" s="6"/>
      <c r="WIO1" s="6"/>
      <c r="WIP1" s="6"/>
      <c r="WIQ1" s="6"/>
      <c r="WIR1" s="6"/>
      <c r="WIS1" s="6"/>
      <c r="WIT1" s="6"/>
      <c r="WIU1" s="6"/>
      <c r="WIV1" s="6"/>
      <c r="WIW1" s="6"/>
      <c r="WIX1" s="6"/>
      <c r="WIY1" s="6"/>
      <c r="WIZ1" s="6"/>
      <c r="WJA1" s="6"/>
      <c r="WJB1" s="6"/>
      <c r="WJC1" s="6"/>
      <c r="WJD1" s="6"/>
      <c r="WJE1" s="6"/>
      <c r="WJF1" s="6"/>
      <c r="WJG1" s="6"/>
      <c r="WJH1" s="6"/>
      <c r="WJI1" s="6"/>
      <c r="WJJ1" s="6"/>
      <c r="WJK1" s="6"/>
      <c r="WJL1" s="6"/>
      <c r="WJM1" s="6"/>
      <c r="WJN1" s="6"/>
      <c r="WJO1" s="6"/>
      <c r="WJP1" s="6"/>
      <c r="WJQ1" s="6"/>
      <c r="WJR1" s="6"/>
      <c r="WJS1" s="6"/>
      <c r="WJT1" s="6"/>
      <c r="WJU1" s="6"/>
      <c r="WJV1" s="6"/>
      <c r="WJW1" s="6"/>
      <c r="WJX1" s="6"/>
      <c r="WJY1" s="6"/>
      <c r="WJZ1" s="6"/>
      <c r="WKA1" s="6"/>
      <c r="WKB1" s="6"/>
      <c r="WKC1" s="6"/>
      <c r="WKD1" s="6"/>
      <c r="WKE1" s="6"/>
      <c r="WKF1" s="6"/>
      <c r="WKG1" s="6"/>
      <c r="WKH1" s="6"/>
      <c r="WKI1" s="6"/>
      <c r="WKJ1" s="6"/>
      <c r="WKK1" s="6"/>
      <c r="WKL1" s="6"/>
      <c r="WKM1" s="6"/>
      <c r="WKN1" s="6"/>
      <c r="WKO1" s="6"/>
      <c r="WKP1" s="6"/>
      <c r="WKQ1" s="6"/>
      <c r="WKR1" s="6"/>
      <c r="WKS1" s="6"/>
      <c r="WKT1" s="6"/>
      <c r="WKU1" s="6"/>
      <c r="WKV1" s="6"/>
      <c r="WKW1" s="6"/>
      <c r="WKX1" s="6"/>
      <c r="WKY1" s="6"/>
      <c r="WKZ1" s="6"/>
      <c r="WLA1" s="6"/>
      <c r="WLB1" s="6"/>
      <c r="WLC1" s="6"/>
      <c r="WLD1" s="6"/>
      <c r="WLE1" s="6"/>
      <c r="WLF1" s="6"/>
      <c r="WLG1" s="6"/>
      <c r="WLH1" s="6"/>
      <c r="WLI1" s="6"/>
      <c r="WLJ1" s="6"/>
      <c r="WLK1" s="6"/>
      <c r="WLL1" s="6"/>
      <c r="WLM1" s="6"/>
      <c r="WLN1" s="6"/>
      <c r="WLO1" s="6"/>
      <c r="WLP1" s="6"/>
      <c r="WLQ1" s="6"/>
      <c r="WLR1" s="6"/>
      <c r="WLS1" s="6"/>
      <c r="WLT1" s="6"/>
      <c r="WLU1" s="6"/>
      <c r="WLV1" s="6"/>
      <c r="WLW1" s="6"/>
      <c r="WLX1" s="6"/>
      <c r="WLY1" s="6"/>
      <c r="WLZ1" s="6"/>
      <c r="WMA1" s="6"/>
      <c r="WMB1" s="6"/>
      <c r="WMC1" s="6"/>
      <c r="WMD1" s="6"/>
      <c r="WME1" s="6"/>
      <c r="WMF1" s="6"/>
      <c r="WMG1" s="6"/>
      <c r="WMH1" s="6"/>
      <c r="WMI1" s="6"/>
      <c r="WMJ1" s="6"/>
      <c r="WMK1" s="6"/>
      <c r="WML1" s="6"/>
      <c r="WMM1" s="6"/>
      <c r="WMN1" s="6"/>
      <c r="WMO1" s="6"/>
      <c r="WMP1" s="6"/>
      <c r="WMQ1" s="6"/>
      <c r="WMR1" s="6"/>
      <c r="WMS1" s="6"/>
      <c r="WMT1" s="6"/>
      <c r="WMU1" s="6"/>
      <c r="WMV1" s="6"/>
      <c r="WMW1" s="6"/>
      <c r="WMX1" s="6"/>
      <c r="WMY1" s="6"/>
      <c r="WMZ1" s="6"/>
      <c r="WNA1" s="6"/>
      <c r="WNB1" s="6"/>
      <c r="WNC1" s="6"/>
      <c r="WND1" s="6"/>
      <c r="WNE1" s="6"/>
      <c r="WNF1" s="6"/>
      <c r="WNG1" s="6"/>
      <c r="WNH1" s="6"/>
      <c r="WNI1" s="6"/>
      <c r="WNJ1" s="6"/>
      <c r="WNK1" s="6"/>
      <c r="WNL1" s="6"/>
      <c r="WNM1" s="6"/>
      <c r="WNN1" s="6"/>
      <c r="WNO1" s="6"/>
      <c r="WNP1" s="6"/>
      <c r="WNQ1" s="6"/>
      <c r="WNR1" s="6"/>
      <c r="WNS1" s="6"/>
      <c r="WNT1" s="6"/>
      <c r="WNU1" s="6"/>
      <c r="WNV1" s="6"/>
      <c r="WNW1" s="6"/>
      <c r="WNX1" s="6"/>
      <c r="WNY1" s="6"/>
      <c r="WNZ1" s="6"/>
      <c r="WOA1" s="6"/>
      <c r="WOB1" s="6"/>
      <c r="WOC1" s="6"/>
      <c r="WOD1" s="6"/>
      <c r="WOE1" s="6"/>
      <c r="WOF1" s="6"/>
      <c r="WOG1" s="6"/>
      <c r="WOH1" s="6"/>
      <c r="WOI1" s="6"/>
      <c r="WOJ1" s="6"/>
      <c r="WOK1" s="6"/>
      <c r="WOL1" s="6"/>
      <c r="WOM1" s="6"/>
      <c r="WON1" s="6"/>
      <c r="WOO1" s="6"/>
      <c r="WOP1" s="6"/>
      <c r="WOQ1" s="6"/>
      <c r="WOR1" s="6"/>
      <c r="WOS1" s="6"/>
      <c r="WOT1" s="6"/>
      <c r="WOU1" s="6"/>
      <c r="WOV1" s="6"/>
      <c r="WOW1" s="6"/>
      <c r="WOX1" s="6"/>
      <c r="WOY1" s="6"/>
      <c r="WOZ1" s="6"/>
      <c r="WPA1" s="6"/>
      <c r="WPB1" s="6"/>
      <c r="WPC1" s="6"/>
      <c r="WPD1" s="6"/>
      <c r="WPE1" s="6"/>
      <c r="WPF1" s="6"/>
      <c r="WPG1" s="6"/>
      <c r="WPH1" s="6"/>
      <c r="WPI1" s="6"/>
      <c r="WPJ1" s="6"/>
      <c r="WPK1" s="6"/>
      <c r="WPL1" s="6"/>
      <c r="WPM1" s="6"/>
      <c r="WPN1" s="6"/>
      <c r="WPO1" s="6"/>
      <c r="WPP1" s="6"/>
      <c r="WPQ1" s="6"/>
      <c r="WPR1" s="6"/>
      <c r="WPS1" s="6"/>
      <c r="WPT1" s="6"/>
      <c r="WPU1" s="6"/>
      <c r="WPV1" s="6"/>
      <c r="WPW1" s="6"/>
      <c r="WPX1" s="6"/>
      <c r="WPY1" s="6"/>
      <c r="WPZ1" s="6"/>
      <c r="WQA1" s="6"/>
      <c r="WQB1" s="6"/>
      <c r="WQC1" s="6"/>
      <c r="WQD1" s="6"/>
      <c r="WQE1" s="6"/>
      <c r="WQF1" s="6"/>
      <c r="WQG1" s="6"/>
      <c r="WQH1" s="6"/>
      <c r="WQI1" s="6"/>
      <c r="WQJ1" s="6"/>
      <c r="WQK1" s="6"/>
      <c r="WQL1" s="6"/>
      <c r="WQM1" s="6"/>
      <c r="WQN1" s="6"/>
      <c r="WQO1" s="6"/>
      <c r="WQP1" s="6"/>
      <c r="WQQ1" s="6"/>
      <c r="WQR1" s="6"/>
      <c r="WQS1" s="6"/>
      <c r="WQT1" s="6"/>
      <c r="WQU1" s="6"/>
      <c r="WQV1" s="6"/>
      <c r="WQW1" s="6"/>
      <c r="WQX1" s="6"/>
      <c r="WQY1" s="6"/>
      <c r="WQZ1" s="6"/>
      <c r="WRA1" s="6"/>
      <c r="WRB1" s="6"/>
      <c r="WRC1" s="6"/>
      <c r="WRD1" s="6"/>
      <c r="WRE1" s="6"/>
      <c r="WRF1" s="6"/>
      <c r="WRG1" s="6"/>
      <c r="WRH1" s="6"/>
      <c r="WRI1" s="6"/>
      <c r="WRJ1" s="6"/>
      <c r="WRK1" s="6"/>
      <c r="WRL1" s="6"/>
      <c r="WRM1" s="6"/>
      <c r="WRN1" s="6"/>
      <c r="WRO1" s="6"/>
      <c r="WRP1" s="6"/>
      <c r="WRQ1" s="6"/>
      <c r="WRR1" s="6"/>
      <c r="WRS1" s="6"/>
      <c r="WRT1" s="6"/>
      <c r="WRU1" s="6"/>
      <c r="WRV1" s="6"/>
      <c r="WRW1" s="6"/>
      <c r="WRX1" s="6"/>
      <c r="WRY1" s="6"/>
      <c r="WRZ1" s="6"/>
      <c r="WSA1" s="6"/>
      <c r="WSB1" s="6"/>
      <c r="WSC1" s="6"/>
      <c r="WSD1" s="6"/>
      <c r="WSE1" s="6"/>
      <c r="WSF1" s="6"/>
      <c r="WSG1" s="6"/>
      <c r="WSH1" s="6"/>
      <c r="WSI1" s="6"/>
      <c r="WSJ1" s="6"/>
      <c r="WSK1" s="6"/>
      <c r="WSL1" s="6"/>
      <c r="WSM1" s="6"/>
      <c r="WSN1" s="6"/>
      <c r="WSO1" s="6"/>
      <c r="WSP1" s="6"/>
      <c r="WSQ1" s="6"/>
      <c r="WSR1" s="6"/>
      <c r="WSS1" s="6"/>
      <c r="WST1" s="6"/>
      <c r="WSU1" s="6"/>
      <c r="WSV1" s="6"/>
      <c r="WSW1" s="6"/>
      <c r="WSX1" s="6"/>
      <c r="WSY1" s="6"/>
      <c r="WSZ1" s="6"/>
      <c r="WTA1" s="6"/>
      <c r="WTB1" s="6"/>
      <c r="WTC1" s="6"/>
      <c r="WTD1" s="6"/>
      <c r="WTE1" s="6"/>
      <c r="WTF1" s="6"/>
      <c r="WTG1" s="6"/>
      <c r="WTH1" s="6"/>
      <c r="WTI1" s="6"/>
      <c r="WTJ1" s="6"/>
      <c r="WTK1" s="6"/>
      <c r="WTL1" s="6"/>
      <c r="WTM1" s="6"/>
      <c r="WTN1" s="6"/>
      <c r="WTO1" s="6"/>
      <c r="WTP1" s="6"/>
      <c r="WTQ1" s="6"/>
      <c r="WTR1" s="6"/>
      <c r="WTS1" s="6"/>
      <c r="WTT1" s="6"/>
      <c r="WTU1" s="6"/>
      <c r="WTV1" s="6"/>
      <c r="WTW1" s="6"/>
      <c r="WTX1" s="6"/>
      <c r="WTY1" s="6"/>
      <c r="WTZ1" s="6"/>
      <c r="WUA1" s="6"/>
      <c r="WUB1" s="6"/>
      <c r="WUC1" s="6"/>
      <c r="WUD1" s="6"/>
      <c r="WUE1" s="6"/>
      <c r="WUF1" s="6"/>
      <c r="WUG1" s="6"/>
      <c r="WUH1" s="6"/>
      <c r="WUI1" s="6"/>
      <c r="WUJ1" s="6"/>
      <c r="WUK1" s="6"/>
      <c r="WUL1" s="6"/>
      <c r="WUM1" s="6"/>
      <c r="WUN1" s="6"/>
      <c r="WUO1" s="6"/>
      <c r="WUP1" s="6"/>
      <c r="WUQ1" s="6"/>
      <c r="WUR1" s="6"/>
      <c r="WUS1" s="6"/>
      <c r="WUT1" s="6"/>
      <c r="WUU1" s="6"/>
      <c r="WUV1" s="6"/>
      <c r="WUW1" s="6"/>
      <c r="WUX1" s="6"/>
      <c r="WUY1" s="6"/>
      <c r="WUZ1" s="6"/>
      <c r="WVA1" s="6"/>
      <c r="WVB1" s="6"/>
      <c r="WVC1" s="6"/>
      <c r="WVD1" s="6"/>
      <c r="WVE1" s="6"/>
      <c r="WVF1" s="6"/>
      <c r="WVG1" s="6"/>
      <c r="WVH1" s="6"/>
      <c r="WVI1" s="6"/>
      <c r="WVJ1" s="6"/>
      <c r="WVK1" s="6"/>
      <c r="WVL1" s="6"/>
      <c r="WVM1" s="6"/>
      <c r="WVN1" s="6"/>
      <c r="WVO1" s="6"/>
      <c r="WVP1" s="6"/>
      <c r="WVQ1" s="6"/>
      <c r="WVR1" s="6"/>
      <c r="WVS1" s="6"/>
      <c r="WVT1" s="6"/>
      <c r="WVU1" s="6"/>
      <c r="WVV1" s="6"/>
      <c r="WVW1" s="6"/>
      <c r="WVX1" s="6"/>
      <c r="WVY1" s="6"/>
      <c r="WVZ1" s="6"/>
      <c r="WWA1" s="6"/>
      <c r="WWB1" s="6"/>
      <c r="WWC1" s="6"/>
      <c r="WWD1" s="6"/>
      <c r="WWE1" s="6"/>
      <c r="WWF1" s="6"/>
      <c r="WWG1" s="6"/>
      <c r="WWH1" s="6"/>
      <c r="WWI1" s="6"/>
      <c r="WWJ1" s="6"/>
      <c r="WWK1" s="6"/>
      <c r="WWL1" s="6"/>
      <c r="WWM1" s="6"/>
      <c r="WWN1" s="6"/>
      <c r="WWO1" s="6"/>
      <c r="WWP1" s="6"/>
      <c r="WWQ1" s="6"/>
      <c r="WWR1" s="6"/>
      <c r="WWS1" s="6"/>
      <c r="WWT1" s="6"/>
      <c r="WWU1" s="6"/>
      <c r="WWV1" s="6"/>
      <c r="WWW1" s="6"/>
      <c r="WWX1" s="6"/>
      <c r="WWY1" s="6"/>
      <c r="WWZ1" s="6"/>
      <c r="WXA1" s="6"/>
      <c r="WXB1" s="6"/>
      <c r="WXC1" s="6"/>
      <c r="WXD1" s="6"/>
      <c r="WXE1" s="6"/>
      <c r="WXF1" s="6"/>
      <c r="WXG1" s="6"/>
      <c r="WXH1" s="6"/>
      <c r="WXI1" s="6"/>
      <c r="WXJ1" s="6"/>
      <c r="WXK1" s="6"/>
      <c r="WXL1" s="6"/>
      <c r="WXM1" s="6"/>
      <c r="WXN1" s="6"/>
      <c r="WXO1" s="6"/>
      <c r="WXP1" s="6"/>
      <c r="WXQ1" s="6"/>
      <c r="WXR1" s="6"/>
      <c r="WXS1" s="6"/>
      <c r="WXT1" s="6"/>
      <c r="WXU1" s="6"/>
      <c r="WXV1" s="6"/>
      <c r="WXW1" s="6"/>
      <c r="WXX1" s="6"/>
      <c r="WXY1" s="6"/>
      <c r="WXZ1" s="6"/>
      <c r="WYA1" s="6"/>
      <c r="WYB1" s="6"/>
      <c r="WYC1" s="6"/>
      <c r="WYD1" s="6"/>
      <c r="WYE1" s="6"/>
      <c r="WYF1" s="6"/>
      <c r="WYG1" s="6"/>
      <c r="WYH1" s="6"/>
      <c r="WYI1" s="6"/>
      <c r="WYJ1" s="6"/>
      <c r="WYK1" s="6"/>
      <c r="WYL1" s="6"/>
      <c r="WYM1" s="6"/>
      <c r="WYN1" s="6"/>
      <c r="WYO1" s="6"/>
      <c r="WYP1" s="6"/>
      <c r="WYQ1" s="6"/>
      <c r="WYR1" s="6"/>
      <c r="WYS1" s="6"/>
      <c r="WYT1" s="6"/>
      <c r="WYU1" s="6"/>
      <c r="WYV1" s="6"/>
      <c r="WYW1" s="6"/>
      <c r="WYX1" s="6"/>
      <c r="WYY1" s="6"/>
      <c r="WYZ1" s="6"/>
      <c r="WZA1" s="6"/>
      <c r="WZB1" s="6"/>
      <c r="WZC1" s="6"/>
      <c r="WZD1" s="6"/>
      <c r="WZE1" s="6"/>
      <c r="WZF1" s="6"/>
      <c r="WZG1" s="6"/>
      <c r="WZH1" s="6"/>
      <c r="WZI1" s="6"/>
      <c r="WZJ1" s="6"/>
      <c r="WZK1" s="6"/>
      <c r="WZL1" s="6"/>
      <c r="WZM1" s="6"/>
      <c r="WZN1" s="6"/>
      <c r="WZO1" s="6"/>
      <c r="WZP1" s="6"/>
      <c r="WZQ1" s="6"/>
      <c r="WZR1" s="6"/>
      <c r="WZS1" s="6"/>
      <c r="WZT1" s="6"/>
      <c r="WZU1" s="6"/>
      <c r="WZV1" s="6"/>
      <c r="WZW1" s="6"/>
      <c r="WZX1" s="6"/>
      <c r="WZY1" s="6"/>
      <c r="WZZ1" s="6"/>
      <c r="XAA1" s="6"/>
      <c r="XAB1" s="6"/>
      <c r="XAC1" s="6"/>
      <c r="XAD1" s="6"/>
      <c r="XAE1" s="6"/>
      <c r="XAF1" s="6"/>
      <c r="XAG1" s="6"/>
      <c r="XAH1" s="6"/>
      <c r="XAI1" s="6"/>
      <c r="XAJ1" s="6"/>
      <c r="XAK1" s="6"/>
      <c r="XAL1" s="6"/>
      <c r="XAM1" s="6"/>
      <c r="XAN1" s="6"/>
      <c r="XAO1" s="6"/>
      <c r="XAP1" s="6"/>
      <c r="XAQ1" s="6"/>
      <c r="XAR1" s="6"/>
      <c r="XAS1" s="6"/>
      <c r="XAT1" s="6"/>
      <c r="XAU1" s="6"/>
      <c r="XAV1" s="6"/>
      <c r="XAW1" s="6"/>
      <c r="XAX1" s="6"/>
      <c r="XAY1" s="6"/>
      <c r="XAZ1" s="6"/>
      <c r="XBA1" s="6"/>
      <c r="XBB1" s="6"/>
      <c r="XBC1" s="6"/>
      <c r="XBD1" s="6"/>
      <c r="XBE1" s="6"/>
      <c r="XBF1" s="6"/>
      <c r="XBG1" s="6"/>
      <c r="XBH1" s="6"/>
      <c r="XBI1" s="6"/>
      <c r="XBJ1" s="6"/>
      <c r="XBK1" s="6"/>
      <c r="XBL1" s="6"/>
      <c r="XBM1" s="6"/>
      <c r="XBN1" s="6"/>
      <c r="XBO1" s="6"/>
      <c r="XBP1" s="6"/>
      <c r="XBQ1" s="6"/>
      <c r="XBR1" s="6"/>
      <c r="XBS1" s="6"/>
      <c r="XBT1" s="6"/>
      <c r="XBU1" s="6"/>
      <c r="XBV1" s="6"/>
      <c r="XBW1" s="6"/>
      <c r="XBX1" s="6"/>
      <c r="XBY1" s="6"/>
      <c r="XBZ1" s="6"/>
      <c r="XCA1" s="6"/>
      <c r="XCB1" s="6"/>
      <c r="XCC1" s="6"/>
      <c r="XCD1" s="6"/>
      <c r="XCE1" s="6"/>
      <c r="XCF1" s="6"/>
      <c r="XCG1" s="6"/>
      <c r="XCH1" s="6"/>
      <c r="XCI1" s="6"/>
      <c r="XCJ1" s="6"/>
      <c r="XCK1" s="6"/>
      <c r="XCL1" s="6"/>
      <c r="XCM1" s="6"/>
      <c r="XCN1" s="6"/>
      <c r="XCO1" s="6"/>
      <c r="XCP1" s="6"/>
      <c r="XCQ1" s="6"/>
      <c r="XCR1" s="6"/>
      <c r="XCS1" s="6"/>
      <c r="XCT1" s="6"/>
      <c r="XCU1" s="6"/>
      <c r="XCV1" s="6"/>
      <c r="XCW1" s="6"/>
      <c r="XCX1" s="6"/>
      <c r="XCY1" s="6"/>
      <c r="XCZ1" s="6"/>
      <c r="XDA1" s="6"/>
      <c r="XDB1" s="6"/>
      <c r="XDC1" s="6"/>
      <c r="XDD1" s="6"/>
      <c r="XDE1" s="6"/>
      <c r="XDF1" s="6"/>
      <c r="XDG1" s="6"/>
      <c r="XDH1" s="6"/>
      <c r="XDI1" s="6"/>
      <c r="XDJ1" s="6"/>
      <c r="XDK1" s="6"/>
      <c r="XDL1" s="6"/>
      <c r="XDM1" s="6"/>
      <c r="XDN1" s="6"/>
      <c r="XDO1" s="6"/>
      <c r="XDP1" s="7"/>
      <c r="XDQ1" s="8" t="s">
        <v>32</v>
      </c>
      <c r="XDR1" s="8"/>
      <c r="XDS1" s="8"/>
      <c r="XDT1" s="8"/>
      <c r="XDU1" s="8"/>
      <c r="XDV1" s="8"/>
      <c r="XDW1" s="8"/>
      <c r="XDX1" s="8"/>
      <c r="XDY1" s="8"/>
      <c r="XDZ1" s="8"/>
      <c r="XEA1" s="9" t="s">
        <v>32</v>
      </c>
      <c r="XEB1" s="6"/>
      <c r="XEC1" s="10"/>
    </row>
    <row r="2" spans="1:16357" s="19" customFormat="1" ht="19.5" customHeight="1" x14ac:dyDescent="0.2">
      <c r="A2" s="37">
        <v>1</v>
      </c>
      <c r="B2" s="37" t="s">
        <v>33</v>
      </c>
      <c r="C2" s="37" t="s">
        <v>34</v>
      </c>
      <c r="D2" s="132" t="s">
        <v>35</v>
      </c>
      <c r="E2" s="132" t="s">
        <v>36</v>
      </c>
      <c r="F2" s="132" t="s">
        <v>37</v>
      </c>
      <c r="G2" s="132" t="s">
        <v>38</v>
      </c>
      <c r="H2" s="133">
        <v>4669290786</v>
      </c>
      <c r="I2" s="134" t="s">
        <v>39</v>
      </c>
      <c r="J2" s="135" t="s">
        <v>40</v>
      </c>
      <c r="K2" s="132" t="s">
        <v>41</v>
      </c>
      <c r="L2" s="132" t="s">
        <v>42</v>
      </c>
      <c r="M2" s="132"/>
      <c r="N2" s="132" t="s">
        <v>1416</v>
      </c>
      <c r="O2" s="135" t="s">
        <v>44</v>
      </c>
      <c r="P2" s="132" t="s">
        <v>45</v>
      </c>
      <c r="Q2" s="136">
        <v>44323</v>
      </c>
      <c r="R2" s="132"/>
      <c r="S2" s="136">
        <v>44392</v>
      </c>
      <c r="T2" s="132">
        <v>13</v>
      </c>
      <c r="U2" s="132" t="s">
        <v>1321</v>
      </c>
      <c r="V2" s="137">
        <v>4669290786</v>
      </c>
      <c r="W2" s="132"/>
      <c r="X2" s="138">
        <v>4669290786</v>
      </c>
      <c r="Y2" s="135" t="s">
        <v>47</v>
      </c>
      <c r="Z2" s="135" t="s">
        <v>47</v>
      </c>
      <c r="AA2" s="122" t="s">
        <v>1522</v>
      </c>
      <c r="AB2" s="119">
        <v>1</v>
      </c>
      <c r="AC2" s="42" t="s">
        <v>49</v>
      </c>
      <c r="AD2" s="37" t="s">
        <v>1523</v>
      </c>
      <c r="AE2" s="41" t="s">
        <v>1535</v>
      </c>
      <c r="AF2" s="139" t="s">
        <v>52</v>
      </c>
    </row>
    <row r="3" spans="1:16357" s="8" customFormat="1" ht="19.5" hidden="1" customHeight="1" x14ac:dyDescent="0.2">
      <c r="A3" s="11"/>
      <c r="B3" s="115" t="s">
        <v>33</v>
      </c>
      <c r="C3" s="11" t="s">
        <v>34</v>
      </c>
      <c r="D3" s="11" t="s">
        <v>35</v>
      </c>
      <c r="E3" s="11" t="s">
        <v>36</v>
      </c>
      <c r="F3" s="11" t="s">
        <v>53</v>
      </c>
      <c r="G3" s="12" t="s">
        <v>38</v>
      </c>
      <c r="H3" s="92"/>
      <c r="I3" s="12" t="s">
        <v>54</v>
      </c>
      <c r="J3" s="12" t="s">
        <v>55</v>
      </c>
      <c r="K3" s="14"/>
      <c r="L3" s="11"/>
      <c r="M3" s="11"/>
      <c r="N3" s="11"/>
      <c r="O3" s="15"/>
      <c r="P3" s="16"/>
      <c r="Q3" s="17"/>
      <c r="R3" s="17"/>
      <c r="S3" s="17"/>
      <c r="T3" s="16"/>
      <c r="U3" s="18"/>
      <c r="V3" s="18"/>
      <c r="W3" s="18"/>
      <c r="X3" s="18"/>
      <c r="Y3" s="15"/>
      <c r="Z3" s="15"/>
      <c r="AA3" s="121" t="s">
        <v>1522</v>
      </c>
      <c r="AB3" s="118">
        <v>2</v>
      </c>
      <c r="AC3" s="89" t="s">
        <v>49</v>
      </c>
      <c r="AD3" s="88" t="s">
        <v>1523</v>
      </c>
      <c r="AE3" s="18"/>
      <c r="AF3" s="11"/>
    </row>
    <row r="4" spans="1:16357" s="8" customFormat="1" ht="19.5" hidden="1" customHeight="1" x14ac:dyDescent="0.2">
      <c r="A4" s="11"/>
      <c r="B4" s="11" t="s">
        <v>33</v>
      </c>
      <c r="C4" s="11" t="s">
        <v>34</v>
      </c>
      <c r="D4" s="11" t="s">
        <v>35</v>
      </c>
      <c r="E4" s="11" t="s">
        <v>36</v>
      </c>
      <c r="F4" s="11" t="s">
        <v>53</v>
      </c>
      <c r="G4" s="12" t="s">
        <v>38</v>
      </c>
      <c r="H4" s="92"/>
      <c r="I4" s="12" t="s">
        <v>39</v>
      </c>
      <c r="J4" s="12" t="s">
        <v>56</v>
      </c>
      <c r="K4" s="14"/>
      <c r="L4" s="11"/>
      <c r="M4" s="11"/>
      <c r="N4" s="11"/>
      <c r="O4" s="15"/>
      <c r="P4" s="16"/>
      <c r="Q4" s="17"/>
      <c r="R4" s="17"/>
      <c r="S4" s="17"/>
      <c r="T4" s="16"/>
      <c r="U4" s="18"/>
      <c r="V4" s="18"/>
      <c r="W4" s="18"/>
      <c r="X4" s="18"/>
      <c r="Y4" s="15"/>
      <c r="Z4" s="15"/>
      <c r="AA4" s="121" t="s">
        <v>1522</v>
      </c>
      <c r="AB4" s="118">
        <v>3</v>
      </c>
      <c r="AC4" s="89" t="s">
        <v>49</v>
      </c>
      <c r="AD4" s="88" t="s">
        <v>1523</v>
      </c>
      <c r="AE4" s="18"/>
      <c r="AF4" s="11"/>
    </row>
    <row r="5" spans="1:16357" s="8" customFormat="1" ht="19.5" hidden="1" customHeight="1" x14ac:dyDescent="0.2">
      <c r="A5" s="11"/>
      <c r="B5" s="11" t="s">
        <v>33</v>
      </c>
      <c r="C5" s="11" t="s">
        <v>34</v>
      </c>
      <c r="D5" s="11" t="s">
        <v>35</v>
      </c>
      <c r="E5" s="11" t="s">
        <v>36</v>
      </c>
      <c r="F5" s="11" t="s">
        <v>53</v>
      </c>
      <c r="G5" s="12" t="s">
        <v>38</v>
      </c>
      <c r="H5" s="92"/>
      <c r="I5" s="12" t="s">
        <v>54</v>
      </c>
      <c r="J5" s="12" t="s">
        <v>57</v>
      </c>
      <c r="K5" s="14"/>
      <c r="L5" s="11"/>
      <c r="M5" s="11"/>
      <c r="N5" s="11"/>
      <c r="O5" s="15"/>
      <c r="P5" s="16"/>
      <c r="Q5" s="17"/>
      <c r="R5" s="17"/>
      <c r="S5" s="17"/>
      <c r="T5" s="16"/>
      <c r="U5" s="18"/>
      <c r="V5" s="18"/>
      <c r="W5" s="18"/>
      <c r="X5" s="18"/>
      <c r="Y5" s="15"/>
      <c r="Z5" s="15"/>
      <c r="AA5" s="121" t="s">
        <v>1522</v>
      </c>
      <c r="AB5" s="118">
        <v>4</v>
      </c>
      <c r="AC5" s="89" t="s">
        <v>49</v>
      </c>
      <c r="AD5" s="88" t="s">
        <v>1523</v>
      </c>
      <c r="AE5" s="18"/>
      <c r="AF5" s="11">
        <v>3</v>
      </c>
    </row>
    <row r="6" spans="1:16357" s="8" customFormat="1" ht="19.5" customHeight="1" x14ac:dyDescent="0.2">
      <c r="A6" s="37">
        <f>+A2+1</f>
        <v>2</v>
      </c>
      <c r="B6" s="37" t="s">
        <v>33</v>
      </c>
      <c r="C6" s="37" t="s">
        <v>34</v>
      </c>
      <c r="D6" s="37" t="s">
        <v>35</v>
      </c>
      <c r="E6" s="37" t="s">
        <v>36</v>
      </c>
      <c r="F6" s="37" t="s">
        <v>58</v>
      </c>
      <c r="G6" s="37" t="s">
        <v>38</v>
      </c>
      <c r="H6" s="94">
        <v>2000000000</v>
      </c>
      <c r="I6" s="38" t="s">
        <v>59</v>
      </c>
      <c r="J6" s="38" t="s">
        <v>60</v>
      </c>
      <c r="K6" s="37" t="s">
        <v>41</v>
      </c>
      <c r="L6" s="37" t="s">
        <v>42</v>
      </c>
      <c r="M6" s="37"/>
      <c r="N6" s="37" t="s">
        <v>61</v>
      </c>
      <c r="O6" s="38" t="s">
        <v>62</v>
      </c>
      <c r="P6" s="37" t="s">
        <v>63</v>
      </c>
      <c r="Q6" s="40">
        <v>44221</v>
      </c>
      <c r="R6" s="40"/>
      <c r="S6" s="40">
        <v>44270</v>
      </c>
      <c r="T6" s="37">
        <v>10</v>
      </c>
      <c r="U6" s="41" t="s">
        <v>64</v>
      </c>
      <c r="V6" s="110">
        <v>2000000000</v>
      </c>
      <c r="W6" s="41"/>
      <c r="X6" s="73">
        <v>1414377573</v>
      </c>
      <c r="Y6" s="38" t="s">
        <v>42</v>
      </c>
      <c r="Z6" s="38" t="s">
        <v>47</v>
      </c>
      <c r="AA6" s="122" t="s">
        <v>1522</v>
      </c>
      <c r="AB6" s="119">
        <v>5</v>
      </c>
      <c r="AC6" s="42" t="s">
        <v>49</v>
      </c>
      <c r="AD6" s="37" t="s">
        <v>1523</v>
      </c>
      <c r="AE6" s="41" t="s">
        <v>1535</v>
      </c>
      <c r="AF6" s="37" t="s">
        <v>52</v>
      </c>
    </row>
    <row r="7" spans="1:16357" s="8" customFormat="1" ht="19.5" hidden="1" customHeight="1" x14ac:dyDescent="0.2">
      <c r="A7" s="11"/>
      <c r="B7" s="11" t="s">
        <v>33</v>
      </c>
      <c r="C7" s="11" t="s">
        <v>34</v>
      </c>
      <c r="D7" s="11" t="s">
        <v>35</v>
      </c>
      <c r="E7" s="11" t="s">
        <v>36</v>
      </c>
      <c r="F7" s="11" t="s">
        <v>58</v>
      </c>
      <c r="G7" s="12" t="s">
        <v>38</v>
      </c>
      <c r="H7" s="92"/>
      <c r="I7" s="12" t="s">
        <v>54</v>
      </c>
      <c r="J7" s="12" t="s">
        <v>65</v>
      </c>
      <c r="K7" s="14"/>
      <c r="L7" s="11"/>
      <c r="M7" s="11"/>
      <c r="N7" s="11"/>
      <c r="O7" s="15"/>
      <c r="P7" s="16"/>
      <c r="Q7" s="17"/>
      <c r="R7" s="17"/>
      <c r="S7" s="17"/>
      <c r="T7" s="16"/>
      <c r="U7" s="18"/>
      <c r="V7" s="18"/>
      <c r="W7" s="18"/>
      <c r="X7" s="18"/>
      <c r="Y7" s="15"/>
      <c r="Z7" s="15"/>
      <c r="AA7" s="121" t="s">
        <v>1522</v>
      </c>
      <c r="AB7" s="118">
        <v>6</v>
      </c>
      <c r="AC7" s="89" t="s">
        <v>49</v>
      </c>
      <c r="AD7" s="88" t="s">
        <v>1523</v>
      </c>
      <c r="AE7" s="18"/>
      <c r="AF7" s="11"/>
    </row>
    <row r="8" spans="1:16357" s="8" customFormat="1" ht="19.5" hidden="1" customHeight="1" x14ac:dyDescent="0.2">
      <c r="A8" s="11"/>
      <c r="B8" s="11" t="s">
        <v>33</v>
      </c>
      <c r="C8" s="11" t="s">
        <v>34</v>
      </c>
      <c r="D8" s="11" t="s">
        <v>35</v>
      </c>
      <c r="E8" s="11" t="s">
        <v>36</v>
      </c>
      <c r="F8" s="11" t="s">
        <v>58</v>
      </c>
      <c r="G8" s="12" t="s">
        <v>38</v>
      </c>
      <c r="H8" s="92"/>
      <c r="I8" s="12" t="s">
        <v>54</v>
      </c>
      <c r="J8" s="12" t="s">
        <v>66</v>
      </c>
      <c r="K8" s="14"/>
      <c r="L8" s="11"/>
      <c r="M8" s="11"/>
      <c r="N8" s="11"/>
      <c r="O8" s="15"/>
      <c r="P8" s="16"/>
      <c r="Q8" s="17"/>
      <c r="R8" s="17"/>
      <c r="S8" s="17"/>
      <c r="T8" s="16"/>
      <c r="U8" s="18"/>
      <c r="V8" s="18"/>
      <c r="W8" s="18"/>
      <c r="X8" s="18"/>
      <c r="Y8" s="15"/>
      <c r="Z8" s="15"/>
      <c r="AA8" s="121" t="s">
        <v>1522</v>
      </c>
      <c r="AB8" s="118">
        <v>7</v>
      </c>
      <c r="AC8" s="89" t="s">
        <v>49</v>
      </c>
      <c r="AD8" s="88" t="s">
        <v>1523</v>
      </c>
      <c r="AE8" s="18"/>
      <c r="AF8" s="11"/>
    </row>
    <row r="9" spans="1:16357" s="19" customFormat="1" ht="19.5" customHeight="1" x14ac:dyDescent="0.2">
      <c r="A9" s="37">
        <v>3</v>
      </c>
      <c r="B9" s="37" t="s">
        <v>33</v>
      </c>
      <c r="C9" s="37" t="s">
        <v>34</v>
      </c>
      <c r="D9" s="132" t="s">
        <v>35</v>
      </c>
      <c r="E9" s="132" t="s">
        <v>36</v>
      </c>
      <c r="F9" s="132" t="s">
        <v>58</v>
      </c>
      <c r="G9" s="132" t="s">
        <v>38</v>
      </c>
      <c r="H9" s="133">
        <v>600000000</v>
      </c>
      <c r="I9" s="134" t="s">
        <v>54</v>
      </c>
      <c r="J9" s="135" t="s">
        <v>67</v>
      </c>
      <c r="K9" s="132" t="s">
        <v>41</v>
      </c>
      <c r="L9" s="132" t="s">
        <v>42</v>
      </c>
      <c r="M9" s="132"/>
      <c r="N9" s="132" t="s">
        <v>1420</v>
      </c>
      <c r="O9" s="135" t="s">
        <v>69</v>
      </c>
      <c r="P9" s="132" t="s">
        <v>70</v>
      </c>
      <c r="Q9" s="136">
        <v>44221</v>
      </c>
      <c r="R9" s="132"/>
      <c r="S9" s="136">
        <v>44270</v>
      </c>
      <c r="T9" s="132">
        <v>14</v>
      </c>
      <c r="U9" s="132" t="s">
        <v>1283</v>
      </c>
      <c r="V9" s="137">
        <v>600000000</v>
      </c>
      <c r="W9" s="132"/>
      <c r="X9" s="138">
        <v>600000000</v>
      </c>
      <c r="Y9" s="135" t="s">
        <v>42</v>
      </c>
      <c r="Z9" s="135" t="s">
        <v>47</v>
      </c>
      <c r="AA9" s="122" t="s">
        <v>1522</v>
      </c>
      <c r="AB9" s="140">
        <v>3</v>
      </c>
      <c r="AC9" s="42" t="s">
        <v>49</v>
      </c>
      <c r="AD9" s="37" t="s">
        <v>1523</v>
      </c>
      <c r="AE9" s="41" t="s">
        <v>1535</v>
      </c>
      <c r="AF9" s="37" t="s">
        <v>52</v>
      </c>
    </row>
    <row r="10" spans="1:16357" s="8" customFormat="1" ht="19.5" hidden="1" customHeight="1" x14ac:dyDescent="0.2">
      <c r="A10" s="11"/>
      <c r="B10" s="11" t="s">
        <v>33</v>
      </c>
      <c r="C10" s="11" t="s">
        <v>34</v>
      </c>
      <c r="D10" s="11" t="s">
        <v>35</v>
      </c>
      <c r="E10" s="11" t="s">
        <v>36</v>
      </c>
      <c r="F10" s="11" t="s">
        <v>58</v>
      </c>
      <c r="G10" s="12" t="s">
        <v>38</v>
      </c>
      <c r="H10" s="92"/>
      <c r="I10" s="12" t="s">
        <v>39</v>
      </c>
      <c r="J10" s="12" t="s">
        <v>67</v>
      </c>
      <c r="K10" s="14"/>
      <c r="L10" s="11"/>
      <c r="M10" s="11"/>
      <c r="N10" s="11"/>
      <c r="O10" s="15"/>
      <c r="P10" s="16"/>
      <c r="Q10" s="17"/>
      <c r="R10" s="17"/>
      <c r="S10" s="17"/>
      <c r="T10" s="16"/>
      <c r="U10" s="18"/>
      <c r="V10" s="18"/>
      <c r="W10" s="18"/>
      <c r="X10" s="18"/>
      <c r="Y10" s="15"/>
      <c r="Z10" s="15"/>
      <c r="AA10" s="121" t="s">
        <v>1522</v>
      </c>
      <c r="AB10" s="118">
        <v>9</v>
      </c>
      <c r="AC10" s="89" t="s">
        <v>49</v>
      </c>
      <c r="AD10" s="88" t="s">
        <v>1523</v>
      </c>
      <c r="AE10" s="18"/>
      <c r="AF10" s="11"/>
    </row>
    <row r="11" spans="1:16357" s="8" customFormat="1" ht="19.5" hidden="1" customHeight="1" x14ac:dyDescent="0.2">
      <c r="A11" s="11"/>
      <c r="B11" s="11" t="s">
        <v>33</v>
      </c>
      <c r="C11" s="11" t="s">
        <v>34</v>
      </c>
      <c r="D11" s="11" t="s">
        <v>35</v>
      </c>
      <c r="E11" s="11" t="s">
        <v>36</v>
      </c>
      <c r="F11" s="11" t="s">
        <v>58</v>
      </c>
      <c r="G11" s="12" t="s">
        <v>38</v>
      </c>
      <c r="H11" s="92"/>
      <c r="I11" s="12" t="s">
        <v>39</v>
      </c>
      <c r="J11" s="12" t="s">
        <v>67</v>
      </c>
      <c r="K11" s="14"/>
      <c r="L11" s="11"/>
      <c r="M11" s="11"/>
      <c r="N11" s="11"/>
      <c r="O11" s="15"/>
      <c r="P11" s="16"/>
      <c r="Q11" s="17"/>
      <c r="R11" s="17"/>
      <c r="S11" s="17"/>
      <c r="T11" s="16"/>
      <c r="U11" s="18"/>
      <c r="V11" s="18"/>
      <c r="W11" s="18"/>
      <c r="X11" s="18"/>
      <c r="Y11" s="15"/>
      <c r="Z11" s="15"/>
      <c r="AA11" s="121" t="s">
        <v>1522</v>
      </c>
      <c r="AB11" s="118">
        <v>10</v>
      </c>
      <c r="AC11" s="89" t="s">
        <v>49</v>
      </c>
      <c r="AD11" s="88" t="s">
        <v>1523</v>
      </c>
      <c r="AE11" s="18"/>
      <c r="AF11" s="11"/>
    </row>
    <row r="12" spans="1:16357" s="8" customFormat="1" ht="19.5" hidden="1" customHeight="1" x14ac:dyDescent="0.2">
      <c r="A12" s="11"/>
      <c r="B12" s="11" t="s">
        <v>33</v>
      </c>
      <c r="C12" s="11" t="s">
        <v>34</v>
      </c>
      <c r="D12" s="11" t="s">
        <v>35</v>
      </c>
      <c r="E12" s="11" t="s">
        <v>36</v>
      </c>
      <c r="F12" s="11" t="s">
        <v>58</v>
      </c>
      <c r="G12" s="12" t="s">
        <v>38</v>
      </c>
      <c r="H12" s="92"/>
      <c r="I12" s="12" t="s">
        <v>39</v>
      </c>
      <c r="J12" s="12" t="s">
        <v>67</v>
      </c>
      <c r="K12" s="14"/>
      <c r="L12" s="11"/>
      <c r="M12" s="11"/>
      <c r="N12" s="11"/>
      <c r="O12" s="15"/>
      <c r="P12" s="16"/>
      <c r="Q12" s="17"/>
      <c r="R12" s="17"/>
      <c r="S12" s="17"/>
      <c r="T12" s="16"/>
      <c r="U12" s="18"/>
      <c r="V12" s="18"/>
      <c r="W12" s="18"/>
      <c r="X12" s="18"/>
      <c r="Y12" s="15"/>
      <c r="Z12" s="15"/>
      <c r="AA12" s="121" t="s">
        <v>1522</v>
      </c>
      <c r="AB12" s="118">
        <v>11</v>
      </c>
      <c r="AC12" s="89" t="s">
        <v>49</v>
      </c>
      <c r="AD12" s="88" t="s">
        <v>1523</v>
      </c>
      <c r="AE12" s="18"/>
      <c r="AF12" s="11"/>
    </row>
    <row r="13" spans="1:16357" s="8" customFormat="1" ht="19.5" customHeight="1" x14ac:dyDescent="0.2">
      <c r="A13" s="37">
        <v>4</v>
      </c>
      <c r="B13" s="37" t="s">
        <v>33</v>
      </c>
      <c r="C13" s="37" t="s">
        <v>34</v>
      </c>
      <c r="D13" s="37" t="s">
        <v>35</v>
      </c>
      <c r="E13" s="37" t="s">
        <v>36</v>
      </c>
      <c r="F13" s="37" t="s">
        <v>58</v>
      </c>
      <c r="G13" s="37" t="s">
        <v>38</v>
      </c>
      <c r="H13" s="92">
        <v>236000000</v>
      </c>
      <c r="I13" s="38" t="s">
        <v>54</v>
      </c>
      <c r="J13" s="38" t="s">
        <v>67</v>
      </c>
      <c r="K13" s="37" t="s">
        <v>41</v>
      </c>
      <c r="L13" s="37" t="s">
        <v>42</v>
      </c>
      <c r="M13" s="37"/>
      <c r="N13" s="37" t="s">
        <v>68</v>
      </c>
      <c r="O13" s="38" t="s">
        <v>71</v>
      </c>
      <c r="P13" s="37" t="s">
        <v>70</v>
      </c>
      <c r="Q13" s="40">
        <v>44221</v>
      </c>
      <c r="R13" s="40"/>
      <c r="S13" s="40">
        <v>44270</v>
      </c>
      <c r="T13" s="37">
        <v>10</v>
      </c>
      <c r="U13" s="41" t="s">
        <v>64</v>
      </c>
      <c r="V13" s="110">
        <v>236000000</v>
      </c>
      <c r="W13" s="41"/>
      <c r="X13" s="73">
        <v>236000000</v>
      </c>
      <c r="Y13" s="38" t="s">
        <v>42</v>
      </c>
      <c r="Z13" s="38" t="s">
        <v>47</v>
      </c>
      <c r="AA13" s="122" t="s">
        <v>1522</v>
      </c>
      <c r="AB13" s="119">
        <v>12</v>
      </c>
      <c r="AC13" s="42" t="s">
        <v>49</v>
      </c>
      <c r="AD13" s="37" t="s">
        <v>1523</v>
      </c>
      <c r="AE13" s="41" t="s">
        <v>1535</v>
      </c>
      <c r="AF13" s="37" t="s">
        <v>52</v>
      </c>
    </row>
    <row r="14" spans="1:16357" s="8" customFormat="1" ht="19.5" hidden="1" customHeight="1" x14ac:dyDescent="0.2">
      <c r="A14" s="11"/>
      <c r="B14" s="11" t="s">
        <v>33</v>
      </c>
      <c r="C14" s="11" t="s">
        <v>34</v>
      </c>
      <c r="D14" s="11" t="s">
        <v>35</v>
      </c>
      <c r="E14" s="11" t="s">
        <v>36</v>
      </c>
      <c r="F14" s="11" t="s">
        <v>58</v>
      </c>
      <c r="G14" s="12" t="s">
        <v>38</v>
      </c>
      <c r="H14" s="94"/>
      <c r="I14" s="12" t="s">
        <v>54</v>
      </c>
      <c r="J14" s="12" t="s">
        <v>67</v>
      </c>
      <c r="K14" s="14"/>
      <c r="L14" s="11"/>
      <c r="M14" s="11"/>
      <c r="N14" s="11"/>
      <c r="O14" s="15"/>
      <c r="P14" s="16"/>
      <c r="Q14" s="17"/>
      <c r="R14" s="17"/>
      <c r="S14" s="17"/>
      <c r="T14" s="16"/>
      <c r="U14" s="18"/>
      <c r="V14" s="18"/>
      <c r="W14" s="18"/>
      <c r="X14" s="18"/>
      <c r="Y14" s="15"/>
      <c r="Z14" s="15"/>
      <c r="AA14" s="121" t="s">
        <v>1522</v>
      </c>
      <c r="AB14" s="118">
        <v>13</v>
      </c>
      <c r="AC14" s="89" t="s">
        <v>49</v>
      </c>
      <c r="AD14" s="88" t="s">
        <v>1523</v>
      </c>
      <c r="AE14" s="18"/>
      <c r="AF14" s="11"/>
    </row>
    <row r="15" spans="1:16357" s="8" customFormat="1" ht="19.5" hidden="1" customHeight="1" x14ac:dyDescent="0.2">
      <c r="A15" s="11"/>
      <c r="B15" s="11" t="s">
        <v>33</v>
      </c>
      <c r="C15" s="11" t="s">
        <v>34</v>
      </c>
      <c r="D15" s="11" t="s">
        <v>35</v>
      </c>
      <c r="E15" s="11" t="s">
        <v>36</v>
      </c>
      <c r="F15" s="11" t="s">
        <v>58</v>
      </c>
      <c r="G15" s="12" t="s">
        <v>38</v>
      </c>
      <c r="H15" s="92"/>
      <c r="I15" s="12" t="s">
        <v>39</v>
      </c>
      <c r="J15" s="12" t="s">
        <v>67</v>
      </c>
      <c r="K15" s="14"/>
      <c r="L15" s="11"/>
      <c r="M15" s="11"/>
      <c r="N15" s="11"/>
      <c r="O15" s="15"/>
      <c r="P15" s="16"/>
      <c r="Q15" s="17"/>
      <c r="R15" s="17"/>
      <c r="S15" s="17"/>
      <c r="T15" s="16"/>
      <c r="U15" s="18"/>
      <c r="V15" s="18"/>
      <c r="W15" s="18"/>
      <c r="X15" s="18"/>
      <c r="Y15" s="15"/>
      <c r="Z15" s="15"/>
      <c r="AA15" s="121" t="s">
        <v>1522</v>
      </c>
      <c r="AB15" s="118">
        <v>14</v>
      </c>
      <c r="AC15" s="89" t="s">
        <v>49</v>
      </c>
      <c r="AD15" s="88" t="s">
        <v>1523</v>
      </c>
      <c r="AE15" s="18"/>
      <c r="AF15" s="11"/>
    </row>
    <row r="16" spans="1:16357" s="8" customFormat="1" ht="19.5" hidden="1" customHeight="1" x14ac:dyDescent="0.2">
      <c r="A16" s="11"/>
      <c r="B16" s="11" t="s">
        <v>33</v>
      </c>
      <c r="C16" s="11" t="s">
        <v>34</v>
      </c>
      <c r="D16" s="11" t="s">
        <v>35</v>
      </c>
      <c r="E16" s="11" t="s">
        <v>36</v>
      </c>
      <c r="F16" s="11" t="s">
        <v>58</v>
      </c>
      <c r="G16" s="12" t="s">
        <v>38</v>
      </c>
      <c r="H16" s="92"/>
      <c r="I16" s="12" t="s">
        <v>54</v>
      </c>
      <c r="J16" s="12" t="s">
        <v>67</v>
      </c>
      <c r="K16" s="14"/>
      <c r="L16" s="11"/>
      <c r="M16" s="11"/>
      <c r="N16" s="11"/>
      <c r="O16" s="15"/>
      <c r="P16" s="16"/>
      <c r="Q16" s="17"/>
      <c r="R16" s="17"/>
      <c r="S16" s="17"/>
      <c r="T16" s="16"/>
      <c r="U16" s="18"/>
      <c r="V16" s="18"/>
      <c r="W16" s="18"/>
      <c r="X16" s="18"/>
      <c r="Y16" s="15"/>
      <c r="Z16" s="15"/>
      <c r="AA16" s="121" t="s">
        <v>1522</v>
      </c>
      <c r="AB16" s="118">
        <v>15</v>
      </c>
      <c r="AC16" s="89" t="s">
        <v>49</v>
      </c>
      <c r="AD16" s="88" t="s">
        <v>1523</v>
      </c>
      <c r="AE16" s="18"/>
      <c r="AF16" s="11"/>
    </row>
    <row r="17" spans="1:32" s="19" customFormat="1" ht="19.5" customHeight="1" x14ac:dyDescent="0.2">
      <c r="A17" s="37">
        <v>5</v>
      </c>
      <c r="B17" s="37" t="s">
        <v>33</v>
      </c>
      <c r="C17" s="37" t="s">
        <v>34</v>
      </c>
      <c r="D17" s="37" t="s">
        <v>35</v>
      </c>
      <c r="E17" s="37" t="s">
        <v>36</v>
      </c>
      <c r="F17" s="37" t="s">
        <v>58</v>
      </c>
      <c r="G17" s="37" t="s">
        <v>38</v>
      </c>
      <c r="H17" s="92">
        <f>4412000000-48000000</f>
        <v>4364000000</v>
      </c>
      <c r="I17" s="38" t="s">
        <v>39</v>
      </c>
      <c r="J17" s="38" t="s">
        <v>67</v>
      </c>
      <c r="K17" s="37" t="s">
        <v>41</v>
      </c>
      <c r="L17" s="37" t="s">
        <v>42</v>
      </c>
      <c r="M17" s="37"/>
      <c r="N17" s="37" t="s">
        <v>72</v>
      </c>
      <c r="O17" s="38" t="s">
        <v>73</v>
      </c>
      <c r="P17" s="37" t="s">
        <v>1280</v>
      </c>
      <c r="Q17" s="40"/>
      <c r="R17" s="40"/>
      <c r="S17" s="40"/>
      <c r="T17" s="37"/>
      <c r="U17" s="41" t="s">
        <v>47</v>
      </c>
      <c r="V17" s="110">
        <f>4412000000</f>
        <v>4412000000</v>
      </c>
      <c r="W17" s="41"/>
      <c r="X17" s="73">
        <f>4412000000</f>
        <v>4412000000</v>
      </c>
      <c r="Y17" s="38" t="s">
        <v>42</v>
      </c>
      <c r="Z17" s="38" t="s">
        <v>47</v>
      </c>
      <c r="AA17" s="122" t="s">
        <v>1522</v>
      </c>
      <c r="AB17" s="119">
        <v>16</v>
      </c>
      <c r="AC17" s="42" t="s">
        <v>49</v>
      </c>
      <c r="AD17" s="37" t="s">
        <v>1523</v>
      </c>
      <c r="AE17" s="41" t="s">
        <v>75</v>
      </c>
      <c r="AF17" s="37" t="s">
        <v>76</v>
      </c>
    </row>
    <row r="18" spans="1:32" s="8" customFormat="1" ht="19.5" customHeight="1" x14ac:dyDescent="0.2">
      <c r="A18" s="37">
        <v>6</v>
      </c>
      <c r="B18" s="37" t="s">
        <v>33</v>
      </c>
      <c r="C18" s="37" t="s">
        <v>77</v>
      </c>
      <c r="D18" s="37" t="s">
        <v>35</v>
      </c>
      <c r="E18" s="37" t="s">
        <v>36</v>
      </c>
      <c r="F18" s="37" t="s">
        <v>78</v>
      </c>
      <c r="G18" s="37" t="s">
        <v>38</v>
      </c>
      <c r="H18" s="92">
        <v>90200000</v>
      </c>
      <c r="I18" s="38" t="s">
        <v>54</v>
      </c>
      <c r="J18" s="38" t="s">
        <v>79</v>
      </c>
      <c r="K18" s="37" t="s">
        <v>41</v>
      </c>
      <c r="L18" s="37" t="s">
        <v>80</v>
      </c>
      <c r="M18" s="37"/>
      <c r="N18" s="37">
        <v>80111600</v>
      </c>
      <c r="O18" s="38" t="s">
        <v>81</v>
      </c>
      <c r="P18" s="37" t="s">
        <v>82</v>
      </c>
      <c r="Q18" s="40">
        <v>44214</v>
      </c>
      <c r="R18" s="40"/>
      <c r="S18" s="40">
        <v>44226</v>
      </c>
      <c r="T18" s="37">
        <v>11</v>
      </c>
      <c r="U18" s="41" t="s">
        <v>83</v>
      </c>
      <c r="V18" s="110">
        <v>90200000</v>
      </c>
      <c r="W18" s="41">
        <v>8200000</v>
      </c>
      <c r="X18" s="73">
        <v>90200000</v>
      </c>
      <c r="Y18" s="38" t="s">
        <v>42</v>
      </c>
      <c r="Z18" s="38" t="s">
        <v>47</v>
      </c>
      <c r="AA18" s="122" t="s">
        <v>1522</v>
      </c>
      <c r="AB18" s="119">
        <v>17</v>
      </c>
      <c r="AC18" s="42" t="s">
        <v>49</v>
      </c>
      <c r="AD18" s="37" t="s">
        <v>1523</v>
      </c>
      <c r="AE18" s="41" t="s">
        <v>1344</v>
      </c>
      <c r="AF18" s="37" t="s">
        <v>76</v>
      </c>
    </row>
    <row r="19" spans="1:32" s="8" customFormat="1" ht="19.5" hidden="1" customHeight="1" x14ac:dyDescent="0.2">
      <c r="A19" s="11"/>
      <c r="B19" s="11" t="s">
        <v>33</v>
      </c>
      <c r="C19" s="11" t="s">
        <v>77</v>
      </c>
      <c r="D19" s="11" t="s">
        <v>35</v>
      </c>
      <c r="E19" s="11" t="s">
        <v>36</v>
      </c>
      <c r="F19" s="11" t="s">
        <v>78</v>
      </c>
      <c r="G19" s="12" t="s">
        <v>38</v>
      </c>
      <c r="H19" s="92"/>
      <c r="I19" s="12" t="s">
        <v>54</v>
      </c>
      <c r="J19" s="12" t="s">
        <v>85</v>
      </c>
      <c r="K19" s="14"/>
      <c r="L19" s="11"/>
      <c r="M19" s="11"/>
      <c r="N19" s="11"/>
      <c r="O19" s="15"/>
      <c r="P19" s="16"/>
      <c r="Q19" s="17"/>
      <c r="R19" s="17"/>
      <c r="S19" s="17"/>
      <c r="T19" s="16"/>
      <c r="U19" s="18"/>
      <c r="V19" s="18"/>
      <c r="W19" s="18"/>
      <c r="X19" s="18"/>
      <c r="Y19" s="15"/>
      <c r="Z19" s="15"/>
      <c r="AA19" s="121" t="s">
        <v>1522</v>
      </c>
      <c r="AB19" s="118">
        <v>18</v>
      </c>
      <c r="AC19" s="89" t="s">
        <v>49</v>
      </c>
      <c r="AD19" s="88" t="s">
        <v>1523</v>
      </c>
      <c r="AE19" s="18"/>
      <c r="AF19" s="11"/>
    </row>
    <row r="20" spans="1:32" s="8" customFormat="1" ht="19.5" customHeight="1" x14ac:dyDescent="0.2">
      <c r="A20" s="37">
        <v>7</v>
      </c>
      <c r="B20" s="37" t="s">
        <v>33</v>
      </c>
      <c r="C20" s="37" t="s">
        <v>77</v>
      </c>
      <c r="D20" s="37" t="s">
        <v>35</v>
      </c>
      <c r="E20" s="37" t="s">
        <v>36</v>
      </c>
      <c r="F20" s="37" t="s">
        <v>78</v>
      </c>
      <c r="G20" s="37" t="s">
        <v>38</v>
      </c>
      <c r="H20" s="92">
        <v>90200000</v>
      </c>
      <c r="I20" s="38" t="s">
        <v>54</v>
      </c>
      <c r="J20" s="38" t="s">
        <v>86</v>
      </c>
      <c r="K20" s="37" t="s">
        <v>41</v>
      </c>
      <c r="L20" s="37" t="s">
        <v>80</v>
      </c>
      <c r="M20" s="37"/>
      <c r="N20" s="37">
        <v>80111600</v>
      </c>
      <c r="O20" s="38" t="s">
        <v>87</v>
      </c>
      <c r="P20" s="37" t="s">
        <v>82</v>
      </c>
      <c r="Q20" s="40">
        <v>44208</v>
      </c>
      <c r="R20" s="40"/>
      <c r="S20" s="40">
        <v>44226</v>
      </c>
      <c r="T20" s="37">
        <v>11</v>
      </c>
      <c r="U20" s="41" t="s">
        <v>83</v>
      </c>
      <c r="V20" s="110">
        <v>90200000</v>
      </c>
      <c r="W20" s="41">
        <v>8200000</v>
      </c>
      <c r="X20" s="73">
        <v>90200000</v>
      </c>
      <c r="Y20" s="38" t="s">
        <v>42</v>
      </c>
      <c r="Z20" s="38" t="s">
        <v>47</v>
      </c>
      <c r="AA20" s="122" t="s">
        <v>1522</v>
      </c>
      <c r="AB20" s="119">
        <v>19</v>
      </c>
      <c r="AC20" s="42" t="s">
        <v>49</v>
      </c>
      <c r="AD20" s="37" t="s">
        <v>1523</v>
      </c>
      <c r="AE20" s="41" t="s">
        <v>1344</v>
      </c>
      <c r="AF20" s="37" t="s">
        <v>76</v>
      </c>
    </row>
    <row r="21" spans="1:32" s="8" customFormat="1" ht="19.5" customHeight="1" x14ac:dyDescent="0.2">
      <c r="A21" s="37">
        <v>8</v>
      </c>
      <c r="B21" s="37" t="s">
        <v>33</v>
      </c>
      <c r="C21" s="37" t="s">
        <v>88</v>
      </c>
      <c r="D21" s="37" t="s">
        <v>35</v>
      </c>
      <c r="E21" s="37" t="s">
        <v>36</v>
      </c>
      <c r="F21" s="37" t="s">
        <v>53</v>
      </c>
      <c r="G21" s="37" t="s">
        <v>38</v>
      </c>
      <c r="H21" s="92">
        <v>500000000</v>
      </c>
      <c r="I21" s="38" t="s">
        <v>89</v>
      </c>
      <c r="J21" s="38" t="s">
        <v>1521</v>
      </c>
      <c r="K21" s="37" t="s">
        <v>41</v>
      </c>
      <c r="L21" s="37" t="s">
        <v>42</v>
      </c>
      <c r="M21" s="37"/>
      <c r="N21" s="37" t="s">
        <v>43</v>
      </c>
      <c r="O21" s="38" t="s">
        <v>91</v>
      </c>
      <c r="P21" s="37" t="s">
        <v>92</v>
      </c>
      <c r="Q21" s="40">
        <v>44367</v>
      </c>
      <c r="R21" s="40"/>
      <c r="S21" s="40">
        <v>44387</v>
      </c>
      <c r="T21" s="37">
        <v>6</v>
      </c>
      <c r="U21" s="41" t="s">
        <v>46</v>
      </c>
      <c r="V21" s="110">
        <f>500000000-324723630</f>
        <v>175276370</v>
      </c>
      <c r="W21" s="41"/>
      <c r="X21" s="73">
        <f>500000000-324723630</f>
        <v>175276370</v>
      </c>
      <c r="Y21" s="38" t="s">
        <v>42</v>
      </c>
      <c r="Z21" s="38" t="s">
        <v>47</v>
      </c>
      <c r="AA21" s="122" t="s">
        <v>1522</v>
      </c>
      <c r="AB21" s="119">
        <v>20</v>
      </c>
      <c r="AC21" s="42" t="s">
        <v>49</v>
      </c>
      <c r="AD21" s="37" t="s">
        <v>1523</v>
      </c>
      <c r="AE21" s="41" t="s">
        <v>1535</v>
      </c>
      <c r="AF21" s="37" t="s">
        <v>52</v>
      </c>
    </row>
    <row r="22" spans="1:32" s="8" customFormat="1" ht="19.5" customHeight="1" x14ac:dyDescent="0.2">
      <c r="A22" s="37">
        <v>9</v>
      </c>
      <c r="B22" s="37" t="s">
        <v>33</v>
      </c>
      <c r="C22" s="37" t="s">
        <v>77</v>
      </c>
      <c r="D22" s="37" t="s">
        <v>35</v>
      </c>
      <c r="E22" s="37" t="s">
        <v>36</v>
      </c>
      <c r="F22" s="37" t="s">
        <v>78</v>
      </c>
      <c r="G22" s="37" t="s">
        <v>38</v>
      </c>
      <c r="H22" s="94">
        <v>31350000</v>
      </c>
      <c r="I22" s="38" t="s">
        <v>89</v>
      </c>
      <c r="J22" s="38" t="s">
        <v>93</v>
      </c>
      <c r="K22" s="37" t="s">
        <v>41</v>
      </c>
      <c r="L22" s="37" t="s">
        <v>80</v>
      </c>
      <c r="M22" s="37"/>
      <c r="N22" s="37">
        <v>80111600</v>
      </c>
      <c r="O22" s="38" t="s">
        <v>94</v>
      </c>
      <c r="P22" s="37" t="s">
        <v>1461</v>
      </c>
      <c r="Q22" s="40">
        <v>44214</v>
      </c>
      <c r="R22" s="40"/>
      <c r="S22" s="40">
        <v>44226</v>
      </c>
      <c r="T22" s="37">
        <v>11</v>
      </c>
      <c r="U22" s="41" t="s">
        <v>83</v>
      </c>
      <c r="V22" s="110">
        <v>31350000</v>
      </c>
      <c r="W22" s="41">
        <v>2850000</v>
      </c>
      <c r="X22" s="73">
        <v>31350000</v>
      </c>
      <c r="Y22" s="38" t="s">
        <v>42</v>
      </c>
      <c r="Z22" s="38" t="s">
        <v>47</v>
      </c>
      <c r="AA22" s="122" t="s">
        <v>1522</v>
      </c>
      <c r="AB22" s="119">
        <v>21</v>
      </c>
      <c r="AC22" s="42" t="s">
        <v>49</v>
      </c>
      <c r="AD22" s="37" t="s">
        <v>1523</v>
      </c>
      <c r="AE22" s="41" t="s">
        <v>1344</v>
      </c>
      <c r="AF22" s="37" t="s">
        <v>76</v>
      </c>
    </row>
    <row r="23" spans="1:32" s="8" customFormat="1" ht="19.5" customHeight="1" x14ac:dyDescent="0.2">
      <c r="A23" s="37">
        <v>10</v>
      </c>
      <c r="B23" s="37" t="s">
        <v>33</v>
      </c>
      <c r="C23" s="37" t="s">
        <v>77</v>
      </c>
      <c r="D23" s="141" t="s">
        <v>35</v>
      </c>
      <c r="E23" s="142" t="s">
        <v>36</v>
      </c>
      <c r="F23" s="142" t="s">
        <v>78</v>
      </c>
      <c r="G23" s="37"/>
      <c r="H23" s="93">
        <v>80300000</v>
      </c>
      <c r="I23" s="143" t="s">
        <v>89</v>
      </c>
      <c r="J23" s="144" t="s">
        <v>1512</v>
      </c>
      <c r="K23" s="142" t="s">
        <v>41</v>
      </c>
      <c r="L23" s="142" t="s">
        <v>80</v>
      </c>
      <c r="M23" s="37"/>
      <c r="N23" s="142">
        <v>80111600</v>
      </c>
      <c r="O23" s="38" t="s">
        <v>97</v>
      </c>
      <c r="P23" s="37" t="s">
        <v>82</v>
      </c>
      <c r="Q23" s="40">
        <v>44253</v>
      </c>
      <c r="R23" s="40"/>
      <c r="S23" s="40">
        <v>44256</v>
      </c>
      <c r="T23" s="139">
        <v>11</v>
      </c>
      <c r="U23" s="37" t="s">
        <v>83</v>
      </c>
      <c r="V23" s="110">
        <v>80300000</v>
      </c>
      <c r="W23" s="41">
        <v>7300000</v>
      </c>
      <c r="X23" s="73">
        <v>80300000</v>
      </c>
      <c r="Y23" s="38" t="s">
        <v>47</v>
      </c>
      <c r="Z23" s="38" t="s">
        <v>47</v>
      </c>
      <c r="AA23" s="122" t="s">
        <v>1522</v>
      </c>
      <c r="AB23" s="119">
        <v>22</v>
      </c>
      <c r="AC23" s="42" t="s">
        <v>49</v>
      </c>
      <c r="AD23" s="37" t="s">
        <v>1523</v>
      </c>
      <c r="AE23" s="41" t="s">
        <v>1344</v>
      </c>
      <c r="AF23" s="37" t="s">
        <v>76</v>
      </c>
    </row>
    <row r="24" spans="1:32" s="8" customFormat="1" ht="19.5" hidden="1" customHeight="1" x14ac:dyDescent="0.2">
      <c r="A24" s="11"/>
      <c r="B24" s="11" t="s">
        <v>33</v>
      </c>
      <c r="C24" s="11" t="s">
        <v>77</v>
      </c>
      <c r="D24" s="11" t="s">
        <v>35</v>
      </c>
      <c r="E24" s="11" t="s">
        <v>36</v>
      </c>
      <c r="F24" s="11" t="s">
        <v>78</v>
      </c>
      <c r="G24" s="12" t="s">
        <v>38</v>
      </c>
      <c r="H24" s="92"/>
      <c r="I24" s="12" t="s">
        <v>89</v>
      </c>
      <c r="J24" s="12" t="s">
        <v>1512</v>
      </c>
      <c r="K24" s="14"/>
      <c r="L24" s="11"/>
      <c r="M24" s="11"/>
      <c r="N24" s="11"/>
      <c r="O24" s="15"/>
      <c r="P24" s="16"/>
      <c r="Q24" s="17"/>
      <c r="R24" s="17"/>
      <c r="S24" s="17"/>
      <c r="T24" s="16"/>
      <c r="U24" s="18"/>
      <c r="V24" s="18"/>
      <c r="W24" s="18"/>
      <c r="X24" s="18"/>
      <c r="Y24" s="15"/>
      <c r="Z24" s="15"/>
      <c r="AA24" s="121" t="s">
        <v>1522</v>
      </c>
      <c r="AB24" s="118">
        <v>23</v>
      </c>
      <c r="AC24" s="89" t="s">
        <v>49</v>
      </c>
      <c r="AD24" s="88" t="s">
        <v>1523</v>
      </c>
      <c r="AE24" s="18"/>
      <c r="AF24" s="11"/>
    </row>
    <row r="25" spans="1:32" s="8" customFormat="1" ht="19.5" customHeight="1" x14ac:dyDescent="0.2">
      <c r="A25" s="37">
        <v>11</v>
      </c>
      <c r="B25" s="37" t="s">
        <v>33</v>
      </c>
      <c r="C25" s="37" t="s">
        <v>77</v>
      </c>
      <c r="D25" s="37" t="s">
        <v>35</v>
      </c>
      <c r="E25" s="37" t="s">
        <v>36</v>
      </c>
      <c r="F25" s="37" t="s">
        <v>78</v>
      </c>
      <c r="G25" s="37" t="s">
        <v>38</v>
      </c>
      <c r="H25" s="92">
        <v>80300000</v>
      </c>
      <c r="I25" s="38" t="s">
        <v>89</v>
      </c>
      <c r="J25" s="38" t="s">
        <v>1512</v>
      </c>
      <c r="K25" s="37" t="s">
        <v>41</v>
      </c>
      <c r="L25" s="37" t="s">
        <v>80</v>
      </c>
      <c r="M25" s="37"/>
      <c r="N25" s="37">
        <v>80111600</v>
      </c>
      <c r="O25" s="38" t="s">
        <v>98</v>
      </c>
      <c r="P25" s="37" t="s">
        <v>82</v>
      </c>
      <c r="Q25" s="40">
        <v>44230</v>
      </c>
      <c r="R25" s="40"/>
      <c r="S25" s="40">
        <v>44237</v>
      </c>
      <c r="T25" s="37">
        <v>11</v>
      </c>
      <c r="U25" s="41" t="s">
        <v>83</v>
      </c>
      <c r="V25" s="110">
        <v>80300000</v>
      </c>
      <c r="W25" s="41">
        <v>7300000</v>
      </c>
      <c r="X25" s="73">
        <v>80300000</v>
      </c>
      <c r="Y25" s="38" t="s">
        <v>42</v>
      </c>
      <c r="Z25" s="38" t="s">
        <v>47</v>
      </c>
      <c r="AA25" s="122" t="s">
        <v>1522</v>
      </c>
      <c r="AB25" s="119">
        <v>24</v>
      </c>
      <c r="AC25" s="42" t="s">
        <v>49</v>
      </c>
      <c r="AD25" s="37" t="s">
        <v>1523</v>
      </c>
      <c r="AE25" s="41" t="s">
        <v>1344</v>
      </c>
      <c r="AF25" s="37" t="s">
        <v>76</v>
      </c>
    </row>
    <row r="26" spans="1:32" s="8" customFormat="1" ht="19.5" hidden="1" customHeight="1" x14ac:dyDescent="0.2">
      <c r="A26" s="11"/>
      <c r="B26" s="11" t="s">
        <v>33</v>
      </c>
      <c r="C26" s="11" t="s">
        <v>77</v>
      </c>
      <c r="D26" s="11" t="s">
        <v>35</v>
      </c>
      <c r="E26" s="11" t="s">
        <v>36</v>
      </c>
      <c r="F26" s="11" t="s">
        <v>78</v>
      </c>
      <c r="G26" s="12" t="s">
        <v>38</v>
      </c>
      <c r="H26" s="92"/>
      <c r="I26" s="12" t="s">
        <v>89</v>
      </c>
      <c r="J26" s="12" t="s">
        <v>1512</v>
      </c>
      <c r="K26" s="14"/>
      <c r="L26" s="11"/>
      <c r="M26" s="11"/>
      <c r="N26" s="11"/>
      <c r="O26" s="15"/>
      <c r="P26" s="16"/>
      <c r="Q26" s="17"/>
      <c r="R26" s="17"/>
      <c r="S26" s="17"/>
      <c r="T26" s="16"/>
      <c r="U26" s="18"/>
      <c r="V26" s="18"/>
      <c r="W26" s="18"/>
      <c r="X26" s="18"/>
      <c r="Y26" s="15"/>
      <c r="Z26" s="15"/>
      <c r="AA26" s="121" t="s">
        <v>1522</v>
      </c>
      <c r="AB26" s="118">
        <v>25</v>
      </c>
      <c r="AC26" s="89" t="s">
        <v>49</v>
      </c>
      <c r="AD26" s="88" t="s">
        <v>1523</v>
      </c>
      <c r="AE26" s="18"/>
      <c r="AF26" s="11"/>
    </row>
    <row r="27" spans="1:32" s="8" customFormat="1" ht="19.5" customHeight="1" x14ac:dyDescent="0.2">
      <c r="A27" s="37">
        <v>12</v>
      </c>
      <c r="B27" s="37" t="s">
        <v>33</v>
      </c>
      <c r="C27" s="37" t="s">
        <v>77</v>
      </c>
      <c r="D27" s="37" t="s">
        <v>35</v>
      </c>
      <c r="E27" s="37" t="s">
        <v>36</v>
      </c>
      <c r="F27" s="37" t="s">
        <v>78</v>
      </c>
      <c r="G27" s="37" t="s">
        <v>38</v>
      </c>
      <c r="H27" s="92">
        <v>49500000</v>
      </c>
      <c r="I27" s="38" t="s">
        <v>89</v>
      </c>
      <c r="J27" s="38" t="s">
        <v>1512</v>
      </c>
      <c r="K27" s="37" t="s">
        <v>41</v>
      </c>
      <c r="L27" s="37" t="s">
        <v>80</v>
      </c>
      <c r="M27" s="37"/>
      <c r="N27" s="37">
        <v>80111600</v>
      </c>
      <c r="O27" s="38" t="s">
        <v>99</v>
      </c>
      <c r="P27" s="37" t="s">
        <v>82</v>
      </c>
      <c r="Q27" s="40">
        <v>44208</v>
      </c>
      <c r="R27" s="40"/>
      <c r="S27" s="40">
        <v>44216</v>
      </c>
      <c r="T27" s="37">
        <v>11</v>
      </c>
      <c r="U27" s="41" t="s">
        <v>83</v>
      </c>
      <c r="V27" s="110">
        <v>49500000</v>
      </c>
      <c r="W27" s="41">
        <v>4500000</v>
      </c>
      <c r="X27" s="73">
        <v>49500000</v>
      </c>
      <c r="Y27" s="38" t="s">
        <v>42</v>
      </c>
      <c r="Z27" s="38" t="s">
        <v>47</v>
      </c>
      <c r="AA27" s="122" t="s">
        <v>1522</v>
      </c>
      <c r="AB27" s="119">
        <v>26</v>
      </c>
      <c r="AC27" s="42" t="s">
        <v>49</v>
      </c>
      <c r="AD27" s="37" t="s">
        <v>1523</v>
      </c>
      <c r="AE27" s="41" t="s">
        <v>1344</v>
      </c>
      <c r="AF27" s="37" t="s">
        <v>76</v>
      </c>
    </row>
    <row r="28" spans="1:32" s="8" customFormat="1" ht="19.5" customHeight="1" x14ac:dyDescent="0.2">
      <c r="A28" s="37">
        <v>13</v>
      </c>
      <c r="B28" s="37" t="s">
        <v>33</v>
      </c>
      <c r="C28" s="37" t="s">
        <v>77</v>
      </c>
      <c r="D28" s="37" t="s">
        <v>35</v>
      </c>
      <c r="E28" s="37" t="s">
        <v>36</v>
      </c>
      <c r="F28" s="37" t="s">
        <v>78</v>
      </c>
      <c r="G28" s="37" t="s">
        <v>38</v>
      </c>
      <c r="H28" s="92">
        <v>49500000</v>
      </c>
      <c r="I28" s="38" t="s">
        <v>89</v>
      </c>
      <c r="J28" s="38" t="s">
        <v>1512</v>
      </c>
      <c r="K28" s="37" t="s">
        <v>41</v>
      </c>
      <c r="L28" s="37" t="s">
        <v>80</v>
      </c>
      <c r="M28" s="37"/>
      <c r="N28" s="37">
        <v>80111600</v>
      </c>
      <c r="O28" s="38" t="s">
        <v>100</v>
      </c>
      <c r="P28" s="37" t="s">
        <v>82</v>
      </c>
      <c r="Q28" s="40">
        <v>44208</v>
      </c>
      <c r="R28" s="40"/>
      <c r="S28" s="40">
        <v>44226</v>
      </c>
      <c r="T28" s="37">
        <v>9</v>
      </c>
      <c r="U28" s="41" t="s">
        <v>83</v>
      </c>
      <c r="V28" s="110">
        <v>49500000</v>
      </c>
      <c r="W28" s="41">
        <v>5500000</v>
      </c>
      <c r="X28" s="73">
        <v>49500000</v>
      </c>
      <c r="Y28" s="38" t="s">
        <v>42</v>
      </c>
      <c r="Z28" s="38" t="s">
        <v>47</v>
      </c>
      <c r="AA28" s="122" t="s">
        <v>1522</v>
      </c>
      <c r="AB28" s="119">
        <v>27</v>
      </c>
      <c r="AC28" s="42" t="s">
        <v>49</v>
      </c>
      <c r="AD28" s="37" t="s">
        <v>1523</v>
      </c>
      <c r="AE28" s="41" t="s">
        <v>1344</v>
      </c>
      <c r="AF28" s="37" t="s">
        <v>76</v>
      </c>
    </row>
    <row r="29" spans="1:32" s="8" customFormat="1" ht="19.5" customHeight="1" x14ac:dyDescent="0.2">
      <c r="A29" s="37">
        <v>14</v>
      </c>
      <c r="B29" s="37" t="s">
        <v>33</v>
      </c>
      <c r="C29" s="37" t="s">
        <v>77</v>
      </c>
      <c r="D29" s="37" t="s">
        <v>35</v>
      </c>
      <c r="E29" s="37" t="s">
        <v>36</v>
      </c>
      <c r="F29" s="37" t="s">
        <v>78</v>
      </c>
      <c r="G29" s="37" t="s">
        <v>38</v>
      </c>
      <c r="H29" s="92">
        <v>80300000</v>
      </c>
      <c r="I29" s="38" t="s">
        <v>89</v>
      </c>
      <c r="J29" s="38" t="s">
        <v>1512</v>
      </c>
      <c r="K29" s="37" t="s">
        <v>41</v>
      </c>
      <c r="L29" s="37" t="s">
        <v>80</v>
      </c>
      <c r="M29" s="37"/>
      <c r="N29" s="37">
        <v>80111600</v>
      </c>
      <c r="O29" s="38" t="s">
        <v>101</v>
      </c>
      <c r="P29" s="37" t="s">
        <v>82</v>
      </c>
      <c r="Q29" s="40">
        <v>44214</v>
      </c>
      <c r="R29" s="40"/>
      <c r="S29" s="40">
        <v>44226</v>
      </c>
      <c r="T29" s="37">
        <v>11</v>
      </c>
      <c r="U29" s="41" t="s">
        <v>83</v>
      </c>
      <c r="V29" s="110">
        <v>80300000</v>
      </c>
      <c r="W29" s="41">
        <v>7300000</v>
      </c>
      <c r="X29" s="73">
        <v>80300000</v>
      </c>
      <c r="Y29" s="38" t="s">
        <v>42</v>
      </c>
      <c r="Z29" s="38" t="s">
        <v>47</v>
      </c>
      <c r="AA29" s="122" t="s">
        <v>1522</v>
      </c>
      <c r="AB29" s="119">
        <v>28</v>
      </c>
      <c r="AC29" s="42" t="s">
        <v>49</v>
      </c>
      <c r="AD29" s="37" t="s">
        <v>1523</v>
      </c>
      <c r="AE29" s="41" t="s">
        <v>1344</v>
      </c>
      <c r="AF29" s="37" t="s">
        <v>76</v>
      </c>
    </row>
    <row r="30" spans="1:32" s="8" customFormat="1" ht="19.5" hidden="1" customHeight="1" x14ac:dyDescent="0.2">
      <c r="A30" s="11"/>
      <c r="B30" s="11" t="s">
        <v>33</v>
      </c>
      <c r="C30" s="11" t="s">
        <v>77</v>
      </c>
      <c r="D30" s="11" t="s">
        <v>35</v>
      </c>
      <c r="E30" s="11" t="s">
        <v>36</v>
      </c>
      <c r="F30" s="11" t="s">
        <v>78</v>
      </c>
      <c r="G30" s="12" t="s">
        <v>38</v>
      </c>
      <c r="H30" s="92"/>
      <c r="I30" s="12" t="s">
        <v>89</v>
      </c>
      <c r="J30" s="12" t="s">
        <v>1512</v>
      </c>
      <c r="K30" s="14"/>
      <c r="L30" s="11"/>
      <c r="M30" s="11"/>
      <c r="N30" s="11"/>
      <c r="O30" s="15" t="s">
        <v>102</v>
      </c>
      <c r="P30" s="16"/>
      <c r="Q30" s="17"/>
      <c r="R30" s="17"/>
      <c r="S30" s="17"/>
      <c r="T30" s="16"/>
      <c r="U30" s="18"/>
      <c r="V30" s="18"/>
      <c r="W30" s="18"/>
      <c r="X30" s="18"/>
      <c r="Y30" s="15"/>
      <c r="Z30" s="15"/>
      <c r="AA30" s="121" t="s">
        <v>1522</v>
      </c>
      <c r="AB30" s="118">
        <v>29</v>
      </c>
      <c r="AC30" s="89" t="s">
        <v>49</v>
      </c>
      <c r="AD30" s="88" t="s">
        <v>1523</v>
      </c>
      <c r="AE30" s="18"/>
      <c r="AF30" s="11"/>
    </row>
    <row r="31" spans="1:32" s="8" customFormat="1" ht="19.5" customHeight="1" x14ac:dyDescent="0.2">
      <c r="A31" s="37">
        <v>15</v>
      </c>
      <c r="B31" s="37" t="s">
        <v>33</v>
      </c>
      <c r="C31" s="37" t="s">
        <v>77</v>
      </c>
      <c r="D31" s="37" t="s">
        <v>35</v>
      </c>
      <c r="E31" s="37" t="s">
        <v>36</v>
      </c>
      <c r="F31" s="37" t="s">
        <v>78</v>
      </c>
      <c r="G31" s="37" t="s">
        <v>38</v>
      </c>
      <c r="H31" s="92">
        <v>90200000</v>
      </c>
      <c r="I31" s="38" t="s">
        <v>89</v>
      </c>
      <c r="J31" s="38" t="s">
        <v>1512</v>
      </c>
      <c r="K31" s="37" t="s">
        <v>41</v>
      </c>
      <c r="L31" s="37" t="s">
        <v>80</v>
      </c>
      <c r="M31" s="37"/>
      <c r="N31" s="37">
        <v>80111600</v>
      </c>
      <c r="O31" s="38" t="s">
        <v>102</v>
      </c>
      <c r="P31" s="37" t="s">
        <v>82</v>
      </c>
      <c r="Q31" s="40">
        <v>44206</v>
      </c>
      <c r="R31" s="40"/>
      <c r="S31" s="40">
        <v>44226</v>
      </c>
      <c r="T31" s="37">
        <v>11</v>
      </c>
      <c r="U31" s="41" t="s">
        <v>83</v>
      </c>
      <c r="V31" s="110">
        <v>90200000</v>
      </c>
      <c r="W31" s="41">
        <v>8200000</v>
      </c>
      <c r="X31" s="73">
        <v>90200000</v>
      </c>
      <c r="Y31" s="38" t="s">
        <v>42</v>
      </c>
      <c r="Z31" s="38" t="s">
        <v>47</v>
      </c>
      <c r="AA31" s="122" t="s">
        <v>1522</v>
      </c>
      <c r="AB31" s="119">
        <v>30</v>
      </c>
      <c r="AC31" s="42" t="s">
        <v>49</v>
      </c>
      <c r="AD31" s="37" t="s">
        <v>1523</v>
      </c>
      <c r="AE31" s="41" t="s">
        <v>1344</v>
      </c>
      <c r="AF31" s="37" t="s">
        <v>76</v>
      </c>
    </row>
    <row r="32" spans="1:32" s="8" customFormat="1" ht="19.5" customHeight="1" x14ac:dyDescent="0.2">
      <c r="A32" s="37">
        <v>16</v>
      </c>
      <c r="B32" s="37" t="s">
        <v>33</v>
      </c>
      <c r="C32" s="37" t="s">
        <v>77</v>
      </c>
      <c r="D32" s="37" t="s">
        <v>35</v>
      </c>
      <c r="E32" s="37" t="s">
        <v>36</v>
      </c>
      <c r="F32" s="37" t="s">
        <v>78</v>
      </c>
      <c r="G32" s="37" t="s">
        <v>38</v>
      </c>
      <c r="H32" s="94">
        <v>80300000</v>
      </c>
      <c r="I32" s="38" t="s">
        <v>89</v>
      </c>
      <c r="J32" s="38" t="s">
        <v>1512</v>
      </c>
      <c r="K32" s="37" t="s">
        <v>41</v>
      </c>
      <c r="L32" s="37" t="s">
        <v>80</v>
      </c>
      <c r="M32" s="37"/>
      <c r="N32" s="37">
        <v>80111600</v>
      </c>
      <c r="O32" s="38" t="s">
        <v>101</v>
      </c>
      <c r="P32" s="37" t="s">
        <v>82</v>
      </c>
      <c r="Q32" s="40">
        <v>44249</v>
      </c>
      <c r="R32" s="40"/>
      <c r="S32" s="40">
        <v>44255</v>
      </c>
      <c r="T32" s="37">
        <v>11</v>
      </c>
      <c r="U32" s="41" t="s">
        <v>83</v>
      </c>
      <c r="V32" s="110">
        <v>80300000</v>
      </c>
      <c r="W32" s="41">
        <v>7300000</v>
      </c>
      <c r="X32" s="73">
        <v>80300000</v>
      </c>
      <c r="Y32" s="38" t="s">
        <v>42</v>
      </c>
      <c r="Z32" s="38" t="s">
        <v>47</v>
      </c>
      <c r="AA32" s="122" t="s">
        <v>1522</v>
      </c>
      <c r="AB32" s="119">
        <v>31</v>
      </c>
      <c r="AC32" s="42" t="s">
        <v>49</v>
      </c>
      <c r="AD32" s="37" t="s">
        <v>1523</v>
      </c>
      <c r="AE32" s="41" t="s">
        <v>1344</v>
      </c>
      <c r="AF32" s="37" t="s">
        <v>76</v>
      </c>
    </row>
    <row r="33" spans="1:32" s="8" customFormat="1" ht="19.5" hidden="1" customHeight="1" x14ac:dyDescent="0.2">
      <c r="A33" s="11"/>
      <c r="B33" s="11" t="s">
        <v>33</v>
      </c>
      <c r="C33" s="11" t="s">
        <v>77</v>
      </c>
      <c r="D33" s="11" t="s">
        <v>35</v>
      </c>
      <c r="E33" s="11" t="s">
        <v>36</v>
      </c>
      <c r="F33" s="11" t="s">
        <v>78</v>
      </c>
      <c r="G33" s="12" t="s">
        <v>38</v>
      </c>
      <c r="H33" s="92"/>
      <c r="I33" s="12" t="s">
        <v>89</v>
      </c>
      <c r="J33" s="12" t="s">
        <v>1512</v>
      </c>
      <c r="K33" s="14"/>
      <c r="L33" s="11"/>
      <c r="M33" s="11"/>
      <c r="N33" s="11"/>
      <c r="O33" s="15" t="s">
        <v>101</v>
      </c>
      <c r="P33" s="16"/>
      <c r="Q33" s="17"/>
      <c r="R33" s="17"/>
      <c r="S33" s="17"/>
      <c r="T33" s="16"/>
      <c r="U33" s="18"/>
      <c r="V33" s="18"/>
      <c r="W33" s="18"/>
      <c r="X33" s="18"/>
      <c r="Y33" s="15"/>
      <c r="Z33" s="15"/>
      <c r="AA33" s="121" t="s">
        <v>1522</v>
      </c>
      <c r="AB33" s="118">
        <v>32</v>
      </c>
      <c r="AC33" s="89" t="s">
        <v>49</v>
      </c>
      <c r="AD33" s="88" t="s">
        <v>1523</v>
      </c>
      <c r="AE33" s="18"/>
      <c r="AF33" s="11"/>
    </row>
    <row r="34" spans="1:32" s="8" customFormat="1" ht="19.5" customHeight="1" x14ac:dyDescent="0.2">
      <c r="A34" s="37">
        <v>17</v>
      </c>
      <c r="B34" s="37" t="s">
        <v>33</v>
      </c>
      <c r="C34" s="37" t="s">
        <v>77</v>
      </c>
      <c r="D34" s="37" t="s">
        <v>35</v>
      </c>
      <c r="E34" s="37" t="s">
        <v>36</v>
      </c>
      <c r="F34" s="37" t="s">
        <v>78</v>
      </c>
      <c r="G34" s="37" t="s">
        <v>38</v>
      </c>
      <c r="H34" s="92">
        <v>80300000</v>
      </c>
      <c r="I34" s="38" t="s">
        <v>89</v>
      </c>
      <c r="J34" s="38" t="s">
        <v>1512</v>
      </c>
      <c r="K34" s="37" t="s">
        <v>41</v>
      </c>
      <c r="L34" s="37" t="s">
        <v>80</v>
      </c>
      <c r="M34" s="37"/>
      <c r="N34" s="37">
        <v>80111600</v>
      </c>
      <c r="O34" s="38" t="s">
        <v>101</v>
      </c>
      <c r="P34" s="37" t="s">
        <v>82</v>
      </c>
      <c r="Q34" s="40">
        <v>44230</v>
      </c>
      <c r="R34" s="40"/>
      <c r="S34" s="40">
        <v>44232</v>
      </c>
      <c r="T34" s="37">
        <v>11</v>
      </c>
      <c r="U34" s="41" t="s">
        <v>83</v>
      </c>
      <c r="V34" s="110">
        <v>80300000</v>
      </c>
      <c r="W34" s="41">
        <v>7300000</v>
      </c>
      <c r="X34" s="73">
        <v>80300000</v>
      </c>
      <c r="Y34" s="38" t="s">
        <v>42</v>
      </c>
      <c r="Z34" s="38" t="s">
        <v>47</v>
      </c>
      <c r="AA34" s="122" t="s">
        <v>1522</v>
      </c>
      <c r="AB34" s="119">
        <v>33</v>
      </c>
      <c r="AC34" s="42" t="s">
        <v>49</v>
      </c>
      <c r="AD34" s="37" t="s">
        <v>1523</v>
      </c>
      <c r="AE34" s="41" t="s">
        <v>1344</v>
      </c>
      <c r="AF34" s="37" t="s">
        <v>76</v>
      </c>
    </row>
    <row r="35" spans="1:32" s="8" customFormat="1" ht="19.5" hidden="1" customHeight="1" x14ac:dyDescent="0.2">
      <c r="A35" s="11"/>
      <c r="B35" s="11" t="s">
        <v>33</v>
      </c>
      <c r="C35" s="11" t="s">
        <v>77</v>
      </c>
      <c r="D35" s="11" t="s">
        <v>35</v>
      </c>
      <c r="E35" s="11" t="s">
        <v>36</v>
      </c>
      <c r="F35" s="11" t="s">
        <v>78</v>
      </c>
      <c r="G35" s="12" t="s">
        <v>38</v>
      </c>
      <c r="H35" s="92"/>
      <c r="I35" s="12" t="s">
        <v>89</v>
      </c>
      <c r="J35" s="12" t="s">
        <v>1512</v>
      </c>
      <c r="K35" s="14"/>
      <c r="L35" s="11"/>
      <c r="M35" s="11"/>
      <c r="N35" s="11"/>
      <c r="O35" s="15" t="s">
        <v>101</v>
      </c>
      <c r="P35" s="16"/>
      <c r="Q35" s="17"/>
      <c r="R35" s="17"/>
      <c r="S35" s="17"/>
      <c r="T35" s="16"/>
      <c r="U35" s="18"/>
      <c r="V35" s="18"/>
      <c r="W35" s="18"/>
      <c r="X35" s="18"/>
      <c r="Y35" s="15"/>
      <c r="Z35" s="15"/>
      <c r="AA35" s="121" t="s">
        <v>1522</v>
      </c>
      <c r="AB35" s="118">
        <v>34</v>
      </c>
      <c r="AC35" s="89" t="s">
        <v>49</v>
      </c>
      <c r="AD35" s="88" t="s">
        <v>1523</v>
      </c>
      <c r="AE35" s="18"/>
      <c r="AF35" s="11"/>
    </row>
    <row r="36" spans="1:32" s="8" customFormat="1" ht="19.5" customHeight="1" x14ac:dyDescent="0.2">
      <c r="A36" s="37">
        <v>18</v>
      </c>
      <c r="B36" s="37" t="s">
        <v>33</v>
      </c>
      <c r="C36" s="37" t="s">
        <v>77</v>
      </c>
      <c r="D36" s="37" t="s">
        <v>35</v>
      </c>
      <c r="E36" s="37" t="s">
        <v>36</v>
      </c>
      <c r="F36" s="37" t="s">
        <v>78</v>
      </c>
      <c r="G36" s="37" t="s">
        <v>38</v>
      </c>
      <c r="H36" s="92">
        <v>80300000</v>
      </c>
      <c r="I36" s="38" t="s">
        <v>89</v>
      </c>
      <c r="J36" s="38" t="s">
        <v>1512</v>
      </c>
      <c r="K36" s="37" t="s">
        <v>41</v>
      </c>
      <c r="L36" s="37" t="s">
        <v>80</v>
      </c>
      <c r="M36" s="37"/>
      <c r="N36" s="37">
        <v>80111600</v>
      </c>
      <c r="O36" s="38" t="s">
        <v>101</v>
      </c>
      <c r="P36" s="37" t="s">
        <v>82</v>
      </c>
      <c r="Q36" s="40">
        <v>44230</v>
      </c>
      <c r="R36" s="40"/>
      <c r="S36" s="40">
        <v>44232</v>
      </c>
      <c r="T36" s="37">
        <v>11</v>
      </c>
      <c r="U36" s="41" t="s">
        <v>83</v>
      </c>
      <c r="V36" s="110">
        <v>80300000</v>
      </c>
      <c r="W36" s="41">
        <v>7300000</v>
      </c>
      <c r="X36" s="73">
        <v>80300000</v>
      </c>
      <c r="Y36" s="38" t="s">
        <v>42</v>
      </c>
      <c r="Z36" s="38" t="s">
        <v>47</v>
      </c>
      <c r="AA36" s="122" t="s">
        <v>1522</v>
      </c>
      <c r="AB36" s="119">
        <v>35</v>
      </c>
      <c r="AC36" s="42" t="s">
        <v>49</v>
      </c>
      <c r="AD36" s="37" t="s">
        <v>1523</v>
      </c>
      <c r="AE36" s="41" t="s">
        <v>1344</v>
      </c>
      <c r="AF36" s="37" t="s">
        <v>76</v>
      </c>
    </row>
    <row r="37" spans="1:32" s="8" customFormat="1" ht="19.5" hidden="1" customHeight="1" x14ac:dyDescent="0.2">
      <c r="A37" s="11"/>
      <c r="B37" s="11" t="s">
        <v>33</v>
      </c>
      <c r="C37" s="11" t="s">
        <v>77</v>
      </c>
      <c r="D37" s="11" t="s">
        <v>35</v>
      </c>
      <c r="E37" s="11" t="s">
        <v>36</v>
      </c>
      <c r="F37" s="11" t="s">
        <v>78</v>
      </c>
      <c r="G37" s="12" t="s">
        <v>38</v>
      </c>
      <c r="H37" s="92"/>
      <c r="I37" s="12" t="s">
        <v>89</v>
      </c>
      <c r="J37" s="12" t="s">
        <v>1512</v>
      </c>
      <c r="K37" s="14"/>
      <c r="L37" s="11"/>
      <c r="M37" s="11"/>
      <c r="N37" s="11"/>
      <c r="O37" s="15" t="s">
        <v>101</v>
      </c>
      <c r="P37" s="16"/>
      <c r="Q37" s="17"/>
      <c r="R37" s="17"/>
      <c r="S37" s="17"/>
      <c r="T37" s="16"/>
      <c r="U37" s="18"/>
      <c r="V37" s="18"/>
      <c r="W37" s="18"/>
      <c r="X37" s="18"/>
      <c r="Y37" s="15"/>
      <c r="Z37" s="15"/>
      <c r="AA37" s="121" t="s">
        <v>1522</v>
      </c>
      <c r="AB37" s="118">
        <v>36</v>
      </c>
      <c r="AC37" s="89" t="s">
        <v>49</v>
      </c>
      <c r="AD37" s="88" t="s">
        <v>1523</v>
      </c>
      <c r="AE37" s="18"/>
      <c r="AF37" s="11"/>
    </row>
    <row r="38" spans="1:32" s="8" customFormat="1" ht="19.5" customHeight="1" x14ac:dyDescent="0.2">
      <c r="A38" s="37">
        <v>19</v>
      </c>
      <c r="B38" s="37" t="s">
        <v>33</v>
      </c>
      <c r="C38" s="37" t="s">
        <v>77</v>
      </c>
      <c r="D38" s="37" t="s">
        <v>35</v>
      </c>
      <c r="E38" s="37" t="s">
        <v>36</v>
      </c>
      <c r="F38" s="37" t="s">
        <v>78</v>
      </c>
      <c r="G38" s="37" t="s">
        <v>38</v>
      </c>
      <c r="H38" s="92">
        <v>74800000</v>
      </c>
      <c r="I38" s="38" t="s">
        <v>89</v>
      </c>
      <c r="J38" s="38" t="s">
        <v>1512</v>
      </c>
      <c r="K38" s="37" t="s">
        <v>41</v>
      </c>
      <c r="L38" s="37" t="s">
        <v>80</v>
      </c>
      <c r="M38" s="37"/>
      <c r="N38" s="37">
        <v>80111600</v>
      </c>
      <c r="O38" s="38" t="s">
        <v>100</v>
      </c>
      <c r="P38" s="37" t="s">
        <v>82</v>
      </c>
      <c r="Q38" s="40">
        <v>44230</v>
      </c>
      <c r="R38" s="40"/>
      <c r="S38" s="40">
        <v>44232</v>
      </c>
      <c r="T38" s="37">
        <v>11</v>
      </c>
      <c r="U38" s="41" t="s">
        <v>83</v>
      </c>
      <c r="V38" s="110">
        <v>74800000</v>
      </c>
      <c r="W38" s="41">
        <v>6800000</v>
      </c>
      <c r="X38" s="73">
        <v>74800000</v>
      </c>
      <c r="Y38" s="38" t="s">
        <v>42</v>
      </c>
      <c r="Z38" s="38" t="s">
        <v>47</v>
      </c>
      <c r="AA38" s="122" t="s">
        <v>1522</v>
      </c>
      <c r="AB38" s="119">
        <v>37</v>
      </c>
      <c r="AC38" s="42" t="s">
        <v>49</v>
      </c>
      <c r="AD38" s="37" t="s">
        <v>1523</v>
      </c>
      <c r="AE38" s="41" t="s">
        <v>1344</v>
      </c>
      <c r="AF38" s="37" t="s">
        <v>76</v>
      </c>
    </row>
    <row r="39" spans="1:32" s="8" customFormat="1" ht="19.5" hidden="1" customHeight="1" x14ac:dyDescent="0.2">
      <c r="A39" s="11"/>
      <c r="B39" s="11" t="s">
        <v>33</v>
      </c>
      <c r="C39" s="11" t="s">
        <v>77</v>
      </c>
      <c r="D39" s="11" t="s">
        <v>35</v>
      </c>
      <c r="E39" s="11" t="s">
        <v>36</v>
      </c>
      <c r="F39" s="11" t="s">
        <v>78</v>
      </c>
      <c r="G39" s="12" t="s">
        <v>38</v>
      </c>
      <c r="H39" s="92"/>
      <c r="I39" s="12" t="s">
        <v>89</v>
      </c>
      <c r="J39" s="12" t="s">
        <v>1512</v>
      </c>
      <c r="K39" s="14"/>
      <c r="L39" s="11"/>
      <c r="M39" s="11"/>
      <c r="N39" s="11"/>
      <c r="O39" s="15"/>
      <c r="P39" s="16"/>
      <c r="Q39" s="17"/>
      <c r="R39" s="17"/>
      <c r="S39" s="17"/>
      <c r="T39" s="16"/>
      <c r="U39" s="18"/>
      <c r="V39" s="18"/>
      <c r="W39" s="18"/>
      <c r="X39" s="18"/>
      <c r="Y39" s="15"/>
      <c r="Z39" s="15"/>
      <c r="AA39" s="121" t="s">
        <v>1522</v>
      </c>
      <c r="AB39" s="118">
        <v>38</v>
      </c>
      <c r="AC39" s="89" t="s">
        <v>49</v>
      </c>
      <c r="AD39" s="88" t="s">
        <v>1523</v>
      </c>
      <c r="AE39" s="18"/>
      <c r="AF39" s="11"/>
    </row>
    <row r="40" spans="1:32" s="8" customFormat="1" ht="19.5" customHeight="1" x14ac:dyDescent="0.2">
      <c r="A40" s="37">
        <v>20</v>
      </c>
      <c r="B40" s="37" t="s">
        <v>33</v>
      </c>
      <c r="C40" s="37" t="s">
        <v>77</v>
      </c>
      <c r="D40" s="37" t="s">
        <v>35</v>
      </c>
      <c r="E40" s="37" t="s">
        <v>36</v>
      </c>
      <c r="F40" s="37" t="s">
        <v>78</v>
      </c>
      <c r="G40" s="37" t="s">
        <v>38</v>
      </c>
      <c r="H40" s="94">
        <v>42350000</v>
      </c>
      <c r="I40" s="38" t="s">
        <v>89</v>
      </c>
      <c r="J40" s="38" t="s">
        <v>1512</v>
      </c>
      <c r="K40" s="37" t="s">
        <v>41</v>
      </c>
      <c r="L40" s="37" t="s">
        <v>80</v>
      </c>
      <c r="M40" s="37"/>
      <c r="N40" s="37">
        <v>80111600</v>
      </c>
      <c r="O40" s="38" t="s">
        <v>103</v>
      </c>
      <c r="P40" s="37" t="s">
        <v>82</v>
      </c>
      <c r="Q40" s="40">
        <v>44255</v>
      </c>
      <c r="R40" s="40"/>
      <c r="S40" s="40">
        <v>44265</v>
      </c>
      <c r="T40" s="37">
        <v>11</v>
      </c>
      <c r="U40" s="41" t="s">
        <v>83</v>
      </c>
      <c r="V40" s="110">
        <v>42350000</v>
      </c>
      <c r="W40" s="41">
        <v>3850000</v>
      </c>
      <c r="X40" s="73">
        <v>42350000</v>
      </c>
      <c r="Y40" s="38" t="s">
        <v>42</v>
      </c>
      <c r="Z40" s="38" t="s">
        <v>47</v>
      </c>
      <c r="AA40" s="122" t="s">
        <v>1522</v>
      </c>
      <c r="AB40" s="119">
        <v>39</v>
      </c>
      <c r="AC40" s="42" t="s">
        <v>49</v>
      </c>
      <c r="AD40" s="37" t="s">
        <v>1523</v>
      </c>
      <c r="AE40" s="41" t="s">
        <v>1344</v>
      </c>
      <c r="AF40" s="37" t="s">
        <v>76</v>
      </c>
    </row>
    <row r="41" spans="1:32" s="8" customFormat="1" ht="19.5" customHeight="1" x14ac:dyDescent="0.2">
      <c r="A41" s="37">
        <v>21</v>
      </c>
      <c r="B41" s="37" t="s">
        <v>33</v>
      </c>
      <c r="C41" s="37" t="s">
        <v>77</v>
      </c>
      <c r="D41" s="37" t="s">
        <v>35</v>
      </c>
      <c r="E41" s="37" t="s">
        <v>36</v>
      </c>
      <c r="F41" s="37" t="s">
        <v>78</v>
      </c>
      <c r="G41" s="37" t="s">
        <v>38</v>
      </c>
      <c r="H41" s="92">
        <v>26950000</v>
      </c>
      <c r="I41" s="38" t="s">
        <v>89</v>
      </c>
      <c r="J41" s="38" t="s">
        <v>1512</v>
      </c>
      <c r="K41" s="37" t="s">
        <v>41</v>
      </c>
      <c r="L41" s="37" t="s">
        <v>80</v>
      </c>
      <c r="M41" s="37"/>
      <c r="N41" s="37">
        <v>80111600</v>
      </c>
      <c r="O41" s="38" t="s">
        <v>104</v>
      </c>
      <c r="P41" s="37" t="s">
        <v>1461</v>
      </c>
      <c r="Q41" s="40">
        <v>44214</v>
      </c>
      <c r="R41" s="40"/>
      <c r="S41" s="40">
        <v>44221</v>
      </c>
      <c r="T41" s="37">
        <v>11</v>
      </c>
      <c r="U41" s="41" t="s">
        <v>83</v>
      </c>
      <c r="V41" s="110">
        <v>26950000</v>
      </c>
      <c r="W41" s="41">
        <v>2450000</v>
      </c>
      <c r="X41" s="73">
        <v>26950000</v>
      </c>
      <c r="Y41" s="38" t="s">
        <v>42</v>
      </c>
      <c r="Z41" s="38" t="s">
        <v>47</v>
      </c>
      <c r="AA41" s="122" t="s">
        <v>1522</v>
      </c>
      <c r="AB41" s="119">
        <v>40</v>
      </c>
      <c r="AC41" s="42" t="s">
        <v>49</v>
      </c>
      <c r="AD41" s="37" t="s">
        <v>1523</v>
      </c>
      <c r="AE41" s="41" t="s">
        <v>1344</v>
      </c>
      <c r="AF41" s="37" t="s">
        <v>76</v>
      </c>
    </row>
    <row r="42" spans="1:32" s="8" customFormat="1" ht="19.5" customHeight="1" x14ac:dyDescent="0.2">
      <c r="A42" s="37">
        <v>22</v>
      </c>
      <c r="B42" s="37" t="s">
        <v>33</v>
      </c>
      <c r="C42" s="37" t="s">
        <v>77</v>
      </c>
      <c r="D42" s="37" t="s">
        <v>35</v>
      </c>
      <c r="E42" s="37" t="s">
        <v>36</v>
      </c>
      <c r="F42" s="37" t="s">
        <v>78</v>
      </c>
      <c r="G42" s="37" t="s">
        <v>38</v>
      </c>
      <c r="H42" s="92">
        <v>60500000</v>
      </c>
      <c r="I42" s="38" t="s">
        <v>89</v>
      </c>
      <c r="J42" s="38" t="s">
        <v>1512</v>
      </c>
      <c r="K42" s="37" t="s">
        <v>41</v>
      </c>
      <c r="L42" s="37" t="s">
        <v>80</v>
      </c>
      <c r="M42" s="37"/>
      <c r="N42" s="37">
        <v>80111600</v>
      </c>
      <c r="O42" s="38" t="s">
        <v>105</v>
      </c>
      <c r="P42" s="37" t="s">
        <v>82</v>
      </c>
      <c r="Q42" s="40">
        <v>44220</v>
      </c>
      <c r="R42" s="40"/>
      <c r="S42" s="40">
        <v>44226</v>
      </c>
      <c r="T42" s="37">
        <v>11</v>
      </c>
      <c r="U42" s="41" t="s">
        <v>83</v>
      </c>
      <c r="V42" s="110">
        <v>60500000</v>
      </c>
      <c r="W42" s="41">
        <v>5500000</v>
      </c>
      <c r="X42" s="73">
        <v>60500000</v>
      </c>
      <c r="Y42" s="38" t="s">
        <v>42</v>
      </c>
      <c r="Z42" s="38" t="s">
        <v>47</v>
      </c>
      <c r="AA42" s="122" t="s">
        <v>1522</v>
      </c>
      <c r="AB42" s="119">
        <v>41</v>
      </c>
      <c r="AC42" s="42" t="s">
        <v>49</v>
      </c>
      <c r="AD42" s="37" t="s">
        <v>1523</v>
      </c>
      <c r="AE42" s="41" t="s">
        <v>1344</v>
      </c>
      <c r="AF42" s="37" t="s">
        <v>76</v>
      </c>
    </row>
    <row r="43" spans="1:32" s="8" customFormat="1" ht="19.5" customHeight="1" x14ac:dyDescent="0.2">
      <c r="A43" s="37">
        <v>23</v>
      </c>
      <c r="B43" s="37" t="s">
        <v>33</v>
      </c>
      <c r="C43" s="37" t="s">
        <v>77</v>
      </c>
      <c r="D43" s="37" t="s">
        <v>35</v>
      </c>
      <c r="E43" s="37" t="s">
        <v>36</v>
      </c>
      <c r="F43" s="37" t="s">
        <v>78</v>
      </c>
      <c r="G43" s="37" t="s">
        <v>38</v>
      </c>
      <c r="H43" s="92">
        <v>26950000</v>
      </c>
      <c r="I43" s="38" t="s">
        <v>89</v>
      </c>
      <c r="J43" s="38" t="s">
        <v>1512</v>
      </c>
      <c r="K43" s="37" t="s">
        <v>41</v>
      </c>
      <c r="L43" s="37" t="s">
        <v>80</v>
      </c>
      <c r="M43" s="37"/>
      <c r="N43" s="37">
        <v>80111600</v>
      </c>
      <c r="O43" s="38" t="s">
        <v>106</v>
      </c>
      <c r="P43" s="37" t="s">
        <v>1461</v>
      </c>
      <c r="Q43" s="40">
        <v>44230</v>
      </c>
      <c r="R43" s="40"/>
      <c r="S43" s="40">
        <v>44232</v>
      </c>
      <c r="T43" s="37">
        <v>11</v>
      </c>
      <c r="U43" s="41" t="s">
        <v>83</v>
      </c>
      <c r="V43" s="110">
        <v>26950000</v>
      </c>
      <c r="W43" s="41">
        <v>2450000</v>
      </c>
      <c r="X43" s="73">
        <v>26950000</v>
      </c>
      <c r="Y43" s="38" t="s">
        <v>42</v>
      </c>
      <c r="Z43" s="38" t="s">
        <v>47</v>
      </c>
      <c r="AA43" s="122" t="s">
        <v>1522</v>
      </c>
      <c r="AB43" s="119">
        <v>42</v>
      </c>
      <c r="AC43" s="42" t="s">
        <v>49</v>
      </c>
      <c r="AD43" s="37" t="s">
        <v>1523</v>
      </c>
      <c r="AE43" s="41" t="s">
        <v>1344</v>
      </c>
      <c r="AF43" s="37" t="s">
        <v>76</v>
      </c>
    </row>
    <row r="44" spans="1:32" s="8" customFormat="1" ht="19.5" customHeight="1" x14ac:dyDescent="0.2">
      <c r="A44" s="37">
        <v>24</v>
      </c>
      <c r="B44" s="37" t="s">
        <v>33</v>
      </c>
      <c r="C44" s="37" t="s">
        <v>77</v>
      </c>
      <c r="D44" s="37" t="s">
        <v>35</v>
      </c>
      <c r="E44" s="37" t="s">
        <v>36</v>
      </c>
      <c r="F44" s="37" t="s">
        <v>78</v>
      </c>
      <c r="G44" s="37" t="s">
        <v>38</v>
      </c>
      <c r="H44" s="92">
        <v>26950000</v>
      </c>
      <c r="I44" s="38" t="s">
        <v>89</v>
      </c>
      <c r="J44" s="38" t="s">
        <v>1512</v>
      </c>
      <c r="K44" s="37" t="s">
        <v>41</v>
      </c>
      <c r="L44" s="37" t="s">
        <v>80</v>
      </c>
      <c r="M44" s="37"/>
      <c r="N44" s="37">
        <v>80111600</v>
      </c>
      <c r="O44" s="38" t="s">
        <v>106</v>
      </c>
      <c r="P44" s="37" t="s">
        <v>1461</v>
      </c>
      <c r="Q44" s="40">
        <v>44230</v>
      </c>
      <c r="R44" s="40"/>
      <c r="S44" s="40">
        <v>44232</v>
      </c>
      <c r="T44" s="37">
        <v>11</v>
      </c>
      <c r="U44" s="41" t="s">
        <v>83</v>
      </c>
      <c r="V44" s="110">
        <v>26950000</v>
      </c>
      <c r="W44" s="41">
        <v>2450000</v>
      </c>
      <c r="X44" s="73">
        <v>26950000</v>
      </c>
      <c r="Y44" s="38" t="s">
        <v>42</v>
      </c>
      <c r="Z44" s="38" t="s">
        <v>47</v>
      </c>
      <c r="AA44" s="122" t="s">
        <v>1522</v>
      </c>
      <c r="AB44" s="119">
        <v>43</v>
      </c>
      <c r="AC44" s="42" t="s">
        <v>49</v>
      </c>
      <c r="AD44" s="37" t="s">
        <v>1523</v>
      </c>
      <c r="AE44" s="41" t="s">
        <v>1344</v>
      </c>
      <c r="AF44" s="37" t="s">
        <v>76</v>
      </c>
    </row>
    <row r="45" spans="1:32" s="8" customFormat="1" ht="19.5" customHeight="1" x14ac:dyDescent="0.2">
      <c r="A45" s="37">
        <v>25</v>
      </c>
      <c r="B45" s="37" t="s">
        <v>33</v>
      </c>
      <c r="C45" s="37" t="s">
        <v>77</v>
      </c>
      <c r="D45" s="37" t="s">
        <v>35</v>
      </c>
      <c r="E45" s="37" t="s">
        <v>36</v>
      </c>
      <c r="F45" s="37" t="s">
        <v>78</v>
      </c>
      <c r="G45" s="37" t="s">
        <v>38</v>
      </c>
      <c r="H45" s="92">
        <v>26950000</v>
      </c>
      <c r="I45" s="38" t="s">
        <v>89</v>
      </c>
      <c r="J45" s="38" t="s">
        <v>1512</v>
      </c>
      <c r="K45" s="37" t="s">
        <v>41</v>
      </c>
      <c r="L45" s="37" t="s">
        <v>80</v>
      </c>
      <c r="M45" s="37"/>
      <c r="N45" s="37">
        <v>80111600</v>
      </c>
      <c r="O45" s="38" t="s">
        <v>108</v>
      </c>
      <c r="P45" s="37" t="s">
        <v>1461</v>
      </c>
      <c r="Q45" s="40">
        <v>44230</v>
      </c>
      <c r="R45" s="40"/>
      <c r="S45" s="40">
        <v>44232</v>
      </c>
      <c r="T45" s="37">
        <v>11</v>
      </c>
      <c r="U45" s="41" t="s">
        <v>83</v>
      </c>
      <c r="V45" s="110">
        <v>26950000</v>
      </c>
      <c r="W45" s="41">
        <v>2450000</v>
      </c>
      <c r="X45" s="73">
        <v>26950000</v>
      </c>
      <c r="Y45" s="38" t="s">
        <v>42</v>
      </c>
      <c r="Z45" s="38" t="s">
        <v>47</v>
      </c>
      <c r="AA45" s="122" t="s">
        <v>1522</v>
      </c>
      <c r="AB45" s="119">
        <v>44</v>
      </c>
      <c r="AC45" s="42" t="s">
        <v>49</v>
      </c>
      <c r="AD45" s="37" t="s">
        <v>1523</v>
      </c>
      <c r="AE45" s="41" t="s">
        <v>1344</v>
      </c>
      <c r="AF45" s="37" t="s">
        <v>76</v>
      </c>
    </row>
    <row r="46" spans="1:32" s="8" customFormat="1" ht="19.5" customHeight="1" x14ac:dyDescent="0.2">
      <c r="A46" s="37">
        <v>26</v>
      </c>
      <c r="B46" s="37" t="s">
        <v>33</v>
      </c>
      <c r="C46" s="37" t="s">
        <v>77</v>
      </c>
      <c r="D46" s="37" t="s">
        <v>35</v>
      </c>
      <c r="E46" s="37" t="s">
        <v>36</v>
      </c>
      <c r="F46" s="37" t="s">
        <v>78</v>
      </c>
      <c r="G46" s="37" t="s">
        <v>38</v>
      </c>
      <c r="H46" s="92">
        <v>26950000</v>
      </c>
      <c r="I46" s="38" t="s">
        <v>67</v>
      </c>
      <c r="J46" s="38" t="s">
        <v>109</v>
      </c>
      <c r="K46" s="37" t="s">
        <v>41</v>
      </c>
      <c r="L46" s="37" t="s">
        <v>80</v>
      </c>
      <c r="M46" s="37"/>
      <c r="N46" s="37">
        <v>80111600</v>
      </c>
      <c r="O46" s="38" t="s">
        <v>108</v>
      </c>
      <c r="P46" s="37" t="s">
        <v>1461</v>
      </c>
      <c r="Q46" s="40">
        <v>44230</v>
      </c>
      <c r="R46" s="40"/>
      <c r="S46" s="40">
        <v>44232</v>
      </c>
      <c r="T46" s="37">
        <v>11</v>
      </c>
      <c r="U46" s="41" t="s">
        <v>83</v>
      </c>
      <c r="V46" s="110">
        <v>26950000</v>
      </c>
      <c r="W46" s="41">
        <v>2450000</v>
      </c>
      <c r="X46" s="73">
        <v>26950000</v>
      </c>
      <c r="Y46" s="38" t="s">
        <v>42</v>
      </c>
      <c r="Z46" s="38" t="s">
        <v>47</v>
      </c>
      <c r="AA46" s="122" t="s">
        <v>1522</v>
      </c>
      <c r="AB46" s="119">
        <v>45</v>
      </c>
      <c r="AC46" s="42" t="s">
        <v>49</v>
      </c>
      <c r="AD46" s="37" t="s">
        <v>1523</v>
      </c>
      <c r="AE46" s="41" t="s">
        <v>1344</v>
      </c>
      <c r="AF46" s="37" t="s">
        <v>76</v>
      </c>
    </row>
    <row r="47" spans="1:32" s="8" customFormat="1" ht="19.5" customHeight="1" x14ac:dyDescent="0.2">
      <c r="A47" s="37">
        <v>27</v>
      </c>
      <c r="B47" s="37" t="s">
        <v>33</v>
      </c>
      <c r="C47" s="37" t="s">
        <v>77</v>
      </c>
      <c r="D47" s="37" t="s">
        <v>35</v>
      </c>
      <c r="E47" s="37" t="s">
        <v>36</v>
      </c>
      <c r="F47" s="37" t="s">
        <v>78</v>
      </c>
      <c r="G47" s="37" t="s">
        <v>38</v>
      </c>
      <c r="H47" s="92">
        <v>26950000</v>
      </c>
      <c r="I47" s="38" t="s">
        <v>67</v>
      </c>
      <c r="J47" s="38" t="s">
        <v>109</v>
      </c>
      <c r="K47" s="37" t="s">
        <v>41</v>
      </c>
      <c r="L47" s="37" t="s">
        <v>80</v>
      </c>
      <c r="M47" s="37"/>
      <c r="N47" s="37">
        <v>80111600</v>
      </c>
      <c r="O47" s="38" t="s">
        <v>106</v>
      </c>
      <c r="P47" s="37" t="s">
        <v>1461</v>
      </c>
      <c r="Q47" s="40">
        <v>44230</v>
      </c>
      <c r="R47" s="40"/>
      <c r="S47" s="40">
        <v>44232</v>
      </c>
      <c r="T47" s="37">
        <v>11</v>
      </c>
      <c r="U47" s="41" t="s">
        <v>83</v>
      </c>
      <c r="V47" s="110">
        <v>26950000</v>
      </c>
      <c r="W47" s="41">
        <v>2450000</v>
      </c>
      <c r="X47" s="73">
        <v>26950000</v>
      </c>
      <c r="Y47" s="38" t="s">
        <v>42</v>
      </c>
      <c r="Z47" s="38" t="s">
        <v>47</v>
      </c>
      <c r="AA47" s="122" t="s">
        <v>1522</v>
      </c>
      <c r="AB47" s="119">
        <v>46</v>
      </c>
      <c r="AC47" s="42" t="s">
        <v>49</v>
      </c>
      <c r="AD47" s="37" t="s">
        <v>1523</v>
      </c>
      <c r="AE47" s="41" t="s">
        <v>1344</v>
      </c>
      <c r="AF47" s="37" t="s">
        <v>76</v>
      </c>
    </row>
    <row r="48" spans="1:32" s="8" customFormat="1" ht="19.5" customHeight="1" x14ac:dyDescent="0.2">
      <c r="A48" s="37">
        <v>28</v>
      </c>
      <c r="B48" s="37" t="s">
        <v>33</v>
      </c>
      <c r="C48" s="37" t="s">
        <v>77</v>
      </c>
      <c r="D48" s="37" t="s">
        <v>35</v>
      </c>
      <c r="E48" s="37" t="s">
        <v>36</v>
      </c>
      <c r="F48" s="37" t="s">
        <v>78</v>
      </c>
      <c r="G48" s="37" t="s">
        <v>38</v>
      </c>
      <c r="H48" s="94">
        <v>26950000</v>
      </c>
      <c r="I48" s="38" t="s">
        <v>67</v>
      </c>
      <c r="J48" s="38" t="s">
        <v>109</v>
      </c>
      <c r="K48" s="37" t="s">
        <v>41</v>
      </c>
      <c r="L48" s="37" t="s">
        <v>80</v>
      </c>
      <c r="M48" s="37"/>
      <c r="N48" s="37">
        <v>80111600</v>
      </c>
      <c r="O48" s="38" t="s">
        <v>106</v>
      </c>
      <c r="P48" s="37" t="s">
        <v>1461</v>
      </c>
      <c r="Q48" s="40">
        <v>44230</v>
      </c>
      <c r="R48" s="40"/>
      <c r="S48" s="40">
        <v>44232</v>
      </c>
      <c r="T48" s="37">
        <v>11</v>
      </c>
      <c r="U48" s="41" t="s">
        <v>83</v>
      </c>
      <c r="V48" s="110">
        <v>26950000</v>
      </c>
      <c r="W48" s="41">
        <v>2450000</v>
      </c>
      <c r="X48" s="73">
        <v>26950000</v>
      </c>
      <c r="Y48" s="38" t="s">
        <v>42</v>
      </c>
      <c r="Z48" s="38" t="s">
        <v>47</v>
      </c>
      <c r="AA48" s="122" t="s">
        <v>1522</v>
      </c>
      <c r="AB48" s="119">
        <v>47</v>
      </c>
      <c r="AC48" s="42" t="s">
        <v>49</v>
      </c>
      <c r="AD48" s="37" t="s">
        <v>1523</v>
      </c>
      <c r="AE48" s="41" t="s">
        <v>1344</v>
      </c>
      <c r="AF48" s="37" t="s">
        <v>76</v>
      </c>
    </row>
    <row r="49" spans="1:16359" s="8" customFormat="1" ht="19.5" customHeight="1" x14ac:dyDescent="0.2">
      <c r="A49" s="37">
        <v>29</v>
      </c>
      <c r="B49" s="37" t="s">
        <v>33</v>
      </c>
      <c r="C49" s="37" t="s">
        <v>77</v>
      </c>
      <c r="D49" s="37" t="s">
        <v>35</v>
      </c>
      <c r="E49" s="37" t="s">
        <v>36</v>
      </c>
      <c r="F49" s="37" t="s">
        <v>78</v>
      </c>
      <c r="G49" s="37" t="s">
        <v>38</v>
      </c>
      <c r="H49" s="92">
        <v>26950000</v>
      </c>
      <c r="I49" s="38" t="s">
        <v>67</v>
      </c>
      <c r="J49" s="38" t="s">
        <v>109</v>
      </c>
      <c r="K49" s="37" t="s">
        <v>41</v>
      </c>
      <c r="L49" s="37" t="s">
        <v>80</v>
      </c>
      <c r="M49" s="37"/>
      <c r="N49" s="37">
        <v>80111600</v>
      </c>
      <c r="O49" s="38" t="s">
        <v>110</v>
      </c>
      <c r="P49" s="37" t="s">
        <v>1461</v>
      </c>
      <c r="Q49" s="40">
        <v>44230</v>
      </c>
      <c r="R49" s="40"/>
      <c r="S49" s="40">
        <v>44232</v>
      </c>
      <c r="T49" s="37">
        <v>11</v>
      </c>
      <c r="U49" s="41" t="s">
        <v>83</v>
      </c>
      <c r="V49" s="110">
        <v>26950000</v>
      </c>
      <c r="W49" s="41">
        <v>2450000</v>
      </c>
      <c r="X49" s="73">
        <v>26950000</v>
      </c>
      <c r="Y49" s="38" t="s">
        <v>42</v>
      </c>
      <c r="Z49" s="38" t="s">
        <v>47</v>
      </c>
      <c r="AA49" s="122" t="s">
        <v>1522</v>
      </c>
      <c r="AB49" s="119">
        <v>48</v>
      </c>
      <c r="AC49" s="42" t="s">
        <v>49</v>
      </c>
      <c r="AD49" s="37" t="s">
        <v>1523</v>
      </c>
      <c r="AE49" s="41" t="s">
        <v>1344</v>
      </c>
      <c r="AF49" s="37" t="s">
        <v>76</v>
      </c>
    </row>
    <row r="50" spans="1:16359" s="8" customFormat="1" ht="19.5" customHeight="1" x14ac:dyDescent="0.2">
      <c r="A50" s="37">
        <v>30</v>
      </c>
      <c r="B50" s="37" t="s">
        <v>33</v>
      </c>
      <c r="C50" s="37" t="s">
        <v>77</v>
      </c>
      <c r="D50" s="37" t="s">
        <v>35</v>
      </c>
      <c r="E50" s="37" t="s">
        <v>36</v>
      </c>
      <c r="F50" s="37" t="s">
        <v>78</v>
      </c>
      <c r="G50" s="37" t="s">
        <v>38</v>
      </c>
      <c r="H50" s="92">
        <v>26950000</v>
      </c>
      <c r="I50" s="38" t="s">
        <v>67</v>
      </c>
      <c r="J50" s="38" t="s">
        <v>109</v>
      </c>
      <c r="K50" s="37" t="s">
        <v>41</v>
      </c>
      <c r="L50" s="37" t="s">
        <v>80</v>
      </c>
      <c r="M50" s="37"/>
      <c r="N50" s="37">
        <v>80111600</v>
      </c>
      <c r="O50" s="38" t="s">
        <v>110</v>
      </c>
      <c r="P50" s="37" t="s">
        <v>1461</v>
      </c>
      <c r="Q50" s="40">
        <v>44230</v>
      </c>
      <c r="R50" s="40"/>
      <c r="S50" s="40">
        <v>44232</v>
      </c>
      <c r="T50" s="37">
        <v>11</v>
      </c>
      <c r="U50" s="41" t="s">
        <v>83</v>
      </c>
      <c r="V50" s="110">
        <v>26950000</v>
      </c>
      <c r="W50" s="41">
        <v>2450000</v>
      </c>
      <c r="X50" s="73">
        <v>26950000</v>
      </c>
      <c r="Y50" s="38" t="s">
        <v>42</v>
      </c>
      <c r="Z50" s="38" t="s">
        <v>47</v>
      </c>
      <c r="AA50" s="122" t="s">
        <v>1522</v>
      </c>
      <c r="AB50" s="119">
        <v>49</v>
      </c>
      <c r="AC50" s="42" t="s">
        <v>49</v>
      </c>
      <c r="AD50" s="37" t="s">
        <v>1523</v>
      </c>
      <c r="AE50" s="41" t="s">
        <v>1344</v>
      </c>
      <c r="AF50" s="37" t="s">
        <v>76</v>
      </c>
    </row>
    <row r="51" spans="1:16359" s="22" customFormat="1" ht="19.5" customHeight="1" x14ac:dyDescent="0.2">
      <c r="A51" s="37">
        <v>31</v>
      </c>
      <c r="B51" s="37" t="s">
        <v>33</v>
      </c>
      <c r="C51" s="37" t="s">
        <v>77</v>
      </c>
      <c r="D51" s="37" t="s">
        <v>35</v>
      </c>
      <c r="E51" s="37" t="s">
        <v>36</v>
      </c>
      <c r="F51" s="37" t="s">
        <v>78</v>
      </c>
      <c r="G51" s="37" t="s">
        <v>38</v>
      </c>
      <c r="H51" s="38">
        <v>26950000</v>
      </c>
      <c r="I51" s="38" t="s">
        <v>67</v>
      </c>
      <c r="J51" s="145" t="s">
        <v>109</v>
      </c>
      <c r="K51" s="37" t="s">
        <v>41</v>
      </c>
      <c r="L51" s="37" t="s">
        <v>80</v>
      </c>
      <c r="M51" s="38"/>
      <c r="N51" s="37">
        <v>80111600</v>
      </c>
      <c r="O51" s="146" t="s">
        <v>110</v>
      </c>
      <c r="P51" s="40" t="s">
        <v>1461</v>
      </c>
      <c r="Q51" s="40">
        <v>44230</v>
      </c>
      <c r="R51" s="37"/>
      <c r="S51" s="40">
        <v>44232</v>
      </c>
      <c r="T51" s="37">
        <v>11</v>
      </c>
      <c r="U51" s="41" t="s">
        <v>83</v>
      </c>
      <c r="V51" s="110">
        <v>26950000</v>
      </c>
      <c r="W51" s="37"/>
      <c r="X51" s="73">
        <v>26950000</v>
      </c>
      <c r="Y51" s="38" t="s">
        <v>42</v>
      </c>
      <c r="Z51" s="38" t="s">
        <v>47</v>
      </c>
      <c r="AA51" s="122" t="s">
        <v>1522</v>
      </c>
      <c r="AB51" s="147">
        <v>50</v>
      </c>
      <c r="AC51" s="42" t="s">
        <v>49</v>
      </c>
      <c r="AD51" s="41" t="s">
        <v>1523</v>
      </c>
      <c r="AE51" s="41" t="s">
        <v>1344</v>
      </c>
      <c r="AF51" s="37" t="s">
        <v>76</v>
      </c>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8"/>
      <c r="HP51" s="8"/>
      <c r="HQ51" s="8"/>
      <c r="HR51" s="8"/>
      <c r="HS51" s="8"/>
      <c r="HT51" s="8"/>
      <c r="HU51" s="8"/>
      <c r="HV51" s="8"/>
      <c r="HW51" s="8"/>
      <c r="HX51" s="8"/>
      <c r="HY51" s="8"/>
      <c r="HZ51" s="8"/>
      <c r="IA51" s="8"/>
      <c r="IB51" s="8"/>
      <c r="IC51" s="8"/>
      <c r="ID51" s="8"/>
      <c r="IE51" s="8"/>
      <c r="IF51" s="8"/>
      <c r="IG51" s="8"/>
      <c r="IH51" s="8"/>
      <c r="II51" s="8"/>
      <c r="IJ51" s="8"/>
      <c r="IK51" s="8"/>
      <c r="IL51" s="8"/>
      <c r="IM51" s="8"/>
      <c r="IN51" s="8"/>
      <c r="IO51" s="8"/>
      <c r="IP51" s="8"/>
      <c r="IQ51" s="8"/>
      <c r="IR51" s="8"/>
      <c r="IS51" s="8"/>
      <c r="IT51" s="8"/>
      <c r="IU51" s="8"/>
      <c r="IV51" s="8"/>
      <c r="IW51" s="8"/>
      <c r="IX51" s="8"/>
      <c r="IY51" s="8"/>
      <c r="IZ51" s="8"/>
      <c r="JA51" s="8"/>
      <c r="JB51" s="8"/>
      <c r="JC51" s="8"/>
      <c r="JD51" s="8"/>
      <c r="JE51" s="8"/>
      <c r="JF51" s="8"/>
      <c r="JG51" s="8"/>
      <c r="JH51" s="8"/>
      <c r="JI51" s="8"/>
      <c r="JJ51" s="8"/>
      <c r="JK51" s="8"/>
      <c r="JL51" s="8"/>
      <c r="JM51" s="8"/>
      <c r="JN51" s="8"/>
      <c r="JO51" s="8"/>
      <c r="JP51" s="8"/>
      <c r="JQ51" s="8"/>
      <c r="JR51" s="8"/>
      <c r="JS51" s="8"/>
      <c r="JT51" s="8"/>
      <c r="JU51" s="8"/>
      <c r="JV51" s="8"/>
      <c r="JW51" s="8"/>
      <c r="JX51" s="8"/>
      <c r="JY51" s="8"/>
      <c r="JZ51" s="8"/>
      <c r="KA51" s="8"/>
      <c r="KB51" s="8"/>
      <c r="KC51" s="8"/>
      <c r="KD51" s="8"/>
      <c r="KE51" s="8"/>
      <c r="KF51" s="8"/>
      <c r="KG51" s="8"/>
      <c r="KH51" s="8"/>
      <c r="KI51" s="8"/>
      <c r="KJ51" s="8"/>
      <c r="KK51" s="8"/>
      <c r="KL51" s="8"/>
      <c r="KM51" s="8"/>
      <c r="KN51" s="8"/>
      <c r="KO51" s="8"/>
      <c r="KP51" s="8"/>
      <c r="KQ51" s="8"/>
      <c r="KR51" s="8"/>
      <c r="KS51" s="8"/>
      <c r="KT51" s="8"/>
      <c r="KU51" s="8"/>
      <c r="KV51" s="8"/>
      <c r="KW51" s="8"/>
      <c r="KX51" s="8"/>
      <c r="KY51" s="8"/>
      <c r="KZ51" s="8"/>
      <c r="LA51" s="8"/>
      <c r="LB51" s="8"/>
      <c r="LC51" s="8"/>
      <c r="LD51" s="8"/>
      <c r="LE51" s="8"/>
      <c r="LF51" s="8"/>
      <c r="LG51" s="8"/>
      <c r="LH51" s="8"/>
      <c r="LI51" s="8"/>
      <c r="LJ51" s="8"/>
      <c r="LK51" s="8"/>
      <c r="LL51" s="8"/>
      <c r="LM51" s="8"/>
      <c r="LN51" s="8"/>
      <c r="LO51" s="8"/>
      <c r="LP51" s="8"/>
      <c r="LQ51" s="8"/>
      <c r="LR51" s="8"/>
      <c r="LS51" s="8"/>
      <c r="LT51" s="8"/>
      <c r="LU51" s="8"/>
      <c r="LV51" s="8"/>
      <c r="LW51" s="8"/>
      <c r="LX51" s="8"/>
      <c r="LY51" s="8"/>
      <c r="LZ51" s="8"/>
      <c r="MA51" s="8"/>
      <c r="MB51" s="8"/>
      <c r="MC51" s="8"/>
      <c r="MD51" s="8"/>
      <c r="ME51" s="8"/>
      <c r="MF51" s="8"/>
      <c r="MG51" s="8"/>
      <c r="MH51" s="8"/>
      <c r="MI51" s="8"/>
      <c r="MJ51" s="8"/>
      <c r="MK51" s="8"/>
      <c r="ML51" s="8"/>
      <c r="MM51" s="8"/>
      <c r="MN51" s="8"/>
      <c r="MO51" s="8"/>
      <c r="MP51" s="8"/>
      <c r="MQ51" s="8"/>
      <c r="MR51" s="8"/>
      <c r="MS51" s="8"/>
      <c r="MT51" s="8"/>
      <c r="MU51" s="8"/>
      <c r="MV51" s="8"/>
      <c r="MW51" s="8"/>
      <c r="MX51" s="8"/>
      <c r="MY51" s="8"/>
      <c r="MZ51" s="8"/>
      <c r="NA51" s="8"/>
      <c r="NB51" s="8"/>
      <c r="NC51" s="8"/>
      <c r="ND51" s="8"/>
      <c r="NE51" s="8"/>
      <c r="NF51" s="8"/>
      <c r="NG51" s="8"/>
      <c r="NH51" s="8"/>
      <c r="NI51" s="8"/>
      <c r="NJ51" s="8"/>
      <c r="NK51" s="8"/>
      <c r="NL51" s="8"/>
      <c r="NM51" s="8"/>
      <c r="NN51" s="8"/>
      <c r="NO51" s="8"/>
      <c r="NP51" s="8"/>
      <c r="NQ51" s="8"/>
      <c r="NR51" s="8"/>
      <c r="NS51" s="8"/>
      <c r="NT51" s="8"/>
      <c r="NU51" s="8"/>
      <c r="NV51" s="8"/>
      <c r="NW51" s="8"/>
      <c r="NX51" s="8"/>
      <c r="NY51" s="8"/>
      <c r="NZ51" s="8"/>
      <c r="OA51" s="8"/>
      <c r="OB51" s="8"/>
      <c r="OC51" s="8"/>
      <c r="OD51" s="8"/>
      <c r="OE51" s="8"/>
      <c r="OF51" s="8"/>
      <c r="OG51" s="8"/>
      <c r="OH51" s="8"/>
      <c r="OI51" s="8"/>
      <c r="OJ51" s="8"/>
      <c r="OK51" s="8"/>
      <c r="OL51" s="8"/>
      <c r="OM51" s="8"/>
      <c r="ON51" s="8"/>
      <c r="OO51" s="8"/>
      <c r="OP51" s="8"/>
      <c r="OQ51" s="8"/>
      <c r="OR51" s="8"/>
      <c r="OS51" s="8"/>
      <c r="OT51" s="8"/>
      <c r="OU51" s="8"/>
      <c r="OV51" s="8"/>
      <c r="OW51" s="8"/>
      <c r="OX51" s="8"/>
      <c r="OY51" s="8"/>
      <c r="OZ51" s="8"/>
      <c r="PA51" s="8"/>
      <c r="PB51" s="8"/>
      <c r="PC51" s="8"/>
      <c r="PD51" s="8"/>
      <c r="PE51" s="8"/>
      <c r="PF51" s="8"/>
      <c r="PG51" s="8"/>
      <c r="PH51" s="8"/>
      <c r="PI51" s="8"/>
      <c r="PJ51" s="8"/>
      <c r="PK51" s="8"/>
      <c r="PL51" s="8"/>
      <c r="PM51" s="8"/>
      <c r="PN51" s="8"/>
      <c r="PO51" s="8"/>
      <c r="PP51" s="8"/>
      <c r="PQ51" s="8"/>
      <c r="PR51" s="8"/>
      <c r="PS51" s="8"/>
      <c r="PT51" s="8"/>
      <c r="PU51" s="8"/>
      <c r="PV51" s="8"/>
      <c r="PW51" s="8"/>
      <c r="PX51" s="8"/>
      <c r="PY51" s="8"/>
      <c r="PZ51" s="8"/>
      <c r="QA51" s="8"/>
      <c r="QB51" s="8"/>
      <c r="QC51" s="8"/>
      <c r="QD51" s="8"/>
      <c r="QE51" s="8"/>
      <c r="QF51" s="8"/>
      <c r="QG51" s="8"/>
      <c r="QH51" s="8"/>
      <c r="QI51" s="8"/>
      <c r="QJ51" s="8"/>
      <c r="QK51" s="8"/>
      <c r="QL51" s="8"/>
      <c r="QM51" s="8"/>
      <c r="QN51" s="8"/>
      <c r="QO51" s="8"/>
      <c r="QP51" s="8"/>
      <c r="QQ51" s="8"/>
      <c r="QR51" s="8"/>
      <c r="QS51" s="8"/>
      <c r="QT51" s="8"/>
      <c r="QU51" s="8"/>
      <c r="QV51" s="8"/>
      <c r="QW51" s="8"/>
      <c r="QX51" s="8"/>
      <c r="QY51" s="8"/>
      <c r="QZ51" s="8"/>
      <c r="RA51" s="8"/>
      <c r="RB51" s="8"/>
      <c r="RC51" s="8"/>
      <c r="RD51" s="8"/>
      <c r="RE51" s="8"/>
      <c r="RF51" s="8"/>
      <c r="RG51" s="8"/>
      <c r="RH51" s="8"/>
      <c r="RI51" s="8"/>
      <c r="RJ51" s="8"/>
      <c r="RK51" s="8"/>
      <c r="RL51" s="8"/>
      <c r="RM51" s="8"/>
      <c r="RN51" s="8"/>
      <c r="RO51" s="8"/>
      <c r="RP51" s="8"/>
      <c r="RQ51" s="8"/>
      <c r="RR51" s="8"/>
      <c r="RS51" s="8"/>
      <c r="RT51" s="8"/>
      <c r="RU51" s="8"/>
      <c r="RV51" s="8"/>
      <c r="RW51" s="8"/>
      <c r="RX51" s="8"/>
      <c r="RY51" s="8"/>
      <c r="RZ51" s="8"/>
      <c r="SA51" s="8"/>
      <c r="SB51" s="8"/>
      <c r="SC51" s="8"/>
      <c r="SD51" s="8"/>
      <c r="SE51" s="8"/>
      <c r="SF51" s="8"/>
      <c r="SG51" s="8"/>
      <c r="SH51" s="8"/>
      <c r="SI51" s="8"/>
      <c r="SJ51" s="8"/>
      <c r="SK51" s="8"/>
      <c r="SL51" s="8"/>
      <c r="SM51" s="8"/>
      <c r="SN51" s="8"/>
      <c r="SO51" s="8"/>
      <c r="SP51" s="8"/>
      <c r="SQ51" s="8"/>
      <c r="SR51" s="8"/>
      <c r="SS51" s="8"/>
      <c r="ST51" s="8"/>
      <c r="SU51" s="8"/>
      <c r="SV51" s="8"/>
      <c r="SW51" s="8"/>
      <c r="SX51" s="8"/>
      <c r="SY51" s="8"/>
      <c r="SZ51" s="8"/>
      <c r="TA51" s="8"/>
      <c r="TB51" s="8"/>
      <c r="TC51" s="8"/>
      <c r="TD51" s="8"/>
      <c r="TE51" s="8"/>
      <c r="TF51" s="8"/>
      <c r="TG51" s="8"/>
      <c r="TH51" s="8"/>
      <c r="TI51" s="8"/>
      <c r="TJ51" s="8"/>
      <c r="TK51" s="8"/>
      <c r="TL51" s="8"/>
      <c r="TM51" s="8"/>
      <c r="TN51" s="8"/>
      <c r="TO51" s="8"/>
      <c r="TP51" s="8"/>
      <c r="TQ51" s="8"/>
      <c r="TR51" s="8"/>
      <c r="TS51" s="8"/>
      <c r="TT51" s="8"/>
      <c r="TU51" s="8"/>
      <c r="TV51" s="8"/>
      <c r="TW51" s="8"/>
      <c r="TX51" s="8"/>
      <c r="TY51" s="8"/>
      <c r="TZ51" s="8"/>
      <c r="UA51" s="8"/>
      <c r="UB51" s="8"/>
      <c r="UC51" s="8"/>
      <c r="UD51" s="8"/>
      <c r="UE51" s="8"/>
      <c r="UF51" s="8"/>
      <c r="UG51" s="8"/>
      <c r="UH51" s="8"/>
      <c r="UI51" s="8"/>
      <c r="UJ51" s="8"/>
      <c r="UK51" s="8"/>
      <c r="UL51" s="8"/>
      <c r="UM51" s="8"/>
      <c r="UN51" s="8"/>
      <c r="UO51" s="8"/>
      <c r="UP51" s="8"/>
      <c r="UQ51" s="8"/>
      <c r="UR51" s="8"/>
      <c r="US51" s="8"/>
      <c r="UT51" s="8"/>
      <c r="UU51" s="8"/>
      <c r="UV51" s="8"/>
      <c r="UW51" s="8"/>
      <c r="UX51" s="8"/>
      <c r="UY51" s="8"/>
      <c r="UZ51" s="8"/>
      <c r="VA51" s="8"/>
      <c r="VB51" s="8"/>
      <c r="VC51" s="8"/>
      <c r="VD51" s="8"/>
      <c r="VE51" s="8"/>
      <c r="VF51" s="8"/>
      <c r="VG51" s="8"/>
      <c r="VH51" s="8"/>
      <c r="VI51" s="8"/>
      <c r="VJ51" s="8"/>
      <c r="VK51" s="8"/>
      <c r="VL51" s="8"/>
      <c r="VM51" s="8"/>
      <c r="VN51" s="8"/>
      <c r="VO51" s="8"/>
      <c r="VP51" s="8"/>
      <c r="VQ51" s="8"/>
      <c r="VR51" s="8"/>
      <c r="VS51" s="8"/>
      <c r="VT51" s="8"/>
      <c r="VU51" s="8"/>
      <c r="VV51" s="8"/>
      <c r="VW51" s="8"/>
      <c r="VX51" s="8"/>
      <c r="VY51" s="8"/>
      <c r="VZ51" s="8"/>
      <c r="WA51" s="8"/>
      <c r="WB51" s="8"/>
      <c r="WC51" s="8"/>
      <c r="WD51" s="8"/>
      <c r="WE51" s="8"/>
      <c r="WF51" s="8"/>
      <c r="WG51" s="8"/>
      <c r="WH51" s="8"/>
      <c r="WI51" s="8"/>
      <c r="WJ51" s="8"/>
      <c r="WK51" s="8"/>
      <c r="WL51" s="8"/>
      <c r="WM51" s="8"/>
      <c r="WN51" s="8"/>
      <c r="WO51" s="8"/>
      <c r="WP51" s="8"/>
      <c r="WQ51" s="8"/>
      <c r="WR51" s="8"/>
      <c r="WS51" s="8"/>
      <c r="WT51" s="8"/>
      <c r="WU51" s="8"/>
      <c r="WV51" s="8"/>
      <c r="WW51" s="8"/>
      <c r="WX51" s="8"/>
      <c r="WY51" s="8"/>
      <c r="WZ51" s="8"/>
      <c r="XA51" s="8"/>
      <c r="XB51" s="8"/>
      <c r="XC51" s="8"/>
      <c r="XD51" s="8"/>
      <c r="XE51" s="8"/>
      <c r="XF51" s="8"/>
      <c r="XG51" s="8"/>
      <c r="XH51" s="8"/>
      <c r="XI51" s="8"/>
      <c r="XJ51" s="8"/>
      <c r="XK51" s="8"/>
      <c r="XL51" s="8"/>
      <c r="XM51" s="8"/>
      <c r="XN51" s="8"/>
      <c r="XO51" s="8"/>
      <c r="XP51" s="8"/>
      <c r="XQ51" s="8"/>
      <c r="XR51" s="8"/>
      <c r="XS51" s="8"/>
      <c r="XT51" s="8"/>
      <c r="XU51" s="8"/>
      <c r="XV51" s="8"/>
      <c r="XW51" s="8"/>
      <c r="XX51" s="8"/>
      <c r="XY51" s="8"/>
      <c r="XZ51" s="8"/>
      <c r="YA51" s="8"/>
      <c r="YB51" s="8"/>
      <c r="YC51" s="8"/>
      <c r="YD51" s="8"/>
      <c r="YE51" s="8"/>
      <c r="YF51" s="8"/>
      <c r="YG51" s="8"/>
      <c r="YH51" s="8"/>
      <c r="YI51" s="8"/>
      <c r="YJ51" s="8"/>
      <c r="YK51" s="8"/>
      <c r="YL51" s="8"/>
      <c r="YM51" s="8"/>
      <c r="YN51" s="8"/>
      <c r="YO51" s="8"/>
      <c r="YP51" s="8"/>
      <c r="YQ51" s="8"/>
      <c r="YR51" s="8"/>
      <c r="YS51" s="8"/>
      <c r="YT51" s="8"/>
      <c r="YU51" s="8"/>
      <c r="YV51" s="8"/>
      <c r="YW51" s="8"/>
      <c r="YX51" s="8"/>
      <c r="YY51" s="8"/>
      <c r="YZ51" s="8"/>
      <c r="ZA51" s="8"/>
      <c r="ZB51" s="8"/>
      <c r="ZC51" s="8"/>
      <c r="ZD51" s="8"/>
      <c r="ZE51" s="8"/>
      <c r="ZF51" s="8"/>
      <c r="ZG51" s="8"/>
      <c r="ZH51" s="8"/>
      <c r="ZI51" s="8"/>
      <c r="ZJ51" s="8"/>
      <c r="ZK51" s="8"/>
      <c r="ZL51" s="8"/>
      <c r="ZM51" s="8"/>
      <c r="ZN51" s="8"/>
      <c r="ZO51" s="8"/>
      <c r="ZP51" s="8"/>
      <c r="ZQ51" s="8"/>
      <c r="ZR51" s="8"/>
      <c r="ZS51" s="8"/>
      <c r="ZT51" s="8"/>
      <c r="ZU51" s="8"/>
      <c r="ZV51" s="8"/>
      <c r="ZW51" s="8"/>
      <c r="ZX51" s="8"/>
      <c r="ZY51" s="8"/>
      <c r="ZZ51" s="8"/>
      <c r="AAA51" s="8"/>
      <c r="AAB51" s="8"/>
      <c r="AAC51" s="8"/>
      <c r="AAD51" s="8"/>
      <c r="AAE51" s="8"/>
      <c r="AAF51" s="8"/>
      <c r="AAG51" s="8"/>
      <c r="AAH51" s="8"/>
      <c r="AAI51" s="8"/>
      <c r="AAJ51" s="8"/>
      <c r="AAK51" s="8"/>
      <c r="AAL51" s="8"/>
      <c r="AAM51" s="8"/>
      <c r="AAN51" s="8"/>
      <c r="AAO51" s="8"/>
      <c r="AAP51" s="8"/>
      <c r="AAQ51" s="8"/>
      <c r="AAR51" s="8"/>
      <c r="AAS51" s="8"/>
      <c r="AAT51" s="8"/>
      <c r="AAU51" s="8"/>
      <c r="AAV51" s="8"/>
      <c r="AAW51" s="8"/>
      <c r="AAX51" s="8"/>
      <c r="AAY51" s="8"/>
      <c r="AAZ51" s="8"/>
      <c r="ABA51" s="8"/>
      <c r="ABB51" s="8"/>
      <c r="ABC51" s="8"/>
      <c r="ABD51" s="8"/>
      <c r="ABE51" s="8"/>
      <c r="ABF51" s="8"/>
      <c r="ABG51" s="8"/>
      <c r="ABH51" s="8"/>
      <c r="ABI51" s="8"/>
      <c r="ABJ51" s="8"/>
      <c r="ABK51" s="8"/>
      <c r="ABL51" s="8"/>
      <c r="ABM51" s="8"/>
      <c r="ABN51" s="8"/>
      <c r="ABO51" s="8"/>
      <c r="ABP51" s="8"/>
      <c r="ABQ51" s="8"/>
      <c r="ABR51" s="8"/>
      <c r="ABS51" s="8"/>
      <c r="ABT51" s="8"/>
      <c r="ABU51" s="8"/>
      <c r="ABV51" s="8"/>
      <c r="ABW51" s="8"/>
      <c r="ABX51" s="8"/>
      <c r="ABY51" s="8"/>
      <c r="ABZ51" s="8"/>
      <c r="ACA51" s="8"/>
      <c r="ACB51" s="8"/>
      <c r="ACC51" s="8"/>
      <c r="ACD51" s="8"/>
      <c r="ACE51" s="8"/>
      <c r="ACF51" s="8"/>
      <c r="ACG51" s="8"/>
      <c r="ACH51" s="8"/>
      <c r="ACI51" s="8"/>
      <c r="ACJ51" s="8"/>
      <c r="ACK51" s="8"/>
      <c r="ACL51" s="8"/>
      <c r="ACM51" s="8"/>
      <c r="ACN51" s="8"/>
      <c r="ACO51" s="8"/>
      <c r="ACP51" s="8"/>
      <c r="ACQ51" s="8"/>
      <c r="ACR51" s="8"/>
      <c r="ACS51" s="8"/>
      <c r="ACT51" s="8"/>
      <c r="ACU51" s="8"/>
      <c r="ACV51" s="8"/>
      <c r="ACW51" s="8"/>
      <c r="ACX51" s="8"/>
      <c r="ACY51" s="8"/>
      <c r="ACZ51" s="8"/>
      <c r="ADA51" s="8"/>
      <c r="ADB51" s="8"/>
      <c r="ADC51" s="8"/>
      <c r="ADD51" s="8"/>
      <c r="ADE51" s="8"/>
      <c r="ADF51" s="8"/>
      <c r="ADG51" s="8"/>
      <c r="ADH51" s="8"/>
      <c r="ADI51" s="8"/>
      <c r="ADJ51" s="8"/>
      <c r="ADK51" s="8"/>
      <c r="ADL51" s="8"/>
      <c r="ADM51" s="8"/>
      <c r="ADN51" s="8"/>
      <c r="ADO51" s="8"/>
      <c r="ADP51" s="8"/>
      <c r="ADQ51" s="8"/>
      <c r="ADR51" s="8"/>
      <c r="ADS51" s="8"/>
      <c r="ADT51" s="8"/>
      <c r="ADU51" s="8"/>
      <c r="ADV51" s="8"/>
      <c r="ADW51" s="8"/>
      <c r="ADX51" s="8"/>
      <c r="ADY51" s="8"/>
      <c r="ADZ51" s="8"/>
      <c r="AEA51" s="8"/>
      <c r="AEB51" s="8"/>
      <c r="AEC51" s="8"/>
      <c r="AED51" s="8"/>
      <c r="AEE51" s="8"/>
      <c r="AEF51" s="8"/>
      <c r="AEG51" s="8"/>
      <c r="AEH51" s="8"/>
      <c r="AEI51" s="8"/>
      <c r="AEJ51" s="8"/>
      <c r="AEK51" s="8"/>
      <c r="AEL51" s="8"/>
      <c r="AEM51" s="8"/>
      <c r="AEN51" s="8"/>
      <c r="AEO51" s="8"/>
      <c r="AEP51" s="8"/>
      <c r="AEQ51" s="8"/>
      <c r="AER51" s="8"/>
      <c r="AES51" s="8"/>
      <c r="AET51" s="8"/>
      <c r="AEU51" s="8"/>
      <c r="AEV51" s="8"/>
      <c r="AEW51" s="8"/>
      <c r="AEX51" s="8"/>
      <c r="AEY51" s="8"/>
      <c r="AEZ51" s="8"/>
      <c r="AFA51" s="8"/>
      <c r="AFB51" s="8"/>
      <c r="AFC51" s="8"/>
      <c r="AFD51" s="8"/>
      <c r="AFE51" s="8"/>
      <c r="AFF51" s="8"/>
      <c r="AFG51" s="8"/>
      <c r="AFH51" s="8"/>
      <c r="AFI51" s="8"/>
      <c r="AFJ51" s="8"/>
      <c r="AFK51" s="8"/>
      <c r="AFL51" s="8"/>
      <c r="AFM51" s="8"/>
      <c r="AFN51" s="8"/>
      <c r="AFO51" s="8"/>
      <c r="AFP51" s="8"/>
      <c r="AFQ51" s="8"/>
      <c r="AFR51" s="8"/>
      <c r="AFS51" s="8"/>
      <c r="AFT51" s="8"/>
      <c r="AFU51" s="8"/>
      <c r="AFV51" s="8"/>
      <c r="AFW51" s="8"/>
      <c r="AFX51" s="8"/>
      <c r="AFY51" s="8"/>
      <c r="AFZ51" s="8"/>
      <c r="AGA51" s="8"/>
      <c r="AGB51" s="8"/>
      <c r="AGC51" s="8"/>
      <c r="AGD51" s="8"/>
      <c r="AGE51" s="8"/>
      <c r="AGF51" s="8"/>
      <c r="AGG51" s="8"/>
      <c r="AGH51" s="8"/>
      <c r="AGI51" s="8"/>
      <c r="AGJ51" s="8"/>
      <c r="AGK51" s="8"/>
      <c r="AGL51" s="8"/>
      <c r="AGM51" s="8"/>
      <c r="AGN51" s="8"/>
      <c r="AGO51" s="8"/>
      <c r="AGP51" s="8"/>
      <c r="AGQ51" s="8"/>
      <c r="AGR51" s="8"/>
      <c r="AGS51" s="8"/>
      <c r="AGT51" s="8"/>
      <c r="AGU51" s="8"/>
      <c r="AGV51" s="8"/>
      <c r="AGW51" s="8"/>
      <c r="AGX51" s="8"/>
      <c r="AGY51" s="8"/>
      <c r="AGZ51" s="8"/>
      <c r="AHA51" s="8"/>
      <c r="AHB51" s="8"/>
      <c r="AHC51" s="8"/>
      <c r="AHD51" s="8"/>
      <c r="AHE51" s="8"/>
      <c r="AHF51" s="8"/>
      <c r="AHG51" s="8"/>
      <c r="AHH51" s="8"/>
      <c r="AHI51" s="8"/>
      <c r="AHJ51" s="8"/>
      <c r="AHK51" s="8"/>
      <c r="AHL51" s="8"/>
      <c r="AHM51" s="8"/>
      <c r="AHN51" s="8"/>
      <c r="AHO51" s="8"/>
      <c r="AHP51" s="8"/>
      <c r="AHQ51" s="8"/>
      <c r="AHR51" s="8"/>
      <c r="AHS51" s="8"/>
      <c r="AHT51" s="8"/>
      <c r="AHU51" s="8"/>
      <c r="AHV51" s="8"/>
      <c r="AHW51" s="8"/>
      <c r="AHX51" s="8"/>
      <c r="AHY51" s="8"/>
      <c r="AHZ51" s="8"/>
      <c r="AIA51" s="8"/>
      <c r="AIB51" s="8"/>
      <c r="AIC51" s="8"/>
      <c r="AID51" s="8"/>
      <c r="AIE51" s="8"/>
      <c r="AIF51" s="8"/>
      <c r="AIG51" s="8"/>
      <c r="AIH51" s="8"/>
      <c r="AII51" s="8"/>
      <c r="AIJ51" s="8"/>
      <c r="AIK51" s="8"/>
      <c r="AIL51" s="8"/>
      <c r="AIM51" s="8"/>
      <c r="AIN51" s="8"/>
      <c r="AIO51" s="8"/>
      <c r="AIP51" s="8"/>
      <c r="AIQ51" s="8"/>
      <c r="AIR51" s="8"/>
      <c r="AIS51" s="8"/>
      <c r="AIT51" s="8"/>
      <c r="AIU51" s="8"/>
      <c r="AIV51" s="8"/>
      <c r="AIW51" s="8"/>
      <c r="AIX51" s="8"/>
      <c r="AIY51" s="8"/>
      <c r="AIZ51" s="8"/>
      <c r="AJA51" s="8"/>
      <c r="AJB51" s="8"/>
      <c r="AJC51" s="8"/>
      <c r="AJD51" s="8"/>
      <c r="AJE51" s="8"/>
      <c r="AJF51" s="8"/>
      <c r="AJG51" s="8"/>
      <c r="AJH51" s="8"/>
      <c r="AJI51" s="8"/>
      <c r="AJJ51" s="8"/>
      <c r="AJK51" s="8"/>
      <c r="AJL51" s="8"/>
      <c r="AJM51" s="8"/>
      <c r="AJN51" s="8"/>
      <c r="AJO51" s="8"/>
      <c r="AJP51" s="8"/>
      <c r="AJQ51" s="8"/>
      <c r="AJR51" s="8"/>
      <c r="AJS51" s="8"/>
      <c r="AJT51" s="8"/>
      <c r="AJU51" s="8"/>
      <c r="AJV51" s="8"/>
      <c r="AJW51" s="8"/>
      <c r="AJX51" s="8"/>
      <c r="AJY51" s="8"/>
      <c r="AJZ51" s="8"/>
      <c r="AKA51" s="8"/>
      <c r="AKB51" s="8"/>
      <c r="AKC51" s="8"/>
      <c r="AKD51" s="8"/>
      <c r="AKE51" s="8"/>
      <c r="AKF51" s="8"/>
      <c r="AKG51" s="8"/>
      <c r="AKH51" s="8"/>
      <c r="AKI51" s="8"/>
      <c r="AKJ51" s="8"/>
      <c r="AKK51" s="8"/>
      <c r="AKL51" s="8"/>
      <c r="AKM51" s="8"/>
      <c r="AKN51" s="8"/>
      <c r="AKO51" s="8"/>
      <c r="AKP51" s="8"/>
      <c r="AKQ51" s="8"/>
      <c r="AKR51" s="8"/>
      <c r="AKS51" s="8"/>
      <c r="AKT51" s="8"/>
      <c r="AKU51" s="8"/>
      <c r="AKV51" s="8"/>
      <c r="AKW51" s="8"/>
      <c r="AKX51" s="8"/>
      <c r="AKY51" s="8"/>
      <c r="AKZ51" s="8"/>
      <c r="ALA51" s="8"/>
      <c r="ALB51" s="8"/>
      <c r="ALC51" s="8"/>
      <c r="ALD51" s="8"/>
      <c r="ALE51" s="8"/>
      <c r="ALF51" s="8"/>
      <c r="ALG51" s="8"/>
      <c r="ALH51" s="8"/>
      <c r="ALI51" s="8"/>
      <c r="ALJ51" s="8"/>
      <c r="ALK51" s="8"/>
      <c r="ALL51" s="8"/>
      <c r="ALM51" s="8"/>
      <c r="ALN51" s="8"/>
      <c r="ALO51" s="8"/>
      <c r="ALP51" s="8"/>
      <c r="ALQ51" s="8"/>
      <c r="ALR51" s="8"/>
      <c r="ALS51" s="8"/>
      <c r="ALT51" s="8"/>
      <c r="ALU51" s="8"/>
      <c r="ALV51" s="8"/>
      <c r="ALW51" s="8"/>
      <c r="ALX51" s="8"/>
      <c r="ALY51" s="8"/>
      <c r="ALZ51" s="8"/>
      <c r="AMA51" s="8"/>
      <c r="AMB51" s="8"/>
      <c r="AMC51" s="8"/>
      <c r="AMD51" s="8"/>
      <c r="AME51" s="8"/>
      <c r="AMF51" s="8"/>
      <c r="AMG51" s="8"/>
      <c r="AMH51" s="8"/>
      <c r="AMI51" s="8"/>
      <c r="AMJ51" s="8"/>
      <c r="AMK51" s="8"/>
      <c r="AML51" s="8"/>
      <c r="AMM51" s="8"/>
      <c r="AMN51" s="8"/>
      <c r="AMO51" s="8"/>
      <c r="AMP51" s="8"/>
      <c r="AMQ51" s="8"/>
      <c r="AMR51" s="8"/>
      <c r="AMS51" s="8"/>
      <c r="AMT51" s="8"/>
      <c r="AMU51" s="8"/>
      <c r="AMV51" s="8"/>
      <c r="AMW51" s="8"/>
      <c r="AMX51" s="8"/>
      <c r="AMY51" s="8"/>
      <c r="AMZ51" s="8"/>
      <c r="ANA51" s="8"/>
      <c r="ANB51" s="8"/>
      <c r="ANC51" s="8"/>
      <c r="AND51" s="8"/>
      <c r="ANE51" s="8"/>
      <c r="ANF51" s="8"/>
      <c r="ANG51" s="8"/>
      <c r="ANH51" s="8"/>
      <c r="ANI51" s="8"/>
      <c r="ANJ51" s="8"/>
      <c r="ANK51" s="8"/>
      <c r="ANL51" s="8"/>
      <c r="ANM51" s="8"/>
      <c r="ANN51" s="8"/>
      <c r="ANO51" s="8"/>
      <c r="ANP51" s="8"/>
      <c r="ANQ51" s="8"/>
      <c r="ANR51" s="8"/>
      <c r="ANS51" s="8"/>
      <c r="ANT51" s="8"/>
      <c r="ANU51" s="8"/>
      <c r="ANV51" s="8"/>
      <c r="ANW51" s="8"/>
      <c r="ANX51" s="8"/>
      <c r="ANY51" s="8"/>
      <c r="ANZ51" s="8"/>
      <c r="AOA51" s="8"/>
      <c r="AOB51" s="8"/>
      <c r="AOC51" s="8"/>
      <c r="AOD51" s="8"/>
      <c r="AOE51" s="8"/>
      <c r="AOF51" s="8"/>
      <c r="AOG51" s="8"/>
      <c r="AOH51" s="8"/>
      <c r="AOI51" s="8"/>
      <c r="AOJ51" s="8"/>
      <c r="AOK51" s="8"/>
      <c r="AOL51" s="8"/>
      <c r="AOM51" s="8"/>
      <c r="AON51" s="8"/>
      <c r="AOO51" s="8"/>
      <c r="AOP51" s="8"/>
      <c r="AOQ51" s="8"/>
      <c r="AOR51" s="8"/>
      <c r="AOS51" s="8"/>
      <c r="AOT51" s="8"/>
      <c r="AOU51" s="8"/>
      <c r="AOV51" s="8"/>
      <c r="AOW51" s="8"/>
      <c r="AOX51" s="8"/>
      <c r="AOY51" s="8"/>
      <c r="AOZ51" s="8"/>
      <c r="APA51" s="8"/>
      <c r="APB51" s="8"/>
      <c r="APC51" s="8"/>
      <c r="APD51" s="8"/>
      <c r="APE51" s="8"/>
      <c r="APF51" s="8"/>
      <c r="APG51" s="8"/>
      <c r="APH51" s="8"/>
      <c r="API51" s="8"/>
      <c r="APJ51" s="8"/>
      <c r="APK51" s="8"/>
      <c r="APL51" s="8"/>
      <c r="APM51" s="8"/>
      <c r="APN51" s="8"/>
      <c r="APO51" s="8"/>
      <c r="APP51" s="8"/>
      <c r="APQ51" s="8"/>
      <c r="APR51" s="8"/>
      <c r="APS51" s="8"/>
      <c r="APT51" s="8"/>
      <c r="APU51" s="8"/>
      <c r="APV51" s="8"/>
      <c r="APW51" s="8"/>
      <c r="APX51" s="8"/>
      <c r="APY51" s="8"/>
      <c r="APZ51" s="8"/>
      <c r="AQA51" s="8"/>
      <c r="AQB51" s="8"/>
      <c r="AQC51" s="8"/>
      <c r="AQD51" s="8"/>
      <c r="AQE51" s="8"/>
      <c r="AQF51" s="8"/>
      <c r="AQG51" s="8"/>
      <c r="AQH51" s="8"/>
      <c r="AQI51" s="8"/>
      <c r="AQJ51" s="8"/>
      <c r="AQK51" s="8"/>
      <c r="AQL51" s="8"/>
      <c r="AQM51" s="8"/>
      <c r="AQN51" s="8"/>
      <c r="AQO51" s="8"/>
      <c r="AQP51" s="8"/>
      <c r="AQQ51" s="8"/>
      <c r="AQR51" s="8"/>
      <c r="AQS51" s="8"/>
      <c r="AQT51" s="8"/>
      <c r="AQU51" s="8"/>
      <c r="AQV51" s="8"/>
      <c r="AQW51" s="8"/>
      <c r="AQX51" s="8"/>
      <c r="AQY51" s="8"/>
      <c r="AQZ51" s="8"/>
      <c r="ARA51" s="8"/>
      <c r="ARB51" s="8"/>
      <c r="ARC51" s="8"/>
      <c r="ARD51" s="8"/>
      <c r="ARE51" s="8"/>
      <c r="ARF51" s="8"/>
      <c r="ARG51" s="8"/>
      <c r="ARH51" s="8"/>
      <c r="ARI51" s="8"/>
      <c r="ARJ51" s="8"/>
      <c r="ARK51" s="8"/>
      <c r="ARL51" s="8"/>
      <c r="ARM51" s="8"/>
      <c r="ARN51" s="8"/>
      <c r="ARO51" s="8"/>
      <c r="ARP51" s="8"/>
      <c r="ARQ51" s="8"/>
      <c r="ARR51" s="8"/>
      <c r="ARS51" s="8"/>
      <c r="ART51" s="8"/>
      <c r="ARU51" s="8"/>
      <c r="ARV51" s="8"/>
      <c r="ARW51" s="8"/>
      <c r="ARX51" s="8"/>
      <c r="ARY51" s="8"/>
      <c r="ARZ51" s="8"/>
      <c r="ASA51" s="8"/>
      <c r="ASB51" s="8"/>
      <c r="ASC51" s="8"/>
      <c r="ASD51" s="8"/>
      <c r="ASE51" s="8"/>
      <c r="ASF51" s="8"/>
      <c r="ASG51" s="8"/>
      <c r="ASH51" s="8"/>
      <c r="ASI51" s="8"/>
      <c r="ASJ51" s="8"/>
      <c r="ASK51" s="8"/>
      <c r="ASL51" s="8"/>
      <c r="ASM51" s="8"/>
      <c r="ASN51" s="8"/>
      <c r="ASO51" s="8"/>
      <c r="ASP51" s="8"/>
      <c r="ASQ51" s="8"/>
      <c r="ASR51" s="8"/>
      <c r="ASS51" s="8"/>
      <c r="AST51" s="8"/>
      <c r="ASU51" s="8"/>
      <c r="ASV51" s="8"/>
      <c r="ASW51" s="8"/>
      <c r="ASX51" s="8"/>
      <c r="ASY51" s="8"/>
      <c r="ASZ51" s="8"/>
      <c r="ATA51" s="8"/>
      <c r="ATB51" s="8"/>
      <c r="ATC51" s="8"/>
      <c r="ATD51" s="8"/>
      <c r="ATE51" s="8"/>
      <c r="ATF51" s="8"/>
      <c r="ATG51" s="8"/>
      <c r="ATH51" s="8"/>
      <c r="ATI51" s="8"/>
      <c r="ATJ51" s="8"/>
      <c r="ATK51" s="8"/>
      <c r="ATL51" s="8"/>
      <c r="ATM51" s="8"/>
      <c r="ATN51" s="8"/>
      <c r="ATO51" s="8"/>
      <c r="ATP51" s="8"/>
      <c r="ATQ51" s="8"/>
      <c r="ATR51" s="8"/>
      <c r="ATS51" s="8"/>
      <c r="ATT51" s="8"/>
      <c r="ATU51" s="8"/>
      <c r="ATV51" s="8"/>
      <c r="ATW51" s="8"/>
      <c r="ATX51" s="8"/>
      <c r="ATY51" s="8"/>
      <c r="ATZ51" s="8"/>
      <c r="AUA51" s="8"/>
      <c r="AUB51" s="8"/>
      <c r="AUC51" s="8"/>
      <c r="AUD51" s="8"/>
      <c r="AUE51" s="8"/>
      <c r="AUF51" s="8"/>
      <c r="AUG51" s="8"/>
      <c r="AUH51" s="8"/>
      <c r="AUI51" s="8"/>
      <c r="AUJ51" s="8"/>
      <c r="AUK51" s="8"/>
      <c r="AUL51" s="8"/>
      <c r="AUM51" s="8"/>
      <c r="AUN51" s="8"/>
      <c r="AUO51" s="8"/>
      <c r="AUP51" s="8"/>
      <c r="AUQ51" s="8"/>
      <c r="AUR51" s="8"/>
      <c r="AUS51" s="8"/>
      <c r="AUT51" s="8"/>
      <c r="AUU51" s="8"/>
      <c r="AUV51" s="8"/>
      <c r="AUW51" s="8"/>
      <c r="AUX51" s="8"/>
      <c r="AUY51" s="8"/>
      <c r="AUZ51" s="8"/>
      <c r="AVA51" s="8"/>
      <c r="AVB51" s="8"/>
      <c r="AVC51" s="8"/>
      <c r="AVD51" s="8"/>
      <c r="AVE51" s="8"/>
      <c r="AVF51" s="8"/>
      <c r="AVG51" s="8"/>
      <c r="AVH51" s="8"/>
      <c r="AVI51" s="8"/>
      <c r="AVJ51" s="8"/>
      <c r="AVK51" s="8"/>
      <c r="AVL51" s="8"/>
      <c r="AVM51" s="8"/>
      <c r="AVN51" s="8"/>
      <c r="AVO51" s="8"/>
      <c r="AVP51" s="8"/>
      <c r="AVQ51" s="8"/>
      <c r="AVR51" s="8"/>
      <c r="AVS51" s="8"/>
      <c r="AVT51" s="8"/>
      <c r="AVU51" s="8"/>
      <c r="AVV51" s="8"/>
      <c r="AVW51" s="8"/>
      <c r="AVX51" s="8"/>
      <c r="AVY51" s="8"/>
      <c r="AVZ51" s="8"/>
      <c r="AWA51" s="8"/>
      <c r="AWB51" s="8"/>
      <c r="AWC51" s="8"/>
      <c r="AWD51" s="8"/>
      <c r="AWE51" s="8"/>
      <c r="AWF51" s="8"/>
      <c r="AWG51" s="8"/>
      <c r="AWH51" s="8"/>
      <c r="AWI51" s="8"/>
      <c r="AWJ51" s="8"/>
      <c r="AWK51" s="8"/>
      <c r="AWL51" s="8"/>
      <c r="AWM51" s="8"/>
      <c r="AWN51" s="8"/>
      <c r="AWO51" s="8"/>
      <c r="AWP51" s="8"/>
      <c r="AWQ51" s="8"/>
      <c r="AWR51" s="8"/>
      <c r="AWS51" s="8"/>
      <c r="AWT51" s="8"/>
      <c r="AWU51" s="8"/>
      <c r="AWV51" s="8"/>
      <c r="AWW51" s="8"/>
      <c r="AWX51" s="8"/>
      <c r="AWY51" s="8"/>
      <c r="AWZ51" s="8"/>
      <c r="AXA51" s="8"/>
      <c r="AXB51" s="8"/>
      <c r="AXC51" s="8"/>
      <c r="AXD51" s="8"/>
      <c r="AXE51" s="8"/>
      <c r="AXF51" s="8"/>
      <c r="AXG51" s="8"/>
      <c r="AXH51" s="8"/>
      <c r="AXI51" s="8"/>
      <c r="AXJ51" s="8"/>
      <c r="AXK51" s="8"/>
      <c r="AXL51" s="8"/>
      <c r="AXM51" s="8"/>
      <c r="AXN51" s="8"/>
      <c r="AXO51" s="8"/>
      <c r="AXP51" s="8"/>
      <c r="AXQ51" s="8"/>
      <c r="AXR51" s="8"/>
      <c r="AXS51" s="8"/>
      <c r="AXT51" s="8"/>
      <c r="AXU51" s="8"/>
      <c r="AXV51" s="8"/>
      <c r="AXW51" s="8"/>
      <c r="AXX51" s="8"/>
      <c r="AXY51" s="8"/>
      <c r="AXZ51" s="8"/>
      <c r="AYA51" s="8"/>
      <c r="AYB51" s="8"/>
      <c r="AYC51" s="8"/>
      <c r="AYD51" s="8"/>
      <c r="AYE51" s="8"/>
      <c r="AYF51" s="8"/>
      <c r="AYG51" s="8"/>
      <c r="AYH51" s="8"/>
      <c r="AYI51" s="8"/>
      <c r="AYJ51" s="8"/>
      <c r="AYK51" s="8"/>
      <c r="AYL51" s="8"/>
      <c r="AYM51" s="8"/>
      <c r="AYN51" s="8"/>
      <c r="AYO51" s="8"/>
      <c r="AYP51" s="8"/>
      <c r="AYQ51" s="8"/>
      <c r="AYR51" s="8"/>
      <c r="AYS51" s="8"/>
      <c r="AYT51" s="8"/>
      <c r="AYU51" s="8"/>
      <c r="AYV51" s="8"/>
      <c r="AYW51" s="8"/>
      <c r="AYX51" s="8"/>
      <c r="AYY51" s="8"/>
      <c r="AYZ51" s="8"/>
      <c r="AZA51" s="8"/>
      <c r="AZB51" s="8"/>
      <c r="AZC51" s="8"/>
      <c r="AZD51" s="8"/>
      <c r="AZE51" s="8"/>
      <c r="AZF51" s="8"/>
      <c r="AZG51" s="8"/>
      <c r="AZH51" s="8"/>
      <c r="AZI51" s="8"/>
      <c r="AZJ51" s="8"/>
      <c r="AZK51" s="8"/>
      <c r="AZL51" s="8"/>
      <c r="AZM51" s="8"/>
      <c r="AZN51" s="8"/>
      <c r="AZO51" s="8"/>
      <c r="AZP51" s="8"/>
      <c r="AZQ51" s="8"/>
      <c r="AZR51" s="8"/>
      <c r="AZS51" s="8"/>
      <c r="AZT51" s="8"/>
      <c r="AZU51" s="8"/>
      <c r="AZV51" s="8"/>
      <c r="AZW51" s="8"/>
      <c r="AZX51" s="8"/>
      <c r="AZY51" s="8"/>
      <c r="AZZ51" s="8"/>
      <c r="BAA51" s="8"/>
      <c r="BAB51" s="8"/>
      <c r="BAC51" s="8"/>
      <c r="BAD51" s="8"/>
      <c r="BAE51" s="8"/>
      <c r="BAF51" s="8"/>
      <c r="BAG51" s="8"/>
      <c r="BAH51" s="8"/>
      <c r="BAI51" s="8"/>
      <c r="BAJ51" s="8"/>
      <c r="BAK51" s="8"/>
      <c r="BAL51" s="8"/>
      <c r="BAM51" s="8"/>
      <c r="BAN51" s="8"/>
      <c r="BAO51" s="8"/>
      <c r="BAP51" s="8"/>
      <c r="BAQ51" s="8"/>
      <c r="BAR51" s="8"/>
      <c r="BAS51" s="8"/>
      <c r="BAT51" s="8"/>
      <c r="BAU51" s="8"/>
      <c r="BAV51" s="8"/>
      <c r="BAW51" s="8"/>
      <c r="BAX51" s="8"/>
      <c r="BAY51" s="8"/>
      <c r="BAZ51" s="8"/>
      <c r="BBA51" s="8"/>
      <c r="BBB51" s="8"/>
      <c r="BBC51" s="8"/>
      <c r="BBD51" s="8"/>
      <c r="BBE51" s="8"/>
      <c r="BBF51" s="8"/>
      <c r="BBG51" s="8"/>
      <c r="BBH51" s="8"/>
      <c r="BBI51" s="8"/>
      <c r="BBJ51" s="8"/>
      <c r="BBK51" s="8"/>
      <c r="BBL51" s="8"/>
      <c r="BBM51" s="8"/>
      <c r="BBN51" s="8"/>
      <c r="BBO51" s="8"/>
      <c r="BBP51" s="8"/>
      <c r="BBQ51" s="8"/>
      <c r="BBR51" s="8"/>
      <c r="BBS51" s="8"/>
      <c r="BBT51" s="8"/>
      <c r="BBU51" s="8"/>
      <c r="BBV51" s="8"/>
      <c r="BBW51" s="8"/>
      <c r="BBX51" s="8"/>
      <c r="BBY51" s="8"/>
      <c r="BBZ51" s="8"/>
      <c r="BCA51" s="8"/>
      <c r="BCB51" s="8"/>
      <c r="BCC51" s="8"/>
      <c r="BCD51" s="8"/>
      <c r="BCE51" s="8"/>
      <c r="BCF51" s="8"/>
      <c r="BCG51" s="8"/>
      <c r="BCH51" s="8"/>
      <c r="BCI51" s="8"/>
      <c r="BCJ51" s="8"/>
      <c r="BCK51" s="8"/>
      <c r="BCL51" s="8"/>
      <c r="BCM51" s="8"/>
      <c r="BCN51" s="8"/>
      <c r="BCO51" s="8"/>
      <c r="BCP51" s="8"/>
      <c r="BCQ51" s="8"/>
      <c r="BCR51" s="8"/>
      <c r="BCS51" s="8"/>
      <c r="BCT51" s="8"/>
      <c r="BCU51" s="8"/>
      <c r="BCV51" s="8"/>
      <c r="BCW51" s="8"/>
      <c r="BCX51" s="8"/>
      <c r="BCY51" s="8"/>
      <c r="BCZ51" s="8"/>
      <c r="BDA51" s="8"/>
      <c r="BDB51" s="8"/>
      <c r="BDC51" s="8"/>
      <c r="BDD51" s="8"/>
      <c r="BDE51" s="8"/>
      <c r="BDF51" s="8"/>
      <c r="BDG51" s="8"/>
      <c r="BDH51" s="8"/>
      <c r="BDI51" s="8"/>
      <c r="BDJ51" s="8"/>
      <c r="BDK51" s="8"/>
      <c r="BDL51" s="8"/>
      <c r="BDM51" s="8"/>
      <c r="BDN51" s="8"/>
      <c r="BDO51" s="8"/>
      <c r="BDP51" s="8"/>
      <c r="BDQ51" s="8"/>
      <c r="BDR51" s="8"/>
      <c r="BDS51" s="8"/>
      <c r="BDT51" s="8"/>
      <c r="BDU51" s="8"/>
      <c r="BDV51" s="8"/>
      <c r="BDW51" s="8"/>
      <c r="BDX51" s="8"/>
      <c r="BDY51" s="8"/>
      <c r="BDZ51" s="8"/>
      <c r="BEA51" s="8"/>
      <c r="BEB51" s="8"/>
      <c r="BEC51" s="8"/>
      <c r="BED51" s="8"/>
      <c r="BEE51" s="8"/>
      <c r="BEF51" s="8"/>
      <c r="BEG51" s="8"/>
      <c r="BEH51" s="8"/>
      <c r="BEI51" s="8"/>
      <c r="BEJ51" s="8"/>
      <c r="BEK51" s="8"/>
      <c r="BEL51" s="8"/>
      <c r="BEM51" s="8"/>
      <c r="BEN51" s="8"/>
      <c r="BEO51" s="8"/>
      <c r="BEP51" s="8"/>
      <c r="BEQ51" s="8"/>
      <c r="BER51" s="8"/>
      <c r="BES51" s="8"/>
      <c r="BET51" s="8"/>
      <c r="BEU51" s="8"/>
      <c r="BEV51" s="8"/>
      <c r="BEW51" s="8"/>
      <c r="BEX51" s="8"/>
      <c r="BEY51" s="8"/>
      <c r="BEZ51" s="8"/>
      <c r="BFA51" s="8"/>
      <c r="BFB51" s="8"/>
      <c r="BFC51" s="8"/>
      <c r="BFD51" s="8"/>
      <c r="BFE51" s="8"/>
      <c r="BFF51" s="8"/>
      <c r="BFG51" s="8"/>
      <c r="BFH51" s="8"/>
      <c r="BFI51" s="8"/>
      <c r="BFJ51" s="8"/>
      <c r="BFK51" s="8"/>
      <c r="BFL51" s="8"/>
      <c r="BFM51" s="8"/>
      <c r="BFN51" s="8"/>
      <c r="BFO51" s="8"/>
      <c r="BFP51" s="8"/>
      <c r="BFQ51" s="8"/>
      <c r="BFR51" s="8"/>
      <c r="BFS51" s="8"/>
      <c r="BFT51" s="8"/>
      <c r="BFU51" s="8"/>
      <c r="BFV51" s="8"/>
      <c r="BFW51" s="8"/>
      <c r="BFX51" s="8"/>
      <c r="BFY51" s="8"/>
      <c r="BFZ51" s="8"/>
      <c r="BGA51" s="8"/>
      <c r="BGB51" s="8"/>
      <c r="BGC51" s="8"/>
      <c r="BGD51" s="8"/>
      <c r="BGE51" s="8"/>
      <c r="BGF51" s="8"/>
      <c r="BGG51" s="8"/>
      <c r="BGH51" s="8"/>
      <c r="BGI51" s="8"/>
      <c r="BGJ51" s="8"/>
      <c r="BGK51" s="8"/>
      <c r="BGL51" s="8"/>
      <c r="BGM51" s="8"/>
      <c r="BGN51" s="8"/>
      <c r="BGO51" s="8"/>
      <c r="BGP51" s="8"/>
      <c r="BGQ51" s="8"/>
      <c r="BGR51" s="8"/>
      <c r="BGS51" s="8"/>
      <c r="BGT51" s="8"/>
      <c r="BGU51" s="8"/>
      <c r="BGV51" s="8"/>
      <c r="BGW51" s="8"/>
      <c r="BGX51" s="8"/>
      <c r="BGY51" s="8"/>
      <c r="BGZ51" s="8"/>
      <c r="BHA51" s="8"/>
      <c r="BHB51" s="8"/>
      <c r="BHC51" s="8"/>
      <c r="BHD51" s="8"/>
      <c r="BHE51" s="8"/>
      <c r="BHF51" s="8"/>
      <c r="BHG51" s="8"/>
      <c r="BHH51" s="8"/>
      <c r="BHI51" s="8"/>
      <c r="BHJ51" s="8"/>
      <c r="BHK51" s="8"/>
      <c r="BHL51" s="8"/>
      <c r="BHM51" s="8"/>
      <c r="BHN51" s="8"/>
      <c r="BHO51" s="8"/>
      <c r="BHP51" s="8"/>
      <c r="BHQ51" s="8"/>
      <c r="BHR51" s="8"/>
      <c r="BHS51" s="8"/>
      <c r="BHT51" s="8"/>
      <c r="BHU51" s="8"/>
      <c r="BHV51" s="8"/>
      <c r="BHW51" s="8"/>
      <c r="BHX51" s="8"/>
      <c r="BHY51" s="8"/>
      <c r="BHZ51" s="8"/>
      <c r="BIA51" s="8"/>
      <c r="BIB51" s="8"/>
      <c r="BIC51" s="8"/>
      <c r="BID51" s="8"/>
      <c r="BIE51" s="8"/>
      <c r="BIF51" s="8"/>
      <c r="BIG51" s="8"/>
      <c r="BIH51" s="8"/>
      <c r="BII51" s="8"/>
      <c r="BIJ51" s="8"/>
      <c r="BIK51" s="8"/>
      <c r="BIL51" s="8"/>
      <c r="BIM51" s="8"/>
      <c r="BIN51" s="8"/>
      <c r="BIO51" s="8"/>
      <c r="BIP51" s="8"/>
      <c r="BIQ51" s="8"/>
      <c r="BIR51" s="8"/>
      <c r="BIS51" s="8"/>
      <c r="BIT51" s="8"/>
      <c r="BIU51" s="8"/>
      <c r="BIV51" s="8"/>
      <c r="BIW51" s="8"/>
      <c r="BIX51" s="8"/>
      <c r="BIY51" s="8"/>
      <c r="BIZ51" s="8"/>
      <c r="BJA51" s="8"/>
      <c r="BJB51" s="8"/>
      <c r="BJC51" s="8"/>
      <c r="BJD51" s="8"/>
      <c r="BJE51" s="8"/>
      <c r="BJF51" s="8"/>
      <c r="BJG51" s="8"/>
      <c r="BJH51" s="8"/>
      <c r="BJI51" s="8"/>
      <c r="BJJ51" s="8"/>
      <c r="BJK51" s="8"/>
      <c r="BJL51" s="8"/>
      <c r="BJM51" s="8"/>
      <c r="BJN51" s="8"/>
      <c r="BJO51" s="8"/>
      <c r="BJP51" s="8"/>
      <c r="BJQ51" s="8"/>
      <c r="BJR51" s="8"/>
      <c r="BJS51" s="8"/>
      <c r="BJT51" s="8"/>
      <c r="BJU51" s="8"/>
      <c r="BJV51" s="8"/>
      <c r="BJW51" s="8"/>
      <c r="BJX51" s="8"/>
      <c r="BJY51" s="8"/>
      <c r="BJZ51" s="8"/>
      <c r="BKA51" s="8"/>
      <c r="BKB51" s="8"/>
      <c r="BKC51" s="8"/>
      <c r="BKD51" s="8"/>
      <c r="BKE51" s="8"/>
      <c r="BKF51" s="8"/>
      <c r="BKG51" s="8"/>
      <c r="BKH51" s="8"/>
      <c r="BKI51" s="8"/>
      <c r="BKJ51" s="8"/>
      <c r="BKK51" s="8"/>
      <c r="BKL51" s="8"/>
      <c r="BKM51" s="8"/>
      <c r="BKN51" s="8"/>
      <c r="BKO51" s="8"/>
      <c r="BKP51" s="8"/>
      <c r="BKQ51" s="8"/>
      <c r="BKR51" s="8"/>
      <c r="BKS51" s="8"/>
      <c r="BKT51" s="8"/>
      <c r="BKU51" s="8"/>
      <c r="BKV51" s="8"/>
      <c r="BKW51" s="8"/>
      <c r="BKX51" s="8"/>
      <c r="BKY51" s="8"/>
      <c r="BKZ51" s="8"/>
      <c r="BLA51" s="8"/>
      <c r="BLB51" s="8"/>
      <c r="BLC51" s="8"/>
      <c r="BLD51" s="8"/>
      <c r="BLE51" s="8"/>
      <c r="BLF51" s="8"/>
      <c r="BLG51" s="8"/>
      <c r="BLH51" s="8"/>
      <c r="BLI51" s="8"/>
      <c r="BLJ51" s="8"/>
      <c r="BLK51" s="8"/>
      <c r="BLL51" s="8"/>
      <c r="BLM51" s="8"/>
      <c r="BLN51" s="8"/>
      <c r="BLO51" s="8"/>
      <c r="BLP51" s="8"/>
      <c r="BLQ51" s="8"/>
      <c r="BLR51" s="8"/>
      <c r="BLS51" s="8"/>
      <c r="BLT51" s="8"/>
      <c r="BLU51" s="8"/>
      <c r="BLV51" s="8"/>
      <c r="BLW51" s="8"/>
      <c r="BLX51" s="8"/>
      <c r="BLY51" s="8"/>
      <c r="BLZ51" s="8"/>
      <c r="BMA51" s="8"/>
      <c r="BMB51" s="8"/>
      <c r="BMC51" s="8"/>
      <c r="BMD51" s="8"/>
      <c r="BME51" s="8"/>
      <c r="BMF51" s="8"/>
      <c r="BMG51" s="8"/>
      <c r="BMH51" s="8"/>
      <c r="BMI51" s="8"/>
      <c r="BMJ51" s="8"/>
      <c r="BMK51" s="8"/>
      <c r="BML51" s="8"/>
      <c r="BMM51" s="8"/>
      <c r="BMN51" s="8"/>
      <c r="BMO51" s="8"/>
      <c r="BMP51" s="8"/>
      <c r="BMQ51" s="8"/>
      <c r="BMR51" s="8"/>
      <c r="BMS51" s="8"/>
      <c r="BMT51" s="8"/>
      <c r="BMU51" s="8"/>
      <c r="BMV51" s="8"/>
      <c r="BMW51" s="8"/>
      <c r="BMX51" s="8"/>
      <c r="BMY51" s="8"/>
      <c r="BMZ51" s="8"/>
      <c r="BNA51" s="8"/>
      <c r="BNB51" s="8"/>
      <c r="BNC51" s="8"/>
      <c r="BND51" s="8"/>
      <c r="BNE51" s="8"/>
      <c r="BNF51" s="8"/>
      <c r="BNG51" s="8"/>
      <c r="BNH51" s="8"/>
      <c r="BNI51" s="8"/>
      <c r="BNJ51" s="8"/>
      <c r="BNK51" s="8"/>
      <c r="BNL51" s="8"/>
      <c r="BNM51" s="8"/>
      <c r="BNN51" s="8"/>
      <c r="BNO51" s="8"/>
      <c r="BNP51" s="8"/>
      <c r="BNQ51" s="8"/>
      <c r="BNR51" s="8"/>
      <c r="BNS51" s="8"/>
      <c r="BNT51" s="8"/>
      <c r="BNU51" s="8"/>
      <c r="BNV51" s="8"/>
      <c r="BNW51" s="8"/>
      <c r="BNX51" s="8"/>
      <c r="BNY51" s="8"/>
      <c r="BNZ51" s="8"/>
      <c r="BOA51" s="8"/>
      <c r="BOB51" s="8"/>
      <c r="BOC51" s="8"/>
      <c r="BOD51" s="8"/>
      <c r="BOE51" s="8"/>
      <c r="BOF51" s="8"/>
      <c r="BOG51" s="8"/>
      <c r="BOH51" s="8"/>
      <c r="BOI51" s="8"/>
      <c r="BOJ51" s="8"/>
      <c r="BOK51" s="8"/>
      <c r="BOL51" s="8"/>
      <c r="BOM51" s="8"/>
      <c r="BON51" s="8"/>
      <c r="BOO51" s="8"/>
      <c r="BOP51" s="8"/>
      <c r="BOQ51" s="8"/>
      <c r="BOR51" s="8"/>
      <c r="BOS51" s="8"/>
      <c r="BOT51" s="8"/>
      <c r="BOU51" s="8"/>
      <c r="BOV51" s="8"/>
      <c r="BOW51" s="8"/>
      <c r="BOX51" s="8"/>
      <c r="BOY51" s="8"/>
      <c r="BOZ51" s="8"/>
      <c r="BPA51" s="8"/>
      <c r="BPB51" s="8"/>
      <c r="BPC51" s="8"/>
      <c r="BPD51" s="8"/>
      <c r="BPE51" s="8"/>
      <c r="BPF51" s="8"/>
      <c r="BPG51" s="8"/>
      <c r="BPH51" s="8"/>
      <c r="BPI51" s="8"/>
      <c r="BPJ51" s="8"/>
      <c r="BPK51" s="8"/>
      <c r="BPL51" s="8"/>
      <c r="BPM51" s="8"/>
      <c r="BPN51" s="8"/>
      <c r="BPO51" s="8"/>
      <c r="BPP51" s="8"/>
      <c r="BPQ51" s="8"/>
      <c r="BPR51" s="8"/>
      <c r="BPS51" s="8"/>
      <c r="BPT51" s="8"/>
      <c r="BPU51" s="8"/>
      <c r="BPV51" s="8"/>
      <c r="BPW51" s="8"/>
      <c r="BPX51" s="8"/>
      <c r="BPY51" s="8"/>
      <c r="BPZ51" s="8"/>
      <c r="BQA51" s="8"/>
      <c r="BQB51" s="8"/>
      <c r="BQC51" s="8"/>
      <c r="BQD51" s="8"/>
      <c r="BQE51" s="8"/>
      <c r="BQF51" s="8"/>
      <c r="BQG51" s="8"/>
      <c r="BQH51" s="8"/>
      <c r="BQI51" s="8"/>
      <c r="BQJ51" s="8"/>
      <c r="BQK51" s="8"/>
      <c r="BQL51" s="8"/>
      <c r="BQM51" s="8"/>
      <c r="BQN51" s="8"/>
      <c r="BQO51" s="8"/>
      <c r="BQP51" s="8"/>
      <c r="BQQ51" s="8"/>
      <c r="BQR51" s="8"/>
      <c r="BQS51" s="8"/>
      <c r="BQT51" s="8"/>
      <c r="BQU51" s="8"/>
      <c r="BQV51" s="8"/>
      <c r="BQW51" s="8"/>
      <c r="BQX51" s="8"/>
      <c r="BQY51" s="8"/>
      <c r="BQZ51" s="8"/>
      <c r="BRA51" s="8"/>
      <c r="BRB51" s="8"/>
      <c r="BRC51" s="8"/>
      <c r="BRD51" s="8"/>
      <c r="BRE51" s="8"/>
      <c r="BRF51" s="8"/>
      <c r="BRG51" s="8"/>
      <c r="BRH51" s="8"/>
      <c r="BRI51" s="8"/>
      <c r="BRJ51" s="8"/>
      <c r="BRK51" s="8"/>
      <c r="BRL51" s="8"/>
      <c r="BRM51" s="8"/>
      <c r="BRN51" s="8"/>
      <c r="BRO51" s="8"/>
      <c r="BRP51" s="8"/>
      <c r="BRQ51" s="8"/>
      <c r="BRR51" s="8"/>
      <c r="BRS51" s="8"/>
      <c r="BRT51" s="8"/>
      <c r="BRU51" s="8"/>
      <c r="BRV51" s="8"/>
      <c r="BRW51" s="8"/>
      <c r="BRX51" s="8"/>
      <c r="BRY51" s="8"/>
      <c r="BRZ51" s="8"/>
      <c r="BSA51" s="8"/>
      <c r="BSB51" s="8"/>
      <c r="BSC51" s="8"/>
      <c r="BSD51" s="8"/>
      <c r="BSE51" s="8"/>
      <c r="BSF51" s="8"/>
      <c r="BSG51" s="8"/>
      <c r="BSH51" s="8"/>
      <c r="BSI51" s="8"/>
      <c r="BSJ51" s="8"/>
      <c r="BSK51" s="8"/>
      <c r="BSL51" s="8"/>
      <c r="BSM51" s="8"/>
      <c r="BSN51" s="8"/>
      <c r="BSO51" s="8"/>
      <c r="BSP51" s="8"/>
      <c r="BSQ51" s="8"/>
      <c r="BSR51" s="8"/>
      <c r="BSS51" s="8"/>
      <c r="BST51" s="8"/>
      <c r="BSU51" s="8"/>
      <c r="BSV51" s="8"/>
      <c r="BSW51" s="8"/>
      <c r="BSX51" s="8"/>
      <c r="BSY51" s="8"/>
      <c r="BSZ51" s="8"/>
      <c r="BTA51" s="8"/>
      <c r="BTB51" s="8"/>
      <c r="BTC51" s="8"/>
      <c r="BTD51" s="8"/>
      <c r="BTE51" s="8"/>
      <c r="BTF51" s="8"/>
      <c r="BTG51" s="8"/>
      <c r="BTH51" s="8"/>
      <c r="BTI51" s="8"/>
      <c r="BTJ51" s="8"/>
      <c r="BTK51" s="8"/>
      <c r="BTL51" s="8"/>
      <c r="BTM51" s="8"/>
      <c r="BTN51" s="8"/>
      <c r="BTO51" s="8"/>
      <c r="BTP51" s="8"/>
      <c r="BTQ51" s="8"/>
      <c r="BTR51" s="8"/>
      <c r="BTS51" s="8"/>
      <c r="BTT51" s="8"/>
      <c r="BTU51" s="8"/>
      <c r="BTV51" s="8"/>
      <c r="BTW51" s="8"/>
      <c r="BTX51" s="8"/>
      <c r="BTY51" s="8"/>
      <c r="BTZ51" s="8"/>
      <c r="BUA51" s="8"/>
      <c r="BUB51" s="8"/>
      <c r="BUC51" s="8"/>
      <c r="BUD51" s="8"/>
      <c r="BUE51" s="8"/>
      <c r="BUF51" s="8"/>
      <c r="BUG51" s="8"/>
      <c r="BUH51" s="8"/>
      <c r="BUI51" s="8"/>
      <c r="BUJ51" s="8"/>
      <c r="BUK51" s="8"/>
      <c r="BUL51" s="8"/>
      <c r="BUM51" s="8"/>
      <c r="BUN51" s="8"/>
      <c r="BUO51" s="8"/>
      <c r="BUP51" s="8"/>
      <c r="BUQ51" s="8"/>
      <c r="BUR51" s="8"/>
      <c r="BUS51" s="8"/>
      <c r="BUT51" s="8"/>
      <c r="BUU51" s="8"/>
      <c r="BUV51" s="8"/>
      <c r="BUW51" s="8"/>
      <c r="BUX51" s="8"/>
      <c r="BUY51" s="8"/>
      <c r="BUZ51" s="8"/>
      <c r="BVA51" s="8"/>
      <c r="BVB51" s="8"/>
      <c r="BVC51" s="8"/>
      <c r="BVD51" s="8"/>
      <c r="BVE51" s="8"/>
      <c r="BVF51" s="8"/>
      <c r="BVG51" s="8"/>
      <c r="BVH51" s="8"/>
      <c r="BVI51" s="8"/>
      <c r="BVJ51" s="8"/>
      <c r="BVK51" s="8"/>
      <c r="BVL51" s="8"/>
      <c r="BVM51" s="8"/>
      <c r="BVN51" s="8"/>
      <c r="BVO51" s="8"/>
      <c r="BVP51" s="8"/>
      <c r="BVQ51" s="8"/>
      <c r="BVR51" s="8"/>
      <c r="BVS51" s="8"/>
      <c r="BVT51" s="8"/>
      <c r="BVU51" s="8"/>
      <c r="BVV51" s="8"/>
      <c r="BVW51" s="8"/>
      <c r="BVX51" s="8"/>
      <c r="BVY51" s="8"/>
      <c r="BVZ51" s="8"/>
      <c r="BWA51" s="8"/>
      <c r="BWB51" s="8"/>
      <c r="BWC51" s="8"/>
      <c r="BWD51" s="8"/>
      <c r="BWE51" s="8"/>
      <c r="BWF51" s="8"/>
      <c r="BWG51" s="8"/>
      <c r="BWH51" s="8"/>
      <c r="BWI51" s="8"/>
      <c r="BWJ51" s="8"/>
      <c r="BWK51" s="8"/>
      <c r="BWL51" s="8"/>
      <c r="BWM51" s="8"/>
      <c r="BWN51" s="8"/>
      <c r="BWO51" s="8"/>
      <c r="BWP51" s="8"/>
      <c r="BWQ51" s="8"/>
      <c r="BWR51" s="8"/>
      <c r="BWS51" s="8"/>
      <c r="BWT51" s="8"/>
      <c r="BWU51" s="8"/>
      <c r="BWV51" s="8"/>
      <c r="BWW51" s="8"/>
      <c r="BWX51" s="8"/>
      <c r="BWY51" s="8"/>
      <c r="BWZ51" s="8"/>
      <c r="BXA51" s="8"/>
      <c r="BXB51" s="8"/>
      <c r="BXC51" s="8"/>
      <c r="BXD51" s="8"/>
      <c r="BXE51" s="8"/>
      <c r="BXF51" s="8"/>
      <c r="BXG51" s="8"/>
      <c r="BXH51" s="8"/>
      <c r="BXI51" s="8"/>
      <c r="BXJ51" s="8"/>
      <c r="BXK51" s="8"/>
      <c r="BXL51" s="8"/>
      <c r="BXM51" s="8"/>
      <c r="BXN51" s="8"/>
      <c r="BXO51" s="8"/>
      <c r="BXP51" s="8"/>
      <c r="BXQ51" s="8"/>
      <c r="BXR51" s="8"/>
      <c r="BXS51" s="8"/>
      <c r="BXT51" s="8"/>
      <c r="BXU51" s="8"/>
      <c r="BXV51" s="8"/>
      <c r="BXW51" s="8"/>
      <c r="BXX51" s="8"/>
      <c r="BXY51" s="8"/>
      <c r="BXZ51" s="8"/>
      <c r="BYA51" s="8"/>
      <c r="BYB51" s="8"/>
      <c r="BYC51" s="8"/>
      <c r="BYD51" s="8"/>
      <c r="BYE51" s="8"/>
      <c r="BYF51" s="8"/>
      <c r="BYG51" s="8"/>
      <c r="BYH51" s="8"/>
      <c r="BYI51" s="8"/>
      <c r="BYJ51" s="8"/>
      <c r="BYK51" s="8"/>
      <c r="BYL51" s="8"/>
      <c r="BYM51" s="8"/>
      <c r="BYN51" s="8"/>
      <c r="BYO51" s="8"/>
      <c r="BYP51" s="8"/>
      <c r="BYQ51" s="8"/>
      <c r="BYR51" s="8"/>
      <c r="BYS51" s="8"/>
      <c r="BYT51" s="8"/>
      <c r="BYU51" s="8"/>
      <c r="BYV51" s="8"/>
      <c r="BYW51" s="8"/>
      <c r="BYX51" s="8"/>
      <c r="BYY51" s="8"/>
      <c r="BYZ51" s="8"/>
      <c r="BZA51" s="8"/>
      <c r="BZB51" s="8"/>
      <c r="BZC51" s="8"/>
      <c r="BZD51" s="8"/>
      <c r="BZE51" s="8"/>
      <c r="BZF51" s="8"/>
      <c r="BZG51" s="8"/>
      <c r="BZH51" s="8"/>
      <c r="BZI51" s="8"/>
      <c r="BZJ51" s="8"/>
      <c r="BZK51" s="8"/>
      <c r="BZL51" s="8"/>
      <c r="BZM51" s="8"/>
      <c r="BZN51" s="8"/>
      <c r="BZO51" s="8"/>
      <c r="BZP51" s="8"/>
      <c r="BZQ51" s="8"/>
      <c r="BZR51" s="8"/>
      <c r="BZS51" s="8"/>
      <c r="BZT51" s="8"/>
      <c r="BZU51" s="8"/>
      <c r="BZV51" s="8"/>
      <c r="BZW51" s="8"/>
      <c r="BZX51" s="8"/>
      <c r="BZY51" s="8"/>
      <c r="BZZ51" s="8"/>
      <c r="CAA51" s="8"/>
      <c r="CAB51" s="8"/>
      <c r="CAC51" s="8"/>
      <c r="CAD51" s="8"/>
      <c r="CAE51" s="8"/>
      <c r="CAF51" s="8"/>
      <c r="CAG51" s="8"/>
      <c r="CAH51" s="8"/>
      <c r="CAI51" s="8"/>
      <c r="CAJ51" s="8"/>
      <c r="CAK51" s="8"/>
      <c r="CAL51" s="8"/>
      <c r="CAM51" s="8"/>
      <c r="CAN51" s="8"/>
      <c r="CAO51" s="8"/>
      <c r="CAP51" s="8"/>
      <c r="CAQ51" s="8"/>
      <c r="CAR51" s="8"/>
      <c r="CAS51" s="8"/>
      <c r="CAT51" s="8"/>
      <c r="CAU51" s="8"/>
      <c r="CAV51" s="8"/>
      <c r="CAW51" s="8"/>
      <c r="CAX51" s="8"/>
      <c r="CAY51" s="8"/>
      <c r="CAZ51" s="8"/>
      <c r="CBA51" s="8"/>
      <c r="CBB51" s="8"/>
      <c r="CBC51" s="8"/>
      <c r="CBD51" s="8"/>
      <c r="CBE51" s="8"/>
      <c r="CBF51" s="8"/>
      <c r="CBG51" s="8"/>
      <c r="CBH51" s="8"/>
      <c r="CBI51" s="8"/>
      <c r="CBJ51" s="8"/>
      <c r="CBK51" s="8"/>
      <c r="CBL51" s="8"/>
      <c r="CBM51" s="8"/>
      <c r="CBN51" s="8"/>
      <c r="CBO51" s="8"/>
      <c r="CBP51" s="8"/>
      <c r="CBQ51" s="8"/>
      <c r="CBR51" s="8"/>
      <c r="CBS51" s="8"/>
      <c r="CBT51" s="8"/>
      <c r="CBU51" s="8"/>
      <c r="CBV51" s="8"/>
      <c r="CBW51" s="8"/>
      <c r="CBX51" s="8"/>
      <c r="CBY51" s="8"/>
      <c r="CBZ51" s="8"/>
      <c r="CCA51" s="8"/>
      <c r="CCB51" s="8"/>
      <c r="CCC51" s="8"/>
      <c r="CCD51" s="8"/>
      <c r="CCE51" s="8"/>
      <c r="CCF51" s="8"/>
      <c r="CCG51" s="8"/>
      <c r="CCH51" s="8"/>
      <c r="CCI51" s="8"/>
      <c r="CCJ51" s="8"/>
      <c r="CCK51" s="8"/>
      <c r="CCL51" s="8"/>
      <c r="CCM51" s="8"/>
      <c r="CCN51" s="8"/>
      <c r="CCO51" s="8"/>
      <c r="CCP51" s="8"/>
      <c r="CCQ51" s="8"/>
      <c r="CCR51" s="8"/>
      <c r="CCS51" s="8"/>
      <c r="CCT51" s="8"/>
      <c r="CCU51" s="8"/>
      <c r="CCV51" s="8"/>
      <c r="CCW51" s="8"/>
      <c r="CCX51" s="8"/>
      <c r="CCY51" s="8"/>
      <c r="CCZ51" s="8"/>
      <c r="CDA51" s="8"/>
      <c r="CDB51" s="8"/>
      <c r="CDC51" s="8"/>
      <c r="CDD51" s="8"/>
      <c r="CDE51" s="8"/>
      <c r="CDF51" s="8"/>
      <c r="CDG51" s="8"/>
      <c r="CDH51" s="8"/>
      <c r="CDI51" s="8"/>
      <c r="CDJ51" s="8"/>
      <c r="CDK51" s="8"/>
      <c r="CDL51" s="8"/>
      <c r="CDM51" s="8"/>
      <c r="CDN51" s="8"/>
      <c r="CDO51" s="8"/>
      <c r="CDP51" s="8"/>
      <c r="CDQ51" s="8"/>
      <c r="CDR51" s="8"/>
      <c r="CDS51" s="8"/>
      <c r="CDT51" s="8"/>
      <c r="CDU51" s="8"/>
      <c r="CDV51" s="8"/>
      <c r="CDW51" s="8"/>
      <c r="CDX51" s="8"/>
      <c r="CDY51" s="8"/>
      <c r="CDZ51" s="8"/>
      <c r="CEA51" s="8"/>
      <c r="CEB51" s="8"/>
      <c r="CEC51" s="8"/>
      <c r="CED51" s="8"/>
      <c r="CEE51" s="8"/>
      <c r="CEF51" s="8"/>
      <c r="CEG51" s="8"/>
      <c r="CEH51" s="8"/>
      <c r="CEI51" s="8"/>
      <c r="CEJ51" s="8"/>
      <c r="CEK51" s="8"/>
      <c r="CEL51" s="8"/>
      <c r="CEM51" s="8"/>
      <c r="CEN51" s="8"/>
      <c r="CEO51" s="8"/>
      <c r="CEP51" s="8"/>
      <c r="CEQ51" s="8"/>
      <c r="CER51" s="8"/>
      <c r="CES51" s="8"/>
      <c r="CET51" s="8"/>
      <c r="CEU51" s="8"/>
      <c r="CEV51" s="8"/>
      <c r="CEW51" s="8"/>
      <c r="CEX51" s="8"/>
      <c r="CEY51" s="8"/>
      <c r="CEZ51" s="8"/>
      <c r="CFA51" s="8"/>
      <c r="CFB51" s="8"/>
      <c r="CFC51" s="8"/>
      <c r="CFD51" s="8"/>
      <c r="CFE51" s="8"/>
      <c r="CFF51" s="8"/>
      <c r="CFG51" s="8"/>
      <c r="CFH51" s="8"/>
      <c r="CFI51" s="8"/>
      <c r="CFJ51" s="8"/>
      <c r="CFK51" s="8"/>
      <c r="CFL51" s="8"/>
      <c r="CFM51" s="8"/>
      <c r="CFN51" s="8"/>
      <c r="CFO51" s="8"/>
      <c r="CFP51" s="8"/>
      <c r="CFQ51" s="8"/>
      <c r="CFR51" s="8"/>
      <c r="CFS51" s="8"/>
      <c r="CFT51" s="8"/>
      <c r="CFU51" s="8"/>
      <c r="CFV51" s="8"/>
      <c r="CFW51" s="8"/>
      <c r="CFX51" s="8"/>
      <c r="CFY51" s="8"/>
      <c r="CFZ51" s="8"/>
      <c r="CGA51" s="8"/>
      <c r="CGB51" s="8"/>
      <c r="CGC51" s="8"/>
      <c r="CGD51" s="8"/>
      <c r="CGE51" s="8"/>
      <c r="CGF51" s="8"/>
      <c r="CGG51" s="8"/>
      <c r="CGH51" s="8"/>
      <c r="CGI51" s="8"/>
      <c r="CGJ51" s="8"/>
      <c r="CGK51" s="8"/>
      <c r="CGL51" s="8"/>
      <c r="CGM51" s="8"/>
      <c r="CGN51" s="8"/>
      <c r="CGO51" s="8"/>
      <c r="CGP51" s="8"/>
      <c r="CGQ51" s="8"/>
      <c r="CGR51" s="8"/>
      <c r="CGS51" s="8"/>
      <c r="CGT51" s="8"/>
      <c r="CGU51" s="8"/>
      <c r="CGV51" s="8"/>
      <c r="CGW51" s="8"/>
      <c r="CGX51" s="8"/>
      <c r="CGY51" s="8"/>
      <c r="CGZ51" s="8"/>
      <c r="CHA51" s="8"/>
      <c r="CHB51" s="8"/>
      <c r="CHC51" s="8"/>
      <c r="CHD51" s="8"/>
      <c r="CHE51" s="8"/>
      <c r="CHF51" s="8"/>
      <c r="CHG51" s="8"/>
      <c r="CHH51" s="8"/>
      <c r="CHI51" s="8"/>
      <c r="CHJ51" s="8"/>
      <c r="CHK51" s="8"/>
      <c r="CHL51" s="8"/>
      <c r="CHM51" s="8"/>
      <c r="CHN51" s="8"/>
      <c r="CHO51" s="8"/>
      <c r="CHP51" s="8"/>
      <c r="CHQ51" s="8"/>
      <c r="CHR51" s="8"/>
      <c r="CHS51" s="8"/>
      <c r="CHT51" s="8"/>
      <c r="CHU51" s="8"/>
      <c r="CHV51" s="8"/>
      <c r="CHW51" s="8"/>
      <c r="CHX51" s="8"/>
      <c r="CHY51" s="8"/>
      <c r="CHZ51" s="8"/>
      <c r="CIA51" s="8"/>
      <c r="CIB51" s="8"/>
      <c r="CIC51" s="8"/>
      <c r="CID51" s="8"/>
      <c r="CIE51" s="8"/>
      <c r="CIF51" s="8"/>
      <c r="CIG51" s="8"/>
      <c r="CIH51" s="8"/>
      <c r="CII51" s="8"/>
      <c r="CIJ51" s="8"/>
      <c r="CIK51" s="8"/>
      <c r="CIL51" s="8"/>
      <c r="CIM51" s="8"/>
      <c r="CIN51" s="8"/>
      <c r="CIO51" s="8"/>
      <c r="CIP51" s="8"/>
      <c r="CIQ51" s="8"/>
      <c r="CIR51" s="8"/>
      <c r="CIS51" s="8"/>
      <c r="CIT51" s="8"/>
      <c r="CIU51" s="8"/>
      <c r="CIV51" s="8"/>
      <c r="CIW51" s="8"/>
      <c r="CIX51" s="8"/>
      <c r="CIY51" s="8"/>
      <c r="CIZ51" s="8"/>
      <c r="CJA51" s="8"/>
      <c r="CJB51" s="8"/>
      <c r="CJC51" s="8"/>
      <c r="CJD51" s="8"/>
      <c r="CJE51" s="8"/>
      <c r="CJF51" s="8"/>
      <c r="CJG51" s="8"/>
      <c r="CJH51" s="8"/>
      <c r="CJI51" s="8"/>
      <c r="CJJ51" s="8"/>
      <c r="CJK51" s="8"/>
      <c r="CJL51" s="8"/>
      <c r="CJM51" s="8"/>
      <c r="CJN51" s="8"/>
      <c r="CJO51" s="8"/>
      <c r="CJP51" s="8"/>
      <c r="CJQ51" s="8"/>
      <c r="CJR51" s="8"/>
      <c r="CJS51" s="8"/>
      <c r="CJT51" s="8"/>
      <c r="CJU51" s="8"/>
      <c r="CJV51" s="8"/>
      <c r="CJW51" s="8"/>
      <c r="CJX51" s="8"/>
      <c r="CJY51" s="8"/>
      <c r="CJZ51" s="8"/>
      <c r="CKA51" s="8"/>
      <c r="CKB51" s="8"/>
      <c r="CKC51" s="8"/>
      <c r="CKD51" s="8"/>
      <c r="CKE51" s="8"/>
      <c r="CKF51" s="8"/>
      <c r="CKG51" s="8"/>
      <c r="CKH51" s="8"/>
      <c r="CKI51" s="8"/>
      <c r="CKJ51" s="8"/>
      <c r="CKK51" s="8"/>
      <c r="CKL51" s="8"/>
      <c r="CKM51" s="8"/>
      <c r="CKN51" s="8"/>
      <c r="CKO51" s="8"/>
      <c r="CKP51" s="8"/>
      <c r="CKQ51" s="8"/>
      <c r="CKR51" s="8"/>
      <c r="CKS51" s="8"/>
      <c r="CKT51" s="8"/>
      <c r="CKU51" s="8"/>
      <c r="CKV51" s="8"/>
      <c r="CKW51" s="8"/>
      <c r="CKX51" s="8"/>
      <c r="CKY51" s="8"/>
      <c r="CKZ51" s="8"/>
      <c r="CLA51" s="8"/>
      <c r="CLB51" s="8"/>
      <c r="CLC51" s="8"/>
      <c r="CLD51" s="8"/>
      <c r="CLE51" s="8"/>
      <c r="CLF51" s="8"/>
      <c r="CLG51" s="8"/>
      <c r="CLH51" s="8"/>
      <c r="CLI51" s="8"/>
      <c r="CLJ51" s="8"/>
      <c r="CLK51" s="8"/>
      <c r="CLL51" s="8"/>
      <c r="CLM51" s="8"/>
      <c r="CLN51" s="8"/>
      <c r="CLO51" s="8"/>
      <c r="CLP51" s="8"/>
      <c r="CLQ51" s="8"/>
      <c r="CLR51" s="8"/>
      <c r="CLS51" s="8"/>
      <c r="CLT51" s="8"/>
      <c r="CLU51" s="8"/>
      <c r="CLV51" s="8"/>
      <c r="CLW51" s="8"/>
      <c r="CLX51" s="8"/>
      <c r="CLY51" s="8"/>
      <c r="CLZ51" s="8"/>
      <c r="CMA51" s="8"/>
      <c r="CMB51" s="8"/>
      <c r="CMC51" s="8"/>
      <c r="CMD51" s="8"/>
      <c r="CME51" s="8"/>
      <c r="CMF51" s="8"/>
      <c r="CMG51" s="8"/>
      <c r="CMH51" s="8"/>
      <c r="CMI51" s="8"/>
      <c r="CMJ51" s="8"/>
      <c r="CMK51" s="8"/>
      <c r="CML51" s="8"/>
      <c r="CMM51" s="8"/>
      <c r="CMN51" s="8"/>
      <c r="CMO51" s="8"/>
      <c r="CMP51" s="8"/>
      <c r="CMQ51" s="8"/>
      <c r="CMR51" s="8"/>
      <c r="CMS51" s="8"/>
      <c r="CMT51" s="8"/>
      <c r="CMU51" s="8"/>
      <c r="CMV51" s="8"/>
      <c r="CMW51" s="8"/>
      <c r="CMX51" s="8"/>
      <c r="CMY51" s="8"/>
      <c r="CMZ51" s="8"/>
      <c r="CNA51" s="8"/>
      <c r="CNB51" s="8"/>
      <c r="CNC51" s="8"/>
      <c r="CND51" s="8"/>
      <c r="CNE51" s="8"/>
      <c r="CNF51" s="8"/>
      <c r="CNG51" s="8"/>
      <c r="CNH51" s="8"/>
      <c r="CNI51" s="8"/>
      <c r="CNJ51" s="8"/>
      <c r="CNK51" s="8"/>
      <c r="CNL51" s="8"/>
      <c r="CNM51" s="8"/>
      <c r="CNN51" s="8"/>
      <c r="CNO51" s="8"/>
      <c r="CNP51" s="8"/>
      <c r="CNQ51" s="8"/>
      <c r="CNR51" s="8"/>
      <c r="CNS51" s="8"/>
      <c r="CNT51" s="8"/>
      <c r="CNU51" s="8"/>
      <c r="CNV51" s="8"/>
      <c r="CNW51" s="8"/>
      <c r="CNX51" s="8"/>
      <c r="CNY51" s="8"/>
      <c r="CNZ51" s="8"/>
      <c r="COA51" s="8"/>
      <c r="COB51" s="8"/>
      <c r="COC51" s="8"/>
      <c r="COD51" s="8"/>
      <c r="COE51" s="8"/>
      <c r="COF51" s="8"/>
      <c r="COG51" s="8"/>
      <c r="COH51" s="8"/>
      <c r="COI51" s="8"/>
      <c r="COJ51" s="8"/>
      <c r="COK51" s="8"/>
      <c r="COL51" s="8"/>
      <c r="COM51" s="8"/>
      <c r="CON51" s="8"/>
      <c r="COO51" s="8"/>
      <c r="COP51" s="8"/>
      <c r="COQ51" s="8"/>
      <c r="COR51" s="8"/>
      <c r="COS51" s="8"/>
      <c r="COT51" s="8"/>
      <c r="COU51" s="8"/>
      <c r="COV51" s="8"/>
      <c r="COW51" s="8"/>
      <c r="COX51" s="8"/>
      <c r="COY51" s="8"/>
      <c r="COZ51" s="8"/>
      <c r="CPA51" s="8"/>
      <c r="CPB51" s="8"/>
      <c r="CPC51" s="8"/>
      <c r="CPD51" s="8"/>
      <c r="CPE51" s="8"/>
      <c r="CPF51" s="8"/>
      <c r="CPG51" s="8"/>
      <c r="CPH51" s="8"/>
      <c r="CPI51" s="8"/>
      <c r="CPJ51" s="8"/>
      <c r="CPK51" s="8"/>
      <c r="CPL51" s="8"/>
      <c r="CPM51" s="8"/>
      <c r="CPN51" s="8"/>
      <c r="CPO51" s="8"/>
      <c r="CPP51" s="8"/>
      <c r="CPQ51" s="8"/>
      <c r="CPR51" s="8"/>
      <c r="CPS51" s="8"/>
      <c r="CPT51" s="8"/>
      <c r="CPU51" s="8"/>
      <c r="CPV51" s="8"/>
      <c r="CPW51" s="8"/>
      <c r="CPX51" s="8"/>
      <c r="CPY51" s="8"/>
      <c r="CPZ51" s="8"/>
      <c r="CQA51" s="8"/>
      <c r="CQB51" s="8"/>
      <c r="CQC51" s="8"/>
      <c r="CQD51" s="8"/>
      <c r="CQE51" s="8"/>
      <c r="CQF51" s="8"/>
      <c r="CQG51" s="8"/>
      <c r="CQH51" s="8"/>
      <c r="CQI51" s="8"/>
      <c r="CQJ51" s="8"/>
      <c r="CQK51" s="8"/>
      <c r="CQL51" s="8"/>
      <c r="CQM51" s="8"/>
      <c r="CQN51" s="8"/>
      <c r="CQO51" s="8"/>
      <c r="CQP51" s="8"/>
      <c r="CQQ51" s="8"/>
      <c r="CQR51" s="8"/>
      <c r="CQS51" s="8"/>
      <c r="CQT51" s="8"/>
      <c r="CQU51" s="8"/>
      <c r="CQV51" s="8"/>
      <c r="CQW51" s="8"/>
      <c r="CQX51" s="8"/>
      <c r="CQY51" s="8"/>
      <c r="CQZ51" s="8"/>
      <c r="CRA51" s="8"/>
      <c r="CRB51" s="8"/>
      <c r="CRC51" s="8"/>
      <c r="CRD51" s="8"/>
      <c r="CRE51" s="8"/>
      <c r="CRF51" s="8"/>
      <c r="CRG51" s="8"/>
      <c r="CRH51" s="8"/>
      <c r="CRI51" s="8"/>
      <c r="CRJ51" s="8"/>
      <c r="CRK51" s="8"/>
      <c r="CRL51" s="8"/>
      <c r="CRM51" s="8"/>
      <c r="CRN51" s="8"/>
      <c r="CRO51" s="8"/>
      <c r="CRP51" s="8"/>
      <c r="CRQ51" s="8"/>
      <c r="CRR51" s="8"/>
      <c r="CRS51" s="8"/>
      <c r="CRT51" s="8"/>
      <c r="CRU51" s="8"/>
      <c r="CRV51" s="8"/>
      <c r="CRW51" s="8"/>
      <c r="CRX51" s="8"/>
      <c r="CRY51" s="8"/>
      <c r="CRZ51" s="8"/>
      <c r="CSA51" s="8"/>
      <c r="CSB51" s="8"/>
      <c r="CSC51" s="8"/>
      <c r="CSD51" s="8"/>
      <c r="CSE51" s="8"/>
      <c r="CSF51" s="8"/>
      <c r="CSG51" s="8"/>
      <c r="CSH51" s="8"/>
      <c r="CSI51" s="8"/>
      <c r="CSJ51" s="8"/>
      <c r="CSK51" s="8"/>
      <c r="CSL51" s="8"/>
      <c r="CSM51" s="8"/>
      <c r="CSN51" s="8"/>
      <c r="CSO51" s="8"/>
      <c r="CSP51" s="8"/>
      <c r="CSQ51" s="8"/>
      <c r="CSR51" s="8"/>
      <c r="CSS51" s="8"/>
      <c r="CST51" s="8"/>
      <c r="CSU51" s="8"/>
      <c r="CSV51" s="8"/>
      <c r="CSW51" s="8"/>
      <c r="CSX51" s="8"/>
      <c r="CSY51" s="8"/>
      <c r="CSZ51" s="8"/>
      <c r="CTA51" s="8"/>
      <c r="CTB51" s="8"/>
      <c r="CTC51" s="8"/>
      <c r="CTD51" s="8"/>
      <c r="CTE51" s="8"/>
      <c r="CTF51" s="8"/>
      <c r="CTG51" s="8"/>
      <c r="CTH51" s="8"/>
      <c r="CTI51" s="8"/>
      <c r="CTJ51" s="8"/>
      <c r="CTK51" s="8"/>
      <c r="CTL51" s="8"/>
      <c r="CTM51" s="8"/>
      <c r="CTN51" s="8"/>
      <c r="CTO51" s="8"/>
      <c r="CTP51" s="8"/>
      <c r="CTQ51" s="8"/>
      <c r="CTR51" s="8"/>
      <c r="CTS51" s="8"/>
      <c r="CTT51" s="8"/>
      <c r="CTU51" s="8"/>
      <c r="CTV51" s="8"/>
      <c r="CTW51" s="8"/>
      <c r="CTX51" s="8"/>
      <c r="CTY51" s="8"/>
      <c r="CTZ51" s="8"/>
      <c r="CUA51" s="8"/>
      <c r="CUB51" s="8"/>
      <c r="CUC51" s="8"/>
      <c r="CUD51" s="8"/>
      <c r="CUE51" s="8"/>
      <c r="CUF51" s="8"/>
      <c r="CUG51" s="8"/>
      <c r="CUH51" s="8"/>
      <c r="CUI51" s="8"/>
      <c r="CUJ51" s="8"/>
      <c r="CUK51" s="8"/>
      <c r="CUL51" s="8"/>
      <c r="CUM51" s="8"/>
      <c r="CUN51" s="8"/>
      <c r="CUO51" s="8"/>
      <c r="CUP51" s="8"/>
      <c r="CUQ51" s="8"/>
      <c r="CUR51" s="8"/>
      <c r="CUS51" s="8"/>
      <c r="CUT51" s="8"/>
      <c r="CUU51" s="8"/>
      <c r="CUV51" s="8"/>
      <c r="CUW51" s="8"/>
      <c r="CUX51" s="8"/>
      <c r="CUY51" s="8"/>
      <c r="CUZ51" s="8"/>
      <c r="CVA51" s="8"/>
      <c r="CVB51" s="8"/>
      <c r="CVC51" s="8"/>
      <c r="CVD51" s="8"/>
      <c r="CVE51" s="8"/>
      <c r="CVF51" s="8"/>
      <c r="CVG51" s="8"/>
      <c r="CVH51" s="8"/>
      <c r="CVI51" s="8"/>
      <c r="CVJ51" s="8"/>
      <c r="CVK51" s="8"/>
      <c r="CVL51" s="8"/>
      <c r="CVM51" s="8"/>
      <c r="CVN51" s="8"/>
      <c r="CVO51" s="8"/>
      <c r="CVP51" s="8"/>
      <c r="CVQ51" s="8"/>
      <c r="CVR51" s="8"/>
      <c r="CVS51" s="8"/>
      <c r="CVT51" s="8"/>
      <c r="CVU51" s="8"/>
      <c r="CVV51" s="8"/>
      <c r="CVW51" s="8"/>
      <c r="CVX51" s="8"/>
      <c r="CVY51" s="8"/>
      <c r="CVZ51" s="8"/>
      <c r="CWA51" s="8"/>
      <c r="CWB51" s="8"/>
      <c r="CWC51" s="8"/>
      <c r="CWD51" s="8"/>
      <c r="CWE51" s="8"/>
      <c r="CWF51" s="8"/>
      <c r="CWG51" s="8"/>
      <c r="CWH51" s="8"/>
      <c r="CWI51" s="8"/>
      <c r="CWJ51" s="8"/>
      <c r="CWK51" s="8"/>
      <c r="CWL51" s="8"/>
      <c r="CWM51" s="8"/>
      <c r="CWN51" s="8"/>
      <c r="CWO51" s="8"/>
      <c r="CWP51" s="8"/>
      <c r="CWQ51" s="8"/>
      <c r="CWR51" s="8"/>
      <c r="CWS51" s="8"/>
      <c r="CWT51" s="8"/>
      <c r="CWU51" s="8"/>
      <c r="CWV51" s="8"/>
      <c r="CWW51" s="8"/>
      <c r="CWX51" s="8"/>
      <c r="CWY51" s="8"/>
      <c r="CWZ51" s="8"/>
      <c r="CXA51" s="8"/>
      <c r="CXB51" s="8"/>
      <c r="CXC51" s="8"/>
      <c r="CXD51" s="8"/>
      <c r="CXE51" s="8"/>
      <c r="CXF51" s="8"/>
      <c r="CXG51" s="8"/>
      <c r="CXH51" s="8"/>
      <c r="CXI51" s="8"/>
      <c r="CXJ51" s="8"/>
      <c r="CXK51" s="8"/>
      <c r="CXL51" s="8"/>
      <c r="CXM51" s="8"/>
      <c r="CXN51" s="8"/>
      <c r="CXO51" s="8"/>
      <c r="CXP51" s="8"/>
      <c r="CXQ51" s="8"/>
      <c r="CXR51" s="8"/>
      <c r="CXS51" s="8"/>
      <c r="CXT51" s="8"/>
      <c r="CXU51" s="8"/>
      <c r="CXV51" s="8"/>
      <c r="CXW51" s="8"/>
      <c r="CXX51" s="8"/>
      <c r="CXY51" s="8"/>
      <c r="CXZ51" s="8"/>
      <c r="CYA51" s="8"/>
      <c r="CYB51" s="8"/>
      <c r="CYC51" s="8"/>
      <c r="CYD51" s="8"/>
      <c r="CYE51" s="8"/>
      <c r="CYF51" s="8"/>
      <c r="CYG51" s="8"/>
      <c r="CYH51" s="8"/>
      <c r="CYI51" s="8"/>
      <c r="CYJ51" s="8"/>
      <c r="CYK51" s="8"/>
      <c r="CYL51" s="8"/>
      <c r="CYM51" s="8"/>
      <c r="CYN51" s="8"/>
      <c r="CYO51" s="8"/>
      <c r="CYP51" s="8"/>
      <c r="CYQ51" s="8"/>
      <c r="CYR51" s="8"/>
      <c r="CYS51" s="8"/>
      <c r="CYT51" s="8"/>
      <c r="CYU51" s="8"/>
      <c r="CYV51" s="8"/>
      <c r="CYW51" s="8"/>
      <c r="CYX51" s="8"/>
      <c r="CYY51" s="8"/>
      <c r="CYZ51" s="8"/>
      <c r="CZA51" s="8"/>
      <c r="CZB51" s="8"/>
      <c r="CZC51" s="8"/>
      <c r="CZD51" s="8"/>
      <c r="CZE51" s="8"/>
      <c r="CZF51" s="8"/>
      <c r="CZG51" s="8"/>
      <c r="CZH51" s="8"/>
      <c r="CZI51" s="8"/>
      <c r="CZJ51" s="8"/>
      <c r="CZK51" s="8"/>
      <c r="CZL51" s="8"/>
      <c r="CZM51" s="8"/>
      <c r="CZN51" s="8"/>
      <c r="CZO51" s="8"/>
      <c r="CZP51" s="8"/>
      <c r="CZQ51" s="8"/>
      <c r="CZR51" s="8"/>
      <c r="CZS51" s="8"/>
      <c r="CZT51" s="8"/>
      <c r="CZU51" s="8"/>
      <c r="CZV51" s="8"/>
      <c r="CZW51" s="8"/>
      <c r="CZX51" s="8"/>
      <c r="CZY51" s="8"/>
      <c r="CZZ51" s="8"/>
      <c r="DAA51" s="8"/>
      <c r="DAB51" s="8"/>
      <c r="DAC51" s="8"/>
      <c r="DAD51" s="8"/>
      <c r="DAE51" s="8"/>
      <c r="DAF51" s="8"/>
      <c r="DAG51" s="8"/>
      <c r="DAH51" s="8"/>
      <c r="DAI51" s="8"/>
      <c r="DAJ51" s="8"/>
      <c r="DAK51" s="8"/>
      <c r="DAL51" s="8"/>
      <c r="DAM51" s="8"/>
      <c r="DAN51" s="8"/>
      <c r="DAO51" s="8"/>
      <c r="DAP51" s="8"/>
      <c r="DAQ51" s="8"/>
      <c r="DAR51" s="8"/>
      <c r="DAS51" s="8"/>
      <c r="DAT51" s="8"/>
      <c r="DAU51" s="8"/>
      <c r="DAV51" s="8"/>
      <c r="DAW51" s="8"/>
      <c r="DAX51" s="8"/>
      <c r="DAY51" s="8"/>
      <c r="DAZ51" s="8"/>
      <c r="DBA51" s="8"/>
      <c r="DBB51" s="8"/>
      <c r="DBC51" s="8"/>
      <c r="DBD51" s="8"/>
      <c r="DBE51" s="8"/>
      <c r="DBF51" s="8"/>
      <c r="DBG51" s="8"/>
      <c r="DBH51" s="8"/>
      <c r="DBI51" s="8"/>
      <c r="DBJ51" s="8"/>
      <c r="DBK51" s="8"/>
      <c r="DBL51" s="8"/>
      <c r="DBM51" s="8"/>
      <c r="DBN51" s="8"/>
      <c r="DBO51" s="8"/>
      <c r="DBP51" s="8"/>
      <c r="DBQ51" s="8"/>
      <c r="DBR51" s="8"/>
      <c r="DBS51" s="8"/>
      <c r="DBT51" s="8"/>
      <c r="DBU51" s="8"/>
      <c r="DBV51" s="8"/>
      <c r="DBW51" s="8"/>
      <c r="DBX51" s="8"/>
      <c r="DBY51" s="8"/>
      <c r="DBZ51" s="8"/>
      <c r="DCA51" s="8"/>
      <c r="DCB51" s="8"/>
      <c r="DCC51" s="8"/>
      <c r="DCD51" s="8"/>
      <c r="DCE51" s="8"/>
      <c r="DCF51" s="8"/>
      <c r="DCG51" s="8"/>
      <c r="DCH51" s="8"/>
      <c r="DCI51" s="8"/>
      <c r="DCJ51" s="8"/>
      <c r="DCK51" s="8"/>
      <c r="DCL51" s="8"/>
      <c r="DCM51" s="8"/>
      <c r="DCN51" s="8"/>
      <c r="DCO51" s="8"/>
      <c r="DCP51" s="8"/>
      <c r="DCQ51" s="8"/>
      <c r="DCR51" s="8"/>
      <c r="DCS51" s="8"/>
      <c r="DCT51" s="8"/>
      <c r="DCU51" s="8"/>
      <c r="DCV51" s="8"/>
      <c r="DCW51" s="8"/>
      <c r="DCX51" s="8"/>
      <c r="DCY51" s="8"/>
      <c r="DCZ51" s="8"/>
      <c r="DDA51" s="8"/>
      <c r="DDB51" s="8"/>
      <c r="DDC51" s="8"/>
      <c r="DDD51" s="8"/>
      <c r="DDE51" s="8"/>
      <c r="DDF51" s="8"/>
      <c r="DDG51" s="8"/>
      <c r="DDH51" s="8"/>
      <c r="DDI51" s="8"/>
      <c r="DDJ51" s="8"/>
      <c r="DDK51" s="8"/>
      <c r="DDL51" s="8"/>
      <c r="DDM51" s="8"/>
      <c r="DDN51" s="8"/>
      <c r="DDO51" s="8"/>
      <c r="DDP51" s="8"/>
      <c r="DDQ51" s="8"/>
      <c r="DDR51" s="8"/>
      <c r="DDS51" s="8"/>
      <c r="DDT51" s="8"/>
      <c r="DDU51" s="8"/>
      <c r="DDV51" s="8"/>
      <c r="DDW51" s="8"/>
      <c r="DDX51" s="8"/>
      <c r="DDY51" s="8"/>
      <c r="DDZ51" s="8"/>
      <c r="DEA51" s="8"/>
      <c r="DEB51" s="8"/>
      <c r="DEC51" s="8"/>
      <c r="DED51" s="8"/>
      <c r="DEE51" s="8"/>
      <c r="DEF51" s="8"/>
      <c r="DEG51" s="8"/>
      <c r="DEH51" s="8"/>
      <c r="DEI51" s="8"/>
      <c r="DEJ51" s="8"/>
      <c r="DEK51" s="8"/>
      <c r="DEL51" s="8"/>
      <c r="DEM51" s="8"/>
      <c r="DEN51" s="8"/>
      <c r="DEO51" s="8"/>
      <c r="DEP51" s="8"/>
      <c r="DEQ51" s="8"/>
      <c r="DER51" s="8"/>
      <c r="DES51" s="8"/>
      <c r="DET51" s="8"/>
      <c r="DEU51" s="8"/>
      <c r="DEV51" s="8"/>
      <c r="DEW51" s="8"/>
      <c r="DEX51" s="8"/>
      <c r="DEY51" s="8"/>
      <c r="DEZ51" s="8"/>
      <c r="DFA51" s="8"/>
      <c r="DFB51" s="8"/>
      <c r="DFC51" s="8"/>
      <c r="DFD51" s="8"/>
      <c r="DFE51" s="8"/>
      <c r="DFF51" s="8"/>
      <c r="DFG51" s="8"/>
      <c r="DFH51" s="8"/>
      <c r="DFI51" s="8"/>
      <c r="DFJ51" s="8"/>
      <c r="DFK51" s="8"/>
      <c r="DFL51" s="8"/>
      <c r="DFM51" s="8"/>
      <c r="DFN51" s="8"/>
      <c r="DFO51" s="8"/>
      <c r="DFP51" s="8"/>
      <c r="DFQ51" s="8"/>
      <c r="DFR51" s="8"/>
      <c r="DFS51" s="8"/>
      <c r="DFT51" s="8"/>
      <c r="DFU51" s="8"/>
      <c r="DFV51" s="8"/>
      <c r="DFW51" s="8"/>
      <c r="DFX51" s="8"/>
      <c r="DFY51" s="8"/>
      <c r="DFZ51" s="8"/>
      <c r="DGA51" s="8"/>
      <c r="DGB51" s="8"/>
      <c r="DGC51" s="8"/>
      <c r="DGD51" s="8"/>
      <c r="DGE51" s="8"/>
      <c r="DGF51" s="8"/>
      <c r="DGG51" s="8"/>
      <c r="DGH51" s="8"/>
      <c r="DGI51" s="8"/>
      <c r="DGJ51" s="8"/>
      <c r="DGK51" s="8"/>
      <c r="DGL51" s="8"/>
      <c r="DGM51" s="8"/>
      <c r="DGN51" s="8"/>
      <c r="DGO51" s="8"/>
      <c r="DGP51" s="8"/>
      <c r="DGQ51" s="8"/>
      <c r="DGR51" s="8"/>
      <c r="DGS51" s="8"/>
      <c r="DGT51" s="8"/>
      <c r="DGU51" s="8"/>
      <c r="DGV51" s="8"/>
      <c r="DGW51" s="8"/>
      <c r="DGX51" s="8"/>
      <c r="DGY51" s="8"/>
      <c r="DGZ51" s="8"/>
      <c r="DHA51" s="8"/>
      <c r="DHB51" s="8"/>
      <c r="DHC51" s="8"/>
      <c r="DHD51" s="8"/>
      <c r="DHE51" s="8"/>
      <c r="DHF51" s="8"/>
      <c r="DHG51" s="8"/>
      <c r="DHH51" s="8"/>
      <c r="DHI51" s="8"/>
      <c r="DHJ51" s="8"/>
      <c r="DHK51" s="8"/>
      <c r="DHL51" s="8"/>
      <c r="DHM51" s="8"/>
      <c r="DHN51" s="8"/>
      <c r="DHO51" s="8"/>
      <c r="DHP51" s="8"/>
      <c r="DHQ51" s="8"/>
      <c r="DHR51" s="8"/>
      <c r="DHS51" s="8"/>
      <c r="DHT51" s="8"/>
      <c r="DHU51" s="8"/>
      <c r="DHV51" s="8"/>
      <c r="DHW51" s="8"/>
      <c r="DHX51" s="8"/>
      <c r="DHY51" s="8"/>
      <c r="DHZ51" s="8"/>
      <c r="DIA51" s="8"/>
      <c r="DIB51" s="8"/>
      <c r="DIC51" s="8"/>
      <c r="DID51" s="8"/>
      <c r="DIE51" s="8"/>
      <c r="DIF51" s="8"/>
      <c r="DIG51" s="8"/>
      <c r="DIH51" s="8"/>
      <c r="DII51" s="8"/>
      <c r="DIJ51" s="8"/>
      <c r="DIK51" s="8"/>
      <c r="DIL51" s="8"/>
      <c r="DIM51" s="8"/>
      <c r="DIN51" s="8"/>
      <c r="DIO51" s="8"/>
      <c r="DIP51" s="8"/>
      <c r="DIQ51" s="8"/>
      <c r="DIR51" s="8"/>
      <c r="DIS51" s="8"/>
      <c r="DIT51" s="8"/>
      <c r="DIU51" s="8"/>
      <c r="DIV51" s="8"/>
      <c r="DIW51" s="8"/>
      <c r="DIX51" s="8"/>
      <c r="DIY51" s="8"/>
      <c r="DIZ51" s="8"/>
      <c r="DJA51" s="8"/>
      <c r="DJB51" s="8"/>
      <c r="DJC51" s="8"/>
      <c r="DJD51" s="8"/>
      <c r="DJE51" s="8"/>
      <c r="DJF51" s="8"/>
      <c r="DJG51" s="8"/>
      <c r="DJH51" s="8"/>
      <c r="DJI51" s="8"/>
      <c r="DJJ51" s="8"/>
      <c r="DJK51" s="8"/>
      <c r="DJL51" s="8"/>
      <c r="DJM51" s="8"/>
      <c r="DJN51" s="8"/>
      <c r="DJO51" s="8"/>
      <c r="DJP51" s="8"/>
      <c r="DJQ51" s="8"/>
      <c r="DJR51" s="8"/>
      <c r="DJS51" s="8"/>
      <c r="DJT51" s="8"/>
      <c r="DJU51" s="8"/>
      <c r="DJV51" s="8"/>
      <c r="DJW51" s="8"/>
      <c r="DJX51" s="8"/>
      <c r="DJY51" s="8"/>
      <c r="DJZ51" s="8"/>
      <c r="DKA51" s="8"/>
      <c r="DKB51" s="8"/>
      <c r="DKC51" s="8"/>
      <c r="DKD51" s="8"/>
      <c r="DKE51" s="8"/>
      <c r="DKF51" s="8"/>
      <c r="DKG51" s="8"/>
      <c r="DKH51" s="8"/>
      <c r="DKI51" s="8"/>
      <c r="DKJ51" s="8"/>
      <c r="DKK51" s="8"/>
      <c r="DKL51" s="8"/>
      <c r="DKM51" s="8"/>
      <c r="DKN51" s="8"/>
      <c r="DKO51" s="8"/>
      <c r="DKP51" s="8"/>
      <c r="DKQ51" s="8"/>
      <c r="DKR51" s="8"/>
      <c r="DKS51" s="8"/>
      <c r="DKT51" s="8"/>
      <c r="DKU51" s="8"/>
      <c r="DKV51" s="8"/>
      <c r="DKW51" s="8"/>
      <c r="DKX51" s="8"/>
      <c r="DKY51" s="8"/>
      <c r="DKZ51" s="8"/>
      <c r="DLA51" s="8"/>
      <c r="DLB51" s="8"/>
      <c r="DLC51" s="8"/>
      <c r="DLD51" s="8"/>
      <c r="DLE51" s="8"/>
      <c r="DLF51" s="8"/>
      <c r="DLG51" s="8"/>
      <c r="DLH51" s="8"/>
      <c r="DLI51" s="8"/>
      <c r="DLJ51" s="8"/>
      <c r="DLK51" s="8"/>
      <c r="DLL51" s="8"/>
      <c r="DLM51" s="8"/>
      <c r="DLN51" s="8"/>
      <c r="DLO51" s="8"/>
      <c r="DLP51" s="8"/>
      <c r="DLQ51" s="8"/>
      <c r="DLR51" s="8"/>
      <c r="DLS51" s="8"/>
      <c r="DLT51" s="8"/>
      <c r="DLU51" s="8"/>
      <c r="DLV51" s="8"/>
      <c r="DLW51" s="8"/>
      <c r="DLX51" s="8"/>
      <c r="DLY51" s="8"/>
      <c r="DLZ51" s="8"/>
      <c r="DMA51" s="8"/>
      <c r="DMB51" s="8"/>
      <c r="DMC51" s="8"/>
      <c r="DMD51" s="8"/>
      <c r="DME51" s="8"/>
      <c r="DMF51" s="8"/>
      <c r="DMG51" s="8"/>
      <c r="DMH51" s="8"/>
      <c r="DMI51" s="8"/>
      <c r="DMJ51" s="8"/>
      <c r="DMK51" s="8"/>
      <c r="DML51" s="8"/>
      <c r="DMM51" s="8"/>
      <c r="DMN51" s="8"/>
      <c r="DMO51" s="8"/>
      <c r="DMP51" s="8"/>
      <c r="DMQ51" s="8"/>
      <c r="DMR51" s="8"/>
      <c r="DMS51" s="8"/>
      <c r="DMT51" s="8"/>
      <c r="DMU51" s="8"/>
      <c r="DMV51" s="8"/>
      <c r="DMW51" s="8"/>
      <c r="DMX51" s="8"/>
      <c r="DMY51" s="8"/>
      <c r="DMZ51" s="8"/>
      <c r="DNA51" s="8"/>
      <c r="DNB51" s="8"/>
      <c r="DNC51" s="8"/>
      <c r="DND51" s="8"/>
      <c r="DNE51" s="8"/>
      <c r="DNF51" s="8"/>
      <c r="DNG51" s="8"/>
      <c r="DNH51" s="8"/>
      <c r="DNI51" s="8"/>
      <c r="DNJ51" s="8"/>
      <c r="DNK51" s="8"/>
      <c r="DNL51" s="8"/>
      <c r="DNM51" s="8"/>
      <c r="DNN51" s="8"/>
      <c r="DNO51" s="8"/>
      <c r="DNP51" s="8"/>
      <c r="DNQ51" s="8"/>
      <c r="DNR51" s="8"/>
      <c r="DNS51" s="8"/>
      <c r="DNT51" s="8"/>
      <c r="DNU51" s="8"/>
      <c r="DNV51" s="8"/>
      <c r="DNW51" s="8"/>
      <c r="DNX51" s="8"/>
      <c r="DNY51" s="8"/>
      <c r="DNZ51" s="8"/>
      <c r="DOA51" s="8"/>
      <c r="DOB51" s="8"/>
      <c r="DOC51" s="8"/>
      <c r="DOD51" s="8"/>
      <c r="DOE51" s="8"/>
      <c r="DOF51" s="8"/>
      <c r="DOG51" s="8"/>
      <c r="DOH51" s="8"/>
      <c r="DOI51" s="8"/>
      <c r="DOJ51" s="8"/>
      <c r="DOK51" s="8"/>
      <c r="DOL51" s="8"/>
      <c r="DOM51" s="8"/>
      <c r="DON51" s="8"/>
      <c r="DOO51" s="8"/>
      <c r="DOP51" s="8"/>
      <c r="DOQ51" s="8"/>
      <c r="DOR51" s="8"/>
      <c r="DOS51" s="8"/>
      <c r="DOT51" s="8"/>
      <c r="DOU51" s="8"/>
      <c r="DOV51" s="8"/>
      <c r="DOW51" s="8"/>
      <c r="DOX51" s="8"/>
      <c r="DOY51" s="8"/>
      <c r="DOZ51" s="8"/>
      <c r="DPA51" s="8"/>
      <c r="DPB51" s="8"/>
      <c r="DPC51" s="8"/>
      <c r="DPD51" s="8"/>
      <c r="DPE51" s="8"/>
      <c r="DPF51" s="8"/>
      <c r="DPG51" s="8"/>
      <c r="DPH51" s="8"/>
      <c r="DPI51" s="8"/>
      <c r="DPJ51" s="8"/>
      <c r="DPK51" s="8"/>
      <c r="DPL51" s="8"/>
      <c r="DPM51" s="8"/>
      <c r="DPN51" s="8"/>
      <c r="DPO51" s="8"/>
      <c r="DPP51" s="8"/>
      <c r="DPQ51" s="8"/>
      <c r="DPR51" s="8"/>
      <c r="DPS51" s="8"/>
      <c r="DPT51" s="8"/>
      <c r="DPU51" s="8"/>
      <c r="DPV51" s="8"/>
      <c r="DPW51" s="8"/>
      <c r="DPX51" s="8"/>
      <c r="DPY51" s="8"/>
      <c r="DPZ51" s="8"/>
      <c r="DQA51" s="8"/>
      <c r="DQB51" s="8"/>
      <c r="DQC51" s="8"/>
      <c r="DQD51" s="8"/>
      <c r="DQE51" s="8"/>
      <c r="DQF51" s="8"/>
      <c r="DQG51" s="8"/>
      <c r="DQH51" s="8"/>
      <c r="DQI51" s="8"/>
      <c r="DQJ51" s="8"/>
      <c r="DQK51" s="8"/>
      <c r="DQL51" s="8"/>
      <c r="DQM51" s="8"/>
      <c r="DQN51" s="8"/>
      <c r="DQO51" s="8"/>
      <c r="DQP51" s="8"/>
      <c r="DQQ51" s="8"/>
      <c r="DQR51" s="8"/>
      <c r="DQS51" s="8"/>
      <c r="DQT51" s="8"/>
      <c r="DQU51" s="8"/>
      <c r="DQV51" s="8"/>
      <c r="DQW51" s="8"/>
      <c r="DQX51" s="8"/>
      <c r="DQY51" s="8"/>
      <c r="DQZ51" s="8"/>
      <c r="DRA51" s="8"/>
      <c r="DRB51" s="8"/>
      <c r="DRC51" s="8"/>
      <c r="DRD51" s="8"/>
      <c r="DRE51" s="8"/>
      <c r="DRF51" s="8"/>
      <c r="DRG51" s="8"/>
      <c r="DRH51" s="8"/>
      <c r="DRI51" s="8"/>
      <c r="DRJ51" s="8"/>
      <c r="DRK51" s="8"/>
      <c r="DRL51" s="8"/>
      <c r="DRM51" s="8"/>
      <c r="DRN51" s="8"/>
      <c r="DRO51" s="8"/>
      <c r="DRP51" s="8"/>
      <c r="DRQ51" s="8"/>
      <c r="DRR51" s="8"/>
      <c r="DRS51" s="8"/>
      <c r="DRT51" s="8"/>
      <c r="DRU51" s="8"/>
      <c r="DRV51" s="8"/>
      <c r="DRW51" s="8"/>
      <c r="DRX51" s="8"/>
      <c r="DRY51" s="8"/>
      <c r="DRZ51" s="8"/>
      <c r="DSA51" s="8"/>
      <c r="DSB51" s="8"/>
      <c r="DSC51" s="8"/>
      <c r="DSD51" s="8"/>
      <c r="DSE51" s="8"/>
      <c r="DSF51" s="8"/>
      <c r="DSG51" s="8"/>
      <c r="DSH51" s="8"/>
      <c r="DSI51" s="8"/>
      <c r="DSJ51" s="8"/>
      <c r="DSK51" s="8"/>
      <c r="DSL51" s="8"/>
      <c r="DSM51" s="8"/>
      <c r="DSN51" s="8"/>
      <c r="DSO51" s="8"/>
      <c r="DSP51" s="8"/>
      <c r="DSQ51" s="8"/>
      <c r="DSR51" s="8"/>
      <c r="DSS51" s="8"/>
      <c r="DST51" s="8"/>
      <c r="DSU51" s="8"/>
      <c r="DSV51" s="8"/>
      <c r="DSW51" s="8"/>
      <c r="DSX51" s="8"/>
      <c r="DSY51" s="8"/>
      <c r="DSZ51" s="8"/>
      <c r="DTA51" s="8"/>
      <c r="DTB51" s="8"/>
      <c r="DTC51" s="8"/>
      <c r="DTD51" s="8"/>
      <c r="DTE51" s="8"/>
      <c r="DTF51" s="8"/>
      <c r="DTG51" s="8"/>
      <c r="DTH51" s="8"/>
      <c r="DTI51" s="8"/>
      <c r="DTJ51" s="8"/>
      <c r="DTK51" s="8"/>
      <c r="DTL51" s="8"/>
      <c r="DTM51" s="8"/>
      <c r="DTN51" s="8"/>
      <c r="DTO51" s="8"/>
      <c r="DTP51" s="8"/>
      <c r="DTQ51" s="8"/>
      <c r="DTR51" s="8"/>
      <c r="DTS51" s="8"/>
      <c r="DTT51" s="8"/>
      <c r="DTU51" s="8"/>
      <c r="DTV51" s="8"/>
      <c r="DTW51" s="8"/>
      <c r="DTX51" s="8"/>
      <c r="DTY51" s="8"/>
      <c r="DTZ51" s="8"/>
      <c r="DUA51" s="8"/>
      <c r="DUB51" s="8"/>
      <c r="DUC51" s="8"/>
      <c r="DUD51" s="8"/>
      <c r="DUE51" s="8"/>
      <c r="DUF51" s="8"/>
      <c r="DUG51" s="8"/>
      <c r="DUH51" s="8"/>
      <c r="DUI51" s="8"/>
      <c r="DUJ51" s="8"/>
      <c r="DUK51" s="8"/>
      <c r="DUL51" s="8"/>
      <c r="DUM51" s="8"/>
      <c r="DUN51" s="8"/>
      <c r="DUO51" s="8"/>
      <c r="DUP51" s="8"/>
      <c r="DUQ51" s="8"/>
      <c r="DUR51" s="8"/>
      <c r="DUS51" s="8"/>
      <c r="DUT51" s="8"/>
      <c r="DUU51" s="8"/>
      <c r="DUV51" s="8"/>
      <c r="DUW51" s="8"/>
      <c r="DUX51" s="8"/>
      <c r="DUY51" s="8"/>
      <c r="DUZ51" s="8"/>
      <c r="DVA51" s="8"/>
      <c r="DVB51" s="8"/>
      <c r="DVC51" s="8"/>
      <c r="DVD51" s="8"/>
      <c r="DVE51" s="8"/>
      <c r="DVF51" s="8"/>
      <c r="DVG51" s="8"/>
      <c r="DVH51" s="8"/>
      <c r="DVI51" s="8"/>
      <c r="DVJ51" s="8"/>
      <c r="DVK51" s="8"/>
      <c r="DVL51" s="8"/>
      <c r="DVM51" s="8"/>
      <c r="DVN51" s="8"/>
      <c r="DVO51" s="8"/>
      <c r="DVP51" s="8"/>
      <c r="DVQ51" s="8"/>
      <c r="DVR51" s="8"/>
      <c r="DVS51" s="8"/>
      <c r="DVT51" s="8"/>
      <c r="DVU51" s="8"/>
      <c r="DVV51" s="8"/>
      <c r="DVW51" s="8"/>
      <c r="DVX51" s="8"/>
      <c r="DVY51" s="8"/>
      <c r="DVZ51" s="8"/>
      <c r="DWA51" s="8"/>
      <c r="DWB51" s="8"/>
      <c r="DWC51" s="8"/>
      <c r="DWD51" s="8"/>
      <c r="DWE51" s="8"/>
      <c r="DWF51" s="8"/>
      <c r="DWG51" s="8"/>
      <c r="DWH51" s="8"/>
      <c r="DWI51" s="8"/>
      <c r="DWJ51" s="8"/>
      <c r="DWK51" s="8"/>
      <c r="DWL51" s="8"/>
      <c r="DWM51" s="8"/>
      <c r="DWN51" s="8"/>
      <c r="DWO51" s="8"/>
      <c r="DWP51" s="8"/>
      <c r="DWQ51" s="8"/>
      <c r="DWR51" s="8"/>
      <c r="DWS51" s="8"/>
      <c r="DWT51" s="8"/>
      <c r="DWU51" s="8"/>
      <c r="DWV51" s="8"/>
      <c r="DWW51" s="8"/>
      <c r="DWX51" s="8"/>
      <c r="DWY51" s="8"/>
      <c r="DWZ51" s="8"/>
      <c r="DXA51" s="8"/>
      <c r="DXB51" s="8"/>
      <c r="DXC51" s="8"/>
      <c r="DXD51" s="8"/>
      <c r="DXE51" s="8"/>
      <c r="DXF51" s="8"/>
      <c r="DXG51" s="8"/>
      <c r="DXH51" s="8"/>
      <c r="DXI51" s="8"/>
      <c r="DXJ51" s="8"/>
      <c r="DXK51" s="8"/>
      <c r="DXL51" s="8"/>
      <c r="DXM51" s="8"/>
      <c r="DXN51" s="8"/>
      <c r="DXO51" s="8"/>
      <c r="DXP51" s="8"/>
      <c r="DXQ51" s="8"/>
      <c r="DXR51" s="8"/>
      <c r="DXS51" s="8"/>
      <c r="DXT51" s="8"/>
      <c r="DXU51" s="8"/>
      <c r="DXV51" s="8"/>
      <c r="DXW51" s="8"/>
      <c r="DXX51" s="8"/>
      <c r="DXY51" s="8"/>
      <c r="DXZ51" s="8"/>
      <c r="DYA51" s="8"/>
      <c r="DYB51" s="8"/>
      <c r="DYC51" s="8"/>
      <c r="DYD51" s="8"/>
      <c r="DYE51" s="8"/>
      <c r="DYF51" s="8"/>
      <c r="DYG51" s="8"/>
      <c r="DYH51" s="8"/>
      <c r="DYI51" s="8"/>
      <c r="DYJ51" s="8"/>
      <c r="DYK51" s="8"/>
      <c r="DYL51" s="8"/>
      <c r="DYM51" s="8"/>
      <c r="DYN51" s="8"/>
      <c r="DYO51" s="8"/>
      <c r="DYP51" s="8"/>
      <c r="DYQ51" s="8"/>
      <c r="DYR51" s="8"/>
      <c r="DYS51" s="8"/>
      <c r="DYT51" s="8"/>
      <c r="DYU51" s="8"/>
      <c r="DYV51" s="8"/>
      <c r="DYW51" s="8"/>
      <c r="DYX51" s="8"/>
      <c r="DYY51" s="8"/>
      <c r="DYZ51" s="8"/>
      <c r="DZA51" s="8"/>
      <c r="DZB51" s="8"/>
      <c r="DZC51" s="8"/>
      <c r="DZD51" s="8"/>
      <c r="DZE51" s="8"/>
      <c r="DZF51" s="8"/>
      <c r="DZG51" s="8"/>
      <c r="DZH51" s="8"/>
      <c r="DZI51" s="8"/>
      <c r="DZJ51" s="8"/>
      <c r="DZK51" s="8"/>
      <c r="DZL51" s="8"/>
      <c r="DZM51" s="8"/>
      <c r="DZN51" s="8"/>
      <c r="DZO51" s="8"/>
      <c r="DZP51" s="8"/>
      <c r="DZQ51" s="8"/>
      <c r="DZR51" s="8"/>
      <c r="DZS51" s="8"/>
      <c r="DZT51" s="8"/>
      <c r="DZU51" s="8"/>
      <c r="DZV51" s="8"/>
      <c r="DZW51" s="8"/>
      <c r="DZX51" s="8"/>
      <c r="DZY51" s="8"/>
      <c r="DZZ51" s="8"/>
      <c r="EAA51" s="8"/>
      <c r="EAB51" s="8"/>
      <c r="EAC51" s="8"/>
      <c r="EAD51" s="8"/>
      <c r="EAE51" s="8"/>
      <c r="EAF51" s="8"/>
      <c r="EAG51" s="8"/>
      <c r="EAH51" s="8"/>
      <c r="EAI51" s="8"/>
      <c r="EAJ51" s="8"/>
      <c r="EAK51" s="8"/>
      <c r="EAL51" s="8"/>
      <c r="EAM51" s="8"/>
      <c r="EAN51" s="8"/>
      <c r="EAO51" s="8"/>
      <c r="EAP51" s="8"/>
      <c r="EAQ51" s="8"/>
      <c r="EAR51" s="8"/>
      <c r="EAS51" s="8"/>
      <c r="EAT51" s="8"/>
      <c r="EAU51" s="8"/>
      <c r="EAV51" s="8"/>
      <c r="EAW51" s="8"/>
      <c r="EAX51" s="8"/>
      <c r="EAY51" s="8"/>
      <c r="EAZ51" s="8"/>
      <c r="EBA51" s="8"/>
      <c r="EBB51" s="8"/>
      <c r="EBC51" s="8"/>
      <c r="EBD51" s="8"/>
      <c r="EBE51" s="8"/>
      <c r="EBF51" s="8"/>
      <c r="EBG51" s="8"/>
      <c r="EBH51" s="8"/>
      <c r="EBI51" s="8"/>
      <c r="EBJ51" s="8"/>
      <c r="EBK51" s="8"/>
      <c r="EBL51" s="8"/>
      <c r="EBM51" s="8"/>
      <c r="EBN51" s="8"/>
      <c r="EBO51" s="8"/>
      <c r="EBP51" s="8"/>
      <c r="EBQ51" s="8"/>
      <c r="EBR51" s="8"/>
      <c r="EBS51" s="8"/>
      <c r="EBT51" s="8"/>
      <c r="EBU51" s="8"/>
      <c r="EBV51" s="8"/>
      <c r="EBW51" s="8"/>
      <c r="EBX51" s="8"/>
      <c r="EBY51" s="8"/>
      <c r="EBZ51" s="8"/>
      <c r="ECA51" s="8"/>
      <c r="ECB51" s="8"/>
      <c r="ECC51" s="8"/>
      <c r="ECD51" s="8"/>
      <c r="ECE51" s="8"/>
      <c r="ECF51" s="8"/>
      <c r="ECG51" s="8"/>
      <c r="ECH51" s="8"/>
      <c r="ECI51" s="8"/>
      <c r="ECJ51" s="8"/>
      <c r="ECK51" s="8"/>
      <c r="ECL51" s="8"/>
      <c r="ECM51" s="8"/>
      <c r="ECN51" s="8"/>
      <c r="ECO51" s="8"/>
      <c r="ECP51" s="8"/>
      <c r="ECQ51" s="8"/>
      <c r="ECR51" s="8"/>
      <c r="ECS51" s="8"/>
      <c r="ECT51" s="8"/>
      <c r="ECU51" s="8"/>
      <c r="ECV51" s="8"/>
      <c r="ECW51" s="8"/>
      <c r="ECX51" s="8"/>
      <c r="ECY51" s="8"/>
      <c r="ECZ51" s="8"/>
      <c r="EDA51" s="8"/>
      <c r="EDB51" s="8"/>
      <c r="EDC51" s="8"/>
      <c r="EDD51" s="8"/>
      <c r="EDE51" s="8"/>
      <c r="EDF51" s="8"/>
      <c r="EDG51" s="8"/>
      <c r="EDH51" s="8"/>
      <c r="EDI51" s="8"/>
      <c r="EDJ51" s="8"/>
      <c r="EDK51" s="8"/>
      <c r="EDL51" s="8"/>
      <c r="EDM51" s="8"/>
      <c r="EDN51" s="8"/>
      <c r="EDO51" s="8"/>
      <c r="EDP51" s="8"/>
      <c r="EDQ51" s="8"/>
      <c r="EDR51" s="8"/>
      <c r="EDS51" s="8"/>
      <c r="EDT51" s="8"/>
      <c r="EDU51" s="8"/>
      <c r="EDV51" s="8"/>
      <c r="EDW51" s="8"/>
      <c r="EDX51" s="8"/>
      <c r="EDY51" s="8"/>
      <c r="EDZ51" s="8"/>
      <c r="EEA51" s="8"/>
      <c r="EEB51" s="8"/>
      <c r="EEC51" s="8"/>
      <c r="EED51" s="8"/>
      <c r="EEE51" s="8"/>
      <c r="EEF51" s="8"/>
      <c r="EEG51" s="8"/>
      <c r="EEH51" s="8"/>
      <c r="EEI51" s="8"/>
      <c r="EEJ51" s="8"/>
      <c r="EEK51" s="8"/>
      <c r="EEL51" s="8"/>
      <c r="EEM51" s="8"/>
      <c r="EEN51" s="8"/>
      <c r="EEO51" s="8"/>
      <c r="EEP51" s="8"/>
      <c r="EEQ51" s="8"/>
      <c r="EER51" s="8"/>
      <c r="EES51" s="8"/>
      <c r="EET51" s="8"/>
      <c r="EEU51" s="8"/>
      <c r="EEV51" s="8"/>
      <c r="EEW51" s="8"/>
      <c r="EEX51" s="8"/>
      <c r="EEY51" s="8"/>
      <c r="EEZ51" s="8"/>
      <c r="EFA51" s="8"/>
      <c r="EFB51" s="8"/>
      <c r="EFC51" s="8"/>
      <c r="EFD51" s="8"/>
      <c r="EFE51" s="8"/>
      <c r="EFF51" s="8"/>
      <c r="EFG51" s="8"/>
      <c r="EFH51" s="8"/>
      <c r="EFI51" s="8"/>
      <c r="EFJ51" s="8"/>
      <c r="EFK51" s="8"/>
      <c r="EFL51" s="8"/>
      <c r="EFM51" s="8"/>
      <c r="EFN51" s="8"/>
      <c r="EFO51" s="8"/>
      <c r="EFP51" s="8"/>
      <c r="EFQ51" s="8"/>
      <c r="EFR51" s="8"/>
      <c r="EFS51" s="8"/>
      <c r="EFT51" s="8"/>
      <c r="EFU51" s="8"/>
      <c r="EFV51" s="8"/>
      <c r="EFW51" s="8"/>
      <c r="EFX51" s="8"/>
      <c r="EFY51" s="8"/>
      <c r="EFZ51" s="8"/>
      <c r="EGA51" s="8"/>
      <c r="EGB51" s="8"/>
      <c r="EGC51" s="8"/>
      <c r="EGD51" s="8"/>
      <c r="EGE51" s="8"/>
      <c r="EGF51" s="8"/>
      <c r="EGG51" s="8"/>
      <c r="EGH51" s="8"/>
      <c r="EGI51" s="8"/>
      <c r="EGJ51" s="8"/>
      <c r="EGK51" s="8"/>
      <c r="EGL51" s="8"/>
      <c r="EGM51" s="8"/>
      <c r="EGN51" s="8"/>
      <c r="EGO51" s="8"/>
      <c r="EGP51" s="8"/>
      <c r="EGQ51" s="8"/>
      <c r="EGR51" s="8"/>
      <c r="EGS51" s="8"/>
      <c r="EGT51" s="8"/>
      <c r="EGU51" s="8"/>
      <c r="EGV51" s="8"/>
      <c r="EGW51" s="8"/>
      <c r="EGX51" s="8"/>
      <c r="EGY51" s="8"/>
      <c r="EGZ51" s="8"/>
      <c r="EHA51" s="8"/>
      <c r="EHB51" s="8"/>
      <c r="EHC51" s="8"/>
      <c r="EHD51" s="8"/>
      <c r="EHE51" s="8"/>
      <c r="EHF51" s="8"/>
      <c r="EHG51" s="8"/>
      <c r="EHH51" s="8"/>
      <c r="EHI51" s="8"/>
      <c r="EHJ51" s="8"/>
      <c r="EHK51" s="8"/>
      <c r="EHL51" s="8"/>
      <c r="EHM51" s="8"/>
      <c r="EHN51" s="8"/>
      <c r="EHO51" s="8"/>
      <c r="EHP51" s="8"/>
      <c r="EHQ51" s="8"/>
      <c r="EHR51" s="8"/>
      <c r="EHS51" s="8"/>
      <c r="EHT51" s="8"/>
      <c r="EHU51" s="8"/>
      <c r="EHV51" s="8"/>
      <c r="EHW51" s="8"/>
      <c r="EHX51" s="8"/>
      <c r="EHY51" s="8"/>
      <c r="EHZ51" s="8"/>
      <c r="EIA51" s="8"/>
      <c r="EIB51" s="8"/>
      <c r="EIC51" s="8"/>
      <c r="EID51" s="8"/>
      <c r="EIE51" s="8"/>
      <c r="EIF51" s="8"/>
      <c r="EIG51" s="8"/>
      <c r="EIH51" s="8"/>
      <c r="EII51" s="8"/>
      <c r="EIJ51" s="8"/>
      <c r="EIK51" s="8"/>
      <c r="EIL51" s="8"/>
      <c r="EIM51" s="8"/>
      <c r="EIN51" s="8"/>
      <c r="EIO51" s="8"/>
      <c r="EIP51" s="8"/>
      <c r="EIQ51" s="8"/>
      <c r="EIR51" s="8"/>
      <c r="EIS51" s="8"/>
      <c r="EIT51" s="8"/>
      <c r="EIU51" s="8"/>
      <c r="EIV51" s="8"/>
      <c r="EIW51" s="8"/>
      <c r="EIX51" s="8"/>
      <c r="EIY51" s="8"/>
      <c r="EIZ51" s="8"/>
      <c r="EJA51" s="8"/>
      <c r="EJB51" s="8"/>
      <c r="EJC51" s="8"/>
      <c r="EJD51" s="8"/>
      <c r="EJE51" s="8"/>
      <c r="EJF51" s="8"/>
      <c r="EJG51" s="8"/>
      <c r="EJH51" s="8"/>
      <c r="EJI51" s="8"/>
      <c r="EJJ51" s="8"/>
      <c r="EJK51" s="8"/>
      <c r="EJL51" s="8"/>
      <c r="EJM51" s="8"/>
      <c r="EJN51" s="8"/>
      <c r="EJO51" s="8"/>
      <c r="EJP51" s="8"/>
      <c r="EJQ51" s="8"/>
      <c r="EJR51" s="8"/>
      <c r="EJS51" s="8"/>
      <c r="EJT51" s="8"/>
      <c r="EJU51" s="8"/>
      <c r="EJV51" s="8"/>
      <c r="EJW51" s="8"/>
      <c r="EJX51" s="8"/>
      <c r="EJY51" s="8"/>
      <c r="EJZ51" s="8"/>
      <c r="EKA51" s="8"/>
      <c r="EKB51" s="8"/>
      <c r="EKC51" s="8"/>
      <c r="EKD51" s="8"/>
      <c r="EKE51" s="8"/>
      <c r="EKF51" s="8"/>
      <c r="EKG51" s="8"/>
      <c r="EKH51" s="8"/>
      <c r="EKI51" s="8"/>
      <c r="EKJ51" s="8"/>
      <c r="EKK51" s="8"/>
      <c r="EKL51" s="8"/>
      <c r="EKM51" s="8"/>
      <c r="EKN51" s="8"/>
      <c r="EKO51" s="8"/>
      <c r="EKP51" s="8"/>
      <c r="EKQ51" s="8"/>
      <c r="EKR51" s="8"/>
      <c r="EKS51" s="8"/>
      <c r="EKT51" s="8"/>
      <c r="EKU51" s="8"/>
      <c r="EKV51" s="8"/>
      <c r="EKW51" s="8"/>
      <c r="EKX51" s="8"/>
      <c r="EKY51" s="8"/>
      <c r="EKZ51" s="8"/>
      <c r="ELA51" s="8"/>
      <c r="ELB51" s="8"/>
      <c r="ELC51" s="8"/>
      <c r="ELD51" s="8"/>
      <c r="ELE51" s="8"/>
      <c r="ELF51" s="8"/>
      <c r="ELG51" s="8"/>
      <c r="ELH51" s="8"/>
      <c r="ELI51" s="8"/>
      <c r="ELJ51" s="8"/>
      <c r="ELK51" s="8"/>
      <c r="ELL51" s="8"/>
      <c r="ELM51" s="8"/>
      <c r="ELN51" s="8"/>
      <c r="ELO51" s="8"/>
      <c r="ELP51" s="8"/>
      <c r="ELQ51" s="8"/>
      <c r="ELR51" s="8"/>
      <c r="ELS51" s="8"/>
      <c r="ELT51" s="8"/>
      <c r="ELU51" s="8"/>
      <c r="ELV51" s="8"/>
      <c r="ELW51" s="8"/>
      <c r="ELX51" s="8"/>
      <c r="ELY51" s="8"/>
      <c r="ELZ51" s="8"/>
      <c r="EMA51" s="8"/>
      <c r="EMB51" s="8"/>
      <c r="EMC51" s="8"/>
      <c r="EMD51" s="8"/>
      <c r="EME51" s="8"/>
      <c r="EMF51" s="8"/>
      <c r="EMG51" s="8"/>
      <c r="EMH51" s="8"/>
      <c r="EMI51" s="8"/>
      <c r="EMJ51" s="8"/>
      <c r="EMK51" s="8"/>
      <c r="EML51" s="8"/>
      <c r="EMM51" s="8"/>
      <c r="EMN51" s="8"/>
      <c r="EMO51" s="8"/>
      <c r="EMP51" s="8"/>
      <c r="EMQ51" s="8"/>
      <c r="EMR51" s="8"/>
      <c r="EMS51" s="8"/>
      <c r="EMT51" s="8"/>
      <c r="EMU51" s="8"/>
      <c r="EMV51" s="8"/>
      <c r="EMW51" s="8"/>
      <c r="EMX51" s="8"/>
      <c r="EMY51" s="8"/>
      <c r="EMZ51" s="8"/>
      <c r="ENA51" s="8"/>
      <c r="ENB51" s="8"/>
      <c r="ENC51" s="8"/>
      <c r="END51" s="8"/>
      <c r="ENE51" s="8"/>
      <c r="ENF51" s="8"/>
      <c r="ENG51" s="8"/>
      <c r="ENH51" s="8"/>
      <c r="ENI51" s="8"/>
      <c r="ENJ51" s="8"/>
      <c r="ENK51" s="8"/>
      <c r="ENL51" s="8"/>
      <c r="ENM51" s="8"/>
      <c r="ENN51" s="8"/>
      <c r="ENO51" s="8"/>
      <c r="ENP51" s="8"/>
      <c r="ENQ51" s="8"/>
      <c r="ENR51" s="8"/>
      <c r="ENS51" s="8"/>
      <c r="ENT51" s="8"/>
      <c r="ENU51" s="8"/>
      <c r="ENV51" s="8"/>
      <c r="ENW51" s="8"/>
      <c r="ENX51" s="8"/>
      <c r="ENY51" s="8"/>
      <c r="ENZ51" s="8"/>
      <c r="EOA51" s="8"/>
      <c r="EOB51" s="8"/>
      <c r="EOC51" s="8"/>
      <c r="EOD51" s="8"/>
      <c r="EOE51" s="8"/>
      <c r="EOF51" s="8"/>
      <c r="EOG51" s="8"/>
      <c r="EOH51" s="8"/>
      <c r="EOI51" s="8"/>
      <c r="EOJ51" s="8"/>
      <c r="EOK51" s="8"/>
      <c r="EOL51" s="8"/>
      <c r="EOM51" s="8"/>
      <c r="EON51" s="8"/>
      <c r="EOO51" s="8"/>
      <c r="EOP51" s="8"/>
      <c r="EOQ51" s="8"/>
      <c r="EOR51" s="8"/>
      <c r="EOS51" s="8"/>
      <c r="EOT51" s="8"/>
      <c r="EOU51" s="8"/>
      <c r="EOV51" s="8"/>
      <c r="EOW51" s="8"/>
      <c r="EOX51" s="8"/>
      <c r="EOY51" s="8"/>
      <c r="EOZ51" s="8"/>
      <c r="EPA51" s="8"/>
      <c r="EPB51" s="8"/>
      <c r="EPC51" s="8"/>
      <c r="EPD51" s="8"/>
      <c r="EPE51" s="8"/>
      <c r="EPF51" s="8"/>
      <c r="EPG51" s="8"/>
      <c r="EPH51" s="8"/>
      <c r="EPI51" s="8"/>
      <c r="EPJ51" s="8"/>
      <c r="EPK51" s="8"/>
      <c r="EPL51" s="8"/>
      <c r="EPM51" s="8"/>
      <c r="EPN51" s="8"/>
      <c r="EPO51" s="8"/>
      <c r="EPP51" s="8"/>
      <c r="EPQ51" s="8"/>
      <c r="EPR51" s="8"/>
      <c r="EPS51" s="8"/>
      <c r="EPT51" s="8"/>
      <c r="EPU51" s="8"/>
      <c r="EPV51" s="8"/>
      <c r="EPW51" s="8"/>
      <c r="EPX51" s="8"/>
      <c r="EPY51" s="8"/>
      <c r="EPZ51" s="8"/>
      <c r="EQA51" s="8"/>
      <c r="EQB51" s="8"/>
      <c r="EQC51" s="8"/>
      <c r="EQD51" s="8"/>
      <c r="EQE51" s="8"/>
      <c r="EQF51" s="8"/>
      <c r="EQG51" s="8"/>
      <c r="EQH51" s="8"/>
      <c r="EQI51" s="8"/>
      <c r="EQJ51" s="8"/>
      <c r="EQK51" s="8"/>
      <c r="EQL51" s="8"/>
      <c r="EQM51" s="8"/>
      <c r="EQN51" s="8"/>
      <c r="EQO51" s="8"/>
      <c r="EQP51" s="8"/>
      <c r="EQQ51" s="8"/>
      <c r="EQR51" s="8"/>
      <c r="EQS51" s="8"/>
      <c r="EQT51" s="8"/>
      <c r="EQU51" s="8"/>
      <c r="EQV51" s="8"/>
      <c r="EQW51" s="8"/>
      <c r="EQX51" s="8"/>
      <c r="EQY51" s="8"/>
      <c r="EQZ51" s="8"/>
      <c r="ERA51" s="8"/>
      <c r="ERB51" s="8"/>
      <c r="ERC51" s="8"/>
      <c r="ERD51" s="8"/>
      <c r="ERE51" s="8"/>
      <c r="ERF51" s="8"/>
      <c r="ERG51" s="8"/>
      <c r="ERH51" s="8"/>
      <c r="ERI51" s="8"/>
      <c r="ERJ51" s="8"/>
      <c r="ERK51" s="8"/>
      <c r="ERL51" s="8"/>
      <c r="ERM51" s="8"/>
      <c r="ERN51" s="8"/>
      <c r="ERO51" s="8"/>
      <c r="ERP51" s="8"/>
      <c r="ERQ51" s="8"/>
      <c r="ERR51" s="8"/>
      <c r="ERS51" s="8"/>
      <c r="ERT51" s="8"/>
      <c r="ERU51" s="8"/>
      <c r="ERV51" s="8"/>
      <c r="ERW51" s="8"/>
      <c r="ERX51" s="8"/>
      <c r="ERY51" s="8"/>
      <c r="ERZ51" s="8"/>
      <c r="ESA51" s="8"/>
      <c r="ESB51" s="8"/>
      <c r="ESC51" s="8"/>
      <c r="ESD51" s="8"/>
      <c r="ESE51" s="8"/>
      <c r="ESF51" s="8"/>
      <c r="ESG51" s="8"/>
      <c r="ESH51" s="8"/>
      <c r="ESI51" s="8"/>
      <c r="ESJ51" s="8"/>
      <c r="ESK51" s="8"/>
      <c r="ESL51" s="8"/>
      <c r="ESM51" s="8"/>
      <c r="ESN51" s="8"/>
      <c r="ESO51" s="8"/>
      <c r="ESP51" s="8"/>
      <c r="ESQ51" s="8"/>
      <c r="ESR51" s="8"/>
      <c r="ESS51" s="8"/>
      <c r="EST51" s="8"/>
      <c r="ESU51" s="8"/>
      <c r="ESV51" s="8"/>
      <c r="ESW51" s="8"/>
      <c r="ESX51" s="8"/>
      <c r="ESY51" s="8"/>
      <c r="ESZ51" s="8"/>
      <c r="ETA51" s="8"/>
      <c r="ETB51" s="8"/>
      <c r="ETC51" s="8"/>
      <c r="ETD51" s="8"/>
      <c r="ETE51" s="8"/>
      <c r="ETF51" s="8"/>
      <c r="ETG51" s="8"/>
      <c r="ETH51" s="8"/>
      <c r="ETI51" s="8"/>
      <c r="ETJ51" s="8"/>
      <c r="ETK51" s="8"/>
      <c r="ETL51" s="8"/>
      <c r="ETM51" s="8"/>
      <c r="ETN51" s="8"/>
      <c r="ETO51" s="8"/>
      <c r="ETP51" s="8"/>
      <c r="ETQ51" s="8"/>
      <c r="ETR51" s="8"/>
      <c r="ETS51" s="8"/>
      <c r="ETT51" s="8"/>
      <c r="ETU51" s="8"/>
      <c r="ETV51" s="8"/>
      <c r="ETW51" s="8"/>
      <c r="ETX51" s="8"/>
      <c r="ETY51" s="8"/>
      <c r="ETZ51" s="8"/>
      <c r="EUA51" s="8"/>
      <c r="EUB51" s="8"/>
      <c r="EUC51" s="8"/>
      <c r="EUD51" s="8"/>
      <c r="EUE51" s="8"/>
      <c r="EUF51" s="8"/>
      <c r="EUG51" s="8"/>
      <c r="EUH51" s="8"/>
      <c r="EUI51" s="8"/>
      <c r="EUJ51" s="8"/>
      <c r="EUK51" s="8"/>
      <c r="EUL51" s="8"/>
      <c r="EUM51" s="8"/>
      <c r="EUN51" s="8"/>
      <c r="EUO51" s="8"/>
      <c r="EUP51" s="8"/>
      <c r="EUQ51" s="8"/>
      <c r="EUR51" s="8"/>
      <c r="EUS51" s="8"/>
      <c r="EUT51" s="8"/>
      <c r="EUU51" s="8"/>
      <c r="EUV51" s="8"/>
      <c r="EUW51" s="8"/>
      <c r="EUX51" s="8"/>
      <c r="EUY51" s="8"/>
      <c r="EUZ51" s="8"/>
      <c r="EVA51" s="8"/>
      <c r="EVB51" s="8"/>
      <c r="EVC51" s="8"/>
      <c r="EVD51" s="8"/>
      <c r="EVE51" s="8"/>
      <c r="EVF51" s="8"/>
      <c r="EVG51" s="8"/>
      <c r="EVH51" s="8"/>
      <c r="EVI51" s="8"/>
      <c r="EVJ51" s="8"/>
      <c r="EVK51" s="8"/>
      <c r="EVL51" s="8"/>
      <c r="EVM51" s="8"/>
      <c r="EVN51" s="8"/>
      <c r="EVO51" s="8"/>
      <c r="EVP51" s="8"/>
      <c r="EVQ51" s="8"/>
      <c r="EVR51" s="8"/>
      <c r="EVS51" s="8"/>
      <c r="EVT51" s="8"/>
      <c r="EVU51" s="8"/>
      <c r="EVV51" s="8"/>
      <c r="EVW51" s="8"/>
      <c r="EVX51" s="8"/>
      <c r="EVY51" s="8"/>
      <c r="EVZ51" s="8"/>
      <c r="EWA51" s="8"/>
      <c r="EWB51" s="8"/>
      <c r="EWC51" s="8"/>
      <c r="EWD51" s="8"/>
      <c r="EWE51" s="8"/>
      <c r="EWF51" s="8"/>
      <c r="EWG51" s="8"/>
      <c r="EWH51" s="8"/>
      <c r="EWI51" s="8"/>
      <c r="EWJ51" s="8"/>
      <c r="EWK51" s="8"/>
      <c r="EWL51" s="8"/>
      <c r="EWM51" s="8"/>
      <c r="EWN51" s="8"/>
      <c r="EWO51" s="8"/>
      <c r="EWP51" s="8"/>
      <c r="EWQ51" s="8"/>
      <c r="EWR51" s="8"/>
      <c r="EWS51" s="8"/>
      <c r="EWT51" s="8"/>
      <c r="EWU51" s="8"/>
      <c r="EWV51" s="8"/>
      <c r="EWW51" s="8"/>
      <c r="EWX51" s="8"/>
      <c r="EWY51" s="8"/>
      <c r="EWZ51" s="8"/>
      <c r="EXA51" s="8"/>
      <c r="EXB51" s="8"/>
      <c r="EXC51" s="8"/>
      <c r="EXD51" s="8"/>
      <c r="EXE51" s="8"/>
      <c r="EXF51" s="8"/>
      <c r="EXG51" s="8"/>
      <c r="EXH51" s="8"/>
      <c r="EXI51" s="8"/>
      <c r="EXJ51" s="8"/>
      <c r="EXK51" s="8"/>
      <c r="EXL51" s="8"/>
      <c r="EXM51" s="8"/>
      <c r="EXN51" s="8"/>
      <c r="EXO51" s="8"/>
      <c r="EXP51" s="8"/>
      <c r="EXQ51" s="8"/>
      <c r="EXR51" s="8"/>
      <c r="EXS51" s="8"/>
      <c r="EXT51" s="8"/>
      <c r="EXU51" s="8"/>
      <c r="EXV51" s="8"/>
      <c r="EXW51" s="8"/>
      <c r="EXX51" s="8"/>
      <c r="EXY51" s="8"/>
      <c r="EXZ51" s="8"/>
      <c r="EYA51" s="8"/>
      <c r="EYB51" s="8"/>
      <c r="EYC51" s="8"/>
      <c r="EYD51" s="8"/>
      <c r="EYE51" s="8"/>
      <c r="EYF51" s="8"/>
      <c r="EYG51" s="8"/>
      <c r="EYH51" s="8"/>
      <c r="EYI51" s="8"/>
      <c r="EYJ51" s="8"/>
      <c r="EYK51" s="8"/>
      <c r="EYL51" s="8"/>
      <c r="EYM51" s="8"/>
      <c r="EYN51" s="8"/>
      <c r="EYO51" s="8"/>
      <c r="EYP51" s="8"/>
      <c r="EYQ51" s="8"/>
      <c r="EYR51" s="8"/>
      <c r="EYS51" s="8"/>
      <c r="EYT51" s="8"/>
      <c r="EYU51" s="8"/>
      <c r="EYV51" s="8"/>
      <c r="EYW51" s="8"/>
      <c r="EYX51" s="8"/>
      <c r="EYY51" s="8"/>
      <c r="EYZ51" s="8"/>
      <c r="EZA51" s="8"/>
      <c r="EZB51" s="8"/>
      <c r="EZC51" s="8"/>
      <c r="EZD51" s="8"/>
      <c r="EZE51" s="8"/>
      <c r="EZF51" s="8"/>
      <c r="EZG51" s="8"/>
      <c r="EZH51" s="8"/>
      <c r="EZI51" s="8"/>
      <c r="EZJ51" s="8"/>
      <c r="EZK51" s="8"/>
      <c r="EZL51" s="8"/>
      <c r="EZM51" s="8"/>
      <c r="EZN51" s="8"/>
      <c r="EZO51" s="8"/>
      <c r="EZP51" s="8"/>
      <c r="EZQ51" s="8"/>
      <c r="EZR51" s="8"/>
      <c r="EZS51" s="8"/>
      <c r="EZT51" s="8"/>
      <c r="EZU51" s="8"/>
      <c r="EZV51" s="8"/>
      <c r="EZW51" s="8"/>
      <c r="EZX51" s="8"/>
      <c r="EZY51" s="8"/>
      <c r="EZZ51" s="8"/>
      <c r="FAA51" s="8"/>
      <c r="FAB51" s="8"/>
      <c r="FAC51" s="8"/>
      <c r="FAD51" s="8"/>
      <c r="FAE51" s="8"/>
      <c r="FAF51" s="8"/>
      <c r="FAG51" s="8"/>
      <c r="FAH51" s="8"/>
      <c r="FAI51" s="8"/>
      <c r="FAJ51" s="8"/>
      <c r="FAK51" s="8"/>
      <c r="FAL51" s="8"/>
      <c r="FAM51" s="8"/>
      <c r="FAN51" s="8"/>
      <c r="FAO51" s="8"/>
      <c r="FAP51" s="8"/>
      <c r="FAQ51" s="8"/>
      <c r="FAR51" s="8"/>
      <c r="FAS51" s="8"/>
      <c r="FAT51" s="8"/>
      <c r="FAU51" s="8"/>
      <c r="FAV51" s="8"/>
      <c r="FAW51" s="8"/>
      <c r="FAX51" s="8"/>
      <c r="FAY51" s="8"/>
      <c r="FAZ51" s="8"/>
      <c r="FBA51" s="8"/>
      <c r="FBB51" s="8"/>
      <c r="FBC51" s="8"/>
      <c r="FBD51" s="8"/>
      <c r="FBE51" s="8"/>
      <c r="FBF51" s="8"/>
      <c r="FBG51" s="8"/>
      <c r="FBH51" s="8"/>
      <c r="FBI51" s="8"/>
      <c r="FBJ51" s="8"/>
      <c r="FBK51" s="8"/>
      <c r="FBL51" s="8"/>
      <c r="FBM51" s="8"/>
      <c r="FBN51" s="8"/>
      <c r="FBO51" s="8"/>
      <c r="FBP51" s="8"/>
      <c r="FBQ51" s="8"/>
      <c r="FBR51" s="8"/>
      <c r="FBS51" s="8"/>
      <c r="FBT51" s="8"/>
      <c r="FBU51" s="8"/>
      <c r="FBV51" s="8"/>
      <c r="FBW51" s="8"/>
      <c r="FBX51" s="8"/>
      <c r="FBY51" s="8"/>
      <c r="FBZ51" s="8"/>
      <c r="FCA51" s="8"/>
      <c r="FCB51" s="8"/>
      <c r="FCC51" s="8"/>
      <c r="FCD51" s="8"/>
      <c r="FCE51" s="8"/>
      <c r="FCF51" s="8"/>
      <c r="FCG51" s="8"/>
      <c r="FCH51" s="8"/>
      <c r="FCI51" s="8"/>
      <c r="FCJ51" s="8"/>
      <c r="FCK51" s="8"/>
      <c r="FCL51" s="8"/>
      <c r="FCM51" s="8"/>
      <c r="FCN51" s="8"/>
      <c r="FCO51" s="8"/>
      <c r="FCP51" s="8"/>
      <c r="FCQ51" s="8"/>
      <c r="FCR51" s="8"/>
      <c r="FCS51" s="8"/>
      <c r="FCT51" s="8"/>
      <c r="FCU51" s="8"/>
      <c r="FCV51" s="8"/>
      <c r="FCW51" s="8"/>
      <c r="FCX51" s="8"/>
      <c r="FCY51" s="8"/>
      <c r="FCZ51" s="8"/>
      <c r="FDA51" s="8"/>
      <c r="FDB51" s="8"/>
      <c r="FDC51" s="8"/>
      <c r="FDD51" s="8"/>
      <c r="FDE51" s="8"/>
      <c r="FDF51" s="8"/>
      <c r="FDG51" s="8"/>
      <c r="FDH51" s="8"/>
      <c r="FDI51" s="8"/>
      <c r="FDJ51" s="8"/>
      <c r="FDK51" s="8"/>
      <c r="FDL51" s="8"/>
      <c r="FDM51" s="8"/>
      <c r="FDN51" s="8"/>
      <c r="FDO51" s="8"/>
      <c r="FDP51" s="8"/>
      <c r="FDQ51" s="8"/>
      <c r="FDR51" s="8"/>
      <c r="FDS51" s="8"/>
      <c r="FDT51" s="8"/>
      <c r="FDU51" s="8"/>
      <c r="FDV51" s="8"/>
      <c r="FDW51" s="8"/>
      <c r="FDX51" s="8"/>
      <c r="FDY51" s="8"/>
      <c r="FDZ51" s="8"/>
      <c r="FEA51" s="8"/>
      <c r="FEB51" s="8"/>
      <c r="FEC51" s="8"/>
      <c r="FED51" s="8"/>
      <c r="FEE51" s="8"/>
      <c r="FEF51" s="8"/>
      <c r="FEG51" s="8"/>
      <c r="FEH51" s="8"/>
      <c r="FEI51" s="8"/>
      <c r="FEJ51" s="8"/>
      <c r="FEK51" s="8"/>
      <c r="FEL51" s="8"/>
      <c r="FEM51" s="8"/>
      <c r="FEN51" s="8"/>
      <c r="FEO51" s="8"/>
      <c r="FEP51" s="8"/>
      <c r="FEQ51" s="8"/>
      <c r="FER51" s="8"/>
      <c r="FES51" s="8"/>
      <c r="FET51" s="8"/>
      <c r="FEU51" s="8"/>
      <c r="FEV51" s="8"/>
      <c r="FEW51" s="8"/>
      <c r="FEX51" s="8"/>
      <c r="FEY51" s="8"/>
      <c r="FEZ51" s="8"/>
      <c r="FFA51" s="8"/>
      <c r="FFB51" s="8"/>
      <c r="FFC51" s="8"/>
      <c r="FFD51" s="8"/>
      <c r="FFE51" s="8"/>
      <c r="FFF51" s="8"/>
      <c r="FFG51" s="8"/>
      <c r="FFH51" s="8"/>
      <c r="FFI51" s="8"/>
      <c r="FFJ51" s="8"/>
      <c r="FFK51" s="8"/>
      <c r="FFL51" s="8"/>
      <c r="FFM51" s="8"/>
      <c r="FFN51" s="8"/>
      <c r="FFO51" s="8"/>
      <c r="FFP51" s="8"/>
      <c r="FFQ51" s="8"/>
      <c r="FFR51" s="8"/>
      <c r="FFS51" s="8"/>
      <c r="FFT51" s="8"/>
      <c r="FFU51" s="8"/>
      <c r="FFV51" s="8"/>
      <c r="FFW51" s="8"/>
      <c r="FFX51" s="8"/>
      <c r="FFY51" s="8"/>
      <c r="FFZ51" s="8"/>
      <c r="FGA51" s="8"/>
      <c r="FGB51" s="8"/>
      <c r="FGC51" s="8"/>
      <c r="FGD51" s="8"/>
      <c r="FGE51" s="8"/>
      <c r="FGF51" s="8"/>
      <c r="FGG51" s="8"/>
      <c r="FGH51" s="8"/>
      <c r="FGI51" s="8"/>
      <c r="FGJ51" s="8"/>
      <c r="FGK51" s="8"/>
      <c r="FGL51" s="8"/>
      <c r="FGM51" s="8"/>
      <c r="FGN51" s="8"/>
      <c r="FGO51" s="8"/>
      <c r="FGP51" s="8"/>
      <c r="FGQ51" s="8"/>
      <c r="FGR51" s="8"/>
      <c r="FGS51" s="8"/>
      <c r="FGT51" s="8"/>
      <c r="FGU51" s="8"/>
      <c r="FGV51" s="8"/>
      <c r="FGW51" s="8"/>
      <c r="FGX51" s="8"/>
      <c r="FGY51" s="8"/>
      <c r="FGZ51" s="8"/>
      <c r="FHA51" s="8"/>
      <c r="FHB51" s="8"/>
      <c r="FHC51" s="8"/>
      <c r="FHD51" s="8"/>
      <c r="FHE51" s="8"/>
      <c r="FHF51" s="8"/>
      <c r="FHG51" s="8"/>
      <c r="FHH51" s="8"/>
      <c r="FHI51" s="8"/>
      <c r="FHJ51" s="8"/>
      <c r="FHK51" s="8"/>
      <c r="FHL51" s="8"/>
      <c r="FHM51" s="8"/>
      <c r="FHN51" s="8"/>
      <c r="FHO51" s="8"/>
      <c r="FHP51" s="8"/>
      <c r="FHQ51" s="8"/>
      <c r="FHR51" s="8"/>
      <c r="FHS51" s="8"/>
      <c r="FHT51" s="8"/>
      <c r="FHU51" s="8"/>
      <c r="FHV51" s="8"/>
      <c r="FHW51" s="8"/>
      <c r="FHX51" s="8"/>
      <c r="FHY51" s="8"/>
      <c r="FHZ51" s="8"/>
      <c r="FIA51" s="8"/>
      <c r="FIB51" s="8"/>
      <c r="FIC51" s="8"/>
      <c r="FID51" s="8"/>
      <c r="FIE51" s="8"/>
      <c r="FIF51" s="8"/>
      <c r="FIG51" s="8"/>
      <c r="FIH51" s="8"/>
      <c r="FII51" s="8"/>
      <c r="FIJ51" s="8"/>
      <c r="FIK51" s="8"/>
      <c r="FIL51" s="8"/>
      <c r="FIM51" s="8"/>
      <c r="FIN51" s="8"/>
      <c r="FIO51" s="8"/>
      <c r="FIP51" s="8"/>
      <c r="FIQ51" s="8"/>
      <c r="FIR51" s="8"/>
      <c r="FIS51" s="8"/>
      <c r="FIT51" s="8"/>
      <c r="FIU51" s="8"/>
      <c r="FIV51" s="8"/>
      <c r="FIW51" s="8"/>
      <c r="FIX51" s="8"/>
      <c r="FIY51" s="8"/>
      <c r="FIZ51" s="8"/>
      <c r="FJA51" s="8"/>
      <c r="FJB51" s="8"/>
      <c r="FJC51" s="8"/>
      <c r="FJD51" s="8"/>
      <c r="FJE51" s="8"/>
      <c r="FJF51" s="8"/>
      <c r="FJG51" s="8"/>
      <c r="FJH51" s="8"/>
      <c r="FJI51" s="8"/>
      <c r="FJJ51" s="8"/>
      <c r="FJK51" s="8"/>
      <c r="FJL51" s="8"/>
      <c r="FJM51" s="8"/>
      <c r="FJN51" s="8"/>
      <c r="FJO51" s="8"/>
      <c r="FJP51" s="8"/>
      <c r="FJQ51" s="8"/>
      <c r="FJR51" s="8"/>
      <c r="FJS51" s="8"/>
      <c r="FJT51" s="8"/>
      <c r="FJU51" s="8"/>
      <c r="FJV51" s="8"/>
      <c r="FJW51" s="8"/>
      <c r="FJX51" s="8"/>
      <c r="FJY51" s="8"/>
      <c r="FJZ51" s="8"/>
      <c r="FKA51" s="8"/>
      <c r="FKB51" s="8"/>
      <c r="FKC51" s="8"/>
      <c r="FKD51" s="8"/>
      <c r="FKE51" s="8"/>
      <c r="FKF51" s="8"/>
      <c r="FKG51" s="8"/>
      <c r="FKH51" s="8"/>
      <c r="FKI51" s="8"/>
      <c r="FKJ51" s="8"/>
      <c r="FKK51" s="8"/>
      <c r="FKL51" s="8"/>
      <c r="FKM51" s="8"/>
      <c r="FKN51" s="8"/>
      <c r="FKO51" s="8"/>
      <c r="FKP51" s="8"/>
      <c r="FKQ51" s="8"/>
      <c r="FKR51" s="8"/>
      <c r="FKS51" s="8"/>
      <c r="FKT51" s="8"/>
      <c r="FKU51" s="8"/>
      <c r="FKV51" s="8"/>
      <c r="FKW51" s="8"/>
      <c r="FKX51" s="8"/>
      <c r="FKY51" s="8"/>
      <c r="FKZ51" s="8"/>
      <c r="FLA51" s="8"/>
      <c r="FLB51" s="8"/>
      <c r="FLC51" s="8"/>
      <c r="FLD51" s="8"/>
      <c r="FLE51" s="8"/>
      <c r="FLF51" s="8"/>
      <c r="FLG51" s="8"/>
      <c r="FLH51" s="8"/>
      <c r="FLI51" s="8"/>
      <c r="FLJ51" s="8"/>
      <c r="FLK51" s="8"/>
      <c r="FLL51" s="8"/>
      <c r="FLM51" s="8"/>
      <c r="FLN51" s="8"/>
      <c r="FLO51" s="8"/>
      <c r="FLP51" s="8"/>
      <c r="FLQ51" s="8"/>
      <c r="FLR51" s="8"/>
      <c r="FLS51" s="8"/>
      <c r="FLT51" s="8"/>
      <c r="FLU51" s="8"/>
      <c r="FLV51" s="8"/>
      <c r="FLW51" s="8"/>
      <c r="FLX51" s="8"/>
      <c r="FLY51" s="8"/>
      <c r="FLZ51" s="8"/>
      <c r="FMA51" s="8"/>
      <c r="FMB51" s="8"/>
      <c r="FMC51" s="8"/>
      <c r="FMD51" s="8"/>
      <c r="FME51" s="8"/>
      <c r="FMF51" s="8"/>
      <c r="FMG51" s="8"/>
      <c r="FMH51" s="8"/>
      <c r="FMI51" s="8"/>
      <c r="FMJ51" s="8"/>
      <c r="FMK51" s="8"/>
      <c r="FML51" s="8"/>
      <c r="FMM51" s="8"/>
      <c r="FMN51" s="8"/>
      <c r="FMO51" s="8"/>
      <c r="FMP51" s="8"/>
      <c r="FMQ51" s="8"/>
      <c r="FMR51" s="8"/>
      <c r="FMS51" s="8"/>
      <c r="FMT51" s="8"/>
      <c r="FMU51" s="8"/>
      <c r="FMV51" s="8"/>
      <c r="FMW51" s="8"/>
      <c r="FMX51" s="8"/>
      <c r="FMY51" s="8"/>
      <c r="FMZ51" s="8"/>
      <c r="FNA51" s="8"/>
      <c r="FNB51" s="8"/>
      <c r="FNC51" s="8"/>
      <c r="FND51" s="8"/>
      <c r="FNE51" s="8"/>
      <c r="FNF51" s="8"/>
      <c r="FNG51" s="8"/>
      <c r="FNH51" s="8"/>
      <c r="FNI51" s="8"/>
      <c r="FNJ51" s="8"/>
      <c r="FNK51" s="8"/>
      <c r="FNL51" s="8"/>
      <c r="FNM51" s="8"/>
      <c r="FNN51" s="8"/>
      <c r="FNO51" s="8"/>
      <c r="FNP51" s="8"/>
      <c r="FNQ51" s="8"/>
      <c r="FNR51" s="8"/>
      <c r="FNS51" s="8"/>
      <c r="FNT51" s="8"/>
      <c r="FNU51" s="8"/>
      <c r="FNV51" s="8"/>
      <c r="FNW51" s="8"/>
      <c r="FNX51" s="8"/>
      <c r="FNY51" s="8"/>
      <c r="FNZ51" s="8"/>
      <c r="FOA51" s="8"/>
      <c r="FOB51" s="8"/>
      <c r="FOC51" s="8"/>
      <c r="FOD51" s="8"/>
      <c r="FOE51" s="8"/>
      <c r="FOF51" s="8"/>
      <c r="FOG51" s="8"/>
      <c r="FOH51" s="8"/>
      <c r="FOI51" s="8"/>
      <c r="FOJ51" s="8"/>
      <c r="FOK51" s="8"/>
      <c r="FOL51" s="8"/>
      <c r="FOM51" s="8"/>
      <c r="FON51" s="8"/>
      <c r="FOO51" s="8"/>
      <c r="FOP51" s="8"/>
      <c r="FOQ51" s="8"/>
      <c r="FOR51" s="8"/>
      <c r="FOS51" s="8"/>
      <c r="FOT51" s="8"/>
      <c r="FOU51" s="8"/>
      <c r="FOV51" s="8"/>
      <c r="FOW51" s="8"/>
      <c r="FOX51" s="8"/>
      <c r="FOY51" s="8"/>
      <c r="FOZ51" s="8"/>
      <c r="FPA51" s="8"/>
      <c r="FPB51" s="8"/>
      <c r="FPC51" s="8"/>
      <c r="FPD51" s="8"/>
      <c r="FPE51" s="8"/>
      <c r="FPF51" s="8"/>
      <c r="FPG51" s="8"/>
      <c r="FPH51" s="8"/>
      <c r="FPI51" s="8"/>
      <c r="FPJ51" s="8"/>
      <c r="FPK51" s="8"/>
      <c r="FPL51" s="8"/>
      <c r="FPM51" s="8"/>
      <c r="FPN51" s="8"/>
      <c r="FPO51" s="8"/>
      <c r="FPP51" s="8"/>
      <c r="FPQ51" s="8"/>
      <c r="FPR51" s="8"/>
      <c r="FPS51" s="8"/>
      <c r="FPT51" s="8"/>
      <c r="FPU51" s="8"/>
      <c r="FPV51" s="8"/>
      <c r="FPW51" s="8"/>
      <c r="FPX51" s="8"/>
      <c r="FPY51" s="8"/>
      <c r="FPZ51" s="8"/>
      <c r="FQA51" s="8"/>
      <c r="FQB51" s="8"/>
      <c r="FQC51" s="8"/>
      <c r="FQD51" s="8"/>
      <c r="FQE51" s="8"/>
      <c r="FQF51" s="8"/>
      <c r="FQG51" s="8"/>
      <c r="FQH51" s="8"/>
      <c r="FQI51" s="8"/>
      <c r="FQJ51" s="8"/>
      <c r="FQK51" s="8"/>
      <c r="FQL51" s="8"/>
      <c r="FQM51" s="8"/>
      <c r="FQN51" s="8"/>
      <c r="FQO51" s="8"/>
      <c r="FQP51" s="8"/>
      <c r="FQQ51" s="8"/>
      <c r="FQR51" s="8"/>
      <c r="FQS51" s="8"/>
      <c r="FQT51" s="8"/>
      <c r="FQU51" s="8"/>
      <c r="FQV51" s="8"/>
      <c r="FQW51" s="8"/>
      <c r="FQX51" s="8"/>
      <c r="FQY51" s="8"/>
      <c r="FQZ51" s="8"/>
      <c r="FRA51" s="8"/>
      <c r="FRB51" s="8"/>
      <c r="FRC51" s="8"/>
      <c r="FRD51" s="8"/>
      <c r="FRE51" s="8"/>
      <c r="FRF51" s="8"/>
      <c r="FRG51" s="8"/>
      <c r="FRH51" s="8"/>
      <c r="FRI51" s="8"/>
      <c r="FRJ51" s="8"/>
      <c r="FRK51" s="8"/>
      <c r="FRL51" s="8"/>
      <c r="FRM51" s="8"/>
      <c r="FRN51" s="8"/>
      <c r="FRO51" s="8"/>
      <c r="FRP51" s="8"/>
      <c r="FRQ51" s="8"/>
      <c r="FRR51" s="8"/>
      <c r="FRS51" s="8"/>
      <c r="FRT51" s="8"/>
      <c r="FRU51" s="8"/>
      <c r="FRV51" s="8"/>
      <c r="FRW51" s="8"/>
      <c r="FRX51" s="8"/>
      <c r="FRY51" s="8"/>
      <c r="FRZ51" s="8"/>
      <c r="FSA51" s="8"/>
      <c r="FSB51" s="8"/>
      <c r="FSC51" s="8"/>
      <c r="FSD51" s="8"/>
      <c r="FSE51" s="8"/>
      <c r="FSF51" s="8"/>
      <c r="FSG51" s="8"/>
      <c r="FSH51" s="8"/>
      <c r="FSI51" s="8"/>
      <c r="FSJ51" s="8"/>
      <c r="FSK51" s="8"/>
      <c r="FSL51" s="8"/>
      <c r="FSM51" s="8"/>
      <c r="FSN51" s="8"/>
      <c r="FSO51" s="8"/>
      <c r="FSP51" s="8"/>
      <c r="FSQ51" s="8"/>
      <c r="FSR51" s="8"/>
      <c r="FSS51" s="8"/>
      <c r="FST51" s="8"/>
      <c r="FSU51" s="8"/>
      <c r="FSV51" s="8"/>
      <c r="FSW51" s="8"/>
      <c r="FSX51" s="8"/>
      <c r="FSY51" s="8"/>
      <c r="FSZ51" s="8"/>
      <c r="FTA51" s="8"/>
      <c r="FTB51" s="8"/>
      <c r="FTC51" s="8"/>
      <c r="FTD51" s="8"/>
      <c r="FTE51" s="8"/>
      <c r="FTF51" s="8"/>
      <c r="FTG51" s="8"/>
      <c r="FTH51" s="8"/>
      <c r="FTI51" s="8"/>
      <c r="FTJ51" s="8"/>
      <c r="FTK51" s="8"/>
      <c r="FTL51" s="8"/>
      <c r="FTM51" s="8"/>
      <c r="FTN51" s="8"/>
      <c r="FTO51" s="8"/>
      <c r="FTP51" s="8"/>
      <c r="FTQ51" s="8"/>
      <c r="FTR51" s="8"/>
      <c r="FTS51" s="8"/>
      <c r="FTT51" s="8"/>
      <c r="FTU51" s="8"/>
      <c r="FTV51" s="8"/>
      <c r="FTW51" s="8"/>
      <c r="FTX51" s="8"/>
      <c r="FTY51" s="8"/>
      <c r="FTZ51" s="8"/>
      <c r="FUA51" s="8"/>
      <c r="FUB51" s="8"/>
      <c r="FUC51" s="8"/>
      <c r="FUD51" s="8"/>
      <c r="FUE51" s="8"/>
      <c r="FUF51" s="8"/>
      <c r="FUG51" s="8"/>
      <c r="FUH51" s="8"/>
      <c r="FUI51" s="8"/>
      <c r="FUJ51" s="8"/>
      <c r="FUK51" s="8"/>
      <c r="FUL51" s="8"/>
      <c r="FUM51" s="8"/>
      <c r="FUN51" s="8"/>
      <c r="FUO51" s="8"/>
      <c r="FUP51" s="8"/>
      <c r="FUQ51" s="8"/>
      <c r="FUR51" s="8"/>
      <c r="FUS51" s="8"/>
      <c r="FUT51" s="8"/>
      <c r="FUU51" s="8"/>
      <c r="FUV51" s="8"/>
      <c r="FUW51" s="8"/>
      <c r="FUX51" s="8"/>
      <c r="FUY51" s="8"/>
      <c r="FUZ51" s="8"/>
      <c r="FVA51" s="8"/>
      <c r="FVB51" s="8"/>
      <c r="FVC51" s="8"/>
      <c r="FVD51" s="8"/>
      <c r="FVE51" s="8"/>
      <c r="FVF51" s="8"/>
      <c r="FVG51" s="8"/>
      <c r="FVH51" s="8"/>
      <c r="FVI51" s="8"/>
      <c r="FVJ51" s="8"/>
      <c r="FVK51" s="8"/>
      <c r="FVL51" s="8"/>
      <c r="FVM51" s="8"/>
      <c r="FVN51" s="8"/>
      <c r="FVO51" s="8"/>
      <c r="FVP51" s="8"/>
      <c r="FVQ51" s="8"/>
      <c r="FVR51" s="8"/>
      <c r="FVS51" s="8"/>
      <c r="FVT51" s="8"/>
      <c r="FVU51" s="8"/>
      <c r="FVV51" s="8"/>
      <c r="FVW51" s="8"/>
      <c r="FVX51" s="8"/>
      <c r="FVY51" s="8"/>
      <c r="FVZ51" s="8"/>
      <c r="FWA51" s="8"/>
      <c r="FWB51" s="8"/>
      <c r="FWC51" s="8"/>
      <c r="FWD51" s="8"/>
      <c r="FWE51" s="8"/>
      <c r="FWF51" s="8"/>
      <c r="FWG51" s="8"/>
      <c r="FWH51" s="8"/>
      <c r="FWI51" s="8"/>
      <c r="FWJ51" s="8"/>
      <c r="FWK51" s="8"/>
      <c r="FWL51" s="8"/>
      <c r="FWM51" s="8"/>
      <c r="FWN51" s="8"/>
      <c r="FWO51" s="8"/>
      <c r="FWP51" s="8"/>
      <c r="FWQ51" s="8"/>
      <c r="FWR51" s="8"/>
      <c r="FWS51" s="8"/>
      <c r="FWT51" s="8"/>
      <c r="FWU51" s="8"/>
      <c r="FWV51" s="8"/>
      <c r="FWW51" s="8"/>
      <c r="FWX51" s="8"/>
      <c r="FWY51" s="8"/>
      <c r="FWZ51" s="8"/>
      <c r="FXA51" s="8"/>
      <c r="FXB51" s="8"/>
      <c r="FXC51" s="8"/>
      <c r="FXD51" s="8"/>
      <c r="FXE51" s="8"/>
      <c r="FXF51" s="8"/>
      <c r="FXG51" s="8"/>
      <c r="FXH51" s="8"/>
      <c r="FXI51" s="8"/>
      <c r="FXJ51" s="8"/>
      <c r="FXK51" s="8"/>
      <c r="FXL51" s="8"/>
      <c r="FXM51" s="8"/>
      <c r="FXN51" s="8"/>
      <c r="FXO51" s="8"/>
      <c r="FXP51" s="8"/>
      <c r="FXQ51" s="8"/>
      <c r="FXR51" s="8"/>
      <c r="FXS51" s="8"/>
      <c r="FXT51" s="8"/>
      <c r="FXU51" s="8"/>
      <c r="FXV51" s="8"/>
      <c r="FXW51" s="8"/>
      <c r="FXX51" s="8"/>
      <c r="FXY51" s="8"/>
      <c r="FXZ51" s="8"/>
      <c r="FYA51" s="8"/>
      <c r="FYB51" s="8"/>
      <c r="FYC51" s="8"/>
      <c r="FYD51" s="8"/>
      <c r="FYE51" s="8"/>
      <c r="FYF51" s="8"/>
      <c r="FYG51" s="8"/>
      <c r="FYH51" s="8"/>
      <c r="FYI51" s="8"/>
      <c r="FYJ51" s="8"/>
      <c r="FYK51" s="8"/>
      <c r="FYL51" s="8"/>
      <c r="FYM51" s="8"/>
      <c r="FYN51" s="8"/>
      <c r="FYO51" s="8"/>
      <c r="FYP51" s="8"/>
      <c r="FYQ51" s="8"/>
      <c r="FYR51" s="8"/>
      <c r="FYS51" s="8"/>
      <c r="FYT51" s="8"/>
      <c r="FYU51" s="8"/>
      <c r="FYV51" s="8"/>
      <c r="FYW51" s="8"/>
      <c r="FYX51" s="8"/>
      <c r="FYY51" s="8"/>
      <c r="FYZ51" s="8"/>
      <c r="FZA51" s="8"/>
      <c r="FZB51" s="8"/>
      <c r="FZC51" s="8"/>
      <c r="FZD51" s="8"/>
      <c r="FZE51" s="8"/>
      <c r="FZF51" s="8"/>
      <c r="FZG51" s="8"/>
      <c r="FZH51" s="8"/>
      <c r="FZI51" s="8"/>
      <c r="FZJ51" s="8"/>
      <c r="FZK51" s="8"/>
      <c r="FZL51" s="8"/>
      <c r="FZM51" s="8"/>
      <c r="FZN51" s="8"/>
      <c r="FZO51" s="8"/>
      <c r="FZP51" s="8"/>
      <c r="FZQ51" s="8"/>
      <c r="FZR51" s="8"/>
      <c r="FZS51" s="8"/>
      <c r="FZT51" s="8"/>
      <c r="FZU51" s="8"/>
      <c r="FZV51" s="8"/>
      <c r="FZW51" s="8"/>
      <c r="FZX51" s="8"/>
      <c r="FZY51" s="8"/>
      <c r="FZZ51" s="8"/>
      <c r="GAA51" s="8"/>
      <c r="GAB51" s="8"/>
      <c r="GAC51" s="8"/>
      <c r="GAD51" s="8"/>
      <c r="GAE51" s="8"/>
      <c r="GAF51" s="8"/>
      <c r="GAG51" s="8"/>
      <c r="GAH51" s="8"/>
      <c r="GAI51" s="8"/>
      <c r="GAJ51" s="8"/>
      <c r="GAK51" s="8"/>
      <c r="GAL51" s="8"/>
      <c r="GAM51" s="8"/>
      <c r="GAN51" s="8"/>
      <c r="GAO51" s="8"/>
      <c r="GAP51" s="8"/>
      <c r="GAQ51" s="8"/>
      <c r="GAR51" s="8"/>
      <c r="GAS51" s="8"/>
      <c r="GAT51" s="8"/>
      <c r="GAU51" s="8"/>
      <c r="GAV51" s="8"/>
      <c r="GAW51" s="8"/>
      <c r="GAX51" s="8"/>
      <c r="GAY51" s="8"/>
      <c r="GAZ51" s="8"/>
      <c r="GBA51" s="8"/>
      <c r="GBB51" s="8"/>
      <c r="GBC51" s="8"/>
      <c r="GBD51" s="8"/>
      <c r="GBE51" s="8"/>
      <c r="GBF51" s="8"/>
      <c r="GBG51" s="8"/>
      <c r="GBH51" s="8"/>
      <c r="GBI51" s="8"/>
      <c r="GBJ51" s="8"/>
      <c r="GBK51" s="8"/>
      <c r="GBL51" s="8"/>
      <c r="GBM51" s="8"/>
      <c r="GBN51" s="8"/>
      <c r="GBO51" s="8"/>
      <c r="GBP51" s="8"/>
      <c r="GBQ51" s="8"/>
      <c r="GBR51" s="8"/>
      <c r="GBS51" s="8"/>
      <c r="GBT51" s="8"/>
      <c r="GBU51" s="8"/>
      <c r="GBV51" s="8"/>
      <c r="GBW51" s="8"/>
      <c r="GBX51" s="8"/>
      <c r="GBY51" s="8"/>
      <c r="GBZ51" s="8"/>
      <c r="GCA51" s="8"/>
      <c r="GCB51" s="8"/>
      <c r="GCC51" s="8"/>
      <c r="GCD51" s="8"/>
      <c r="GCE51" s="8"/>
      <c r="GCF51" s="8"/>
      <c r="GCG51" s="8"/>
      <c r="GCH51" s="8"/>
      <c r="GCI51" s="8"/>
      <c r="GCJ51" s="8"/>
      <c r="GCK51" s="8"/>
      <c r="GCL51" s="8"/>
      <c r="GCM51" s="8"/>
      <c r="GCN51" s="8"/>
      <c r="GCO51" s="8"/>
      <c r="GCP51" s="8"/>
      <c r="GCQ51" s="8"/>
      <c r="GCR51" s="8"/>
      <c r="GCS51" s="8"/>
      <c r="GCT51" s="8"/>
      <c r="GCU51" s="8"/>
      <c r="GCV51" s="8"/>
      <c r="GCW51" s="8"/>
      <c r="GCX51" s="8"/>
      <c r="GCY51" s="8"/>
      <c r="GCZ51" s="8"/>
      <c r="GDA51" s="8"/>
      <c r="GDB51" s="8"/>
      <c r="GDC51" s="8"/>
      <c r="GDD51" s="8"/>
      <c r="GDE51" s="8"/>
      <c r="GDF51" s="8"/>
      <c r="GDG51" s="8"/>
      <c r="GDH51" s="8"/>
      <c r="GDI51" s="8"/>
      <c r="GDJ51" s="8"/>
      <c r="GDK51" s="8"/>
      <c r="GDL51" s="8"/>
      <c r="GDM51" s="8"/>
      <c r="GDN51" s="8"/>
      <c r="GDO51" s="8"/>
      <c r="GDP51" s="8"/>
      <c r="GDQ51" s="8"/>
      <c r="GDR51" s="8"/>
      <c r="GDS51" s="8"/>
      <c r="GDT51" s="8"/>
      <c r="GDU51" s="8"/>
      <c r="GDV51" s="8"/>
      <c r="GDW51" s="8"/>
      <c r="GDX51" s="8"/>
      <c r="GDY51" s="8"/>
      <c r="GDZ51" s="8"/>
      <c r="GEA51" s="8"/>
      <c r="GEB51" s="8"/>
      <c r="GEC51" s="8"/>
      <c r="GED51" s="8"/>
      <c r="GEE51" s="8"/>
      <c r="GEF51" s="8"/>
      <c r="GEG51" s="8"/>
      <c r="GEH51" s="8"/>
      <c r="GEI51" s="8"/>
      <c r="GEJ51" s="8"/>
      <c r="GEK51" s="8"/>
      <c r="GEL51" s="8"/>
      <c r="GEM51" s="8"/>
      <c r="GEN51" s="8"/>
      <c r="GEO51" s="8"/>
      <c r="GEP51" s="8"/>
      <c r="GEQ51" s="8"/>
      <c r="GER51" s="8"/>
      <c r="GES51" s="8"/>
      <c r="GET51" s="8"/>
      <c r="GEU51" s="8"/>
      <c r="GEV51" s="8"/>
      <c r="GEW51" s="8"/>
      <c r="GEX51" s="8"/>
      <c r="GEY51" s="8"/>
      <c r="GEZ51" s="8"/>
      <c r="GFA51" s="8"/>
      <c r="GFB51" s="8"/>
      <c r="GFC51" s="8"/>
      <c r="GFD51" s="8"/>
      <c r="GFE51" s="8"/>
      <c r="GFF51" s="8"/>
      <c r="GFG51" s="8"/>
      <c r="GFH51" s="8"/>
      <c r="GFI51" s="8"/>
      <c r="GFJ51" s="8"/>
      <c r="GFK51" s="8"/>
      <c r="GFL51" s="8"/>
      <c r="GFM51" s="8"/>
      <c r="GFN51" s="8"/>
      <c r="GFO51" s="8"/>
      <c r="GFP51" s="8"/>
      <c r="GFQ51" s="8"/>
      <c r="GFR51" s="8"/>
      <c r="GFS51" s="8"/>
      <c r="GFT51" s="8"/>
      <c r="GFU51" s="8"/>
      <c r="GFV51" s="8"/>
      <c r="GFW51" s="8"/>
      <c r="GFX51" s="8"/>
      <c r="GFY51" s="8"/>
      <c r="GFZ51" s="8"/>
      <c r="GGA51" s="8"/>
      <c r="GGB51" s="8"/>
      <c r="GGC51" s="8"/>
      <c r="GGD51" s="8"/>
      <c r="GGE51" s="8"/>
      <c r="GGF51" s="8"/>
      <c r="GGG51" s="8"/>
      <c r="GGH51" s="8"/>
      <c r="GGI51" s="8"/>
      <c r="GGJ51" s="8"/>
      <c r="GGK51" s="8"/>
      <c r="GGL51" s="8"/>
      <c r="GGM51" s="8"/>
      <c r="GGN51" s="8"/>
      <c r="GGO51" s="8"/>
      <c r="GGP51" s="8"/>
      <c r="GGQ51" s="8"/>
      <c r="GGR51" s="8"/>
      <c r="GGS51" s="8"/>
      <c r="GGT51" s="8"/>
      <c r="GGU51" s="8"/>
      <c r="GGV51" s="8"/>
      <c r="GGW51" s="8"/>
      <c r="GGX51" s="8"/>
      <c r="GGY51" s="8"/>
      <c r="GGZ51" s="8"/>
      <c r="GHA51" s="8"/>
      <c r="GHB51" s="8"/>
      <c r="GHC51" s="8"/>
      <c r="GHD51" s="8"/>
      <c r="GHE51" s="8"/>
      <c r="GHF51" s="8"/>
      <c r="GHG51" s="8"/>
      <c r="GHH51" s="8"/>
      <c r="GHI51" s="8"/>
      <c r="GHJ51" s="8"/>
      <c r="GHK51" s="8"/>
      <c r="GHL51" s="8"/>
      <c r="GHM51" s="8"/>
      <c r="GHN51" s="8"/>
      <c r="GHO51" s="8"/>
      <c r="GHP51" s="8"/>
      <c r="GHQ51" s="8"/>
      <c r="GHR51" s="8"/>
      <c r="GHS51" s="8"/>
      <c r="GHT51" s="8"/>
      <c r="GHU51" s="8"/>
      <c r="GHV51" s="8"/>
      <c r="GHW51" s="8"/>
      <c r="GHX51" s="8"/>
      <c r="GHY51" s="8"/>
      <c r="GHZ51" s="8"/>
      <c r="GIA51" s="8"/>
      <c r="GIB51" s="8"/>
      <c r="GIC51" s="8"/>
      <c r="GID51" s="8"/>
      <c r="GIE51" s="8"/>
      <c r="GIF51" s="8"/>
      <c r="GIG51" s="8"/>
      <c r="GIH51" s="8"/>
      <c r="GII51" s="8"/>
      <c r="GIJ51" s="8"/>
      <c r="GIK51" s="8"/>
      <c r="GIL51" s="8"/>
      <c r="GIM51" s="8"/>
      <c r="GIN51" s="8"/>
      <c r="GIO51" s="8"/>
      <c r="GIP51" s="8"/>
      <c r="GIQ51" s="8"/>
      <c r="GIR51" s="8"/>
      <c r="GIS51" s="8"/>
      <c r="GIT51" s="8"/>
      <c r="GIU51" s="8"/>
      <c r="GIV51" s="8"/>
      <c r="GIW51" s="8"/>
      <c r="GIX51" s="8"/>
      <c r="GIY51" s="8"/>
      <c r="GIZ51" s="8"/>
      <c r="GJA51" s="8"/>
      <c r="GJB51" s="8"/>
      <c r="GJC51" s="8"/>
      <c r="GJD51" s="8"/>
      <c r="GJE51" s="8"/>
      <c r="GJF51" s="8"/>
      <c r="GJG51" s="8"/>
      <c r="GJH51" s="8"/>
      <c r="GJI51" s="8"/>
      <c r="GJJ51" s="8"/>
      <c r="GJK51" s="8"/>
      <c r="GJL51" s="8"/>
      <c r="GJM51" s="8"/>
      <c r="GJN51" s="8"/>
      <c r="GJO51" s="8"/>
      <c r="GJP51" s="8"/>
      <c r="GJQ51" s="8"/>
      <c r="GJR51" s="8"/>
      <c r="GJS51" s="8"/>
      <c r="GJT51" s="8"/>
      <c r="GJU51" s="8"/>
      <c r="GJV51" s="8"/>
      <c r="GJW51" s="8"/>
      <c r="GJX51" s="8"/>
      <c r="GJY51" s="8"/>
      <c r="GJZ51" s="8"/>
      <c r="GKA51" s="8"/>
      <c r="GKB51" s="8"/>
      <c r="GKC51" s="8"/>
      <c r="GKD51" s="8"/>
      <c r="GKE51" s="8"/>
      <c r="GKF51" s="8"/>
      <c r="GKG51" s="8"/>
      <c r="GKH51" s="8"/>
      <c r="GKI51" s="8"/>
      <c r="GKJ51" s="8"/>
      <c r="GKK51" s="8"/>
      <c r="GKL51" s="8"/>
      <c r="GKM51" s="8"/>
      <c r="GKN51" s="8"/>
      <c r="GKO51" s="8"/>
      <c r="GKP51" s="8"/>
      <c r="GKQ51" s="8"/>
      <c r="GKR51" s="8"/>
      <c r="GKS51" s="8"/>
      <c r="GKT51" s="8"/>
      <c r="GKU51" s="8"/>
      <c r="GKV51" s="8"/>
      <c r="GKW51" s="8"/>
      <c r="GKX51" s="8"/>
      <c r="GKY51" s="8"/>
      <c r="GKZ51" s="8"/>
      <c r="GLA51" s="8"/>
      <c r="GLB51" s="8"/>
      <c r="GLC51" s="8"/>
      <c r="GLD51" s="8"/>
      <c r="GLE51" s="8"/>
      <c r="GLF51" s="8"/>
      <c r="GLG51" s="8"/>
      <c r="GLH51" s="8"/>
      <c r="GLI51" s="8"/>
      <c r="GLJ51" s="8"/>
      <c r="GLK51" s="8"/>
      <c r="GLL51" s="8"/>
      <c r="GLM51" s="8"/>
      <c r="GLN51" s="8"/>
      <c r="GLO51" s="8"/>
      <c r="GLP51" s="8"/>
      <c r="GLQ51" s="8"/>
      <c r="GLR51" s="8"/>
      <c r="GLS51" s="8"/>
      <c r="GLT51" s="8"/>
      <c r="GLU51" s="8"/>
      <c r="GLV51" s="8"/>
      <c r="GLW51" s="8"/>
      <c r="GLX51" s="8"/>
      <c r="GLY51" s="8"/>
      <c r="GLZ51" s="8"/>
      <c r="GMA51" s="8"/>
      <c r="GMB51" s="8"/>
      <c r="GMC51" s="8"/>
      <c r="GMD51" s="8"/>
      <c r="GME51" s="8"/>
      <c r="GMF51" s="8"/>
      <c r="GMG51" s="8"/>
      <c r="GMH51" s="8"/>
      <c r="GMI51" s="8"/>
      <c r="GMJ51" s="8"/>
      <c r="GMK51" s="8"/>
      <c r="GML51" s="8"/>
      <c r="GMM51" s="8"/>
      <c r="GMN51" s="8"/>
      <c r="GMO51" s="8"/>
      <c r="GMP51" s="8"/>
      <c r="GMQ51" s="8"/>
      <c r="GMR51" s="8"/>
      <c r="GMS51" s="8"/>
      <c r="GMT51" s="8"/>
      <c r="GMU51" s="8"/>
      <c r="GMV51" s="8"/>
      <c r="GMW51" s="8"/>
      <c r="GMX51" s="8"/>
      <c r="GMY51" s="8"/>
      <c r="GMZ51" s="8"/>
      <c r="GNA51" s="8"/>
      <c r="GNB51" s="8"/>
      <c r="GNC51" s="8"/>
      <c r="GND51" s="8"/>
      <c r="GNE51" s="8"/>
      <c r="GNF51" s="8"/>
      <c r="GNG51" s="8"/>
      <c r="GNH51" s="8"/>
      <c r="GNI51" s="8"/>
      <c r="GNJ51" s="8"/>
      <c r="GNK51" s="8"/>
      <c r="GNL51" s="8"/>
      <c r="GNM51" s="8"/>
      <c r="GNN51" s="8"/>
      <c r="GNO51" s="8"/>
      <c r="GNP51" s="8"/>
      <c r="GNQ51" s="8"/>
      <c r="GNR51" s="8"/>
      <c r="GNS51" s="8"/>
      <c r="GNT51" s="8"/>
      <c r="GNU51" s="8"/>
      <c r="GNV51" s="8"/>
      <c r="GNW51" s="8"/>
      <c r="GNX51" s="8"/>
      <c r="GNY51" s="8"/>
      <c r="GNZ51" s="8"/>
      <c r="GOA51" s="8"/>
      <c r="GOB51" s="8"/>
      <c r="GOC51" s="8"/>
      <c r="GOD51" s="8"/>
      <c r="GOE51" s="8"/>
      <c r="GOF51" s="8"/>
      <c r="GOG51" s="8"/>
      <c r="GOH51" s="8"/>
      <c r="GOI51" s="8"/>
      <c r="GOJ51" s="8"/>
      <c r="GOK51" s="8"/>
      <c r="GOL51" s="8"/>
      <c r="GOM51" s="8"/>
      <c r="GON51" s="8"/>
      <c r="GOO51" s="8"/>
      <c r="GOP51" s="8"/>
      <c r="GOQ51" s="8"/>
      <c r="GOR51" s="8"/>
      <c r="GOS51" s="8"/>
      <c r="GOT51" s="8"/>
      <c r="GOU51" s="8"/>
      <c r="GOV51" s="8"/>
      <c r="GOW51" s="8"/>
      <c r="GOX51" s="8"/>
      <c r="GOY51" s="8"/>
      <c r="GOZ51" s="8"/>
      <c r="GPA51" s="8"/>
      <c r="GPB51" s="8"/>
      <c r="GPC51" s="8"/>
      <c r="GPD51" s="8"/>
      <c r="GPE51" s="8"/>
      <c r="GPF51" s="8"/>
      <c r="GPG51" s="8"/>
      <c r="GPH51" s="8"/>
      <c r="GPI51" s="8"/>
      <c r="GPJ51" s="8"/>
      <c r="GPK51" s="8"/>
      <c r="GPL51" s="8"/>
      <c r="GPM51" s="8"/>
      <c r="GPN51" s="8"/>
      <c r="GPO51" s="8"/>
      <c r="GPP51" s="8"/>
      <c r="GPQ51" s="8"/>
      <c r="GPR51" s="8"/>
      <c r="GPS51" s="8"/>
      <c r="GPT51" s="8"/>
      <c r="GPU51" s="8"/>
      <c r="GPV51" s="8"/>
      <c r="GPW51" s="8"/>
      <c r="GPX51" s="8"/>
      <c r="GPY51" s="8"/>
      <c r="GPZ51" s="8"/>
      <c r="GQA51" s="8"/>
      <c r="GQB51" s="8"/>
      <c r="GQC51" s="8"/>
      <c r="GQD51" s="8"/>
      <c r="GQE51" s="8"/>
      <c r="GQF51" s="8"/>
      <c r="GQG51" s="8"/>
      <c r="GQH51" s="8"/>
      <c r="GQI51" s="8"/>
      <c r="GQJ51" s="8"/>
      <c r="GQK51" s="8"/>
      <c r="GQL51" s="8"/>
      <c r="GQM51" s="8"/>
      <c r="GQN51" s="8"/>
      <c r="GQO51" s="8"/>
      <c r="GQP51" s="8"/>
      <c r="GQQ51" s="8"/>
      <c r="GQR51" s="8"/>
      <c r="GQS51" s="8"/>
      <c r="GQT51" s="8"/>
      <c r="GQU51" s="8"/>
      <c r="GQV51" s="8"/>
      <c r="GQW51" s="8"/>
      <c r="GQX51" s="8"/>
      <c r="GQY51" s="8"/>
      <c r="GQZ51" s="8"/>
      <c r="GRA51" s="8"/>
      <c r="GRB51" s="8"/>
      <c r="GRC51" s="8"/>
      <c r="GRD51" s="8"/>
      <c r="GRE51" s="8"/>
      <c r="GRF51" s="8"/>
      <c r="GRG51" s="8"/>
      <c r="GRH51" s="8"/>
      <c r="GRI51" s="8"/>
      <c r="GRJ51" s="8"/>
      <c r="GRK51" s="8"/>
      <c r="GRL51" s="8"/>
      <c r="GRM51" s="8"/>
      <c r="GRN51" s="8"/>
      <c r="GRO51" s="8"/>
      <c r="GRP51" s="8"/>
      <c r="GRQ51" s="8"/>
      <c r="GRR51" s="8"/>
      <c r="GRS51" s="8"/>
      <c r="GRT51" s="8"/>
      <c r="GRU51" s="8"/>
      <c r="GRV51" s="8"/>
      <c r="GRW51" s="8"/>
      <c r="GRX51" s="8"/>
      <c r="GRY51" s="8"/>
      <c r="GRZ51" s="8"/>
      <c r="GSA51" s="8"/>
      <c r="GSB51" s="8"/>
      <c r="GSC51" s="8"/>
      <c r="GSD51" s="8"/>
      <c r="GSE51" s="8"/>
      <c r="GSF51" s="8"/>
      <c r="GSG51" s="8"/>
      <c r="GSH51" s="8"/>
      <c r="GSI51" s="8"/>
      <c r="GSJ51" s="8"/>
      <c r="GSK51" s="8"/>
      <c r="GSL51" s="8"/>
      <c r="GSM51" s="8"/>
      <c r="GSN51" s="8"/>
      <c r="GSO51" s="8"/>
      <c r="GSP51" s="8"/>
      <c r="GSQ51" s="8"/>
      <c r="GSR51" s="8"/>
      <c r="GSS51" s="8"/>
      <c r="GST51" s="8"/>
      <c r="GSU51" s="8"/>
      <c r="GSV51" s="8"/>
      <c r="GSW51" s="8"/>
      <c r="GSX51" s="8"/>
      <c r="GSY51" s="8"/>
      <c r="GSZ51" s="8"/>
      <c r="GTA51" s="8"/>
      <c r="GTB51" s="8"/>
      <c r="GTC51" s="8"/>
      <c r="GTD51" s="8"/>
      <c r="GTE51" s="8"/>
      <c r="GTF51" s="8"/>
      <c r="GTG51" s="8"/>
      <c r="GTH51" s="8"/>
      <c r="GTI51" s="8"/>
      <c r="GTJ51" s="8"/>
      <c r="GTK51" s="8"/>
      <c r="GTL51" s="8"/>
      <c r="GTM51" s="8"/>
      <c r="GTN51" s="8"/>
      <c r="GTO51" s="8"/>
      <c r="GTP51" s="8"/>
      <c r="GTQ51" s="8"/>
      <c r="GTR51" s="8"/>
      <c r="GTS51" s="8"/>
      <c r="GTT51" s="8"/>
      <c r="GTU51" s="8"/>
      <c r="GTV51" s="8"/>
      <c r="GTW51" s="8"/>
      <c r="GTX51" s="8"/>
      <c r="GTY51" s="8"/>
      <c r="GTZ51" s="8"/>
      <c r="GUA51" s="8"/>
      <c r="GUB51" s="8"/>
      <c r="GUC51" s="8"/>
      <c r="GUD51" s="8"/>
      <c r="GUE51" s="8"/>
      <c r="GUF51" s="8"/>
      <c r="GUG51" s="8"/>
      <c r="GUH51" s="8"/>
      <c r="GUI51" s="8"/>
      <c r="GUJ51" s="8"/>
      <c r="GUK51" s="8"/>
      <c r="GUL51" s="8"/>
      <c r="GUM51" s="8"/>
      <c r="GUN51" s="8"/>
      <c r="GUO51" s="8"/>
      <c r="GUP51" s="8"/>
      <c r="GUQ51" s="8"/>
      <c r="GUR51" s="8"/>
      <c r="GUS51" s="8"/>
      <c r="GUT51" s="8"/>
      <c r="GUU51" s="8"/>
      <c r="GUV51" s="8"/>
      <c r="GUW51" s="8"/>
      <c r="GUX51" s="8"/>
      <c r="GUY51" s="8"/>
      <c r="GUZ51" s="8"/>
      <c r="GVA51" s="8"/>
      <c r="GVB51" s="8"/>
      <c r="GVC51" s="8"/>
      <c r="GVD51" s="8"/>
      <c r="GVE51" s="8"/>
      <c r="GVF51" s="8"/>
      <c r="GVG51" s="8"/>
      <c r="GVH51" s="8"/>
      <c r="GVI51" s="8"/>
      <c r="GVJ51" s="8"/>
      <c r="GVK51" s="8"/>
      <c r="GVL51" s="8"/>
      <c r="GVM51" s="8"/>
      <c r="GVN51" s="8"/>
      <c r="GVO51" s="8"/>
      <c r="GVP51" s="8"/>
      <c r="GVQ51" s="8"/>
      <c r="GVR51" s="8"/>
      <c r="GVS51" s="8"/>
      <c r="GVT51" s="8"/>
      <c r="GVU51" s="8"/>
      <c r="GVV51" s="8"/>
      <c r="GVW51" s="8"/>
      <c r="GVX51" s="8"/>
      <c r="GVY51" s="8"/>
      <c r="GVZ51" s="8"/>
      <c r="GWA51" s="8"/>
      <c r="GWB51" s="8"/>
      <c r="GWC51" s="8"/>
      <c r="GWD51" s="8"/>
      <c r="GWE51" s="8"/>
      <c r="GWF51" s="8"/>
      <c r="GWG51" s="8"/>
      <c r="GWH51" s="8"/>
      <c r="GWI51" s="8"/>
      <c r="GWJ51" s="8"/>
      <c r="GWK51" s="8"/>
      <c r="GWL51" s="8"/>
      <c r="GWM51" s="8"/>
      <c r="GWN51" s="8"/>
      <c r="GWO51" s="8"/>
      <c r="GWP51" s="8"/>
      <c r="GWQ51" s="8"/>
      <c r="GWR51" s="8"/>
      <c r="GWS51" s="8"/>
      <c r="GWT51" s="8"/>
      <c r="GWU51" s="8"/>
      <c r="GWV51" s="8"/>
      <c r="GWW51" s="8"/>
      <c r="GWX51" s="8"/>
      <c r="GWY51" s="8"/>
      <c r="GWZ51" s="8"/>
      <c r="GXA51" s="8"/>
      <c r="GXB51" s="8"/>
      <c r="GXC51" s="8"/>
      <c r="GXD51" s="8"/>
      <c r="GXE51" s="8"/>
      <c r="GXF51" s="8"/>
      <c r="GXG51" s="8"/>
      <c r="GXH51" s="8"/>
      <c r="GXI51" s="8"/>
      <c r="GXJ51" s="8"/>
      <c r="GXK51" s="8"/>
      <c r="GXL51" s="8"/>
      <c r="GXM51" s="8"/>
      <c r="GXN51" s="8"/>
      <c r="GXO51" s="8"/>
      <c r="GXP51" s="8"/>
      <c r="GXQ51" s="8"/>
      <c r="GXR51" s="8"/>
      <c r="GXS51" s="8"/>
      <c r="GXT51" s="8"/>
      <c r="GXU51" s="8"/>
      <c r="GXV51" s="8"/>
      <c r="GXW51" s="8"/>
      <c r="GXX51" s="8"/>
      <c r="GXY51" s="8"/>
      <c r="GXZ51" s="8"/>
      <c r="GYA51" s="8"/>
      <c r="GYB51" s="8"/>
      <c r="GYC51" s="8"/>
      <c r="GYD51" s="8"/>
      <c r="GYE51" s="8"/>
      <c r="GYF51" s="8"/>
      <c r="GYG51" s="8"/>
      <c r="GYH51" s="8"/>
      <c r="GYI51" s="8"/>
      <c r="GYJ51" s="8"/>
      <c r="GYK51" s="8"/>
      <c r="GYL51" s="8"/>
      <c r="GYM51" s="8"/>
      <c r="GYN51" s="8"/>
      <c r="GYO51" s="8"/>
      <c r="GYP51" s="8"/>
      <c r="GYQ51" s="8"/>
      <c r="GYR51" s="8"/>
      <c r="GYS51" s="8"/>
      <c r="GYT51" s="8"/>
      <c r="GYU51" s="8"/>
      <c r="GYV51" s="8"/>
      <c r="GYW51" s="8"/>
      <c r="GYX51" s="8"/>
      <c r="GYY51" s="8"/>
      <c r="GYZ51" s="8"/>
      <c r="GZA51" s="8"/>
      <c r="GZB51" s="8"/>
      <c r="GZC51" s="8"/>
      <c r="GZD51" s="8"/>
      <c r="GZE51" s="8"/>
      <c r="GZF51" s="8"/>
      <c r="GZG51" s="8"/>
      <c r="GZH51" s="8"/>
      <c r="GZI51" s="8"/>
      <c r="GZJ51" s="8"/>
      <c r="GZK51" s="8"/>
      <c r="GZL51" s="8"/>
      <c r="GZM51" s="8"/>
      <c r="GZN51" s="8"/>
      <c r="GZO51" s="8"/>
      <c r="GZP51" s="8"/>
      <c r="GZQ51" s="8"/>
      <c r="GZR51" s="8"/>
      <c r="GZS51" s="8"/>
      <c r="GZT51" s="8"/>
      <c r="GZU51" s="8"/>
      <c r="GZV51" s="8"/>
      <c r="GZW51" s="8"/>
      <c r="GZX51" s="8"/>
      <c r="GZY51" s="8"/>
      <c r="GZZ51" s="8"/>
      <c r="HAA51" s="8"/>
      <c r="HAB51" s="8"/>
      <c r="HAC51" s="8"/>
      <c r="HAD51" s="8"/>
      <c r="HAE51" s="8"/>
      <c r="HAF51" s="8"/>
      <c r="HAG51" s="8"/>
      <c r="HAH51" s="8"/>
      <c r="HAI51" s="8"/>
      <c r="HAJ51" s="8"/>
      <c r="HAK51" s="8"/>
      <c r="HAL51" s="8"/>
      <c r="HAM51" s="8"/>
      <c r="HAN51" s="8"/>
      <c r="HAO51" s="8"/>
      <c r="HAP51" s="8"/>
      <c r="HAQ51" s="8"/>
      <c r="HAR51" s="8"/>
      <c r="HAS51" s="8"/>
      <c r="HAT51" s="8"/>
      <c r="HAU51" s="8"/>
      <c r="HAV51" s="8"/>
      <c r="HAW51" s="8"/>
      <c r="HAX51" s="8"/>
      <c r="HAY51" s="8"/>
      <c r="HAZ51" s="8"/>
      <c r="HBA51" s="8"/>
      <c r="HBB51" s="8"/>
      <c r="HBC51" s="8"/>
      <c r="HBD51" s="8"/>
      <c r="HBE51" s="8"/>
      <c r="HBF51" s="8"/>
      <c r="HBG51" s="8"/>
      <c r="HBH51" s="8"/>
      <c r="HBI51" s="8"/>
      <c r="HBJ51" s="8"/>
      <c r="HBK51" s="8"/>
      <c r="HBL51" s="8"/>
      <c r="HBM51" s="8"/>
      <c r="HBN51" s="8"/>
      <c r="HBO51" s="8"/>
      <c r="HBP51" s="8"/>
      <c r="HBQ51" s="8"/>
      <c r="HBR51" s="8"/>
      <c r="HBS51" s="8"/>
      <c r="HBT51" s="8"/>
      <c r="HBU51" s="8"/>
      <c r="HBV51" s="8"/>
      <c r="HBW51" s="8"/>
      <c r="HBX51" s="8"/>
      <c r="HBY51" s="8"/>
      <c r="HBZ51" s="8"/>
      <c r="HCA51" s="8"/>
      <c r="HCB51" s="8"/>
      <c r="HCC51" s="8"/>
      <c r="HCD51" s="8"/>
      <c r="HCE51" s="8"/>
      <c r="HCF51" s="8"/>
      <c r="HCG51" s="8"/>
      <c r="HCH51" s="8"/>
      <c r="HCI51" s="8"/>
      <c r="HCJ51" s="8"/>
      <c r="HCK51" s="8"/>
      <c r="HCL51" s="8"/>
      <c r="HCM51" s="8"/>
      <c r="HCN51" s="8"/>
      <c r="HCO51" s="8"/>
      <c r="HCP51" s="8"/>
      <c r="HCQ51" s="8"/>
      <c r="HCR51" s="8"/>
      <c r="HCS51" s="8"/>
      <c r="HCT51" s="8"/>
      <c r="HCU51" s="8"/>
      <c r="HCV51" s="8"/>
      <c r="HCW51" s="8"/>
      <c r="HCX51" s="8"/>
      <c r="HCY51" s="8"/>
      <c r="HCZ51" s="8"/>
      <c r="HDA51" s="8"/>
      <c r="HDB51" s="8"/>
      <c r="HDC51" s="8"/>
      <c r="HDD51" s="8"/>
      <c r="HDE51" s="8"/>
      <c r="HDF51" s="8"/>
      <c r="HDG51" s="8"/>
      <c r="HDH51" s="8"/>
      <c r="HDI51" s="8"/>
      <c r="HDJ51" s="8"/>
      <c r="HDK51" s="8"/>
      <c r="HDL51" s="8"/>
      <c r="HDM51" s="8"/>
      <c r="HDN51" s="8"/>
      <c r="HDO51" s="8"/>
      <c r="HDP51" s="8"/>
      <c r="HDQ51" s="8"/>
      <c r="HDR51" s="8"/>
      <c r="HDS51" s="8"/>
      <c r="HDT51" s="8"/>
      <c r="HDU51" s="8"/>
      <c r="HDV51" s="8"/>
      <c r="HDW51" s="8"/>
      <c r="HDX51" s="8"/>
      <c r="HDY51" s="8"/>
      <c r="HDZ51" s="8"/>
      <c r="HEA51" s="8"/>
      <c r="HEB51" s="8"/>
      <c r="HEC51" s="8"/>
      <c r="HED51" s="8"/>
      <c r="HEE51" s="8"/>
      <c r="HEF51" s="8"/>
      <c r="HEG51" s="8"/>
      <c r="HEH51" s="8"/>
      <c r="HEI51" s="8"/>
      <c r="HEJ51" s="8"/>
      <c r="HEK51" s="8"/>
      <c r="HEL51" s="8"/>
      <c r="HEM51" s="8"/>
      <c r="HEN51" s="8"/>
      <c r="HEO51" s="8"/>
      <c r="HEP51" s="8"/>
      <c r="HEQ51" s="8"/>
      <c r="HER51" s="8"/>
      <c r="HES51" s="8"/>
      <c r="HET51" s="8"/>
      <c r="HEU51" s="8"/>
      <c r="HEV51" s="8"/>
      <c r="HEW51" s="8"/>
      <c r="HEX51" s="8"/>
      <c r="HEY51" s="8"/>
      <c r="HEZ51" s="8"/>
      <c r="HFA51" s="8"/>
      <c r="HFB51" s="8"/>
      <c r="HFC51" s="8"/>
      <c r="HFD51" s="8"/>
      <c r="HFE51" s="8"/>
      <c r="HFF51" s="8"/>
      <c r="HFG51" s="8"/>
      <c r="HFH51" s="8"/>
      <c r="HFI51" s="8"/>
      <c r="HFJ51" s="8"/>
      <c r="HFK51" s="8"/>
      <c r="HFL51" s="8"/>
      <c r="HFM51" s="8"/>
      <c r="HFN51" s="8"/>
      <c r="HFO51" s="8"/>
      <c r="HFP51" s="8"/>
      <c r="HFQ51" s="8"/>
      <c r="HFR51" s="8"/>
      <c r="HFS51" s="8"/>
      <c r="HFT51" s="8"/>
      <c r="HFU51" s="8"/>
      <c r="HFV51" s="8"/>
      <c r="HFW51" s="8"/>
      <c r="HFX51" s="8"/>
      <c r="HFY51" s="8"/>
      <c r="HFZ51" s="8"/>
      <c r="HGA51" s="8"/>
      <c r="HGB51" s="8"/>
      <c r="HGC51" s="8"/>
      <c r="HGD51" s="8"/>
      <c r="HGE51" s="8"/>
      <c r="HGF51" s="8"/>
      <c r="HGG51" s="8"/>
      <c r="HGH51" s="8"/>
      <c r="HGI51" s="8"/>
      <c r="HGJ51" s="8"/>
      <c r="HGK51" s="8"/>
      <c r="HGL51" s="8"/>
      <c r="HGM51" s="8"/>
      <c r="HGN51" s="8"/>
      <c r="HGO51" s="8"/>
      <c r="HGP51" s="8"/>
      <c r="HGQ51" s="8"/>
      <c r="HGR51" s="8"/>
      <c r="HGS51" s="8"/>
      <c r="HGT51" s="8"/>
      <c r="HGU51" s="8"/>
      <c r="HGV51" s="8"/>
      <c r="HGW51" s="8"/>
      <c r="HGX51" s="8"/>
      <c r="HGY51" s="8"/>
      <c r="HGZ51" s="8"/>
      <c r="HHA51" s="8"/>
      <c r="HHB51" s="8"/>
      <c r="HHC51" s="8"/>
      <c r="HHD51" s="8"/>
      <c r="HHE51" s="8"/>
      <c r="HHF51" s="8"/>
      <c r="HHG51" s="8"/>
      <c r="HHH51" s="8"/>
      <c r="HHI51" s="8"/>
      <c r="HHJ51" s="8"/>
      <c r="HHK51" s="8"/>
      <c r="HHL51" s="8"/>
      <c r="HHM51" s="8"/>
      <c r="HHN51" s="8"/>
      <c r="HHO51" s="8"/>
      <c r="HHP51" s="8"/>
      <c r="HHQ51" s="8"/>
      <c r="HHR51" s="8"/>
      <c r="HHS51" s="8"/>
      <c r="HHT51" s="8"/>
      <c r="HHU51" s="8"/>
      <c r="HHV51" s="8"/>
      <c r="HHW51" s="8"/>
      <c r="HHX51" s="8"/>
      <c r="HHY51" s="8"/>
      <c r="HHZ51" s="8"/>
      <c r="HIA51" s="8"/>
      <c r="HIB51" s="8"/>
      <c r="HIC51" s="8"/>
      <c r="HID51" s="8"/>
      <c r="HIE51" s="8"/>
      <c r="HIF51" s="8"/>
      <c r="HIG51" s="8"/>
      <c r="HIH51" s="8"/>
      <c r="HII51" s="8"/>
      <c r="HIJ51" s="8"/>
      <c r="HIK51" s="8"/>
      <c r="HIL51" s="8"/>
      <c r="HIM51" s="8"/>
      <c r="HIN51" s="8"/>
      <c r="HIO51" s="8"/>
      <c r="HIP51" s="8"/>
      <c r="HIQ51" s="8"/>
      <c r="HIR51" s="8"/>
      <c r="HIS51" s="8"/>
      <c r="HIT51" s="8"/>
      <c r="HIU51" s="8"/>
      <c r="HIV51" s="8"/>
      <c r="HIW51" s="8"/>
      <c r="HIX51" s="8"/>
      <c r="HIY51" s="8"/>
      <c r="HIZ51" s="8"/>
      <c r="HJA51" s="8"/>
      <c r="HJB51" s="8"/>
      <c r="HJC51" s="8"/>
      <c r="HJD51" s="8"/>
      <c r="HJE51" s="8"/>
      <c r="HJF51" s="8"/>
      <c r="HJG51" s="8"/>
      <c r="HJH51" s="8"/>
      <c r="HJI51" s="8"/>
      <c r="HJJ51" s="8"/>
      <c r="HJK51" s="8"/>
      <c r="HJL51" s="8"/>
      <c r="HJM51" s="8"/>
      <c r="HJN51" s="8"/>
      <c r="HJO51" s="8"/>
      <c r="HJP51" s="8"/>
      <c r="HJQ51" s="8"/>
      <c r="HJR51" s="8"/>
      <c r="HJS51" s="8"/>
      <c r="HJT51" s="8"/>
      <c r="HJU51" s="8"/>
      <c r="HJV51" s="8"/>
      <c r="HJW51" s="8"/>
      <c r="HJX51" s="8"/>
      <c r="HJY51" s="8"/>
      <c r="HJZ51" s="8"/>
      <c r="HKA51" s="8"/>
      <c r="HKB51" s="8"/>
      <c r="HKC51" s="8"/>
      <c r="HKD51" s="8"/>
      <c r="HKE51" s="8"/>
      <c r="HKF51" s="8"/>
      <c r="HKG51" s="8"/>
      <c r="HKH51" s="8"/>
      <c r="HKI51" s="8"/>
      <c r="HKJ51" s="8"/>
      <c r="HKK51" s="8"/>
      <c r="HKL51" s="8"/>
      <c r="HKM51" s="8"/>
      <c r="HKN51" s="8"/>
      <c r="HKO51" s="8"/>
      <c r="HKP51" s="8"/>
      <c r="HKQ51" s="8"/>
      <c r="HKR51" s="8"/>
      <c r="HKS51" s="8"/>
      <c r="HKT51" s="8"/>
      <c r="HKU51" s="8"/>
      <c r="HKV51" s="8"/>
      <c r="HKW51" s="8"/>
      <c r="HKX51" s="8"/>
      <c r="HKY51" s="8"/>
      <c r="HKZ51" s="8"/>
      <c r="HLA51" s="8"/>
      <c r="HLB51" s="8"/>
      <c r="HLC51" s="8"/>
      <c r="HLD51" s="8"/>
      <c r="HLE51" s="8"/>
      <c r="HLF51" s="8"/>
      <c r="HLG51" s="8"/>
      <c r="HLH51" s="8"/>
      <c r="HLI51" s="8"/>
      <c r="HLJ51" s="8"/>
      <c r="HLK51" s="8"/>
      <c r="HLL51" s="8"/>
      <c r="HLM51" s="8"/>
      <c r="HLN51" s="8"/>
      <c r="HLO51" s="8"/>
      <c r="HLP51" s="8"/>
      <c r="HLQ51" s="8"/>
      <c r="HLR51" s="8"/>
      <c r="HLS51" s="8"/>
      <c r="HLT51" s="8"/>
      <c r="HLU51" s="8"/>
      <c r="HLV51" s="8"/>
      <c r="HLW51" s="8"/>
      <c r="HLX51" s="8"/>
      <c r="HLY51" s="8"/>
      <c r="HLZ51" s="8"/>
      <c r="HMA51" s="8"/>
      <c r="HMB51" s="8"/>
      <c r="HMC51" s="8"/>
      <c r="HMD51" s="8"/>
      <c r="HME51" s="8"/>
      <c r="HMF51" s="8"/>
      <c r="HMG51" s="8"/>
      <c r="HMH51" s="8"/>
      <c r="HMI51" s="8"/>
      <c r="HMJ51" s="8"/>
      <c r="HMK51" s="8"/>
      <c r="HML51" s="8"/>
      <c r="HMM51" s="8"/>
      <c r="HMN51" s="8"/>
      <c r="HMO51" s="8"/>
      <c r="HMP51" s="8"/>
      <c r="HMQ51" s="8"/>
      <c r="HMR51" s="8"/>
      <c r="HMS51" s="8"/>
      <c r="HMT51" s="8"/>
      <c r="HMU51" s="8"/>
      <c r="HMV51" s="8"/>
      <c r="HMW51" s="8"/>
      <c r="HMX51" s="8"/>
      <c r="HMY51" s="8"/>
      <c r="HMZ51" s="8"/>
      <c r="HNA51" s="8"/>
      <c r="HNB51" s="8"/>
      <c r="HNC51" s="8"/>
      <c r="HND51" s="8"/>
      <c r="HNE51" s="8"/>
      <c r="HNF51" s="8"/>
      <c r="HNG51" s="8"/>
      <c r="HNH51" s="8"/>
      <c r="HNI51" s="8"/>
      <c r="HNJ51" s="8"/>
      <c r="HNK51" s="8"/>
      <c r="HNL51" s="8"/>
      <c r="HNM51" s="8"/>
      <c r="HNN51" s="8"/>
      <c r="HNO51" s="8"/>
      <c r="HNP51" s="8"/>
      <c r="HNQ51" s="8"/>
      <c r="HNR51" s="8"/>
      <c r="HNS51" s="8"/>
      <c r="HNT51" s="8"/>
      <c r="HNU51" s="8"/>
      <c r="HNV51" s="8"/>
      <c r="HNW51" s="8"/>
      <c r="HNX51" s="8"/>
      <c r="HNY51" s="8"/>
      <c r="HNZ51" s="8"/>
      <c r="HOA51" s="8"/>
      <c r="HOB51" s="8"/>
      <c r="HOC51" s="8"/>
      <c r="HOD51" s="8"/>
      <c r="HOE51" s="8"/>
      <c r="HOF51" s="8"/>
      <c r="HOG51" s="8"/>
      <c r="HOH51" s="8"/>
      <c r="HOI51" s="8"/>
      <c r="HOJ51" s="8"/>
      <c r="HOK51" s="8"/>
      <c r="HOL51" s="8"/>
      <c r="HOM51" s="8"/>
      <c r="HON51" s="8"/>
      <c r="HOO51" s="8"/>
      <c r="HOP51" s="8"/>
      <c r="HOQ51" s="8"/>
      <c r="HOR51" s="8"/>
      <c r="HOS51" s="8"/>
      <c r="HOT51" s="8"/>
      <c r="HOU51" s="8"/>
      <c r="HOV51" s="8"/>
      <c r="HOW51" s="8"/>
      <c r="HOX51" s="8"/>
      <c r="HOY51" s="8"/>
      <c r="HOZ51" s="8"/>
      <c r="HPA51" s="8"/>
      <c r="HPB51" s="8"/>
      <c r="HPC51" s="8"/>
      <c r="HPD51" s="8"/>
      <c r="HPE51" s="8"/>
      <c r="HPF51" s="8"/>
      <c r="HPG51" s="8"/>
      <c r="HPH51" s="8"/>
      <c r="HPI51" s="8"/>
      <c r="HPJ51" s="8"/>
      <c r="HPK51" s="8"/>
      <c r="HPL51" s="8"/>
      <c r="HPM51" s="8"/>
      <c r="HPN51" s="8"/>
      <c r="HPO51" s="8"/>
      <c r="HPP51" s="8"/>
      <c r="HPQ51" s="8"/>
      <c r="HPR51" s="8"/>
      <c r="HPS51" s="8"/>
      <c r="HPT51" s="8"/>
      <c r="HPU51" s="8"/>
      <c r="HPV51" s="8"/>
      <c r="HPW51" s="8"/>
      <c r="HPX51" s="8"/>
      <c r="HPY51" s="8"/>
      <c r="HPZ51" s="8"/>
      <c r="HQA51" s="8"/>
      <c r="HQB51" s="8"/>
      <c r="HQC51" s="8"/>
      <c r="HQD51" s="8"/>
      <c r="HQE51" s="8"/>
      <c r="HQF51" s="8"/>
      <c r="HQG51" s="8"/>
      <c r="HQH51" s="8"/>
      <c r="HQI51" s="8"/>
      <c r="HQJ51" s="8"/>
      <c r="HQK51" s="8"/>
      <c r="HQL51" s="8"/>
      <c r="HQM51" s="8"/>
      <c r="HQN51" s="8"/>
      <c r="HQO51" s="8"/>
      <c r="HQP51" s="8"/>
      <c r="HQQ51" s="8"/>
      <c r="HQR51" s="8"/>
      <c r="HQS51" s="8"/>
      <c r="HQT51" s="8"/>
      <c r="HQU51" s="8"/>
      <c r="HQV51" s="8"/>
      <c r="HQW51" s="8"/>
      <c r="HQX51" s="8"/>
      <c r="HQY51" s="8"/>
      <c r="HQZ51" s="8"/>
      <c r="HRA51" s="8"/>
      <c r="HRB51" s="8"/>
      <c r="HRC51" s="8"/>
      <c r="HRD51" s="8"/>
      <c r="HRE51" s="8"/>
      <c r="HRF51" s="8"/>
      <c r="HRG51" s="8"/>
      <c r="HRH51" s="8"/>
      <c r="HRI51" s="8"/>
      <c r="HRJ51" s="8"/>
      <c r="HRK51" s="8"/>
      <c r="HRL51" s="8"/>
      <c r="HRM51" s="8"/>
      <c r="HRN51" s="8"/>
      <c r="HRO51" s="8"/>
      <c r="HRP51" s="8"/>
      <c r="HRQ51" s="8"/>
      <c r="HRR51" s="8"/>
      <c r="HRS51" s="8"/>
      <c r="HRT51" s="8"/>
      <c r="HRU51" s="8"/>
      <c r="HRV51" s="8"/>
      <c r="HRW51" s="8"/>
      <c r="HRX51" s="8"/>
      <c r="HRY51" s="8"/>
      <c r="HRZ51" s="8"/>
      <c r="HSA51" s="8"/>
      <c r="HSB51" s="8"/>
      <c r="HSC51" s="8"/>
      <c r="HSD51" s="8"/>
      <c r="HSE51" s="8"/>
      <c r="HSF51" s="8"/>
      <c r="HSG51" s="8"/>
      <c r="HSH51" s="8"/>
      <c r="HSI51" s="8"/>
      <c r="HSJ51" s="8"/>
      <c r="HSK51" s="8"/>
      <c r="HSL51" s="8"/>
      <c r="HSM51" s="8"/>
      <c r="HSN51" s="8"/>
      <c r="HSO51" s="8"/>
      <c r="HSP51" s="8"/>
      <c r="HSQ51" s="8"/>
      <c r="HSR51" s="8"/>
      <c r="HSS51" s="8"/>
      <c r="HST51" s="8"/>
      <c r="HSU51" s="8"/>
      <c r="HSV51" s="8"/>
      <c r="HSW51" s="8"/>
      <c r="HSX51" s="8"/>
      <c r="HSY51" s="8"/>
      <c r="HSZ51" s="8"/>
      <c r="HTA51" s="8"/>
      <c r="HTB51" s="8"/>
      <c r="HTC51" s="8"/>
      <c r="HTD51" s="8"/>
      <c r="HTE51" s="8"/>
      <c r="HTF51" s="8"/>
      <c r="HTG51" s="8"/>
      <c r="HTH51" s="8"/>
      <c r="HTI51" s="8"/>
      <c r="HTJ51" s="8"/>
      <c r="HTK51" s="8"/>
      <c r="HTL51" s="8"/>
      <c r="HTM51" s="8"/>
      <c r="HTN51" s="8"/>
      <c r="HTO51" s="8"/>
      <c r="HTP51" s="8"/>
      <c r="HTQ51" s="8"/>
      <c r="HTR51" s="8"/>
      <c r="HTS51" s="8"/>
      <c r="HTT51" s="8"/>
      <c r="HTU51" s="8"/>
      <c r="HTV51" s="8"/>
      <c r="HTW51" s="8"/>
      <c r="HTX51" s="8"/>
      <c r="HTY51" s="8"/>
      <c r="HTZ51" s="8"/>
      <c r="HUA51" s="8"/>
      <c r="HUB51" s="8"/>
      <c r="HUC51" s="8"/>
      <c r="HUD51" s="8"/>
      <c r="HUE51" s="8"/>
      <c r="HUF51" s="8"/>
      <c r="HUG51" s="8"/>
      <c r="HUH51" s="8"/>
      <c r="HUI51" s="8"/>
      <c r="HUJ51" s="8"/>
      <c r="HUK51" s="8"/>
      <c r="HUL51" s="8"/>
      <c r="HUM51" s="8"/>
      <c r="HUN51" s="8"/>
      <c r="HUO51" s="8"/>
      <c r="HUP51" s="8"/>
      <c r="HUQ51" s="8"/>
      <c r="HUR51" s="8"/>
      <c r="HUS51" s="8"/>
      <c r="HUT51" s="8"/>
      <c r="HUU51" s="8"/>
      <c r="HUV51" s="8"/>
      <c r="HUW51" s="8"/>
      <c r="HUX51" s="8"/>
      <c r="HUY51" s="8"/>
      <c r="HUZ51" s="8"/>
      <c r="HVA51" s="8"/>
      <c r="HVB51" s="8"/>
      <c r="HVC51" s="8"/>
      <c r="HVD51" s="8"/>
      <c r="HVE51" s="8"/>
      <c r="HVF51" s="8"/>
      <c r="HVG51" s="8"/>
      <c r="HVH51" s="8"/>
      <c r="HVI51" s="8"/>
      <c r="HVJ51" s="8"/>
      <c r="HVK51" s="8"/>
      <c r="HVL51" s="8"/>
      <c r="HVM51" s="8"/>
      <c r="HVN51" s="8"/>
      <c r="HVO51" s="8"/>
      <c r="HVP51" s="8"/>
      <c r="HVQ51" s="8"/>
      <c r="HVR51" s="8"/>
      <c r="HVS51" s="8"/>
      <c r="HVT51" s="8"/>
      <c r="HVU51" s="8"/>
      <c r="HVV51" s="8"/>
      <c r="HVW51" s="8"/>
      <c r="HVX51" s="8"/>
      <c r="HVY51" s="8"/>
      <c r="HVZ51" s="8"/>
      <c r="HWA51" s="8"/>
      <c r="HWB51" s="8"/>
      <c r="HWC51" s="8"/>
      <c r="HWD51" s="8"/>
      <c r="HWE51" s="8"/>
      <c r="HWF51" s="8"/>
      <c r="HWG51" s="8"/>
      <c r="HWH51" s="8"/>
      <c r="HWI51" s="8"/>
      <c r="HWJ51" s="8"/>
      <c r="HWK51" s="8"/>
      <c r="HWL51" s="8"/>
      <c r="HWM51" s="8"/>
      <c r="HWN51" s="8"/>
      <c r="HWO51" s="8"/>
      <c r="HWP51" s="8"/>
      <c r="HWQ51" s="8"/>
      <c r="HWR51" s="8"/>
      <c r="HWS51" s="8"/>
      <c r="HWT51" s="8"/>
      <c r="HWU51" s="8"/>
      <c r="HWV51" s="8"/>
      <c r="HWW51" s="8"/>
      <c r="HWX51" s="8"/>
      <c r="HWY51" s="8"/>
      <c r="HWZ51" s="8"/>
      <c r="HXA51" s="8"/>
      <c r="HXB51" s="8"/>
      <c r="HXC51" s="8"/>
      <c r="HXD51" s="8"/>
      <c r="HXE51" s="8"/>
      <c r="HXF51" s="8"/>
      <c r="HXG51" s="8"/>
      <c r="HXH51" s="8"/>
      <c r="HXI51" s="8"/>
      <c r="HXJ51" s="8"/>
      <c r="HXK51" s="8"/>
      <c r="HXL51" s="8"/>
      <c r="HXM51" s="8"/>
      <c r="HXN51" s="8"/>
      <c r="HXO51" s="8"/>
      <c r="HXP51" s="8"/>
      <c r="HXQ51" s="8"/>
      <c r="HXR51" s="8"/>
      <c r="HXS51" s="8"/>
      <c r="HXT51" s="8"/>
      <c r="HXU51" s="8"/>
      <c r="HXV51" s="8"/>
      <c r="HXW51" s="8"/>
      <c r="HXX51" s="8"/>
      <c r="HXY51" s="8"/>
      <c r="HXZ51" s="8"/>
      <c r="HYA51" s="8"/>
      <c r="HYB51" s="8"/>
      <c r="HYC51" s="8"/>
      <c r="HYD51" s="8"/>
      <c r="HYE51" s="8"/>
      <c r="HYF51" s="8"/>
      <c r="HYG51" s="8"/>
      <c r="HYH51" s="8"/>
      <c r="HYI51" s="8"/>
      <c r="HYJ51" s="8"/>
      <c r="HYK51" s="8"/>
      <c r="HYL51" s="8"/>
      <c r="HYM51" s="8"/>
      <c r="HYN51" s="8"/>
      <c r="HYO51" s="8"/>
      <c r="HYP51" s="8"/>
      <c r="HYQ51" s="8"/>
      <c r="HYR51" s="8"/>
      <c r="HYS51" s="8"/>
      <c r="HYT51" s="8"/>
      <c r="HYU51" s="8"/>
      <c r="HYV51" s="8"/>
      <c r="HYW51" s="8"/>
      <c r="HYX51" s="8"/>
      <c r="HYY51" s="8"/>
      <c r="HYZ51" s="8"/>
      <c r="HZA51" s="8"/>
      <c r="HZB51" s="8"/>
      <c r="HZC51" s="8"/>
      <c r="HZD51" s="8"/>
      <c r="HZE51" s="8"/>
      <c r="HZF51" s="8"/>
      <c r="HZG51" s="8"/>
      <c r="HZH51" s="8"/>
      <c r="HZI51" s="8"/>
      <c r="HZJ51" s="8"/>
      <c r="HZK51" s="8"/>
      <c r="HZL51" s="8"/>
      <c r="HZM51" s="8"/>
      <c r="HZN51" s="8"/>
      <c r="HZO51" s="8"/>
      <c r="HZP51" s="8"/>
      <c r="HZQ51" s="8"/>
      <c r="HZR51" s="8"/>
      <c r="HZS51" s="8"/>
      <c r="HZT51" s="8"/>
      <c r="HZU51" s="8"/>
      <c r="HZV51" s="8"/>
      <c r="HZW51" s="8"/>
      <c r="HZX51" s="8"/>
      <c r="HZY51" s="8"/>
      <c r="HZZ51" s="8"/>
      <c r="IAA51" s="8"/>
      <c r="IAB51" s="8"/>
      <c r="IAC51" s="8"/>
      <c r="IAD51" s="8"/>
      <c r="IAE51" s="8"/>
      <c r="IAF51" s="8"/>
      <c r="IAG51" s="8"/>
      <c r="IAH51" s="8"/>
      <c r="IAI51" s="8"/>
      <c r="IAJ51" s="8"/>
      <c r="IAK51" s="8"/>
      <c r="IAL51" s="8"/>
      <c r="IAM51" s="8"/>
      <c r="IAN51" s="8"/>
      <c r="IAO51" s="8"/>
      <c r="IAP51" s="8"/>
      <c r="IAQ51" s="8"/>
      <c r="IAR51" s="8"/>
      <c r="IAS51" s="8"/>
      <c r="IAT51" s="8"/>
      <c r="IAU51" s="8"/>
      <c r="IAV51" s="8"/>
      <c r="IAW51" s="8"/>
      <c r="IAX51" s="8"/>
      <c r="IAY51" s="8"/>
      <c r="IAZ51" s="8"/>
      <c r="IBA51" s="8"/>
      <c r="IBB51" s="8"/>
      <c r="IBC51" s="8"/>
      <c r="IBD51" s="8"/>
      <c r="IBE51" s="8"/>
      <c r="IBF51" s="8"/>
      <c r="IBG51" s="8"/>
      <c r="IBH51" s="8"/>
      <c r="IBI51" s="8"/>
      <c r="IBJ51" s="8"/>
      <c r="IBK51" s="8"/>
      <c r="IBL51" s="8"/>
      <c r="IBM51" s="8"/>
      <c r="IBN51" s="8"/>
      <c r="IBO51" s="8"/>
      <c r="IBP51" s="8"/>
      <c r="IBQ51" s="8"/>
      <c r="IBR51" s="8"/>
      <c r="IBS51" s="8"/>
      <c r="IBT51" s="8"/>
      <c r="IBU51" s="8"/>
      <c r="IBV51" s="8"/>
      <c r="IBW51" s="8"/>
      <c r="IBX51" s="8"/>
      <c r="IBY51" s="8"/>
      <c r="IBZ51" s="8"/>
      <c r="ICA51" s="8"/>
      <c r="ICB51" s="8"/>
      <c r="ICC51" s="8"/>
      <c r="ICD51" s="8"/>
      <c r="ICE51" s="8"/>
      <c r="ICF51" s="8"/>
      <c r="ICG51" s="8"/>
      <c r="ICH51" s="8"/>
      <c r="ICI51" s="8"/>
      <c r="ICJ51" s="8"/>
      <c r="ICK51" s="8"/>
      <c r="ICL51" s="8"/>
      <c r="ICM51" s="8"/>
      <c r="ICN51" s="8"/>
      <c r="ICO51" s="8"/>
      <c r="ICP51" s="8"/>
      <c r="ICQ51" s="8"/>
      <c r="ICR51" s="8"/>
      <c r="ICS51" s="8"/>
      <c r="ICT51" s="8"/>
      <c r="ICU51" s="8"/>
      <c r="ICV51" s="8"/>
      <c r="ICW51" s="8"/>
      <c r="ICX51" s="8"/>
      <c r="ICY51" s="8"/>
      <c r="ICZ51" s="8"/>
      <c r="IDA51" s="8"/>
      <c r="IDB51" s="8"/>
      <c r="IDC51" s="8"/>
      <c r="IDD51" s="8"/>
      <c r="IDE51" s="8"/>
      <c r="IDF51" s="8"/>
      <c r="IDG51" s="8"/>
      <c r="IDH51" s="8"/>
      <c r="IDI51" s="8"/>
      <c r="IDJ51" s="8"/>
      <c r="IDK51" s="8"/>
      <c r="IDL51" s="8"/>
      <c r="IDM51" s="8"/>
      <c r="IDN51" s="8"/>
      <c r="IDO51" s="8"/>
      <c r="IDP51" s="8"/>
      <c r="IDQ51" s="8"/>
      <c r="IDR51" s="8"/>
      <c r="IDS51" s="8"/>
      <c r="IDT51" s="8"/>
      <c r="IDU51" s="8"/>
      <c r="IDV51" s="8"/>
      <c r="IDW51" s="8"/>
      <c r="IDX51" s="8"/>
      <c r="IDY51" s="8"/>
      <c r="IDZ51" s="8"/>
      <c r="IEA51" s="8"/>
      <c r="IEB51" s="8"/>
      <c r="IEC51" s="8"/>
      <c r="IED51" s="8"/>
      <c r="IEE51" s="8"/>
      <c r="IEF51" s="8"/>
      <c r="IEG51" s="8"/>
      <c r="IEH51" s="8"/>
      <c r="IEI51" s="8"/>
      <c r="IEJ51" s="8"/>
      <c r="IEK51" s="8"/>
      <c r="IEL51" s="8"/>
      <c r="IEM51" s="8"/>
      <c r="IEN51" s="8"/>
      <c r="IEO51" s="8"/>
      <c r="IEP51" s="8"/>
      <c r="IEQ51" s="8"/>
      <c r="IER51" s="8"/>
      <c r="IES51" s="8"/>
      <c r="IET51" s="8"/>
      <c r="IEU51" s="8"/>
      <c r="IEV51" s="8"/>
      <c r="IEW51" s="8"/>
      <c r="IEX51" s="8"/>
      <c r="IEY51" s="8"/>
      <c r="IEZ51" s="8"/>
      <c r="IFA51" s="8"/>
      <c r="IFB51" s="8"/>
      <c r="IFC51" s="8"/>
      <c r="IFD51" s="8"/>
      <c r="IFE51" s="8"/>
      <c r="IFF51" s="8"/>
      <c r="IFG51" s="8"/>
      <c r="IFH51" s="8"/>
      <c r="IFI51" s="8"/>
      <c r="IFJ51" s="8"/>
      <c r="IFK51" s="8"/>
      <c r="IFL51" s="8"/>
      <c r="IFM51" s="8"/>
      <c r="IFN51" s="8"/>
      <c r="IFO51" s="8"/>
      <c r="IFP51" s="8"/>
      <c r="IFQ51" s="8"/>
      <c r="IFR51" s="8"/>
      <c r="IFS51" s="8"/>
      <c r="IFT51" s="8"/>
      <c r="IFU51" s="8"/>
      <c r="IFV51" s="8"/>
      <c r="IFW51" s="8"/>
      <c r="IFX51" s="8"/>
      <c r="IFY51" s="8"/>
      <c r="IFZ51" s="8"/>
      <c r="IGA51" s="8"/>
      <c r="IGB51" s="8"/>
      <c r="IGC51" s="8"/>
      <c r="IGD51" s="8"/>
      <c r="IGE51" s="8"/>
      <c r="IGF51" s="8"/>
      <c r="IGG51" s="8"/>
      <c r="IGH51" s="8"/>
      <c r="IGI51" s="8"/>
      <c r="IGJ51" s="8"/>
      <c r="IGK51" s="8"/>
      <c r="IGL51" s="8"/>
      <c r="IGM51" s="8"/>
      <c r="IGN51" s="8"/>
      <c r="IGO51" s="8"/>
      <c r="IGP51" s="8"/>
      <c r="IGQ51" s="8"/>
      <c r="IGR51" s="8"/>
      <c r="IGS51" s="8"/>
      <c r="IGT51" s="8"/>
      <c r="IGU51" s="8"/>
      <c r="IGV51" s="8"/>
      <c r="IGW51" s="8"/>
      <c r="IGX51" s="8"/>
      <c r="IGY51" s="8"/>
      <c r="IGZ51" s="8"/>
      <c r="IHA51" s="8"/>
      <c r="IHB51" s="8"/>
      <c r="IHC51" s="8"/>
      <c r="IHD51" s="8"/>
      <c r="IHE51" s="8"/>
      <c r="IHF51" s="8"/>
      <c r="IHG51" s="8"/>
      <c r="IHH51" s="8"/>
      <c r="IHI51" s="8"/>
      <c r="IHJ51" s="8"/>
      <c r="IHK51" s="8"/>
      <c r="IHL51" s="8"/>
      <c r="IHM51" s="8"/>
      <c r="IHN51" s="8"/>
      <c r="IHO51" s="8"/>
      <c r="IHP51" s="8"/>
      <c r="IHQ51" s="8"/>
      <c r="IHR51" s="8"/>
      <c r="IHS51" s="8"/>
      <c r="IHT51" s="8"/>
      <c r="IHU51" s="8"/>
      <c r="IHV51" s="8"/>
      <c r="IHW51" s="8"/>
      <c r="IHX51" s="8"/>
      <c r="IHY51" s="8"/>
      <c r="IHZ51" s="8"/>
      <c r="IIA51" s="8"/>
      <c r="IIB51" s="8"/>
      <c r="IIC51" s="8"/>
      <c r="IID51" s="8"/>
      <c r="IIE51" s="8"/>
      <c r="IIF51" s="8"/>
      <c r="IIG51" s="8"/>
      <c r="IIH51" s="8"/>
      <c r="III51" s="8"/>
      <c r="IIJ51" s="8"/>
      <c r="IIK51" s="8"/>
      <c r="IIL51" s="8"/>
      <c r="IIM51" s="8"/>
      <c r="IIN51" s="8"/>
      <c r="IIO51" s="8"/>
      <c r="IIP51" s="8"/>
      <c r="IIQ51" s="8"/>
      <c r="IIR51" s="8"/>
      <c r="IIS51" s="8"/>
      <c r="IIT51" s="8"/>
      <c r="IIU51" s="8"/>
      <c r="IIV51" s="8"/>
      <c r="IIW51" s="8"/>
      <c r="IIX51" s="8"/>
      <c r="IIY51" s="8"/>
      <c r="IIZ51" s="8"/>
      <c r="IJA51" s="8"/>
      <c r="IJB51" s="8"/>
      <c r="IJC51" s="8"/>
      <c r="IJD51" s="8"/>
      <c r="IJE51" s="8"/>
      <c r="IJF51" s="8"/>
      <c r="IJG51" s="8"/>
      <c r="IJH51" s="8"/>
      <c r="IJI51" s="8"/>
      <c r="IJJ51" s="8"/>
      <c r="IJK51" s="8"/>
      <c r="IJL51" s="8"/>
      <c r="IJM51" s="8"/>
      <c r="IJN51" s="8"/>
      <c r="IJO51" s="8"/>
      <c r="IJP51" s="8"/>
      <c r="IJQ51" s="8"/>
      <c r="IJR51" s="8"/>
      <c r="IJS51" s="8"/>
      <c r="IJT51" s="8"/>
      <c r="IJU51" s="8"/>
      <c r="IJV51" s="8"/>
      <c r="IJW51" s="8"/>
      <c r="IJX51" s="8"/>
      <c r="IJY51" s="8"/>
      <c r="IJZ51" s="8"/>
      <c r="IKA51" s="8"/>
      <c r="IKB51" s="8"/>
      <c r="IKC51" s="8"/>
      <c r="IKD51" s="8"/>
      <c r="IKE51" s="8"/>
      <c r="IKF51" s="8"/>
      <c r="IKG51" s="8"/>
      <c r="IKH51" s="8"/>
      <c r="IKI51" s="8"/>
      <c r="IKJ51" s="8"/>
      <c r="IKK51" s="8"/>
      <c r="IKL51" s="8"/>
      <c r="IKM51" s="8"/>
      <c r="IKN51" s="8"/>
      <c r="IKO51" s="8"/>
      <c r="IKP51" s="8"/>
      <c r="IKQ51" s="8"/>
      <c r="IKR51" s="8"/>
      <c r="IKS51" s="8"/>
      <c r="IKT51" s="8"/>
      <c r="IKU51" s="8"/>
      <c r="IKV51" s="8"/>
      <c r="IKW51" s="8"/>
      <c r="IKX51" s="8"/>
      <c r="IKY51" s="8"/>
      <c r="IKZ51" s="8"/>
      <c r="ILA51" s="8"/>
      <c r="ILB51" s="8"/>
      <c r="ILC51" s="8"/>
      <c r="ILD51" s="8"/>
      <c r="ILE51" s="8"/>
      <c r="ILF51" s="8"/>
      <c r="ILG51" s="8"/>
      <c r="ILH51" s="8"/>
      <c r="ILI51" s="8"/>
      <c r="ILJ51" s="8"/>
      <c r="ILK51" s="8"/>
      <c r="ILL51" s="8"/>
      <c r="ILM51" s="8"/>
      <c r="ILN51" s="8"/>
      <c r="ILO51" s="8"/>
      <c r="ILP51" s="8"/>
      <c r="ILQ51" s="8"/>
      <c r="ILR51" s="8"/>
      <c r="ILS51" s="8"/>
      <c r="ILT51" s="8"/>
      <c r="ILU51" s="8"/>
      <c r="ILV51" s="8"/>
      <c r="ILW51" s="8"/>
      <c r="ILX51" s="8"/>
      <c r="ILY51" s="8"/>
      <c r="ILZ51" s="8"/>
      <c r="IMA51" s="8"/>
      <c r="IMB51" s="8"/>
      <c r="IMC51" s="8"/>
      <c r="IMD51" s="8"/>
      <c r="IME51" s="8"/>
      <c r="IMF51" s="8"/>
      <c r="IMG51" s="8"/>
      <c r="IMH51" s="8"/>
      <c r="IMI51" s="8"/>
      <c r="IMJ51" s="8"/>
      <c r="IMK51" s="8"/>
      <c r="IML51" s="8"/>
      <c r="IMM51" s="8"/>
      <c r="IMN51" s="8"/>
      <c r="IMO51" s="8"/>
      <c r="IMP51" s="8"/>
      <c r="IMQ51" s="8"/>
      <c r="IMR51" s="8"/>
      <c r="IMS51" s="8"/>
      <c r="IMT51" s="8"/>
      <c r="IMU51" s="8"/>
      <c r="IMV51" s="8"/>
      <c r="IMW51" s="8"/>
      <c r="IMX51" s="8"/>
      <c r="IMY51" s="8"/>
      <c r="IMZ51" s="8"/>
      <c r="INA51" s="8"/>
      <c r="INB51" s="8"/>
      <c r="INC51" s="8"/>
      <c r="IND51" s="8"/>
      <c r="INE51" s="8"/>
      <c r="INF51" s="8"/>
      <c r="ING51" s="8"/>
      <c r="INH51" s="8"/>
      <c r="INI51" s="8"/>
      <c r="INJ51" s="8"/>
      <c r="INK51" s="8"/>
      <c r="INL51" s="8"/>
      <c r="INM51" s="8"/>
      <c r="INN51" s="8"/>
      <c r="INO51" s="8"/>
      <c r="INP51" s="8"/>
      <c r="INQ51" s="8"/>
      <c r="INR51" s="8"/>
      <c r="INS51" s="8"/>
      <c r="INT51" s="8"/>
      <c r="INU51" s="8"/>
      <c r="INV51" s="8"/>
      <c r="INW51" s="8"/>
      <c r="INX51" s="8"/>
      <c r="INY51" s="8"/>
      <c r="INZ51" s="8"/>
      <c r="IOA51" s="8"/>
      <c r="IOB51" s="8"/>
      <c r="IOC51" s="8"/>
      <c r="IOD51" s="8"/>
      <c r="IOE51" s="8"/>
      <c r="IOF51" s="8"/>
      <c r="IOG51" s="8"/>
      <c r="IOH51" s="8"/>
      <c r="IOI51" s="8"/>
      <c r="IOJ51" s="8"/>
      <c r="IOK51" s="8"/>
      <c r="IOL51" s="8"/>
      <c r="IOM51" s="8"/>
      <c r="ION51" s="8"/>
      <c r="IOO51" s="8"/>
      <c r="IOP51" s="8"/>
      <c r="IOQ51" s="8"/>
      <c r="IOR51" s="8"/>
      <c r="IOS51" s="8"/>
      <c r="IOT51" s="8"/>
      <c r="IOU51" s="8"/>
      <c r="IOV51" s="8"/>
      <c r="IOW51" s="8"/>
      <c r="IOX51" s="8"/>
      <c r="IOY51" s="8"/>
      <c r="IOZ51" s="8"/>
      <c r="IPA51" s="8"/>
      <c r="IPB51" s="8"/>
      <c r="IPC51" s="8"/>
      <c r="IPD51" s="8"/>
      <c r="IPE51" s="8"/>
      <c r="IPF51" s="8"/>
      <c r="IPG51" s="8"/>
      <c r="IPH51" s="8"/>
      <c r="IPI51" s="8"/>
      <c r="IPJ51" s="8"/>
      <c r="IPK51" s="8"/>
      <c r="IPL51" s="8"/>
      <c r="IPM51" s="8"/>
      <c r="IPN51" s="8"/>
      <c r="IPO51" s="8"/>
      <c r="IPP51" s="8"/>
      <c r="IPQ51" s="8"/>
      <c r="IPR51" s="8"/>
      <c r="IPS51" s="8"/>
      <c r="IPT51" s="8"/>
      <c r="IPU51" s="8"/>
      <c r="IPV51" s="8"/>
      <c r="IPW51" s="8"/>
      <c r="IPX51" s="8"/>
      <c r="IPY51" s="8"/>
      <c r="IPZ51" s="8"/>
      <c r="IQA51" s="8"/>
      <c r="IQB51" s="8"/>
      <c r="IQC51" s="8"/>
      <c r="IQD51" s="8"/>
      <c r="IQE51" s="8"/>
      <c r="IQF51" s="8"/>
      <c r="IQG51" s="8"/>
      <c r="IQH51" s="8"/>
      <c r="IQI51" s="8"/>
      <c r="IQJ51" s="8"/>
      <c r="IQK51" s="8"/>
      <c r="IQL51" s="8"/>
      <c r="IQM51" s="8"/>
      <c r="IQN51" s="8"/>
      <c r="IQO51" s="8"/>
      <c r="IQP51" s="8"/>
      <c r="IQQ51" s="8"/>
      <c r="IQR51" s="8"/>
      <c r="IQS51" s="8"/>
      <c r="IQT51" s="8"/>
      <c r="IQU51" s="8"/>
      <c r="IQV51" s="8"/>
      <c r="IQW51" s="8"/>
      <c r="IQX51" s="8"/>
      <c r="IQY51" s="8"/>
      <c r="IQZ51" s="8"/>
      <c r="IRA51" s="8"/>
      <c r="IRB51" s="8"/>
      <c r="IRC51" s="8"/>
      <c r="IRD51" s="8"/>
      <c r="IRE51" s="8"/>
      <c r="IRF51" s="8"/>
      <c r="IRG51" s="8"/>
      <c r="IRH51" s="8"/>
      <c r="IRI51" s="8"/>
      <c r="IRJ51" s="8"/>
      <c r="IRK51" s="8"/>
      <c r="IRL51" s="8"/>
      <c r="IRM51" s="8"/>
      <c r="IRN51" s="8"/>
      <c r="IRO51" s="8"/>
      <c r="IRP51" s="8"/>
      <c r="IRQ51" s="8"/>
      <c r="IRR51" s="8"/>
      <c r="IRS51" s="8"/>
      <c r="IRT51" s="8"/>
      <c r="IRU51" s="8"/>
      <c r="IRV51" s="8"/>
      <c r="IRW51" s="8"/>
      <c r="IRX51" s="8"/>
      <c r="IRY51" s="8"/>
      <c r="IRZ51" s="8"/>
      <c r="ISA51" s="8"/>
      <c r="ISB51" s="8"/>
      <c r="ISC51" s="8"/>
      <c r="ISD51" s="8"/>
      <c r="ISE51" s="8"/>
      <c r="ISF51" s="8"/>
      <c r="ISG51" s="8"/>
      <c r="ISH51" s="8"/>
      <c r="ISI51" s="8"/>
      <c r="ISJ51" s="8"/>
      <c r="ISK51" s="8"/>
      <c r="ISL51" s="8"/>
      <c r="ISM51" s="8"/>
      <c r="ISN51" s="8"/>
      <c r="ISO51" s="8"/>
      <c r="ISP51" s="8"/>
      <c r="ISQ51" s="8"/>
      <c r="ISR51" s="8"/>
      <c r="ISS51" s="8"/>
      <c r="IST51" s="8"/>
      <c r="ISU51" s="8"/>
      <c r="ISV51" s="8"/>
      <c r="ISW51" s="8"/>
      <c r="ISX51" s="8"/>
      <c r="ISY51" s="8"/>
      <c r="ISZ51" s="8"/>
      <c r="ITA51" s="8"/>
      <c r="ITB51" s="8"/>
      <c r="ITC51" s="8"/>
      <c r="ITD51" s="8"/>
      <c r="ITE51" s="8"/>
      <c r="ITF51" s="8"/>
      <c r="ITG51" s="8"/>
      <c r="ITH51" s="8"/>
      <c r="ITI51" s="8"/>
      <c r="ITJ51" s="8"/>
      <c r="ITK51" s="8"/>
      <c r="ITL51" s="8"/>
      <c r="ITM51" s="8"/>
      <c r="ITN51" s="8"/>
      <c r="ITO51" s="8"/>
      <c r="ITP51" s="8"/>
      <c r="ITQ51" s="8"/>
      <c r="ITR51" s="8"/>
      <c r="ITS51" s="8"/>
      <c r="ITT51" s="8"/>
      <c r="ITU51" s="8"/>
      <c r="ITV51" s="8"/>
      <c r="ITW51" s="8"/>
      <c r="ITX51" s="8"/>
      <c r="ITY51" s="8"/>
      <c r="ITZ51" s="8"/>
      <c r="IUA51" s="8"/>
      <c r="IUB51" s="8"/>
      <c r="IUC51" s="8"/>
      <c r="IUD51" s="8"/>
      <c r="IUE51" s="8"/>
      <c r="IUF51" s="8"/>
      <c r="IUG51" s="8"/>
      <c r="IUH51" s="8"/>
      <c r="IUI51" s="8"/>
      <c r="IUJ51" s="8"/>
      <c r="IUK51" s="8"/>
      <c r="IUL51" s="8"/>
      <c r="IUM51" s="8"/>
      <c r="IUN51" s="8"/>
      <c r="IUO51" s="8"/>
      <c r="IUP51" s="8"/>
      <c r="IUQ51" s="8"/>
      <c r="IUR51" s="8"/>
      <c r="IUS51" s="8"/>
      <c r="IUT51" s="8"/>
      <c r="IUU51" s="8"/>
      <c r="IUV51" s="8"/>
      <c r="IUW51" s="8"/>
      <c r="IUX51" s="8"/>
      <c r="IUY51" s="8"/>
      <c r="IUZ51" s="8"/>
      <c r="IVA51" s="8"/>
      <c r="IVB51" s="8"/>
      <c r="IVC51" s="8"/>
      <c r="IVD51" s="8"/>
      <c r="IVE51" s="8"/>
      <c r="IVF51" s="8"/>
      <c r="IVG51" s="8"/>
      <c r="IVH51" s="8"/>
      <c r="IVI51" s="8"/>
      <c r="IVJ51" s="8"/>
      <c r="IVK51" s="8"/>
      <c r="IVL51" s="8"/>
      <c r="IVM51" s="8"/>
      <c r="IVN51" s="8"/>
      <c r="IVO51" s="8"/>
      <c r="IVP51" s="8"/>
      <c r="IVQ51" s="8"/>
      <c r="IVR51" s="8"/>
      <c r="IVS51" s="8"/>
      <c r="IVT51" s="8"/>
      <c r="IVU51" s="8"/>
      <c r="IVV51" s="8"/>
      <c r="IVW51" s="8"/>
      <c r="IVX51" s="8"/>
      <c r="IVY51" s="8"/>
      <c r="IVZ51" s="8"/>
      <c r="IWA51" s="8"/>
      <c r="IWB51" s="8"/>
      <c r="IWC51" s="8"/>
      <c r="IWD51" s="8"/>
      <c r="IWE51" s="8"/>
      <c r="IWF51" s="8"/>
      <c r="IWG51" s="8"/>
      <c r="IWH51" s="8"/>
      <c r="IWI51" s="8"/>
      <c r="IWJ51" s="8"/>
      <c r="IWK51" s="8"/>
      <c r="IWL51" s="8"/>
      <c r="IWM51" s="8"/>
      <c r="IWN51" s="8"/>
      <c r="IWO51" s="8"/>
      <c r="IWP51" s="8"/>
      <c r="IWQ51" s="8"/>
      <c r="IWR51" s="8"/>
      <c r="IWS51" s="8"/>
      <c r="IWT51" s="8"/>
      <c r="IWU51" s="8"/>
      <c r="IWV51" s="8"/>
      <c r="IWW51" s="8"/>
      <c r="IWX51" s="8"/>
      <c r="IWY51" s="8"/>
      <c r="IWZ51" s="8"/>
      <c r="IXA51" s="8"/>
      <c r="IXB51" s="8"/>
      <c r="IXC51" s="8"/>
      <c r="IXD51" s="8"/>
      <c r="IXE51" s="8"/>
      <c r="IXF51" s="8"/>
      <c r="IXG51" s="8"/>
      <c r="IXH51" s="8"/>
      <c r="IXI51" s="8"/>
      <c r="IXJ51" s="8"/>
      <c r="IXK51" s="8"/>
      <c r="IXL51" s="8"/>
      <c r="IXM51" s="8"/>
      <c r="IXN51" s="8"/>
      <c r="IXO51" s="8"/>
      <c r="IXP51" s="8"/>
      <c r="IXQ51" s="8"/>
      <c r="IXR51" s="8"/>
      <c r="IXS51" s="8"/>
      <c r="IXT51" s="8"/>
      <c r="IXU51" s="8"/>
      <c r="IXV51" s="8"/>
      <c r="IXW51" s="8"/>
      <c r="IXX51" s="8"/>
      <c r="IXY51" s="8"/>
      <c r="IXZ51" s="8"/>
      <c r="IYA51" s="8"/>
      <c r="IYB51" s="8"/>
      <c r="IYC51" s="8"/>
      <c r="IYD51" s="8"/>
      <c r="IYE51" s="8"/>
      <c r="IYF51" s="8"/>
      <c r="IYG51" s="8"/>
      <c r="IYH51" s="8"/>
      <c r="IYI51" s="8"/>
      <c r="IYJ51" s="8"/>
      <c r="IYK51" s="8"/>
      <c r="IYL51" s="8"/>
      <c r="IYM51" s="8"/>
      <c r="IYN51" s="8"/>
      <c r="IYO51" s="8"/>
      <c r="IYP51" s="8"/>
      <c r="IYQ51" s="8"/>
      <c r="IYR51" s="8"/>
      <c r="IYS51" s="8"/>
      <c r="IYT51" s="8"/>
      <c r="IYU51" s="8"/>
      <c r="IYV51" s="8"/>
      <c r="IYW51" s="8"/>
      <c r="IYX51" s="8"/>
      <c r="IYY51" s="8"/>
      <c r="IYZ51" s="8"/>
      <c r="IZA51" s="8"/>
      <c r="IZB51" s="8"/>
      <c r="IZC51" s="8"/>
      <c r="IZD51" s="8"/>
      <c r="IZE51" s="8"/>
      <c r="IZF51" s="8"/>
      <c r="IZG51" s="8"/>
      <c r="IZH51" s="8"/>
      <c r="IZI51" s="8"/>
      <c r="IZJ51" s="8"/>
      <c r="IZK51" s="8"/>
      <c r="IZL51" s="8"/>
      <c r="IZM51" s="8"/>
      <c r="IZN51" s="8"/>
      <c r="IZO51" s="8"/>
      <c r="IZP51" s="8"/>
      <c r="IZQ51" s="8"/>
      <c r="IZR51" s="8"/>
      <c r="IZS51" s="8"/>
      <c r="IZT51" s="8"/>
      <c r="IZU51" s="8"/>
      <c r="IZV51" s="8"/>
      <c r="IZW51" s="8"/>
      <c r="IZX51" s="8"/>
      <c r="IZY51" s="8"/>
      <c r="IZZ51" s="8"/>
      <c r="JAA51" s="8"/>
      <c r="JAB51" s="8"/>
      <c r="JAC51" s="8"/>
      <c r="JAD51" s="8"/>
      <c r="JAE51" s="8"/>
      <c r="JAF51" s="8"/>
      <c r="JAG51" s="8"/>
      <c r="JAH51" s="8"/>
      <c r="JAI51" s="8"/>
      <c r="JAJ51" s="8"/>
      <c r="JAK51" s="8"/>
      <c r="JAL51" s="8"/>
      <c r="JAM51" s="8"/>
      <c r="JAN51" s="8"/>
      <c r="JAO51" s="8"/>
      <c r="JAP51" s="8"/>
      <c r="JAQ51" s="8"/>
      <c r="JAR51" s="8"/>
      <c r="JAS51" s="8"/>
      <c r="JAT51" s="8"/>
      <c r="JAU51" s="8"/>
      <c r="JAV51" s="8"/>
      <c r="JAW51" s="8"/>
      <c r="JAX51" s="8"/>
      <c r="JAY51" s="8"/>
      <c r="JAZ51" s="8"/>
      <c r="JBA51" s="8"/>
      <c r="JBB51" s="8"/>
      <c r="JBC51" s="8"/>
      <c r="JBD51" s="8"/>
      <c r="JBE51" s="8"/>
      <c r="JBF51" s="8"/>
      <c r="JBG51" s="8"/>
      <c r="JBH51" s="8"/>
      <c r="JBI51" s="8"/>
      <c r="JBJ51" s="8"/>
      <c r="JBK51" s="8"/>
      <c r="JBL51" s="8"/>
      <c r="JBM51" s="8"/>
      <c r="JBN51" s="8"/>
      <c r="JBO51" s="8"/>
      <c r="JBP51" s="8"/>
      <c r="JBQ51" s="8"/>
      <c r="JBR51" s="8"/>
      <c r="JBS51" s="8"/>
      <c r="JBT51" s="8"/>
      <c r="JBU51" s="8"/>
      <c r="JBV51" s="8"/>
      <c r="JBW51" s="8"/>
      <c r="JBX51" s="8"/>
      <c r="JBY51" s="8"/>
      <c r="JBZ51" s="8"/>
      <c r="JCA51" s="8"/>
      <c r="JCB51" s="8"/>
      <c r="JCC51" s="8"/>
      <c r="JCD51" s="8"/>
      <c r="JCE51" s="8"/>
      <c r="JCF51" s="8"/>
      <c r="JCG51" s="8"/>
      <c r="JCH51" s="8"/>
      <c r="JCI51" s="8"/>
      <c r="JCJ51" s="8"/>
      <c r="JCK51" s="8"/>
      <c r="JCL51" s="8"/>
      <c r="JCM51" s="8"/>
      <c r="JCN51" s="8"/>
      <c r="JCO51" s="8"/>
      <c r="JCP51" s="8"/>
      <c r="JCQ51" s="8"/>
      <c r="JCR51" s="8"/>
      <c r="JCS51" s="8"/>
      <c r="JCT51" s="8"/>
      <c r="JCU51" s="8"/>
      <c r="JCV51" s="8"/>
      <c r="JCW51" s="8"/>
      <c r="JCX51" s="8"/>
      <c r="JCY51" s="8"/>
      <c r="JCZ51" s="8"/>
      <c r="JDA51" s="8"/>
      <c r="JDB51" s="8"/>
      <c r="JDC51" s="8"/>
      <c r="JDD51" s="8"/>
      <c r="JDE51" s="8"/>
      <c r="JDF51" s="8"/>
      <c r="JDG51" s="8"/>
      <c r="JDH51" s="8"/>
      <c r="JDI51" s="8"/>
      <c r="JDJ51" s="8"/>
      <c r="JDK51" s="8"/>
      <c r="JDL51" s="8"/>
      <c r="JDM51" s="8"/>
      <c r="JDN51" s="8"/>
      <c r="JDO51" s="8"/>
      <c r="JDP51" s="8"/>
      <c r="JDQ51" s="8"/>
      <c r="JDR51" s="8"/>
      <c r="JDS51" s="8"/>
      <c r="JDT51" s="8"/>
      <c r="JDU51" s="8"/>
      <c r="JDV51" s="8"/>
      <c r="JDW51" s="8"/>
      <c r="JDX51" s="8"/>
      <c r="JDY51" s="8"/>
      <c r="JDZ51" s="8"/>
      <c r="JEA51" s="8"/>
      <c r="JEB51" s="8"/>
      <c r="JEC51" s="8"/>
      <c r="JED51" s="8"/>
      <c r="JEE51" s="8"/>
      <c r="JEF51" s="8"/>
      <c r="JEG51" s="8"/>
      <c r="JEH51" s="8"/>
      <c r="JEI51" s="8"/>
      <c r="JEJ51" s="8"/>
      <c r="JEK51" s="8"/>
      <c r="JEL51" s="8"/>
      <c r="JEM51" s="8"/>
      <c r="JEN51" s="8"/>
      <c r="JEO51" s="8"/>
      <c r="JEP51" s="8"/>
      <c r="JEQ51" s="8"/>
      <c r="JER51" s="8"/>
      <c r="JES51" s="8"/>
      <c r="JET51" s="8"/>
      <c r="JEU51" s="8"/>
      <c r="JEV51" s="8"/>
      <c r="JEW51" s="8"/>
      <c r="JEX51" s="8"/>
      <c r="JEY51" s="8"/>
      <c r="JEZ51" s="8"/>
      <c r="JFA51" s="8"/>
      <c r="JFB51" s="8"/>
      <c r="JFC51" s="8"/>
      <c r="JFD51" s="8"/>
      <c r="JFE51" s="8"/>
      <c r="JFF51" s="8"/>
      <c r="JFG51" s="8"/>
      <c r="JFH51" s="8"/>
      <c r="JFI51" s="8"/>
      <c r="JFJ51" s="8"/>
      <c r="JFK51" s="8"/>
      <c r="JFL51" s="8"/>
      <c r="JFM51" s="8"/>
      <c r="JFN51" s="8"/>
      <c r="JFO51" s="8"/>
      <c r="JFP51" s="8"/>
      <c r="JFQ51" s="8"/>
      <c r="JFR51" s="8"/>
      <c r="JFS51" s="8"/>
      <c r="JFT51" s="8"/>
      <c r="JFU51" s="8"/>
      <c r="JFV51" s="8"/>
      <c r="JFW51" s="8"/>
      <c r="JFX51" s="8"/>
      <c r="JFY51" s="8"/>
      <c r="JFZ51" s="8"/>
      <c r="JGA51" s="8"/>
      <c r="JGB51" s="8"/>
      <c r="JGC51" s="8"/>
      <c r="JGD51" s="8"/>
      <c r="JGE51" s="8"/>
      <c r="JGF51" s="8"/>
      <c r="JGG51" s="8"/>
      <c r="JGH51" s="8"/>
      <c r="JGI51" s="8"/>
      <c r="JGJ51" s="8"/>
      <c r="JGK51" s="8"/>
      <c r="JGL51" s="8"/>
      <c r="JGM51" s="8"/>
      <c r="JGN51" s="8"/>
      <c r="JGO51" s="8"/>
      <c r="JGP51" s="8"/>
      <c r="JGQ51" s="8"/>
      <c r="JGR51" s="8"/>
      <c r="JGS51" s="8"/>
      <c r="JGT51" s="8"/>
      <c r="JGU51" s="8"/>
      <c r="JGV51" s="8"/>
      <c r="JGW51" s="8"/>
      <c r="JGX51" s="8"/>
      <c r="JGY51" s="8"/>
      <c r="JGZ51" s="8"/>
      <c r="JHA51" s="8"/>
      <c r="JHB51" s="8"/>
      <c r="JHC51" s="8"/>
      <c r="JHD51" s="8"/>
      <c r="JHE51" s="8"/>
      <c r="JHF51" s="8"/>
      <c r="JHG51" s="8"/>
      <c r="JHH51" s="8"/>
      <c r="JHI51" s="8"/>
      <c r="JHJ51" s="8"/>
      <c r="JHK51" s="8"/>
      <c r="JHL51" s="8"/>
      <c r="JHM51" s="8"/>
      <c r="JHN51" s="8"/>
      <c r="JHO51" s="8"/>
      <c r="JHP51" s="8"/>
      <c r="JHQ51" s="8"/>
      <c r="JHR51" s="8"/>
      <c r="JHS51" s="8"/>
      <c r="JHT51" s="8"/>
      <c r="JHU51" s="8"/>
      <c r="JHV51" s="8"/>
      <c r="JHW51" s="8"/>
      <c r="JHX51" s="8"/>
      <c r="JHY51" s="8"/>
      <c r="JHZ51" s="8"/>
      <c r="JIA51" s="8"/>
      <c r="JIB51" s="8"/>
      <c r="JIC51" s="8"/>
      <c r="JID51" s="8"/>
      <c r="JIE51" s="8"/>
      <c r="JIF51" s="8"/>
      <c r="JIG51" s="8"/>
      <c r="JIH51" s="8"/>
      <c r="JII51" s="8"/>
      <c r="JIJ51" s="8"/>
      <c r="JIK51" s="8"/>
      <c r="JIL51" s="8"/>
      <c r="JIM51" s="8"/>
      <c r="JIN51" s="8"/>
      <c r="JIO51" s="8"/>
      <c r="JIP51" s="8"/>
      <c r="JIQ51" s="8"/>
      <c r="JIR51" s="8"/>
      <c r="JIS51" s="8"/>
      <c r="JIT51" s="8"/>
      <c r="JIU51" s="8"/>
      <c r="JIV51" s="8"/>
      <c r="JIW51" s="8"/>
      <c r="JIX51" s="8"/>
      <c r="JIY51" s="8"/>
      <c r="JIZ51" s="8"/>
      <c r="JJA51" s="8"/>
      <c r="JJB51" s="8"/>
      <c r="JJC51" s="8"/>
      <c r="JJD51" s="8"/>
      <c r="JJE51" s="8"/>
      <c r="JJF51" s="8"/>
      <c r="JJG51" s="8"/>
      <c r="JJH51" s="8"/>
      <c r="JJI51" s="8"/>
      <c r="JJJ51" s="8"/>
      <c r="JJK51" s="8"/>
      <c r="JJL51" s="8"/>
      <c r="JJM51" s="8"/>
      <c r="JJN51" s="8"/>
      <c r="JJO51" s="8"/>
      <c r="JJP51" s="8"/>
      <c r="JJQ51" s="8"/>
      <c r="JJR51" s="8"/>
      <c r="JJS51" s="8"/>
      <c r="JJT51" s="8"/>
      <c r="JJU51" s="8"/>
      <c r="JJV51" s="8"/>
      <c r="JJW51" s="8"/>
      <c r="JJX51" s="8"/>
      <c r="JJY51" s="8"/>
      <c r="JJZ51" s="8"/>
      <c r="JKA51" s="8"/>
      <c r="JKB51" s="8"/>
      <c r="JKC51" s="8"/>
      <c r="JKD51" s="8"/>
      <c r="JKE51" s="8"/>
      <c r="JKF51" s="8"/>
      <c r="JKG51" s="8"/>
      <c r="JKH51" s="8"/>
      <c r="JKI51" s="8"/>
      <c r="JKJ51" s="8"/>
      <c r="JKK51" s="8"/>
      <c r="JKL51" s="8"/>
      <c r="JKM51" s="8"/>
      <c r="JKN51" s="8"/>
      <c r="JKO51" s="8"/>
      <c r="JKP51" s="8"/>
      <c r="JKQ51" s="8"/>
      <c r="JKR51" s="8"/>
      <c r="JKS51" s="8"/>
      <c r="JKT51" s="8"/>
      <c r="JKU51" s="8"/>
      <c r="JKV51" s="8"/>
      <c r="JKW51" s="8"/>
      <c r="JKX51" s="8"/>
      <c r="JKY51" s="8"/>
      <c r="JKZ51" s="8"/>
      <c r="JLA51" s="8"/>
      <c r="JLB51" s="8"/>
      <c r="JLC51" s="8"/>
      <c r="JLD51" s="8"/>
      <c r="JLE51" s="8"/>
      <c r="JLF51" s="8"/>
      <c r="JLG51" s="8"/>
      <c r="JLH51" s="8"/>
      <c r="JLI51" s="8"/>
      <c r="JLJ51" s="8"/>
      <c r="JLK51" s="8"/>
      <c r="JLL51" s="8"/>
      <c r="JLM51" s="8"/>
      <c r="JLN51" s="8"/>
      <c r="JLO51" s="8"/>
      <c r="JLP51" s="8"/>
      <c r="JLQ51" s="8"/>
      <c r="JLR51" s="8"/>
      <c r="JLS51" s="8"/>
      <c r="JLT51" s="8"/>
      <c r="JLU51" s="8"/>
      <c r="JLV51" s="8"/>
      <c r="JLW51" s="8"/>
      <c r="JLX51" s="8"/>
      <c r="JLY51" s="8"/>
      <c r="JLZ51" s="8"/>
      <c r="JMA51" s="8"/>
      <c r="JMB51" s="8"/>
      <c r="JMC51" s="8"/>
      <c r="JMD51" s="8"/>
      <c r="JME51" s="8"/>
      <c r="JMF51" s="8"/>
      <c r="JMG51" s="8"/>
      <c r="JMH51" s="8"/>
      <c r="JMI51" s="8"/>
      <c r="JMJ51" s="8"/>
      <c r="JMK51" s="8"/>
      <c r="JML51" s="8"/>
      <c r="JMM51" s="8"/>
      <c r="JMN51" s="8"/>
      <c r="JMO51" s="8"/>
      <c r="JMP51" s="8"/>
      <c r="JMQ51" s="8"/>
      <c r="JMR51" s="8"/>
      <c r="JMS51" s="8"/>
      <c r="JMT51" s="8"/>
      <c r="JMU51" s="8"/>
      <c r="JMV51" s="8"/>
      <c r="JMW51" s="8"/>
      <c r="JMX51" s="8"/>
      <c r="JMY51" s="8"/>
      <c r="JMZ51" s="8"/>
      <c r="JNA51" s="8"/>
      <c r="JNB51" s="8"/>
      <c r="JNC51" s="8"/>
      <c r="JND51" s="8"/>
      <c r="JNE51" s="8"/>
      <c r="JNF51" s="8"/>
      <c r="JNG51" s="8"/>
      <c r="JNH51" s="8"/>
      <c r="JNI51" s="8"/>
      <c r="JNJ51" s="8"/>
      <c r="JNK51" s="8"/>
      <c r="JNL51" s="8"/>
      <c r="JNM51" s="8"/>
      <c r="JNN51" s="8"/>
      <c r="JNO51" s="8"/>
      <c r="JNP51" s="8"/>
      <c r="JNQ51" s="8"/>
      <c r="JNR51" s="8"/>
      <c r="JNS51" s="8"/>
      <c r="JNT51" s="8"/>
      <c r="JNU51" s="8"/>
      <c r="JNV51" s="8"/>
      <c r="JNW51" s="8"/>
      <c r="JNX51" s="8"/>
      <c r="JNY51" s="8"/>
      <c r="JNZ51" s="8"/>
      <c r="JOA51" s="8"/>
      <c r="JOB51" s="8"/>
      <c r="JOC51" s="8"/>
      <c r="JOD51" s="8"/>
      <c r="JOE51" s="8"/>
      <c r="JOF51" s="8"/>
      <c r="JOG51" s="8"/>
      <c r="JOH51" s="8"/>
      <c r="JOI51" s="8"/>
      <c r="JOJ51" s="8"/>
      <c r="JOK51" s="8"/>
      <c r="JOL51" s="8"/>
      <c r="JOM51" s="8"/>
      <c r="JON51" s="8"/>
      <c r="JOO51" s="8"/>
      <c r="JOP51" s="8"/>
      <c r="JOQ51" s="8"/>
      <c r="JOR51" s="8"/>
      <c r="JOS51" s="8"/>
      <c r="JOT51" s="8"/>
      <c r="JOU51" s="8"/>
      <c r="JOV51" s="8"/>
      <c r="JOW51" s="8"/>
      <c r="JOX51" s="8"/>
      <c r="JOY51" s="8"/>
      <c r="JOZ51" s="8"/>
      <c r="JPA51" s="8"/>
      <c r="JPB51" s="8"/>
      <c r="JPC51" s="8"/>
      <c r="JPD51" s="8"/>
      <c r="JPE51" s="8"/>
      <c r="JPF51" s="8"/>
      <c r="JPG51" s="8"/>
      <c r="JPH51" s="8"/>
      <c r="JPI51" s="8"/>
      <c r="JPJ51" s="8"/>
      <c r="JPK51" s="8"/>
      <c r="JPL51" s="8"/>
      <c r="JPM51" s="8"/>
      <c r="JPN51" s="8"/>
      <c r="JPO51" s="8"/>
      <c r="JPP51" s="8"/>
      <c r="JPQ51" s="8"/>
      <c r="JPR51" s="8"/>
      <c r="JPS51" s="8"/>
      <c r="JPT51" s="8"/>
      <c r="JPU51" s="8"/>
      <c r="JPV51" s="8"/>
      <c r="JPW51" s="8"/>
      <c r="JPX51" s="8"/>
      <c r="JPY51" s="8"/>
      <c r="JPZ51" s="8"/>
      <c r="JQA51" s="8"/>
      <c r="JQB51" s="8"/>
      <c r="JQC51" s="8"/>
      <c r="JQD51" s="8"/>
      <c r="JQE51" s="8"/>
      <c r="JQF51" s="8"/>
      <c r="JQG51" s="8"/>
      <c r="JQH51" s="8"/>
      <c r="JQI51" s="8"/>
      <c r="JQJ51" s="8"/>
      <c r="JQK51" s="8"/>
      <c r="JQL51" s="8"/>
      <c r="JQM51" s="8"/>
      <c r="JQN51" s="8"/>
      <c r="JQO51" s="8"/>
      <c r="JQP51" s="8"/>
      <c r="JQQ51" s="8"/>
      <c r="JQR51" s="8"/>
      <c r="JQS51" s="8"/>
      <c r="JQT51" s="8"/>
      <c r="JQU51" s="8"/>
      <c r="JQV51" s="8"/>
      <c r="JQW51" s="8"/>
      <c r="JQX51" s="8"/>
      <c r="JQY51" s="8"/>
      <c r="JQZ51" s="8"/>
      <c r="JRA51" s="8"/>
      <c r="JRB51" s="8"/>
      <c r="JRC51" s="8"/>
      <c r="JRD51" s="8"/>
      <c r="JRE51" s="8"/>
      <c r="JRF51" s="8"/>
      <c r="JRG51" s="8"/>
      <c r="JRH51" s="8"/>
      <c r="JRI51" s="8"/>
      <c r="JRJ51" s="8"/>
      <c r="JRK51" s="8"/>
      <c r="JRL51" s="8"/>
      <c r="JRM51" s="8"/>
      <c r="JRN51" s="8"/>
      <c r="JRO51" s="8"/>
      <c r="JRP51" s="8"/>
      <c r="JRQ51" s="8"/>
      <c r="JRR51" s="8"/>
      <c r="JRS51" s="8"/>
      <c r="JRT51" s="8"/>
      <c r="JRU51" s="8"/>
      <c r="JRV51" s="8"/>
      <c r="JRW51" s="8"/>
      <c r="JRX51" s="8"/>
      <c r="JRY51" s="8"/>
      <c r="JRZ51" s="8"/>
      <c r="JSA51" s="8"/>
      <c r="JSB51" s="8"/>
      <c r="JSC51" s="8"/>
      <c r="JSD51" s="8"/>
      <c r="JSE51" s="8"/>
      <c r="JSF51" s="8"/>
      <c r="JSG51" s="8"/>
      <c r="JSH51" s="8"/>
      <c r="JSI51" s="8"/>
      <c r="JSJ51" s="8"/>
      <c r="JSK51" s="8"/>
      <c r="JSL51" s="8"/>
      <c r="JSM51" s="8"/>
      <c r="JSN51" s="8"/>
      <c r="JSO51" s="8"/>
      <c r="JSP51" s="8"/>
      <c r="JSQ51" s="8"/>
      <c r="JSR51" s="8"/>
      <c r="JSS51" s="8"/>
      <c r="JST51" s="8"/>
      <c r="JSU51" s="8"/>
      <c r="JSV51" s="8"/>
      <c r="JSW51" s="8"/>
      <c r="JSX51" s="8"/>
      <c r="JSY51" s="8"/>
      <c r="JSZ51" s="8"/>
      <c r="JTA51" s="8"/>
      <c r="JTB51" s="8"/>
      <c r="JTC51" s="8"/>
      <c r="JTD51" s="8"/>
      <c r="JTE51" s="8"/>
      <c r="JTF51" s="8"/>
      <c r="JTG51" s="8"/>
      <c r="JTH51" s="8"/>
      <c r="JTI51" s="8"/>
      <c r="JTJ51" s="8"/>
      <c r="JTK51" s="8"/>
      <c r="JTL51" s="8"/>
      <c r="JTM51" s="8"/>
      <c r="JTN51" s="8"/>
      <c r="JTO51" s="8"/>
      <c r="JTP51" s="8"/>
      <c r="JTQ51" s="8"/>
      <c r="JTR51" s="8"/>
      <c r="JTS51" s="8"/>
      <c r="JTT51" s="8"/>
      <c r="JTU51" s="8"/>
      <c r="JTV51" s="8"/>
      <c r="JTW51" s="8"/>
      <c r="JTX51" s="8"/>
      <c r="JTY51" s="8"/>
      <c r="JTZ51" s="8"/>
      <c r="JUA51" s="8"/>
      <c r="JUB51" s="8"/>
      <c r="JUC51" s="8"/>
      <c r="JUD51" s="8"/>
      <c r="JUE51" s="8"/>
      <c r="JUF51" s="8"/>
      <c r="JUG51" s="8"/>
      <c r="JUH51" s="8"/>
      <c r="JUI51" s="8"/>
      <c r="JUJ51" s="8"/>
      <c r="JUK51" s="8"/>
      <c r="JUL51" s="8"/>
      <c r="JUM51" s="8"/>
      <c r="JUN51" s="8"/>
      <c r="JUO51" s="8"/>
      <c r="JUP51" s="8"/>
      <c r="JUQ51" s="8"/>
      <c r="JUR51" s="8"/>
      <c r="JUS51" s="8"/>
      <c r="JUT51" s="8"/>
      <c r="JUU51" s="8"/>
      <c r="JUV51" s="8"/>
      <c r="JUW51" s="8"/>
      <c r="JUX51" s="8"/>
      <c r="JUY51" s="8"/>
      <c r="JUZ51" s="8"/>
      <c r="JVA51" s="8"/>
      <c r="JVB51" s="8"/>
      <c r="JVC51" s="8"/>
      <c r="JVD51" s="8"/>
      <c r="JVE51" s="8"/>
      <c r="JVF51" s="8"/>
      <c r="JVG51" s="8"/>
      <c r="JVH51" s="8"/>
      <c r="JVI51" s="8"/>
      <c r="JVJ51" s="8"/>
      <c r="JVK51" s="8"/>
      <c r="JVL51" s="8"/>
      <c r="JVM51" s="8"/>
      <c r="JVN51" s="8"/>
      <c r="JVO51" s="8"/>
      <c r="JVP51" s="8"/>
      <c r="JVQ51" s="8"/>
      <c r="JVR51" s="8"/>
      <c r="JVS51" s="8"/>
      <c r="JVT51" s="8"/>
      <c r="JVU51" s="8"/>
      <c r="JVV51" s="8"/>
      <c r="JVW51" s="8"/>
      <c r="JVX51" s="8"/>
      <c r="JVY51" s="8"/>
      <c r="JVZ51" s="8"/>
      <c r="JWA51" s="8"/>
      <c r="JWB51" s="8"/>
      <c r="JWC51" s="8"/>
      <c r="JWD51" s="8"/>
      <c r="JWE51" s="8"/>
      <c r="JWF51" s="8"/>
      <c r="JWG51" s="8"/>
      <c r="JWH51" s="8"/>
      <c r="JWI51" s="8"/>
      <c r="JWJ51" s="8"/>
      <c r="JWK51" s="8"/>
      <c r="JWL51" s="8"/>
      <c r="JWM51" s="8"/>
      <c r="JWN51" s="8"/>
      <c r="JWO51" s="8"/>
      <c r="JWP51" s="8"/>
      <c r="JWQ51" s="8"/>
      <c r="JWR51" s="8"/>
      <c r="JWS51" s="8"/>
      <c r="JWT51" s="8"/>
      <c r="JWU51" s="8"/>
      <c r="JWV51" s="8"/>
      <c r="JWW51" s="8"/>
      <c r="JWX51" s="8"/>
      <c r="JWY51" s="8"/>
      <c r="JWZ51" s="8"/>
      <c r="JXA51" s="8"/>
      <c r="JXB51" s="8"/>
      <c r="JXC51" s="8"/>
      <c r="JXD51" s="8"/>
      <c r="JXE51" s="8"/>
      <c r="JXF51" s="8"/>
      <c r="JXG51" s="8"/>
      <c r="JXH51" s="8"/>
      <c r="JXI51" s="8"/>
      <c r="JXJ51" s="8"/>
      <c r="JXK51" s="8"/>
      <c r="JXL51" s="8"/>
      <c r="JXM51" s="8"/>
      <c r="JXN51" s="8"/>
      <c r="JXO51" s="8"/>
      <c r="JXP51" s="8"/>
      <c r="JXQ51" s="8"/>
      <c r="JXR51" s="8"/>
      <c r="JXS51" s="8"/>
      <c r="JXT51" s="8"/>
      <c r="JXU51" s="8"/>
      <c r="JXV51" s="8"/>
      <c r="JXW51" s="8"/>
      <c r="JXX51" s="8"/>
      <c r="JXY51" s="8"/>
      <c r="JXZ51" s="8"/>
      <c r="JYA51" s="8"/>
      <c r="JYB51" s="8"/>
      <c r="JYC51" s="8"/>
      <c r="JYD51" s="8"/>
      <c r="JYE51" s="8"/>
      <c r="JYF51" s="8"/>
      <c r="JYG51" s="8"/>
      <c r="JYH51" s="8"/>
      <c r="JYI51" s="8"/>
      <c r="JYJ51" s="8"/>
      <c r="JYK51" s="8"/>
      <c r="JYL51" s="8"/>
      <c r="JYM51" s="8"/>
      <c r="JYN51" s="8"/>
      <c r="JYO51" s="8"/>
      <c r="JYP51" s="8"/>
      <c r="JYQ51" s="8"/>
      <c r="JYR51" s="8"/>
      <c r="JYS51" s="8"/>
      <c r="JYT51" s="8"/>
      <c r="JYU51" s="8"/>
      <c r="JYV51" s="8"/>
      <c r="JYW51" s="8"/>
      <c r="JYX51" s="8"/>
      <c r="JYY51" s="8"/>
      <c r="JYZ51" s="8"/>
      <c r="JZA51" s="8"/>
      <c r="JZB51" s="8"/>
      <c r="JZC51" s="8"/>
      <c r="JZD51" s="8"/>
      <c r="JZE51" s="8"/>
      <c r="JZF51" s="8"/>
      <c r="JZG51" s="8"/>
      <c r="JZH51" s="8"/>
      <c r="JZI51" s="8"/>
      <c r="JZJ51" s="8"/>
      <c r="JZK51" s="8"/>
      <c r="JZL51" s="8"/>
      <c r="JZM51" s="8"/>
      <c r="JZN51" s="8"/>
      <c r="JZO51" s="8"/>
      <c r="JZP51" s="8"/>
      <c r="JZQ51" s="8"/>
      <c r="JZR51" s="8"/>
      <c r="JZS51" s="8"/>
      <c r="JZT51" s="8"/>
      <c r="JZU51" s="8"/>
      <c r="JZV51" s="8"/>
      <c r="JZW51" s="8"/>
      <c r="JZX51" s="8"/>
      <c r="JZY51" s="8"/>
      <c r="JZZ51" s="8"/>
      <c r="KAA51" s="8"/>
      <c r="KAB51" s="8"/>
      <c r="KAC51" s="8"/>
      <c r="KAD51" s="8"/>
      <c r="KAE51" s="8"/>
      <c r="KAF51" s="8"/>
      <c r="KAG51" s="8"/>
      <c r="KAH51" s="8"/>
      <c r="KAI51" s="8"/>
      <c r="KAJ51" s="8"/>
      <c r="KAK51" s="8"/>
      <c r="KAL51" s="8"/>
      <c r="KAM51" s="8"/>
      <c r="KAN51" s="8"/>
      <c r="KAO51" s="8"/>
      <c r="KAP51" s="8"/>
      <c r="KAQ51" s="8"/>
      <c r="KAR51" s="8"/>
      <c r="KAS51" s="8"/>
      <c r="KAT51" s="8"/>
      <c r="KAU51" s="8"/>
      <c r="KAV51" s="8"/>
      <c r="KAW51" s="8"/>
      <c r="KAX51" s="8"/>
      <c r="KAY51" s="8"/>
      <c r="KAZ51" s="8"/>
      <c r="KBA51" s="8"/>
      <c r="KBB51" s="8"/>
      <c r="KBC51" s="8"/>
      <c r="KBD51" s="8"/>
      <c r="KBE51" s="8"/>
      <c r="KBF51" s="8"/>
      <c r="KBG51" s="8"/>
      <c r="KBH51" s="8"/>
      <c r="KBI51" s="8"/>
      <c r="KBJ51" s="8"/>
      <c r="KBK51" s="8"/>
      <c r="KBL51" s="8"/>
      <c r="KBM51" s="8"/>
      <c r="KBN51" s="8"/>
      <c r="KBO51" s="8"/>
      <c r="KBP51" s="8"/>
      <c r="KBQ51" s="8"/>
      <c r="KBR51" s="8"/>
      <c r="KBS51" s="8"/>
      <c r="KBT51" s="8"/>
      <c r="KBU51" s="8"/>
      <c r="KBV51" s="8"/>
      <c r="KBW51" s="8"/>
      <c r="KBX51" s="8"/>
      <c r="KBY51" s="8"/>
      <c r="KBZ51" s="8"/>
      <c r="KCA51" s="8"/>
      <c r="KCB51" s="8"/>
      <c r="KCC51" s="8"/>
      <c r="KCD51" s="8"/>
      <c r="KCE51" s="8"/>
      <c r="KCF51" s="8"/>
      <c r="KCG51" s="8"/>
      <c r="KCH51" s="8"/>
      <c r="KCI51" s="8"/>
      <c r="KCJ51" s="8"/>
      <c r="KCK51" s="8"/>
      <c r="KCL51" s="8"/>
      <c r="KCM51" s="8"/>
      <c r="KCN51" s="8"/>
      <c r="KCO51" s="8"/>
      <c r="KCP51" s="8"/>
      <c r="KCQ51" s="8"/>
      <c r="KCR51" s="8"/>
      <c r="KCS51" s="8"/>
      <c r="KCT51" s="8"/>
      <c r="KCU51" s="8"/>
      <c r="KCV51" s="8"/>
      <c r="KCW51" s="8"/>
      <c r="KCX51" s="8"/>
      <c r="KCY51" s="8"/>
      <c r="KCZ51" s="8"/>
      <c r="KDA51" s="8"/>
      <c r="KDB51" s="8"/>
      <c r="KDC51" s="8"/>
      <c r="KDD51" s="8"/>
      <c r="KDE51" s="8"/>
      <c r="KDF51" s="8"/>
      <c r="KDG51" s="8"/>
      <c r="KDH51" s="8"/>
      <c r="KDI51" s="8"/>
      <c r="KDJ51" s="8"/>
      <c r="KDK51" s="8"/>
      <c r="KDL51" s="8"/>
      <c r="KDM51" s="8"/>
      <c r="KDN51" s="8"/>
      <c r="KDO51" s="8"/>
      <c r="KDP51" s="8"/>
      <c r="KDQ51" s="8"/>
      <c r="KDR51" s="8"/>
      <c r="KDS51" s="8"/>
      <c r="KDT51" s="8"/>
      <c r="KDU51" s="8"/>
      <c r="KDV51" s="8"/>
      <c r="KDW51" s="8"/>
      <c r="KDX51" s="8"/>
      <c r="KDY51" s="8"/>
      <c r="KDZ51" s="8"/>
      <c r="KEA51" s="8"/>
      <c r="KEB51" s="8"/>
      <c r="KEC51" s="8"/>
      <c r="KED51" s="8"/>
      <c r="KEE51" s="8"/>
      <c r="KEF51" s="8"/>
      <c r="KEG51" s="8"/>
      <c r="KEH51" s="8"/>
      <c r="KEI51" s="8"/>
      <c r="KEJ51" s="8"/>
      <c r="KEK51" s="8"/>
      <c r="KEL51" s="8"/>
      <c r="KEM51" s="8"/>
      <c r="KEN51" s="8"/>
      <c r="KEO51" s="8"/>
      <c r="KEP51" s="8"/>
      <c r="KEQ51" s="8"/>
      <c r="KER51" s="8"/>
      <c r="KES51" s="8"/>
      <c r="KET51" s="8"/>
      <c r="KEU51" s="8"/>
      <c r="KEV51" s="8"/>
      <c r="KEW51" s="8"/>
      <c r="KEX51" s="8"/>
      <c r="KEY51" s="8"/>
      <c r="KEZ51" s="8"/>
      <c r="KFA51" s="8"/>
      <c r="KFB51" s="8"/>
      <c r="KFC51" s="8"/>
      <c r="KFD51" s="8"/>
      <c r="KFE51" s="8"/>
      <c r="KFF51" s="8"/>
      <c r="KFG51" s="8"/>
      <c r="KFH51" s="8"/>
      <c r="KFI51" s="8"/>
      <c r="KFJ51" s="8"/>
      <c r="KFK51" s="8"/>
      <c r="KFL51" s="8"/>
      <c r="KFM51" s="8"/>
      <c r="KFN51" s="8"/>
      <c r="KFO51" s="8"/>
      <c r="KFP51" s="8"/>
      <c r="KFQ51" s="8"/>
      <c r="KFR51" s="8"/>
      <c r="KFS51" s="8"/>
      <c r="KFT51" s="8"/>
      <c r="KFU51" s="8"/>
      <c r="KFV51" s="8"/>
      <c r="KFW51" s="8"/>
      <c r="KFX51" s="8"/>
      <c r="KFY51" s="8"/>
      <c r="KFZ51" s="8"/>
      <c r="KGA51" s="8"/>
      <c r="KGB51" s="8"/>
      <c r="KGC51" s="8"/>
      <c r="KGD51" s="8"/>
      <c r="KGE51" s="8"/>
      <c r="KGF51" s="8"/>
      <c r="KGG51" s="8"/>
      <c r="KGH51" s="8"/>
      <c r="KGI51" s="8"/>
      <c r="KGJ51" s="8"/>
      <c r="KGK51" s="8"/>
      <c r="KGL51" s="8"/>
      <c r="KGM51" s="8"/>
      <c r="KGN51" s="8"/>
      <c r="KGO51" s="8"/>
      <c r="KGP51" s="8"/>
      <c r="KGQ51" s="8"/>
      <c r="KGR51" s="8"/>
      <c r="KGS51" s="8"/>
      <c r="KGT51" s="8"/>
      <c r="KGU51" s="8"/>
      <c r="KGV51" s="8"/>
      <c r="KGW51" s="8"/>
      <c r="KGX51" s="8"/>
      <c r="KGY51" s="8"/>
      <c r="KGZ51" s="8"/>
      <c r="KHA51" s="8"/>
      <c r="KHB51" s="8"/>
      <c r="KHC51" s="8"/>
      <c r="KHD51" s="8"/>
      <c r="KHE51" s="8"/>
      <c r="KHF51" s="8"/>
      <c r="KHG51" s="8"/>
      <c r="KHH51" s="8"/>
      <c r="KHI51" s="8"/>
      <c r="KHJ51" s="8"/>
      <c r="KHK51" s="8"/>
      <c r="KHL51" s="8"/>
      <c r="KHM51" s="8"/>
      <c r="KHN51" s="8"/>
      <c r="KHO51" s="8"/>
      <c r="KHP51" s="8"/>
      <c r="KHQ51" s="8"/>
      <c r="KHR51" s="8"/>
      <c r="KHS51" s="8"/>
      <c r="KHT51" s="8"/>
      <c r="KHU51" s="8"/>
      <c r="KHV51" s="8"/>
      <c r="KHW51" s="8"/>
      <c r="KHX51" s="8"/>
      <c r="KHY51" s="8"/>
      <c r="KHZ51" s="8"/>
      <c r="KIA51" s="8"/>
      <c r="KIB51" s="8"/>
      <c r="KIC51" s="8"/>
      <c r="KID51" s="8"/>
      <c r="KIE51" s="8"/>
      <c r="KIF51" s="8"/>
      <c r="KIG51" s="8"/>
      <c r="KIH51" s="8"/>
      <c r="KII51" s="8"/>
      <c r="KIJ51" s="8"/>
      <c r="KIK51" s="8"/>
      <c r="KIL51" s="8"/>
      <c r="KIM51" s="8"/>
      <c r="KIN51" s="8"/>
      <c r="KIO51" s="8"/>
      <c r="KIP51" s="8"/>
      <c r="KIQ51" s="8"/>
      <c r="KIR51" s="8"/>
      <c r="KIS51" s="8"/>
      <c r="KIT51" s="8"/>
      <c r="KIU51" s="8"/>
      <c r="KIV51" s="8"/>
      <c r="KIW51" s="8"/>
      <c r="KIX51" s="8"/>
      <c r="KIY51" s="8"/>
      <c r="KIZ51" s="8"/>
      <c r="KJA51" s="8"/>
      <c r="KJB51" s="8"/>
      <c r="KJC51" s="8"/>
      <c r="KJD51" s="8"/>
      <c r="KJE51" s="8"/>
      <c r="KJF51" s="8"/>
      <c r="KJG51" s="8"/>
      <c r="KJH51" s="8"/>
      <c r="KJI51" s="8"/>
      <c r="KJJ51" s="8"/>
      <c r="KJK51" s="8"/>
      <c r="KJL51" s="8"/>
      <c r="KJM51" s="8"/>
      <c r="KJN51" s="8"/>
      <c r="KJO51" s="8"/>
      <c r="KJP51" s="8"/>
      <c r="KJQ51" s="8"/>
      <c r="KJR51" s="8"/>
      <c r="KJS51" s="8"/>
      <c r="KJT51" s="8"/>
      <c r="KJU51" s="8"/>
      <c r="KJV51" s="8"/>
      <c r="KJW51" s="8"/>
      <c r="KJX51" s="8"/>
      <c r="KJY51" s="8"/>
      <c r="KJZ51" s="8"/>
      <c r="KKA51" s="8"/>
      <c r="KKB51" s="8"/>
      <c r="KKC51" s="8"/>
      <c r="KKD51" s="8"/>
      <c r="KKE51" s="8"/>
      <c r="KKF51" s="8"/>
      <c r="KKG51" s="8"/>
      <c r="KKH51" s="8"/>
      <c r="KKI51" s="8"/>
      <c r="KKJ51" s="8"/>
      <c r="KKK51" s="8"/>
      <c r="KKL51" s="8"/>
      <c r="KKM51" s="8"/>
      <c r="KKN51" s="8"/>
      <c r="KKO51" s="8"/>
      <c r="KKP51" s="8"/>
      <c r="KKQ51" s="8"/>
      <c r="KKR51" s="8"/>
      <c r="KKS51" s="8"/>
      <c r="KKT51" s="8"/>
      <c r="KKU51" s="8"/>
      <c r="KKV51" s="8"/>
      <c r="KKW51" s="8"/>
      <c r="KKX51" s="8"/>
      <c r="KKY51" s="8"/>
      <c r="KKZ51" s="8"/>
      <c r="KLA51" s="8"/>
      <c r="KLB51" s="8"/>
      <c r="KLC51" s="8"/>
      <c r="KLD51" s="8"/>
      <c r="KLE51" s="8"/>
      <c r="KLF51" s="8"/>
      <c r="KLG51" s="8"/>
      <c r="KLH51" s="8"/>
      <c r="KLI51" s="8"/>
      <c r="KLJ51" s="8"/>
      <c r="KLK51" s="8"/>
      <c r="KLL51" s="8"/>
      <c r="KLM51" s="8"/>
      <c r="KLN51" s="8"/>
      <c r="KLO51" s="8"/>
      <c r="KLP51" s="8"/>
      <c r="KLQ51" s="8"/>
      <c r="KLR51" s="8"/>
      <c r="KLS51" s="8"/>
      <c r="KLT51" s="8"/>
      <c r="KLU51" s="8"/>
      <c r="KLV51" s="8"/>
      <c r="KLW51" s="8"/>
      <c r="KLX51" s="8"/>
      <c r="KLY51" s="8"/>
      <c r="KLZ51" s="8"/>
      <c r="KMA51" s="8"/>
      <c r="KMB51" s="8"/>
      <c r="KMC51" s="8"/>
      <c r="KMD51" s="8"/>
      <c r="KME51" s="8"/>
      <c r="KMF51" s="8"/>
      <c r="KMG51" s="8"/>
      <c r="KMH51" s="8"/>
      <c r="KMI51" s="8"/>
      <c r="KMJ51" s="8"/>
      <c r="KMK51" s="8"/>
      <c r="KML51" s="8"/>
      <c r="KMM51" s="8"/>
      <c r="KMN51" s="8"/>
      <c r="KMO51" s="8"/>
      <c r="KMP51" s="8"/>
      <c r="KMQ51" s="8"/>
      <c r="KMR51" s="8"/>
      <c r="KMS51" s="8"/>
      <c r="KMT51" s="8"/>
      <c r="KMU51" s="8"/>
      <c r="KMV51" s="8"/>
      <c r="KMW51" s="8"/>
      <c r="KMX51" s="8"/>
      <c r="KMY51" s="8"/>
      <c r="KMZ51" s="8"/>
      <c r="KNA51" s="8"/>
      <c r="KNB51" s="8"/>
      <c r="KNC51" s="8"/>
      <c r="KND51" s="8"/>
      <c r="KNE51" s="8"/>
      <c r="KNF51" s="8"/>
      <c r="KNG51" s="8"/>
      <c r="KNH51" s="8"/>
      <c r="KNI51" s="8"/>
      <c r="KNJ51" s="8"/>
      <c r="KNK51" s="8"/>
      <c r="KNL51" s="8"/>
      <c r="KNM51" s="8"/>
      <c r="KNN51" s="8"/>
      <c r="KNO51" s="8"/>
      <c r="KNP51" s="8"/>
      <c r="KNQ51" s="8"/>
      <c r="KNR51" s="8"/>
      <c r="KNS51" s="8"/>
      <c r="KNT51" s="8"/>
      <c r="KNU51" s="8"/>
      <c r="KNV51" s="8"/>
      <c r="KNW51" s="8"/>
      <c r="KNX51" s="8"/>
      <c r="KNY51" s="8"/>
      <c r="KNZ51" s="8"/>
      <c r="KOA51" s="8"/>
      <c r="KOB51" s="8"/>
      <c r="KOC51" s="8"/>
      <c r="KOD51" s="8"/>
      <c r="KOE51" s="8"/>
      <c r="KOF51" s="8"/>
      <c r="KOG51" s="8"/>
      <c r="KOH51" s="8"/>
      <c r="KOI51" s="8"/>
      <c r="KOJ51" s="8"/>
      <c r="KOK51" s="8"/>
      <c r="KOL51" s="8"/>
      <c r="KOM51" s="8"/>
      <c r="KON51" s="8"/>
      <c r="KOO51" s="8"/>
      <c r="KOP51" s="8"/>
      <c r="KOQ51" s="8"/>
      <c r="KOR51" s="8"/>
      <c r="KOS51" s="8"/>
      <c r="KOT51" s="8"/>
      <c r="KOU51" s="8"/>
      <c r="KOV51" s="8"/>
      <c r="KOW51" s="8"/>
      <c r="KOX51" s="8"/>
      <c r="KOY51" s="8"/>
      <c r="KOZ51" s="8"/>
      <c r="KPA51" s="8"/>
      <c r="KPB51" s="8"/>
      <c r="KPC51" s="8"/>
      <c r="KPD51" s="8"/>
      <c r="KPE51" s="8"/>
      <c r="KPF51" s="8"/>
      <c r="KPG51" s="8"/>
      <c r="KPH51" s="8"/>
      <c r="KPI51" s="8"/>
      <c r="KPJ51" s="8"/>
      <c r="KPK51" s="8"/>
      <c r="KPL51" s="8"/>
      <c r="KPM51" s="8"/>
      <c r="KPN51" s="8"/>
      <c r="KPO51" s="8"/>
      <c r="KPP51" s="8"/>
      <c r="KPQ51" s="8"/>
      <c r="KPR51" s="8"/>
      <c r="KPS51" s="8"/>
      <c r="KPT51" s="8"/>
      <c r="KPU51" s="8"/>
      <c r="KPV51" s="8"/>
      <c r="KPW51" s="8"/>
      <c r="KPX51" s="8"/>
      <c r="KPY51" s="8"/>
      <c r="KPZ51" s="8"/>
      <c r="KQA51" s="8"/>
      <c r="KQB51" s="8"/>
      <c r="KQC51" s="8"/>
      <c r="KQD51" s="8"/>
      <c r="KQE51" s="8"/>
      <c r="KQF51" s="8"/>
      <c r="KQG51" s="8"/>
      <c r="KQH51" s="8"/>
      <c r="KQI51" s="8"/>
      <c r="KQJ51" s="8"/>
      <c r="KQK51" s="8"/>
      <c r="KQL51" s="8"/>
      <c r="KQM51" s="8"/>
      <c r="KQN51" s="8"/>
      <c r="KQO51" s="8"/>
      <c r="KQP51" s="8"/>
      <c r="KQQ51" s="8"/>
      <c r="KQR51" s="8"/>
      <c r="KQS51" s="8"/>
      <c r="KQT51" s="8"/>
      <c r="KQU51" s="8"/>
      <c r="KQV51" s="8"/>
      <c r="KQW51" s="8"/>
      <c r="KQX51" s="8"/>
      <c r="KQY51" s="8"/>
      <c r="KQZ51" s="8"/>
      <c r="KRA51" s="8"/>
      <c r="KRB51" s="8"/>
      <c r="KRC51" s="8"/>
      <c r="KRD51" s="8"/>
      <c r="KRE51" s="8"/>
      <c r="KRF51" s="8"/>
      <c r="KRG51" s="8"/>
      <c r="KRH51" s="8"/>
      <c r="KRI51" s="8"/>
      <c r="KRJ51" s="8"/>
      <c r="KRK51" s="8"/>
      <c r="KRL51" s="8"/>
      <c r="KRM51" s="8"/>
      <c r="KRN51" s="8"/>
      <c r="KRO51" s="8"/>
      <c r="KRP51" s="8"/>
      <c r="KRQ51" s="8"/>
      <c r="KRR51" s="8"/>
      <c r="KRS51" s="8"/>
      <c r="KRT51" s="8"/>
      <c r="KRU51" s="8"/>
      <c r="KRV51" s="8"/>
      <c r="KRW51" s="8"/>
      <c r="KRX51" s="8"/>
      <c r="KRY51" s="8"/>
      <c r="KRZ51" s="8"/>
      <c r="KSA51" s="8"/>
      <c r="KSB51" s="8"/>
      <c r="KSC51" s="8"/>
      <c r="KSD51" s="8"/>
      <c r="KSE51" s="8"/>
      <c r="KSF51" s="8"/>
      <c r="KSG51" s="8"/>
      <c r="KSH51" s="8"/>
      <c r="KSI51" s="8"/>
      <c r="KSJ51" s="8"/>
      <c r="KSK51" s="8"/>
      <c r="KSL51" s="8"/>
      <c r="KSM51" s="8"/>
      <c r="KSN51" s="8"/>
      <c r="KSO51" s="8"/>
      <c r="KSP51" s="8"/>
      <c r="KSQ51" s="8"/>
      <c r="KSR51" s="8"/>
      <c r="KSS51" s="8"/>
      <c r="KST51" s="8"/>
      <c r="KSU51" s="8"/>
      <c r="KSV51" s="8"/>
      <c r="KSW51" s="8"/>
      <c r="KSX51" s="8"/>
      <c r="KSY51" s="8"/>
      <c r="KSZ51" s="8"/>
      <c r="KTA51" s="8"/>
      <c r="KTB51" s="8"/>
      <c r="KTC51" s="8"/>
      <c r="KTD51" s="8"/>
      <c r="KTE51" s="8"/>
      <c r="KTF51" s="8"/>
      <c r="KTG51" s="8"/>
      <c r="KTH51" s="8"/>
      <c r="KTI51" s="8"/>
      <c r="KTJ51" s="8"/>
      <c r="KTK51" s="8"/>
      <c r="KTL51" s="8"/>
      <c r="KTM51" s="8"/>
      <c r="KTN51" s="8"/>
      <c r="KTO51" s="8"/>
      <c r="KTP51" s="8"/>
      <c r="KTQ51" s="8"/>
      <c r="KTR51" s="8"/>
      <c r="KTS51" s="8"/>
      <c r="KTT51" s="8"/>
      <c r="KTU51" s="8"/>
      <c r="KTV51" s="8"/>
      <c r="KTW51" s="8"/>
      <c r="KTX51" s="8"/>
      <c r="KTY51" s="8"/>
      <c r="KTZ51" s="8"/>
      <c r="KUA51" s="8"/>
      <c r="KUB51" s="8"/>
      <c r="KUC51" s="8"/>
      <c r="KUD51" s="8"/>
      <c r="KUE51" s="8"/>
      <c r="KUF51" s="8"/>
      <c r="KUG51" s="8"/>
      <c r="KUH51" s="8"/>
      <c r="KUI51" s="8"/>
      <c r="KUJ51" s="8"/>
      <c r="KUK51" s="8"/>
      <c r="KUL51" s="8"/>
      <c r="KUM51" s="8"/>
      <c r="KUN51" s="8"/>
      <c r="KUO51" s="8"/>
      <c r="KUP51" s="8"/>
      <c r="KUQ51" s="8"/>
      <c r="KUR51" s="8"/>
      <c r="KUS51" s="8"/>
      <c r="KUT51" s="8"/>
      <c r="KUU51" s="8"/>
      <c r="KUV51" s="8"/>
      <c r="KUW51" s="8"/>
      <c r="KUX51" s="8"/>
      <c r="KUY51" s="8"/>
      <c r="KUZ51" s="8"/>
      <c r="KVA51" s="8"/>
      <c r="KVB51" s="8"/>
      <c r="KVC51" s="8"/>
      <c r="KVD51" s="8"/>
      <c r="KVE51" s="8"/>
      <c r="KVF51" s="8"/>
      <c r="KVG51" s="8"/>
      <c r="KVH51" s="8"/>
      <c r="KVI51" s="8"/>
      <c r="KVJ51" s="8"/>
      <c r="KVK51" s="8"/>
      <c r="KVL51" s="8"/>
      <c r="KVM51" s="8"/>
      <c r="KVN51" s="8"/>
      <c r="KVO51" s="8"/>
      <c r="KVP51" s="8"/>
      <c r="KVQ51" s="8"/>
      <c r="KVR51" s="8"/>
      <c r="KVS51" s="8"/>
      <c r="KVT51" s="8"/>
      <c r="KVU51" s="8"/>
      <c r="KVV51" s="8"/>
      <c r="KVW51" s="8"/>
      <c r="KVX51" s="8"/>
      <c r="KVY51" s="8"/>
      <c r="KVZ51" s="8"/>
      <c r="KWA51" s="8"/>
      <c r="KWB51" s="8"/>
      <c r="KWC51" s="8"/>
      <c r="KWD51" s="8"/>
      <c r="KWE51" s="8"/>
      <c r="KWF51" s="8"/>
      <c r="KWG51" s="8"/>
      <c r="KWH51" s="8"/>
      <c r="KWI51" s="8"/>
      <c r="KWJ51" s="8"/>
      <c r="KWK51" s="8"/>
      <c r="KWL51" s="8"/>
      <c r="KWM51" s="8"/>
      <c r="KWN51" s="8"/>
      <c r="KWO51" s="8"/>
      <c r="KWP51" s="8"/>
      <c r="KWQ51" s="8"/>
      <c r="KWR51" s="8"/>
      <c r="KWS51" s="8"/>
      <c r="KWT51" s="8"/>
      <c r="KWU51" s="8"/>
      <c r="KWV51" s="8"/>
      <c r="KWW51" s="8"/>
      <c r="KWX51" s="8"/>
      <c r="KWY51" s="8"/>
      <c r="KWZ51" s="8"/>
      <c r="KXA51" s="8"/>
      <c r="KXB51" s="8"/>
      <c r="KXC51" s="8"/>
      <c r="KXD51" s="8"/>
      <c r="KXE51" s="8"/>
      <c r="KXF51" s="8"/>
      <c r="KXG51" s="8"/>
      <c r="KXH51" s="8"/>
      <c r="KXI51" s="8"/>
      <c r="KXJ51" s="8"/>
      <c r="KXK51" s="8"/>
      <c r="KXL51" s="8"/>
      <c r="KXM51" s="8"/>
      <c r="KXN51" s="8"/>
      <c r="KXO51" s="8"/>
      <c r="KXP51" s="8"/>
      <c r="KXQ51" s="8"/>
      <c r="KXR51" s="8"/>
      <c r="KXS51" s="8"/>
      <c r="KXT51" s="8"/>
      <c r="KXU51" s="8"/>
      <c r="KXV51" s="8"/>
      <c r="KXW51" s="8"/>
      <c r="KXX51" s="8"/>
      <c r="KXY51" s="8"/>
      <c r="KXZ51" s="8"/>
      <c r="KYA51" s="8"/>
      <c r="KYB51" s="8"/>
      <c r="KYC51" s="8"/>
      <c r="KYD51" s="8"/>
      <c r="KYE51" s="8"/>
      <c r="KYF51" s="8"/>
      <c r="KYG51" s="8"/>
      <c r="KYH51" s="8"/>
      <c r="KYI51" s="8"/>
      <c r="KYJ51" s="8"/>
      <c r="KYK51" s="8"/>
      <c r="KYL51" s="8"/>
      <c r="KYM51" s="8"/>
      <c r="KYN51" s="8"/>
      <c r="KYO51" s="8"/>
      <c r="KYP51" s="8"/>
      <c r="KYQ51" s="8"/>
      <c r="KYR51" s="8"/>
      <c r="KYS51" s="8"/>
      <c r="KYT51" s="8"/>
      <c r="KYU51" s="8"/>
      <c r="KYV51" s="8"/>
      <c r="KYW51" s="8"/>
      <c r="KYX51" s="8"/>
      <c r="KYY51" s="8"/>
      <c r="KYZ51" s="8"/>
      <c r="KZA51" s="8"/>
      <c r="KZB51" s="8"/>
      <c r="KZC51" s="8"/>
      <c r="KZD51" s="8"/>
      <c r="KZE51" s="8"/>
      <c r="KZF51" s="8"/>
      <c r="KZG51" s="8"/>
      <c r="KZH51" s="8"/>
      <c r="KZI51" s="8"/>
      <c r="KZJ51" s="8"/>
      <c r="KZK51" s="8"/>
      <c r="KZL51" s="8"/>
      <c r="KZM51" s="8"/>
      <c r="KZN51" s="8"/>
      <c r="KZO51" s="8"/>
      <c r="KZP51" s="8"/>
      <c r="KZQ51" s="8"/>
      <c r="KZR51" s="8"/>
      <c r="KZS51" s="8"/>
      <c r="KZT51" s="8"/>
      <c r="KZU51" s="8"/>
      <c r="KZV51" s="8"/>
      <c r="KZW51" s="8"/>
      <c r="KZX51" s="8"/>
      <c r="KZY51" s="8"/>
      <c r="KZZ51" s="8"/>
      <c r="LAA51" s="8"/>
      <c r="LAB51" s="8"/>
      <c r="LAC51" s="8"/>
      <c r="LAD51" s="8"/>
      <c r="LAE51" s="8"/>
      <c r="LAF51" s="8"/>
      <c r="LAG51" s="8"/>
      <c r="LAH51" s="8"/>
      <c r="LAI51" s="8"/>
      <c r="LAJ51" s="8"/>
      <c r="LAK51" s="8"/>
      <c r="LAL51" s="8"/>
      <c r="LAM51" s="8"/>
      <c r="LAN51" s="8"/>
      <c r="LAO51" s="8"/>
      <c r="LAP51" s="8"/>
      <c r="LAQ51" s="8"/>
      <c r="LAR51" s="8"/>
      <c r="LAS51" s="8"/>
      <c r="LAT51" s="8"/>
      <c r="LAU51" s="8"/>
      <c r="LAV51" s="8"/>
      <c r="LAW51" s="8"/>
      <c r="LAX51" s="8"/>
      <c r="LAY51" s="8"/>
      <c r="LAZ51" s="8"/>
      <c r="LBA51" s="8"/>
      <c r="LBB51" s="8"/>
      <c r="LBC51" s="8"/>
      <c r="LBD51" s="8"/>
      <c r="LBE51" s="8"/>
      <c r="LBF51" s="8"/>
      <c r="LBG51" s="8"/>
      <c r="LBH51" s="8"/>
      <c r="LBI51" s="8"/>
      <c r="LBJ51" s="8"/>
      <c r="LBK51" s="8"/>
      <c r="LBL51" s="8"/>
      <c r="LBM51" s="8"/>
      <c r="LBN51" s="8"/>
      <c r="LBO51" s="8"/>
      <c r="LBP51" s="8"/>
      <c r="LBQ51" s="8"/>
      <c r="LBR51" s="8"/>
      <c r="LBS51" s="8"/>
      <c r="LBT51" s="8"/>
      <c r="LBU51" s="8"/>
      <c r="LBV51" s="8"/>
      <c r="LBW51" s="8"/>
      <c r="LBX51" s="8"/>
      <c r="LBY51" s="8"/>
      <c r="LBZ51" s="8"/>
      <c r="LCA51" s="8"/>
      <c r="LCB51" s="8"/>
      <c r="LCC51" s="8"/>
      <c r="LCD51" s="8"/>
      <c r="LCE51" s="8"/>
      <c r="LCF51" s="8"/>
      <c r="LCG51" s="8"/>
      <c r="LCH51" s="8"/>
      <c r="LCI51" s="8"/>
      <c r="LCJ51" s="8"/>
      <c r="LCK51" s="8"/>
      <c r="LCL51" s="8"/>
      <c r="LCM51" s="8"/>
      <c r="LCN51" s="8"/>
      <c r="LCO51" s="8"/>
      <c r="LCP51" s="8"/>
      <c r="LCQ51" s="8"/>
      <c r="LCR51" s="8"/>
      <c r="LCS51" s="8"/>
      <c r="LCT51" s="8"/>
      <c r="LCU51" s="8"/>
      <c r="LCV51" s="8"/>
      <c r="LCW51" s="8"/>
      <c r="LCX51" s="8"/>
      <c r="LCY51" s="8"/>
      <c r="LCZ51" s="8"/>
      <c r="LDA51" s="8"/>
      <c r="LDB51" s="8"/>
      <c r="LDC51" s="8"/>
      <c r="LDD51" s="8"/>
      <c r="LDE51" s="8"/>
      <c r="LDF51" s="8"/>
      <c r="LDG51" s="8"/>
      <c r="LDH51" s="8"/>
      <c r="LDI51" s="8"/>
      <c r="LDJ51" s="8"/>
      <c r="LDK51" s="8"/>
      <c r="LDL51" s="8"/>
      <c r="LDM51" s="8"/>
      <c r="LDN51" s="8"/>
      <c r="LDO51" s="8"/>
      <c r="LDP51" s="8"/>
      <c r="LDQ51" s="8"/>
      <c r="LDR51" s="8"/>
      <c r="LDS51" s="8"/>
      <c r="LDT51" s="8"/>
      <c r="LDU51" s="8"/>
      <c r="LDV51" s="8"/>
      <c r="LDW51" s="8"/>
      <c r="LDX51" s="8"/>
      <c r="LDY51" s="8"/>
      <c r="LDZ51" s="8"/>
      <c r="LEA51" s="8"/>
      <c r="LEB51" s="8"/>
      <c r="LEC51" s="8"/>
      <c r="LED51" s="8"/>
      <c r="LEE51" s="8"/>
      <c r="LEF51" s="8"/>
      <c r="LEG51" s="8"/>
      <c r="LEH51" s="8"/>
      <c r="LEI51" s="8"/>
      <c r="LEJ51" s="8"/>
      <c r="LEK51" s="8"/>
      <c r="LEL51" s="8"/>
      <c r="LEM51" s="8"/>
      <c r="LEN51" s="8"/>
      <c r="LEO51" s="8"/>
      <c r="LEP51" s="8"/>
      <c r="LEQ51" s="8"/>
      <c r="LER51" s="8"/>
      <c r="LES51" s="8"/>
      <c r="LET51" s="8"/>
      <c r="LEU51" s="8"/>
      <c r="LEV51" s="8"/>
      <c r="LEW51" s="8"/>
      <c r="LEX51" s="8"/>
      <c r="LEY51" s="8"/>
      <c r="LEZ51" s="8"/>
      <c r="LFA51" s="8"/>
      <c r="LFB51" s="8"/>
      <c r="LFC51" s="8"/>
      <c r="LFD51" s="8"/>
      <c r="LFE51" s="8"/>
      <c r="LFF51" s="8"/>
      <c r="LFG51" s="8"/>
      <c r="LFH51" s="8"/>
      <c r="LFI51" s="8"/>
      <c r="LFJ51" s="8"/>
      <c r="LFK51" s="8"/>
      <c r="LFL51" s="8"/>
      <c r="LFM51" s="8"/>
      <c r="LFN51" s="8"/>
      <c r="LFO51" s="8"/>
      <c r="LFP51" s="8"/>
      <c r="LFQ51" s="8"/>
      <c r="LFR51" s="8"/>
      <c r="LFS51" s="8"/>
      <c r="LFT51" s="8"/>
      <c r="LFU51" s="8"/>
      <c r="LFV51" s="8"/>
      <c r="LFW51" s="8"/>
      <c r="LFX51" s="8"/>
      <c r="LFY51" s="8"/>
      <c r="LFZ51" s="8"/>
      <c r="LGA51" s="8"/>
      <c r="LGB51" s="8"/>
      <c r="LGC51" s="8"/>
      <c r="LGD51" s="8"/>
      <c r="LGE51" s="8"/>
      <c r="LGF51" s="8"/>
      <c r="LGG51" s="8"/>
      <c r="LGH51" s="8"/>
      <c r="LGI51" s="8"/>
      <c r="LGJ51" s="8"/>
      <c r="LGK51" s="8"/>
      <c r="LGL51" s="8"/>
      <c r="LGM51" s="8"/>
      <c r="LGN51" s="8"/>
      <c r="LGO51" s="8"/>
      <c r="LGP51" s="8"/>
      <c r="LGQ51" s="8"/>
      <c r="LGR51" s="8"/>
      <c r="LGS51" s="8"/>
      <c r="LGT51" s="8"/>
      <c r="LGU51" s="8"/>
      <c r="LGV51" s="8"/>
      <c r="LGW51" s="8"/>
      <c r="LGX51" s="8"/>
      <c r="LGY51" s="8"/>
      <c r="LGZ51" s="8"/>
      <c r="LHA51" s="8"/>
      <c r="LHB51" s="8"/>
      <c r="LHC51" s="8"/>
      <c r="LHD51" s="8"/>
      <c r="LHE51" s="8"/>
      <c r="LHF51" s="8"/>
      <c r="LHG51" s="8"/>
      <c r="LHH51" s="8"/>
      <c r="LHI51" s="8"/>
      <c r="LHJ51" s="8"/>
      <c r="LHK51" s="8"/>
      <c r="LHL51" s="8"/>
      <c r="LHM51" s="8"/>
      <c r="LHN51" s="8"/>
      <c r="LHO51" s="8"/>
      <c r="LHP51" s="8"/>
      <c r="LHQ51" s="8"/>
      <c r="LHR51" s="8"/>
      <c r="LHS51" s="8"/>
      <c r="LHT51" s="8"/>
      <c r="LHU51" s="8"/>
      <c r="LHV51" s="8"/>
      <c r="LHW51" s="8"/>
      <c r="LHX51" s="8"/>
      <c r="LHY51" s="8"/>
      <c r="LHZ51" s="8"/>
      <c r="LIA51" s="8"/>
      <c r="LIB51" s="8"/>
      <c r="LIC51" s="8"/>
      <c r="LID51" s="8"/>
      <c r="LIE51" s="8"/>
      <c r="LIF51" s="8"/>
      <c r="LIG51" s="8"/>
      <c r="LIH51" s="8"/>
      <c r="LII51" s="8"/>
      <c r="LIJ51" s="8"/>
      <c r="LIK51" s="8"/>
      <c r="LIL51" s="8"/>
      <c r="LIM51" s="8"/>
      <c r="LIN51" s="8"/>
      <c r="LIO51" s="8"/>
      <c r="LIP51" s="8"/>
      <c r="LIQ51" s="8"/>
      <c r="LIR51" s="8"/>
      <c r="LIS51" s="8"/>
      <c r="LIT51" s="8"/>
      <c r="LIU51" s="8"/>
      <c r="LIV51" s="8"/>
      <c r="LIW51" s="8"/>
      <c r="LIX51" s="8"/>
      <c r="LIY51" s="8"/>
      <c r="LIZ51" s="8"/>
      <c r="LJA51" s="8"/>
      <c r="LJB51" s="8"/>
      <c r="LJC51" s="8"/>
      <c r="LJD51" s="8"/>
      <c r="LJE51" s="8"/>
      <c r="LJF51" s="8"/>
      <c r="LJG51" s="8"/>
      <c r="LJH51" s="8"/>
      <c r="LJI51" s="8"/>
      <c r="LJJ51" s="8"/>
      <c r="LJK51" s="8"/>
      <c r="LJL51" s="8"/>
      <c r="LJM51" s="8"/>
      <c r="LJN51" s="8"/>
      <c r="LJO51" s="8"/>
      <c r="LJP51" s="8"/>
      <c r="LJQ51" s="8"/>
      <c r="LJR51" s="8"/>
      <c r="LJS51" s="8"/>
      <c r="LJT51" s="8"/>
      <c r="LJU51" s="8"/>
      <c r="LJV51" s="8"/>
      <c r="LJW51" s="8"/>
      <c r="LJX51" s="8"/>
      <c r="LJY51" s="8"/>
      <c r="LJZ51" s="8"/>
      <c r="LKA51" s="8"/>
      <c r="LKB51" s="8"/>
      <c r="LKC51" s="8"/>
      <c r="LKD51" s="8"/>
      <c r="LKE51" s="8"/>
      <c r="LKF51" s="8"/>
      <c r="LKG51" s="8"/>
      <c r="LKH51" s="8"/>
      <c r="LKI51" s="8"/>
      <c r="LKJ51" s="8"/>
      <c r="LKK51" s="8"/>
      <c r="LKL51" s="8"/>
      <c r="LKM51" s="8"/>
      <c r="LKN51" s="8"/>
      <c r="LKO51" s="8"/>
      <c r="LKP51" s="8"/>
      <c r="LKQ51" s="8"/>
      <c r="LKR51" s="8"/>
      <c r="LKS51" s="8"/>
      <c r="LKT51" s="8"/>
      <c r="LKU51" s="8"/>
      <c r="LKV51" s="8"/>
      <c r="LKW51" s="8"/>
      <c r="LKX51" s="8"/>
      <c r="LKY51" s="8"/>
      <c r="LKZ51" s="8"/>
      <c r="LLA51" s="8"/>
      <c r="LLB51" s="8"/>
      <c r="LLC51" s="8"/>
      <c r="LLD51" s="8"/>
      <c r="LLE51" s="8"/>
      <c r="LLF51" s="8"/>
      <c r="LLG51" s="8"/>
      <c r="LLH51" s="8"/>
      <c r="LLI51" s="8"/>
      <c r="LLJ51" s="8"/>
      <c r="LLK51" s="8"/>
      <c r="LLL51" s="8"/>
      <c r="LLM51" s="8"/>
      <c r="LLN51" s="8"/>
      <c r="LLO51" s="8"/>
      <c r="LLP51" s="8"/>
      <c r="LLQ51" s="8"/>
      <c r="LLR51" s="8"/>
      <c r="LLS51" s="8"/>
      <c r="LLT51" s="8"/>
      <c r="LLU51" s="8"/>
      <c r="LLV51" s="8"/>
      <c r="LLW51" s="8"/>
      <c r="LLX51" s="8"/>
      <c r="LLY51" s="8"/>
      <c r="LLZ51" s="8"/>
      <c r="LMA51" s="8"/>
      <c r="LMB51" s="8"/>
      <c r="LMC51" s="8"/>
      <c r="LMD51" s="8"/>
      <c r="LME51" s="8"/>
      <c r="LMF51" s="8"/>
      <c r="LMG51" s="8"/>
      <c r="LMH51" s="8"/>
      <c r="LMI51" s="8"/>
      <c r="LMJ51" s="8"/>
      <c r="LMK51" s="8"/>
      <c r="LML51" s="8"/>
      <c r="LMM51" s="8"/>
      <c r="LMN51" s="8"/>
      <c r="LMO51" s="8"/>
      <c r="LMP51" s="8"/>
      <c r="LMQ51" s="8"/>
      <c r="LMR51" s="8"/>
      <c r="LMS51" s="8"/>
      <c r="LMT51" s="8"/>
      <c r="LMU51" s="8"/>
      <c r="LMV51" s="8"/>
      <c r="LMW51" s="8"/>
      <c r="LMX51" s="8"/>
      <c r="LMY51" s="8"/>
      <c r="LMZ51" s="8"/>
      <c r="LNA51" s="8"/>
      <c r="LNB51" s="8"/>
      <c r="LNC51" s="8"/>
      <c r="LND51" s="8"/>
      <c r="LNE51" s="8"/>
      <c r="LNF51" s="8"/>
      <c r="LNG51" s="8"/>
      <c r="LNH51" s="8"/>
      <c r="LNI51" s="8"/>
      <c r="LNJ51" s="8"/>
      <c r="LNK51" s="8"/>
      <c r="LNL51" s="8"/>
      <c r="LNM51" s="8"/>
      <c r="LNN51" s="8"/>
      <c r="LNO51" s="8"/>
      <c r="LNP51" s="8"/>
      <c r="LNQ51" s="8"/>
      <c r="LNR51" s="8"/>
      <c r="LNS51" s="8"/>
      <c r="LNT51" s="8"/>
      <c r="LNU51" s="8"/>
      <c r="LNV51" s="8"/>
      <c r="LNW51" s="8"/>
      <c r="LNX51" s="8"/>
      <c r="LNY51" s="8"/>
      <c r="LNZ51" s="8"/>
      <c r="LOA51" s="8"/>
      <c r="LOB51" s="8"/>
      <c r="LOC51" s="8"/>
      <c r="LOD51" s="8"/>
      <c r="LOE51" s="8"/>
      <c r="LOF51" s="8"/>
      <c r="LOG51" s="8"/>
      <c r="LOH51" s="8"/>
      <c r="LOI51" s="8"/>
      <c r="LOJ51" s="8"/>
      <c r="LOK51" s="8"/>
      <c r="LOL51" s="8"/>
      <c r="LOM51" s="8"/>
      <c r="LON51" s="8"/>
      <c r="LOO51" s="8"/>
      <c r="LOP51" s="8"/>
      <c r="LOQ51" s="8"/>
      <c r="LOR51" s="8"/>
      <c r="LOS51" s="8"/>
      <c r="LOT51" s="8"/>
      <c r="LOU51" s="8"/>
      <c r="LOV51" s="8"/>
      <c r="LOW51" s="8"/>
      <c r="LOX51" s="8"/>
      <c r="LOY51" s="8"/>
      <c r="LOZ51" s="8"/>
      <c r="LPA51" s="8"/>
      <c r="LPB51" s="8"/>
      <c r="LPC51" s="8"/>
      <c r="LPD51" s="8"/>
      <c r="LPE51" s="8"/>
      <c r="LPF51" s="8"/>
      <c r="LPG51" s="8"/>
      <c r="LPH51" s="8"/>
      <c r="LPI51" s="8"/>
      <c r="LPJ51" s="8"/>
      <c r="LPK51" s="8"/>
      <c r="LPL51" s="8"/>
      <c r="LPM51" s="8"/>
      <c r="LPN51" s="8"/>
      <c r="LPO51" s="8"/>
      <c r="LPP51" s="8"/>
      <c r="LPQ51" s="8"/>
      <c r="LPR51" s="8"/>
      <c r="LPS51" s="8"/>
      <c r="LPT51" s="8"/>
      <c r="LPU51" s="8"/>
      <c r="LPV51" s="8"/>
      <c r="LPW51" s="8"/>
      <c r="LPX51" s="8"/>
      <c r="LPY51" s="8"/>
      <c r="LPZ51" s="8"/>
      <c r="LQA51" s="8"/>
      <c r="LQB51" s="8"/>
      <c r="LQC51" s="8"/>
      <c r="LQD51" s="8"/>
      <c r="LQE51" s="8"/>
      <c r="LQF51" s="8"/>
      <c r="LQG51" s="8"/>
      <c r="LQH51" s="8"/>
      <c r="LQI51" s="8"/>
      <c r="LQJ51" s="8"/>
      <c r="LQK51" s="8"/>
      <c r="LQL51" s="8"/>
      <c r="LQM51" s="8"/>
      <c r="LQN51" s="8"/>
      <c r="LQO51" s="8"/>
      <c r="LQP51" s="8"/>
      <c r="LQQ51" s="8"/>
      <c r="LQR51" s="8"/>
      <c r="LQS51" s="8"/>
      <c r="LQT51" s="8"/>
      <c r="LQU51" s="8"/>
      <c r="LQV51" s="8"/>
      <c r="LQW51" s="8"/>
      <c r="LQX51" s="8"/>
      <c r="LQY51" s="8"/>
      <c r="LQZ51" s="8"/>
      <c r="LRA51" s="8"/>
      <c r="LRB51" s="8"/>
      <c r="LRC51" s="8"/>
      <c r="LRD51" s="8"/>
      <c r="LRE51" s="8"/>
      <c r="LRF51" s="8"/>
      <c r="LRG51" s="8"/>
      <c r="LRH51" s="8"/>
      <c r="LRI51" s="8"/>
      <c r="LRJ51" s="8"/>
      <c r="LRK51" s="8"/>
      <c r="LRL51" s="8"/>
      <c r="LRM51" s="8"/>
      <c r="LRN51" s="8"/>
      <c r="LRO51" s="8"/>
      <c r="LRP51" s="8"/>
      <c r="LRQ51" s="8"/>
      <c r="LRR51" s="8"/>
      <c r="LRS51" s="8"/>
      <c r="LRT51" s="8"/>
      <c r="LRU51" s="8"/>
      <c r="LRV51" s="8"/>
      <c r="LRW51" s="8"/>
      <c r="LRX51" s="8"/>
      <c r="LRY51" s="8"/>
      <c r="LRZ51" s="8"/>
      <c r="LSA51" s="8"/>
      <c r="LSB51" s="8"/>
      <c r="LSC51" s="8"/>
      <c r="LSD51" s="8"/>
      <c r="LSE51" s="8"/>
      <c r="LSF51" s="8"/>
      <c r="LSG51" s="8"/>
      <c r="LSH51" s="8"/>
      <c r="LSI51" s="8"/>
      <c r="LSJ51" s="8"/>
      <c r="LSK51" s="8"/>
      <c r="LSL51" s="8"/>
      <c r="LSM51" s="8"/>
      <c r="LSN51" s="8"/>
      <c r="LSO51" s="8"/>
      <c r="LSP51" s="8"/>
      <c r="LSQ51" s="8"/>
      <c r="LSR51" s="8"/>
      <c r="LSS51" s="8"/>
      <c r="LST51" s="8"/>
      <c r="LSU51" s="8"/>
      <c r="LSV51" s="8"/>
      <c r="LSW51" s="8"/>
      <c r="LSX51" s="8"/>
      <c r="LSY51" s="8"/>
      <c r="LSZ51" s="8"/>
      <c r="LTA51" s="8"/>
      <c r="LTB51" s="8"/>
      <c r="LTC51" s="8"/>
      <c r="LTD51" s="8"/>
      <c r="LTE51" s="8"/>
      <c r="LTF51" s="8"/>
      <c r="LTG51" s="8"/>
      <c r="LTH51" s="8"/>
      <c r="LTI51" s="8"/>
      <c r="LTJ51" s="8"/>
      <c r="LTK51" s="8"/>
      <c r="LTL51" s="8"/>
      <c r="LTM51" s="8"/>
      <c r="LTN51" s="8"/>
      <c r="LTO51" s="8"/>
      <c r="LTP51" s="8"/>
      <c r="LTQ51" s="8"/>
      <c r="LTR51" s="8"/>
      <c r="LTS51" s="8"/>
      <c r="LTT51" s="8"/>
      <c r="LTU51" s="8"/>
      <c r="LTV51" s="8"/>
      <c r="LTW51" s="8"/>
      <c r="LTX51" s="8"/>
      <c r="LTY51" s="8"/>
      <c r="LTZ51" s="8"/>
      <c r="LUA51" s="8"/>
      <c r="LUB51" s="8"/>
      <c r="LUC51" s="8"/>
      <c r="LUD51" s="8"/>
      <c r="LUE51" s="8"/>
      <c r="LUF51" s="8"/>
      <c r="LUG51" s="8"/>
      <c r="LUH51" s="8"/>
      <c r="LUI51" s="8"/>
      <c r="LUJ51" s="8"/>
      <c r="LUK51" s="8"/>
      <c r="LUL51" s="8"/>
      <c r="LUM51" s="8"/>
      <c r="LUN51" s="8"/>
      <c r="LUO51" s="8"/>
      <c r="LUP51" s="8"/>
      <c r="LUQ51" s="8"/>
      <c r="LUR51" s="8"/>
      <c r="LUS51" s="8"/>
      <c r="LUT51" s="8"/>
      <c r="LUU51" s="8"/>
      <c r="LUV51" s="8"/>
      <c r="LUW51" s="8"/>
      <c r="LUX51" s="8"/>
      <c r="LUY51" s="8"/>
      <c r="LUZ51" s="8"/>
      <c r="LVA51" s="8"/>
      <c r="LVB51" s="8"/>
      <c r="LVC51" s="8"/>
      <c r="LVD51" s="8"/>
      <c r="LVE51" s="8"/>
      <c r="LVF51" s="8"/>
      <c r="LVG51" s="8"/>
      <c r="LVH51" s="8"/>
      <c r="LVI51" s="8"/>
      <c r="LVJ51" s="8"/>
      <c r="LVK51" s="8"/>
      <c r="LVL51" s="8"/>
      <c r="LVM51" s="8"/>
      <c r="LVN51" s="8"/>
      <c r="LVO51" s="8"/>
      <c r="LVP51" s="8"/>
      <c r="LVQ51" s="8"/>
      <c r="LVR51" s="8"/>
      <c r="LVS51" s="8"/>
      <c r="LVT51" s="8"/>
      <c r="LVU51" s="8"/>
      <c r="LVV51" s="8"/>
      <c r="LVW51" s="8"/>
      <c r="LVX51" s="8"/>
      <c r="LVY51" s="8"/>
      <c r="LVZ51" s="8"/>
      <c r="LWA51" s="8"/>
      <c r="LWB51" s="8"/>
      <c r="LWC51" s="8"/>
      <c r="LWD51" s="8"/>
      <c r="LWE51" s="8"/>
      <c r="LWF51" s="8"/>
      <c r="LWG51" s="8"/>
      <c r="LWH51" s="8"/>
      <c r="LWI51" s="8"/>
      <c r="LWJ51" s="8"/>
      <c r="LWK51" s="8"/>
      <c r="LWL51" s="8"/>
      <c r="LWM51" s="8"/>
      <c r="LWN51" s="8"/>
      <c r="LWO51" s="8"/>
      <c r="LWP51" s="8"/>
      <c r="LWQ51" s="8"/>
      <c r="LWR51" s="8"/>
      <c r="LWS51" s="8"/>
      <c r="LWT51" s="8"/>
      <c r="LWU51" s="8"/>
      <c r="LWV51" s="8"/>
      <c r="LWW51" s="8"/>
      <c r="LWX51" s="8"/>
      <c r="LWY51" s="8"/>
      <c r="LWZ51" s="8"/>
      <c r="LXA51" s="8"/>
      <c r="LXB51" s="8"/>
      <c r="LXC51" s="8"/>
      <c r="LXD51" s="8"/>
      <c r="LXE51" s="8"/>
      <c r="LXF51" s="8"/>
      <c r="LXG51" s="8"/>
      <c r="LXH51" s="8"/>
      <c r="LXI51" s="8"/>
      <c r="LXJ51" s="8"/>
      <c r="LXK51" s="8"/>
      <c r="LXL51" s="8"/>
      <c r="LXM51" s="8"/>
      <c r="LXN51" s="8"/>
      <c r="LXO51" s="8"/>
      <c r="LXP51" s="8"/>
      <c r="LXQ51" s="8"/>
      <c r="LXR51" s="8"/>
      <c r="LXS51" s="8"/>
      <c r="LXT51" s="8"/>
      <c r="LXU51" s="8"/>
      <c r="LXV51" s="8"/>
      <c r="LXW51" s="8"/>
      <c r="LXX51" s="8"/>
      <c r="LXY51" s="8"/>
      <c r="LXZ51" s="8"/>
      <c r="LYA51" s="8"/>
      <c r="LYB51" s="8"/>
      <c r="LYC51" s="8"/>
      <c r="LYD51" s="8"/>
      <c r="LYE51" s="8"/>
      <c r="LYF51" s="8"/>
      <c r="LYG51" s="8"/>
      <c r="LYH51" s="8"/>
      <c r="LYI51" s="8"/>
      <c r="LYJ51" s="8"/>
      <c r="LYK51" s="8"/>
      <c r="LYL51" s="8"/>
      <c r="LYM51" s="8"/>
      <c r="LYN51" s="8"/>
      <c r="LYO51" s="8"/>
      <c r="LYP51" s="8"/>
      <c r="LYQ51" s="8"/>
      <c r="LYR51" s="8"/>
      <c r="LYS51" s="8"/>
      <c r="LYT51" s="8"/>
      <c r="LYU51" s="8"/>
      <c r="LYV51" s="8"/>
      <c r="LYW51" s="8"/>
      <c r="LYX51" s="8"/>
      <c r="LYY51" s="8"/>
      <c r="LYZ51" s="8"/>
      <c r="LZA51" s="8"/>
      <c r="LZB51" s="8"/>
      <c r="LZC51" s="8"/>
      <c r="LZD51" s="8"/>
      <c r="LZE51" s="8"/>
      <c r="LZF51" s="8"/>
      <c r="LZG51" s="8"/>
      <c r="LZH51" s="8"/>
      <c r="LZI51" s="8"/>
      <c r="LZJ51" s="8"/>
      <c r="LZK51" s="8"/>
      <c r="LZL51" s="8"/>
      <c r="LZM51" s="8"/>
      <c r="LZN51" s="8"/>
      <c r="LZO51" s="8"/>
      <c r="LZP51" s="8"/>
      <c r="LZQ51" s="8"/>
      <c r="LZR51" s="8"/>
      <c r="LZS51" s="8"/>
      <c r="LZT51" s="8"/>
      <c r="LZU51" s="8"/>
      <c r="LZV51" s="8"/>
      <c r="LZW51" s="8"/>
      <c r="LZX51" s="8"/>
      <c r="LZY51" s="8"/>
      <c r="LZZ51" s="8"/>
      <c r="MAA51" s="8"/>
      <c r="MAB51" s="8"/>
      <c r="MAC51" s="8"/>
      <c r="MAD51" s="8"/>
      <c r="MAE51" s="8"/>
      <c r="MAF51" s="8"/>
      <c r="MAG51" s="8"/>
      <c r="MAH51" s="8"/>
      <c r="MAI51" s="8"/>
      <c r="MAJ51" s="8"/>
      <c r="MAK51" s="8"/>
      <c r="MAL51" s="8"/>
      <c r="MAM51" s="8"/>
      <c r="MAN51" s="8"/>
      <c r="MAO51" s="8"/>
      <c r="MAP51" s="8"/>
      <c r="MAQ51" s="8"/>
      <c r="MAR51" s="8"/>
      <c r="MAS51" s="8"/>
      <c r="MAT51" s="8"/>
      <c r="MAU51" s="8"/>
      <c r="MAV51" s="8"/>
      <c r="MAW51" s="8"/>
      <c r="MAX51" s="8"/>
      <c r="MAY51" s="8"/>
      <c r="MAZ51" s="8"/>
      <c r="MBA51" s="8"/>
      <c r="MBB51" s="8"/>
      <c r="MBC51" s="8"/>
      <c r="MBD51" s="8"/>
      <c r="MBE51" s="8"/>
      <c r="MBF51" s="8"/>
      <c r="MBG51" s="8"/>
      <c r="MBH51" s="8"/>
      <c r="MBI51" s="8"/>
      <c r="MBJ51" s="8"/>
      <c r="MBK51" s="8"/>
      <c r="MBL51" s="8"/>
      <c r="MBM51" s="8"/>
      <c r="MBN51" s="8"/>
      <c r="MBO51" s="8"/>
      <c r="MBP51" s="8"/>
      <c r="MBQ51" s="8"/>
      <c r="MBR51" s="8"/>
      <c r="MBS51" s="8"/>
      <c r="MBT51" s="8"/>
      <c r="MBU51" s="8"/>
      <c r="MBV51" s="8"/>
      <c r="MBW51" s="8"/>
      <c r="MBX51" s="8"/>
      <c r="MBY51" s="8"/>
      <c r="MBZ51" s="8"/>
      <c r="MCA51" s="8"/>
      <c r="MCB51" s="8"/>
      <c r="MCC51" s="8"/>
      <c r="MCD51" s="8"/>
      <c r="MCE51" s="8"/>
      <c r="MCF51" s="8"/>
      <c r="MCG51" s="8"/>
      <c r="MCH51" s="8"/>
      <c r="MCI51" s="8"/>
      <c r="MCJ51" s="8"/>
      <c r="MCK51" s="8"/>
      <c r="MCL51" s="8"/>
      <c r="MCM51" s="8"/>
      <c r="MCN51" s="8"/>
      <c r="MCO51" s="8"/>
      <c r="MCP51" s="8"/>
      <c r="MCQ51" s="8"/>
      <c r="MCR51" s="8"/>
      <c r="MCS51" s="8"/>
      <c r="MCT51" s="8"/>
      <c r="MCU51" s="8"/>
      <c r="MCV51" s="8"/>
      <c r="MCW51" s="8"/>
      <c r="MCX51" s="8"/>
      <c r="MCY51" s="8"/>
      <c r="MCZ51" s="8"/>
      <c r="MDA51" s="8"/>
      <c r="MDB51" s="8"/>
      <c r="MDC51" s="8"/>
      <c r="MDD51" s="8"/>
      <c r="MDE51" s="8"/>
      <c r="MDF51" s="8"/>
      <c r="MDG51" s="8"/>
      <c r="MDH51" s="8"/>
      <c r="MDI51" s="8"/>
      <c r="MDJ51" s="8"/>
      <c r="MDK51" s="8"/>
      <c r="MDL51" s="8"/>
      <c r="MDM51" s="8"/>
      <c r="MDN51" s="8"/>
      <c r="MDO51" s="8"/>
      <c r="MDP51" s="8"/>
      <c r="MDQ51" s="8"/>
      <c r="MDR51" s="8"/>
      <c r="MDS51" s="8"/>
      <c r="MDT51" s="8"/>
      <c r="MDU51" s="8"/>
      <c r="MDV51" s="8"/>
      <c r="MDW51" s="8"/>
      <c r="MDX51" s="8"/>
      <c r="MDY51" s="8"/>
      <c r="MDZ51" s="8"/>
      <c r="MEA51" s="8"/>
      <c r="MEB51" s="8"/>
      <c r="MEC51" s="8"/>
      <c r="MED51" s="8"/>
      <c r="MEE51" s="8"/>
      <c r="MEF51" s="8"/>
      <c r="MEG51" s="8"/>
      <c r="MEH51" s="8"/>
      <c r="MEI51" s="8"/>
      <c r="MEJ51" s="8"/>
      <c r="MEK51" s="8"/>
      <c r="MEL51" s="8"/>
      <c r="MEM51" s="8"/>
      <c r="MEN51" s="8"/>
      <c r="MEO51" s="8"/>
      <c r="MEP51" s="8"/>
      <c r="MEQ51" s="8"/>
      <c r="MER51" s="8"/>
      <c r="MES51" s="8"/>
      <c r="MET51" s="8"/>
      <c r="MEU51" s="8"/>
      <c r="MEV51" s="8"/>
      <c r="MEW51" s="8"/>
      <c r="MEX51" s="8"/>
      <c r="MEY51" s="8"/>
      <c r="MEZ51" s="8"/>
      <c r="MFA51" s="8"/>
      <c r="MFB51" s="8"/>
      <c r="MFC51" s="8"/>
      <c r="MFD51" s="8"/>
      <c r="MFE51" s="8"/>
      <c r="MFF51" s="8"/>
      <c r="MFG51" s="8"/>
      <c r="MFH51" s="8"/>
      <c r="MFI51" s="8"/>
      <c r="MFJ51" s="8"/>
      <c r="MFK51" s="8"/>
      <c r="MFL51" s="8"/>
      <c r="MFM51" s="8"/>
      <c r="MFN51" s="8"/>
      <c r="MFO51" s="8"/>
      <c r="MFP51" s="8"/>
      <c r="MFQ51" s="8"/>
      <c r="MFR51" s="8"/>
      <c r="MFS51" s="8"/>
      <c r="MFT51" s="8"/>
      <c r="MFU51" s="8"/>
      <c r="MFV51" s="8"/>
      <c r="MFW51" s="8"/>
      <c r="MFX51" s="8"/>
      <c r="MFY51" s="8"/>
      <c r="MFZ51" s="8"/>
      <c r="MGA51" s="8"/>
      <c r="MGB51" s="8"/>
      <c r="MGC51" s="8"/>
      <c r="MGD51" s="8"/>
      <c r="MGE51" s="8"/>
      <c r="MGF51" s="8"/>
      <c r="MGG51" s="8"/>
      <c r="MGH51" s="8"/>
      <c r="MGI51" s="8"/>
      <c r="MGJ51" s="8"/>
      <c r="MGK51" s="8"/>
      <c r="MGL51" s="8"/>
      <c r="MGM51" s="8"/>
      <c r="MGN51" s="8"/>
      <c r="MGO51" s="8"/>
      <c r="MGP51" s="8"/>
      <c r="MGQ51" s="8"/>
      <c r="MGR51" s="8"/>
      <c r="MGS51" s="8"/>
      <c r="MGT51" s="8"/>
      <c r="MGU51" s="8"/>
      <c r="MGV51" s="8"/>
      <c r="MGW51" s="8"/>
      <c r="MGX51" s="8"/>
      <c r="MGY51" s="8"/>
      <c r="MGZ51" s="8"/>
      <c r="MHA51" s="8"/>
      <c r="MHB51" s="8"/>
      <c r="MHC51" s="8"/>
      <c r="MHD51" s="8"/>
      <c r="MHE51" s="8"/>
      <c r="MHF51" s="8"/>
      <c r="MHG51" s="8"/>
      <c r="MHH51" s="8"/>
      <c r="MHI51" s="8"/>
      <c r="MHJ51" s="8"/>
      <c r="MHK51" s="8"/>
      <c r="MHL51" s="8"/>
      <c r="MHM51" s="8"/>
      <c r="MHN51" s="8"/>
      <c r="MHO51" s="8"/>
      <c r="MHP51" s="8"/>
      <c r="MHQ51" s="8"/>
      <c r="MHR51" s="8"/>
      <c r="MHS51" s="8"/>
      <c r="MHT51" s="8"/>
      <c r="MHU51" s="8"/>
      <c r="MHV51" s="8"/>
      <c r="MHW51" s="8"/>
      <c r="MHX51" s="8"/>
      <c r="MHY51" s="8"/>
      <c r="MHZ51" s="8"/>
      <c r="MIA51" s="8"/>
      <c r="MIB51" s="8"/>
      <c r="MIC51" s="8"/>
      <c r="MID51" s="8"/>
      <c r="MIE51" s="8"/>
      <c r="MIF51" s="8"/>
      <c r="MIG51" s="8"/>
      <c r="MIH51" s="8"/>
      <c r="MII51" s="8"/>
      <c r="MIJ51" s="8"/>
      <c r="MIK51" s="8"/>
      <c r="MIL51" s="8"/>
      <c r="MIM51" s="8"/>
      <c r="MIN51" s="8"/>
      <c r="MIO51" s="8"/>
      <c r="MIP51" s="8"/>
      <c r="MIQ51" s="8"/>
      <c r="MIR51" s="8"/>
      <c r="MIS51" s="8"/>
      <c r="MIT51" s="8"/>
      <c r="MIU51" s="8"/>
      <c r="MIV51" s="8"/>
      <c r="MIW51" s="8"/>
      <c r="MIX51" s="8"/>
      <c r="MIY51" s="8"/>
      <c r="MIZ51" s="8"/>
      <c r="MJA51" s="8"/>
      <c r="MJB51" s="8"/>
      <c r="MJC51" s="8"/>
      <c r="MJD51" s="8"/>
      <c r="MJE51" s="8"/>
      <c r="MJF51" s="8"/>
      <c r="MJG51" s="8"/>
      <c r="MJH51" s="8"/>
      <c r="MJI51" s="8"/>
      <c r="MJJ51" s="8"/>
      <c r="MJK51" s="8"/>
      <c r="MJL51" s="8"/>
      <c r="MJM51" s="8"/>
      <c r="MJN51" s="8"/>
      <c r="MJO51" s="8"/>
      <c r="MJP51" s="8"/>
      <c r="MJQ51" s="8"/>
      <c r="MJR51" s="8"/>
      <c r="MJS51" s="8"/>
      <c r="MJT51" s="8"/>
      <c r="MJU51" s="8"/>
      <c r="MJV51" s="8"/>
      <c r="MJW51" s="8"/>
      <c r="MJX51" s="8"/>
      <c r="MJY51" s="8"/>
      <c r="MJZ51" s="8"/>
      <c r="MKA51" s="8"/>
      <c r="MKB51" s="8"/>
      <c r="MKC51" s="8"/>
      <c r="MKD51" s="8"/>
      <c r="MKE51" s="8"/>
      <c r="MKF51" s="8"/>
      <c r="MKG51" s="8"/>
      <c r="MKH51" s="8"/>
      <c r="MKI51" s="8"/>
      <c r="MKJ51" s="8"/>
      <c r="MKK51" s="8"/>
      <c r="MKL51" s="8"/>
      <c r="MKM51" s="8"/>
      <c r="MKN51" s="8"/>
      <c r="MKO51" s="8"/>
      <c r="MKP51" s="8"/>
      <c r="MKQ51" s="8"/>
      <c r="MKR51" s="8"/>
      <c r="MKS51" s="8"/>
      <c r="MKT51" s="8"/>
      <c r="MKU51" s="8"/>
      <c r="MKV51" s="8"/>
      <c r="MKW51" s="8"/>
      <c r="MKX51" s="8"/>
      <c r="MKY51" s="8"/>
      <c r="MKZ51" s="8"/>
      <c r="MLA51" s="8"/>
      <c r="MLB51" s="8"/>
      <c r="MLC51" s="8"/>
      <c r="MLD51" s="8"/>
      <c r="MLE51" s="8"/>
      <c r="MLF51" s="8"/>
      <c r="MLG51" s="8"/>
      <c r="MLH51" s="8"/>
      <c r="MLI51" s="8"/>
      <c r="MLJ51" s="8"/>
      <c r="MLK51" s="8"/>
      <c r="MLL51" s="8"/>
      <c r="MLM51" s="8"/>
      <c r="MLN51" s="8"/>
      <c r="MLO51" s="8"/>
      <c r="MLP51" s="8"/>
      <c r="MLQ51" s="8"/>
      <c r="MLR51" s="8"/>
      <c r="MLS51" s="8"/>
      <c r="MLT51" s="8"/>
      <c r="MLU51" s="8"/>
      <c r="MLV51" s="8"/>
      <c r="MLW51" s="8"/>
      <c r="MLX51" s="8"/>
      <c r="MLY51" s="8"/>
      <c r="MLZ51" s="8"/>
      <c r="MMA51" s="8"/>
      <c r="MMB51" s="8"/>
      <c r="MMC51" s="8"/>
      <c r="MMD51" s="8"/>
      <c r="MME51" s="8"/>
      <c r="MMF51" s="8"/>
      <c r="MMG51" s="8"/>
      <c r="MMH51" s="8"/>
      <c r="MMI51" s="8"/>
      <c r="MMJ51" s="8"/>
      <c r="MMK51" s="8"/>
      <c r="MML51" s="8"/>
      <c r="MMM51" s="8"/>
      <c r="MMN51" s="8"/>
      <c r="MMO51" s="8"/>
      <c r="MMP51" s="8"/>
      <c r="MMQ51" s="8"/>
      <c r="MMR51" s="8"/>
      <c r="MMS51" s="8"/>
      <c r="MMT51" s="8"/>
      <c r="MMU51" s="8"/>
      <c r="MMV51" s="8"/>
      <c r="MMW51" s="8"/>
      <c r="MMX51" s="8"/>
      <c r="MMY51" s="8"/>
      <c r="MMZ51" s="8"/>
      <c r="MNA51" s="8"/>
      <c r="MNB51" s="8"/>
      <c r="MNC51" s="8"/>
      <c r="MND51" s="8"/>
      <c r="MNE51" s="8"/>
      <c r="MNF51" s="8"/>
      <c r="MNG51" s="8"/>
      <c r="MNH51" s="8"/>
      <c r="MNI51" s="8"/>
      <c r="MNJ51" s="8"/>
      <c r="MNK51" s="8"/>
      <c r="MNL51" s="8"/>
      <c r="MNM51" s="8"/>
      <c r="MNN51" s="8"/>
      <c r="MNO51" s="8"/>
      <c r="MNP51" s="8"/>
      <c r="MNQ51" s="8"/>
      <c r="MNR51" s="8"/>
      <c r="MNS51" s="8"/>
      <c r="MNT51" s="8"/>
      <c r="MNU51" s="8"/>
      <c r="MNV51" s="8"/>
      <c r="MNW51" s="8"/>
      <c r="MNX51" s="8"/>
      <c r="MNY51" s="8"/>
      <c r="MNZ51" s="8"/>
      <c r="MOA51" s="8"/>
      <c r="MOB51" s="8"/>
      <c r="MOC51" s="8"/>
      <c r="MOD51" s="8"/>
      <c r="MOE51" s="8"/>
      <c r="MOF51" s="8"/>
      <c r="MOG51" s="8"/>
      <c r="MOH51" s="8"/>
      <c r="MOI51" s="8"/>
      <c r="MOJ51" s="8"/>
      <c r="MOK51" s="8"/>
      <c r="MOL51" s="8"/>
      <c r="MOM51" s="8"/>
      <c r="MON51" s="8"/>
      <c r="MOO51" s="8"/>
      <c r="MOP51" s="8"/>
      <c r="MOQ51" s="8"/>
      <c r="MOR51" s="8"/>
      <c r="MOS51" s="8"/>
      <c r="MOT51" s="8"/>
      <c r="MOU51" s="8"/>
      <c r="MOV51" s="8"/>
      <c r="MOW51" s="8"/>
      <c r="MOX51" s="8"/>
      <c r="MOY51" s="8"/>
      <c r="MOZ51" s="8"/>
      <c r="MPA51" s="8"/>
      <c r="MPB51" s="8"/>
      <c r="MPC51" s="8"/>
      <c r="MPD51" s="8"/>
      <c r="MPE51" s="8"/>
      <c r="MPF51" s="8"/>
      <c r="MPG51" s="8"/>
      <c r="MPH51" s="8"/>
      <c r="MPI51" s="8"/>
      <c r="MPJ51" s="8"/>
      <c r="MPK51" s="8"/>
      <c r="MPL51" s="8"/>
      <c r="MPM51" s="8"/>
      <c r="MPN51" s="8"/>
      <c r="MPO51" s="8"/>
      <c r="MPP51" s="8"/>
      <c r="MPQ51" s="8"/>
      <c r="MPR51" s="8"/>
      <c r="MPS51" s="8"/>
      <c r="MPT51" s="8"/>
      <c r="MPU51" s="8"/>
      <c r="MPV51" s="8"/>
      <c r="MPW51" s="8"/>
      <c r="MPX51" s="8"/>
      <c r="MPY51" s="8"/>
      <c r="MPZ51" s="8"/>
      <c r="MQA51" s="8"/>
      <c r="MQB51" s="8"/>
      <c r="MQC51" s="8"/>
      <c r="MQD51" s="8"/>
      <c r="MQE51" s="8"/>
      <c r="MQF51" s="8"/>
      <c r="MQG51" s="8"/>
      <c r="MQH51" s="8"/>
      <c r="MQI51" s="8"/>
      <c r="MQJ51" s="8"/>
      <c r="MQK51" s="8"/>
      <c r="MQL51" s="8"/>
      <c r="MQM51" s="8"/>
      <c r="MQN51" s="8"/>
      <c r="MQO51" s="8"/>
      <c r="MQP51" s="8"/>
      <c r="MQQ51" s="8"/>
      <c r="MQR51" s="8"/>
      <c r="MQS51" s="8"/>
      <c r="MQT51" s="8"/>
      <c r="MQU51" s="8"/>
      <c r="MQV51" s="8"/>
      <c r="MQW51" s="8"/>
      <c r="MQX51" s="8"/>
      <c r="MQY51" s="8"/>
      <c r="MQZ51" s="8"/>
      <c r="MRA51" s="8"/>
      <c r="MRB51" s="8"/>
      <c r="MRC51" s="8"/>
      <c r="MRD51" s="8"/>
      <c r="MRE51" s="8"/>
      <c r="MRF51" s="8"/>
      <c r="MRG51" s="8"/>
      <c r="MRH51" s="8"/>
      <c r="MRI51" s="8"/>
      <c r="MRJ51" s="8"/>
      <c r="MRK51" s="8"/>
      <c r="MRL51" s="8"/>
      <c r="MRM51" s="8"/>
      <c r="MRN51" s="8"/>
      <c r="MRO51" s="8"/>
      <c r="MRP51" s="8"/>
      <c r="MRQ51" s="8"/>
      <c r="MRR51" s="8"/>
      <c r="MRS51" s="8"/>
      <c r="MRT51" s="8"/>
      <c r="MRU51" s="8"/>
      <c r="MRV51" s="8"/>
      <c r="MRW51" s="8"/>
      <c r="MRX51" s="8"/>
      <c r="MRY51" s="8"/>
      <c r="MRZ51" s="8"/>
      <c r="MSA51" s="8"/>
      <c r="MSB51" s="8"/>
      <c r="MSC51" s="8"/>
      <c r="MSD51" s="8"/>
      <c r="MSE51" s="8"/>
      <c r="MSF51" s="8"/>
      <c r="MSG51" s="8"/>
      <c r="MSH51" s="8"/>
      <c r="MSI51" s="8"/>
      <c r="MSJ51" s="8"/>
      <c r="MSK51" s="8"/>
      <c r="MSL51" s="8"/>
      <c r="MSM51" s="8"/>
      <c r="MSN51" s="8"/>
      <c r="MSO51" s="8"/>
      <c r="MSP51" s="8"/>
      <c r="MSQ51" s="8"/>
      <c r="MSR51" s="8"/>
      <c r="MSS51" s="8"/>
      <c r="MST51" s="8"/>
      <c r="MSU51" s="8"/>
      <c r="MSV51" s="8"/>
      <c r="MSW51" s="8"/>
      <c r="MSX51" s="8"/>
      <c r="MSY51" s="8"/>
      <c r="MSZ51" s="8"/>
      <c r="MTA51" s="8"/>
      <c r="MTB51" s="8"/>
      <c r="MTC51" s="8"/>
      <c r="MTD51" s="8"/>
      <c r="MTE51" s="8"/>
      <c r="MTF51" s="8"/>
      <c r="MTG51" s="8"/>
      <c r="MTH51" s="8"/>
      <c r="MTI51" s="8"/>
      <c r="MTJ51" s="8"/>
      <c r="MTK51" s="8"/>
      <c r="MTL51" s="8"/>
      <c r="MTM51" s="8"/>
      <c r="MTN51" s="8"/>
      <c r="MTO51" s="8"/>
      <c r="MTP51" s="8"/>
      <c r="MTQ51" s="8"/>
      <c r="MTR51" s="8"/>
      <c r="MTS51" s="8"/>
      <c r="MTT51" s="8"/>
      <c r="MTU51" s="8"/>
      <c r="MTV51" s="8"/>
      <c r="MTW51" s="8"/>
      <c r="MTX51" s="8"/>
      <c r="MTY51" s="8"/>
      <c r="MTZ51" s="8"/>
      <c r="MUA51" s="8"/>
      <c r="MUB51" s="8"/>
      <c r="MUC51" s="8"/>
      <c r="MUD51" s="8"/>
      <c r="MUE51" s="8"/>
      <c r="MUF51" s="8"/>
      <c r="MUG51" s="8"/>
      <c r="MUH51" s="8"/>
      <c r="MUI51" s="8"/>
      <c r="MUJ51" s="8"/>
      <c r="MUK51" s="8"/>
      <c r="MUL51" s="8"/>
      <c r="MUM51" s="8"/>
      <c r="MUN51" s="8"/>
      <c r="MUO51" s="8"/>
      <c r="MUP51" s="8"/>
      <c r="MUQ51" s="8"/>
      <c r="MUR51" s="8"/>
      <c r="MUS51" s="8"/>
      <c r="MUT51" s="8"/>
      <c r="MUU51" s="8"/>
      <c r="MUV51" s="8"/>
      <c r="MUW51" s="8"/>
      <c r="MUX51" s="8"/>
      <c r="MUY51" s="8"/>
      <c r="MUZ51" s="8"/>
      <c r="MVA51" s="8"/>
      <c r="MVB51" s="8"/>
      <c r="MVC51" s="8"/>
      <c r="MVD51" s="8"/>
      <c r="MVE51" s="8"/>
      <c r="MVF51" s="8"/>
      <c r="MVG51" s="8"/>
      <c r="MVH51" s="8"/>
      <c r="MVI51" s="8"/>
      <c r="MVJ51" s="8"/>
      <c r="MVK51" s="8"/>
      <c r="MVL51" s="8"/>
      <c r="MVM51" s="8"/>
      <c r="MVN51" s="8"/>
      <c r="MVO51" s="8"/>
      <c r="MVP51" s="8"/>
      <c r="MVQ51" s="8"/>
      <c r="MVR51" s="8"/>
      <c r="MVS51" s="8"/>
      <c r="MVT51" s="8"/>
      <c r="MVU51" s="8"/>
      <c r="MVV51" s="8"/>
      <c r="MVW51" s="8"/>
      <c r="MVX51" s="8"/>
      <c r="MVY51" s="8"/>
      <c r="MVZ51" s="8"/>
      <c r="MWA51" s="8"/>
      <c r="MWB51" s="8"/>
      <c r="MWC51" s="8"/>
      <c r="MWD51" s="8"/>
      <c r="MWE51" s="8"/>
      <c r="MWF51" s="8"/>
      <c r="MWG51" s="8"/>
      <c r="MWH51" s="8"/>
      <c r="MWI51" s="8"/>
      <c r="MWJ51" s="8"/>
      <c r="MWK51" s="8"/>
      <c r="MWL51" s="8"/>
      <c r="MWM51" s="8"/>
      <c r="MWN51" s="8"/>
      <c r="MWO51" s="8"/>
      <c r="MWP51" s="8"/>
      <c r="MWQ51" s="8"/>
      <c r="MWR51" s="8"/>
      <c r="MWS51" s="8"/>
      <c r="MWT51" s="8"/>
      <c r="MWU51" s="8"/>
      <c r="MWV51" s="8"/>
      <c r="MWW51" s="8"/>
      <c r="MWX51" s="8"/>
      <c r="MWY51" s="8"/>
      <c r="MWZ51" s="8"/>
      <c r="MXA51" s="8"/>
      <c r="MXB51" s="8"/>
      <c r="MXC51" s="8"/>
      <c r="MXD51" s="8"/>
      <c r="MXE51" s="8"/>
      <c r="MXF51" s="8"/>
      <c r="MXG51" s="8"/>
      <c r="MXH51" s="8"/>
      <c r="MXI51" s="8"/>
      <c r="MXJ51" s="8"/>
      <c r="MXK51" s="8"/>
      <c r="MXL51" s="8"/>
      <c r="MXM51" s="8"/>
      <c r="MXN51" s="8"/>
      <c r="MXO51" s="8"/>
      <c r="MXP51" s="8"/>
      <c r="MXQ51" s="8"/>
      <c r="MXR51" s="8"/>
      <c r="MXS51" s="8"/>
      <c r="MXT51" s="8"/>
      <c r="MXU51" s="8"/>
      <c r="MXV51" s="8"/>
      <c r="MXW51" s="8"/>
      <c r="MXX51" s="8"/>
      <c r="MXY51" s="8"/>
      <c r="MXZ51" s="8"/>
      <c r="MYA51" s="8"/>
      <c r="MYB51" s="8"/>
      <c r="MYC51" s="8"/>
      <c r="MYD51" s="8"/>
      <c r="MYE51" s="8"/>
      <c r="MYF51" s="8"/>
      <c r="MYG51" s="8"/>
      <c r="MYH51" s="8"/>
      <c r="MYI51" s="8"/>
      <c r="MYJ51" s="8"/>
      <c r="MYK51" s="8"/>
      <c r="MYL51" s="8"/>
      <c r="MYM51" s="8"/>
      <c r="MYN51" s="8"/>
      <c r="MYO51" s="8"/>
      <c r="MYP51" s="8"/>
      <c r="MYQ51" s="8"/>
      <c r="MYR51" s="8"/>
      <c r="MYS51" s="8"/>
      <c r="MYT51" s="8"/>
      <c r="MYU51" s="8"/>
      <c r="MYV51" s="8"/>
      <c r="MYW51" s="8"/>
      <c r="MYX51" s="8"/>
      <c r="MYY51" s="8"/>
      <c r="MYZ51" s="8"/>
      <c r="MZA51" s="8"/>
      <c r="MZB51" s="8"/>
      <c r="MZC51" s="8"/>
      <c r="MZD51" s="8"/>
      <c r="MZE51" s="8"/>
      <c r="MZF51" s="8"/>
      <c r="MZG51" s="8"/>
      <c r="MZH51" s="8"/>
      <c r="MZI51" s="8"/>
      <c r="MZJ51" s="8"/>
      <c r="MZK51" s="8"/>
      <c r="MZL51" s="8"/>
      <c r="MZM51" s="8"/>
      <c r="MZN51" s="8"/>
      <c r="MZO51" s="8"/>
      <c r="MZP51" s="8"/>
      <c r="MZQ51" s="8"/>
      <c r="MZR51" s="8"/>
      <c r="MZS51" s="8"/>
      <c r="MZT51" s="8"/>
      <c r="MZU51" s="8"/>
      <c r="MZV51" s="8"/>
      <c r="MZW51" s="8"/>
      <c r="MZX51" s="8"/>
      <c r="MZY51" s="8"/>
      <c r="MZZ51" s="8"/>
      <c r="NAA51" s="8"/>
      <c r="NAB51" s="8"/>
      <c r="NAC51" s="8"/>
      <c r="NAD51" s="8"/>
      <c r="NAE51" s="8"/>
      <c r="NAF51" s="8"/>
      <c r="NAG51" s="8"/>
      <c r="NAH51" s="8"/>
      <c r="NAI51" s="8"/>
      <c r="NAJ51" s="8"/>
      <c r="NAK51" s="8"/>
      <c r="NAL51" s="8"/>
      <c r="NAM51" s="8"/>
      <c r="NAN51" s="8"/>
      <c r="NAO51" s="8"/>
      <c r="NAP51" s="8"/>
      <c r="NAQ51" s="8"/>
      <c r="NAR51" s="8"/>
      <c r="NAS51" s="8"/>
      <c r="NAT51" s="8"/>
      <c r="NAU51" s="8"/>
      <c r="NAV51" s="8"/>
      <c r="NAW51" s="8"/>
      <c r="NAX51" s="8"/>
      <c r="NAY51" s="8"/>
      <c r="NAZ51" s="8"/>
      <c r="NBA51" s="8"/>
      <c r="NBB51" s="8"/>
      <c r="NBC51" s="8"/>
      <c r="NBD51" s="8"/>
      <c r="NBE51" s="8"/>
      <c r="NBF51" s="8"/>
      <c r="NBG51" s="8"/>
      <c r="NBH51" s="8"/>
      <c r="NBI51" s="8"/>
      <c r="NBJ51" s="8"/>
      <c r="NBK51" s="8"/>
      <c r="NBL51" s="8"/>
      <c r="NBM51" s="8"/>
      <c r="NBN51" s="8"/>
      <c r="NBO51" s="8"/>
      <c r="NBP51" s="8"/>
      <c r="NBQ51" s="8"/>
      <c r="NBR51" s="8"/>
      <c r="NBS51" s="8"/>
      <c r="NBT51" s="8"/>
      <c r="NBU51" s="8"/>
      <c r="NBV51" s="8"/>
      <c r="NBW51" s="8"/>
      <c r="NBX51" s="8"/>
      <c r="NBY51" s="8"/>
      <c r="NBZ51" s="8"/>
      <c r="NCA51" s="8"/>
      <c r="NCB51" s="8"/>
      <c r="NCC51" s="8"/>
      <c r="NCD51" s="8"/>
      <c r="NCE51" s="8"/>
      <c r="NCF51" s="8"/>
      <c r="NCG51" s="8"/>
      <c r="NCH51" s="8"/>
      <c r="NCI51" s="8"/>
      <c r="NCJ51" s="8"/>
      <c r="NCK51" s="8"/>
      <c r="NCL51" s="8"/>
      <c r="NCM51" s="8"/>
      <c r="NCN51" s="8"/>
      <c r="NCO51" s="8"/>
      <c r="NCP51" s="8"/>
      <c r="NCQ51" s="8"/>
      <c r="NCR51" s="8"/>
      <c r="NCS51" s="8"/>
      <c r="NCT51" s="8"/>
      <c r="NCU51" s="8"/>
      <c r="NCV51" s="8"/>
      <c r="NCW51" s="8"/>
      <c r="NCX51" s="8"/>
      <c r="NCY51" s="8"/>
      <c r="NCZ51" s="8"/>
      <c r="NDA51" s="8"/>
      <c r="NDB51" s="8"/>
      <c r="NDC51" s="8"/>
      <c r="NDD51" s="8"/>
      <c r="NDE51" s="8"/>
      <c r="NDF51" s="8"/>
      <c r="NDG51" s="8"/>
      <c r="NDH51" s="8"/>
      <c r="NDI51" s="8"/>
      <c r="NDJ51" s="8"/>
      <c r="NDK51" s="8"/>
      <c r="NDL51" s="8"/>
      <c r="NDM51" s="8"/>
      <c r="NDN51" s="8"/>
      <c r="NDO51" s="8"/>
      <c r="NDP51" s="8"/>
      <c r="NDQ51" s="8"/>
      <c r="NDR51" s="8"/>
      <c r="NDS51" s="8"/>
      <c r="NDT51" s="8"/>
      <c r="NDU51" s="8"/>
      <c r="NDV51" s="8"/>
      <c r="NDW51" s="8"/>
      <c r="NDX51" s="8"/>
      <c r="NDY51" s="8"/>
      <c r="NDZ51" s="8"/>
      <c r="NEA51" s="8"/>
      <c r="NEB51" s="8"/>
      <c r="NEC51" s="8"/>
      <c r="NED51" s="8"/>
      <c r="NEE51" s="8"/>
      <c r="NEF51" s="8"/>
      <c r="NEG51" s="8"/>
      <c r="NEH51" s="8"/>
      <c r="NEI51" s="8"/>
      <c r="NEJ51" s="8"/>
      <c r="NEK51" s="8"/>
      <c r="NEL51" s="8"/>
      <c r="NEM51" s="8"/>
      <c r="NEN51" s="8"/>
      <c r="NEO51" s="8"/>
      <c r="NEP51" s="8"/>
      <c r="NEQ51" s="8"/>
      <c r="NER51" s="8"/>
      <c r="NES51" s="8"/>
      <c r="NET51" s="8"/>
      <c r="NEU51" s="8"/>
      <c r="NEV51" s="8"/>
      <c r="NEW51" s="8"/>
      <c r="NEX51" s="8"/>
      <c r="NEY51" s="8"/>
      <c r="NEZ51" s="8"/>
      <c r="NFA51" s="8"/>
      <c r="NFB51" s="8"/>
      <c r="NFC51" s="8"/>
      <c r="NFD51" s="8"/>
      <c r="NFE51" s="8"/>
      <c r="NFF51" s="8"/>
      <c r="NFG51" s="8"/>
      <c r="NFH51" s="8"/>
      <c r="NFI51" s="8"/>
      <c r="NFJ51" s="8"/>
      <c r="NFK51" s="8"/>
      <c r="NFL51" s="8"/>
      <c r="NFM51" s="8"/>
      <c r="NFN51" s="8"/>
      <c r="NFO51" s="8"/>
      <c r="NFP51" s="8"/>
      <c r="NFQ51" s="8"/>
      <c r="NFR51" s="8"/>
      <c r="NFS51" s="8"/>
      <c r="NFT51" s="8"/>
      <c r="NFU51" s="8"/>
      <c r="NFV51" s="8"/>
      <c r="NFW51" s="8"/>
      <c r="NFX51" s="8"/>
      <c r="NFY51" s="8"/>
      <c r="NFZ51" s="8"/>
      <c r="NGA51" s="8"/>
      <c r="NGB51" s="8"/>
      <c r="NGC51" s="8"/>
      <c r="NGD51" s="8"/>
      <c r="NGE51" s="8"/>
      <c r="NGF51" s="8"/>
      <c r="NGG51" s="8"/>
      <c r="NGH51" s="8"/>
      <c r="NGI51" s="8"/>
      <c r="NGJ51" s="8"/>
      <c r="NGK51" s="8"/>
      <c r="NGL51" s="8"/>
      <c r="NGM51" s="8"/>
      <c r="NGN51" s="8"/>
      <c r="NGO51" s="8"/>
      <c r="NGP51" s="8"/>
      <c r="NGQ51" s="8"/>
      <c r="NGR51" s="8"/>
      <c r="NGS51" s="8"/>
      <c r="NGT51" s="8"/>
      <c r="NGU51" s="8"/>
      <c r="NGV51" s="8"/>
      <c r="NGW51" s="8"/>
      <c r="NGX51" s="8"/>
      <c r="NGY51" s="8"/>
      <c r="NGZ51" s="8"/>
      <c r="NHA51" s="8"/>
      <c r="NHB51" s="8"/>
      <c r="NHC51" s="8"/>
      <c r="NHD51" s="8"/>
      <c r="NHE51" s="8"/>
      <c r="NHF51" s="8"/>
      <c r="NHG51" s="8"/>
      <c r="NHH51" s="8"/>
      <c r="NHI51" s="8"/>
      <c r="NHJ51" s="8"/>
      <c r="NHK51" s="8"/>
      <c r="NHL51" s="8"/>
      <c r="NHM51" s="8"/>
      <c r="NHN51" s="8"/>
      <c r="NHO51" s="8"/>
      <c r="NHP51" s="8"/>
      <c r="NHQ51" s="8"/>
      <c r="NHR51" s="8"/>
      <c r="NHS51" s="8"/>
      <c r="NHT51" s="8"/>
      <c r="NHU51" s="8"/>
      <c r="NHV51" s="8"/>
      <c r="NHW51" s="8"/>
      <c r="NHX51" s="8"/>
      <c r="NHY51" s="8"/>
      <c r="NHZ51" s="8"/>
      <c r="NIA51" s="8"/>
      <c r="NIB51" s="8"/>
      <c r="NIC51" s="8"/>
      <c r="NID51" s="8"/>
      <c r="NIE51" s="8"/>
      <c r="NIF51" s="8"/>
      <c r="NIG51" s="8"/>
      <c r="NIH51" s="8"/>
      <c r="NII51" s="8"/>
      <c r="NIJ51" s="8"/>
      <c r="NIK51" s="8"/>
      <c r="NIL51" s="8"/>
      <c r="NIM51" s="8"/>
      <c r="NIN51" s="8"/>
      <c r="NIO51" s="8"/>
      <c r="NIP51" s="8"/>
      <c r="NIQ51" s="8"/>
      <c r="NIR51" s="8"/>
      <c r="NIS51" s="8"/>
      <c r="NIT51" s="8"/>
      <c r="NIU51" s="8"/>
      <c r="NIV51" s="8"/>
      <c r="NIW51" s="8"/>
      <c r="NIX51" s="8"/>
      <c r="NIY51" s="8"/>
      <c r="NIZ51" s="8"/>
      <c r="NJA51" s="8"/>
      <c r="NJB51" s="8"/>
      <c r="NJC51" s="8"/>
      <c r="NJD51" s="8"/>
      <c r="NJE51" s="8"/>
      <c r="NJF51" s="8"/>
      <c r="NJG51" s="8"/>
      <c r="NJH51" s="8"/>
      <c r="NJI51" s="8"/>
      <c r="NJJ51" s="8"/>
      <c r="NJK51" s="8"/>
      <c r="NJL51" s="8"/>
      <c r="NJM51" s="8"/>
      <c r="NJN51" s="8"/>
      <c r="NJO51" s="8"/>
      <c r="NJP51" s="8"/>
      <c r="NJQ51" s="8"/>
      <c r="NJR51" s="8"/>
      <c r="NJS51" s="8"/>
      <c r="NJT51" s="8"/>
      <c r="NJU51" s="8"/>
      <c r="NJV51" s="8"/>
      <c r="NJW51" s="8"/>
      <c r="NJX51" s="8"/>
      <c r="NJY51" s="8"/>
      <c r="NJZ51" s="8"/>
      <c r="NKA51" s="8"/>
      <c r="NKB51" s="8"/>
      <c r="NKC51" s="8"/>
      <c r="NKD51" s="8"/>
      <c r="NKE51" s="8"/>
      <c r="NKF51" s="8"/>
      <c r="NKG51" s="8"/>
      <c r="NKH51" s="8"/>
      <c r="NKI51" s="8"/>
      <c r="NKJ51" s="8"/>
      <c r="NKK51" s="8"/>
      <c r="NKL51" s="8"/>
      <c r="NKM51" s="8"/>
      <c r="NKN51" s="8"/>
      <c r="NKO51" s="8"/>
      <c r="NKP51" s="8"/>
      <c r="NKQ51" s="8"/>
      <c r="NKR51" s="8"/>
      <c r="NKS51" s="8"/>
      <c r="NKT51" s="8"/>
      <c r="NKU51" s="8"/>
      <c r="NKV51" s="8"/>
      <c r="NKW51" s="8"/>
      <c r="NKX51" s="8"/>
      <c r="NKY51" s="8"/>
      <c r="NKZ51" s="8"/>
      <c r="NLA51" s="8"/>
      <c r="NLB51" s="8"/>
      <c r="NLC51" s="8"/>
      <c r="NLD51" s="8"/>
      <c r="NLE51" s="8"/>
      <c r="NLF51" s="8"/>
      <c r="NLG51" s="8"/>
      <c r="NLH51" s="8"/>
      <c r="NLI51" s="8"/>
      <c r="NLJ51" s="8"/>
      <c r="NLK51" s="8"/>
      <c r="NLL51" s="8"/>
      <c r="NLM51" s="8"/>
      <c r="NLN51" s="8"/>
      <c r="NLO51" s="8"/>
      <c r="NLP51" s="8"/>
      <c r="NLQ51" s="8"/>
      <c r="NLR51" s="8"/>
      <c r="NLS51" s="8"/>
      <c r="NLT51" s="8"/>
      <c r="NLU51" s="8"/>
      <c r="NLV51" s="8"/>
      <c r="NLW51" s="8"/>
      <c r="NLX51" s="8"/>
      <c r="NLY51" s="8"/>
      <c r="NLZ51" s="8"/>
      <c r="NMA51" s="8"/>
      <c r="NMB51" s="8"/>
      <c r="NMC51" s="8"/>
      <c r="NMD51" s="8"/>
      <c r="NME51" s="8"/>
      <c r="NMF51" s="8"/>
      <c r="NMG51" s="8"/>
      <c r="NMH51" s="8"/>
      <c r="NMI51" s="8"/>
      <c r="NMJ51" s="8"/>
      <c r="NMK51" s="8"/>
      <c r="NML51" s="8"/>
      <c r="NMM51" s="8"/>
      <c r="NMN51" s="8"/>
      <c r="NMO51" s="8"/>
      <c r="NMP51" s="8"/>
      <c r="NMQ51" s="8"/>
      <c r="NMR51" s="8"/>
      <c r="NMS51" s="8"/>
      <c r="NMT51" s="8"/>
      <c r="NMU51" s="8"/>
      <c r="NMV51" s="8"/>
      <c r="NMW51" s="8"/>
      <c r="NMX51" s="8"/>
      <c r="NMY51" s="8"/>
      <c r="NMZ51" s="8"/>
      <c r="NNA51" s="8"/>
      <c r="NNB51" s="8"/>
      <c r="NNC51" s="8"/>
      <c r="NND51" s="8"/>
      <c r="NNE51" s="8"/>
      <c r="NNF51" s="8"/>
      <c r="NNG51" s="8"/>
      <c r="NNH51" s="8"/>
      <c r="NNI51" s="8"/>
      <c r="NNJ51" s="8"/>
      <c r="NNK51" s="8"/>
      <c r="NNL51" s="8"/>
      <c r="NNM51" s="8"/>
      <c r="NNN51" s="8"/>
      <c r="NNO51" s="8"/>
      <c r="NNP51" s="8"/>
      <c r="NNQ51" s="8"/>
      <c r="NNR51" s="8"/>
      <c r="NNS51" s="8"/>
      <c r="NNT51" s="8"/>
      <c r="NNU51" s="8"/>
      <c r="NNV51" s="8"/>
      <c r="NNW51" s="8"/>
      <c r="NNX51" s="8"/>
      <c r="NNY51" s="8"/>
      <c r="NNZ51" s="8"/>
      <c r="NOA51" s="8"/>
      <c r="NOB51" s="8"/>
      <c r="NOC51" s="8"/>
      <c r="NOD51" s="8"/>
      <c r="NOE51" s="8"/>
      <c r="NOF51" s="8"/>
      <c r="NOG51" s="8"/>
      <c r="NOH51" s="8"/>
      <c r="NOI51" s="8"/>
      <c r="NOJ51" s="8"/>
      <c r="NOK51" s="8"/>
      <c r="NOL51" s="8"/>
      <c r="NOM51" s="8"/>
      <c r="NON51" s="8"/>
      <c r="NOO51" s="8"/>
      <c r="NOP51" s="8"/>
      <c r="NOQ51" s="8"/>
      <c r="NOR51" s="8"/>
      <c r="NOS51" s="8"/>
      <c r="NOT51" s="8"/>
      <c r="NOU51" s="8"/>
      <c r="NOV51" s="8"/>
      <c r="NOW51" s="8"/>
      <c r="NOX51" s="8"/>
      <c r="NOY51" s="8"/>
      <c r="NOZ51" s="8"/>
      <c r="NPA51" s="8"/>
      <c r="NPB51" s="8"/>
      <c r="NPC51" s="8"/>
      <c r="NPD51" s="8"/>
      <c r="NPE51" s="8"/>
      <c r="NPF51" s="8"/>
      <c r="NPG51" s="8"/>
      <c r="NPH51" s="8"/>
      <c r="NPI51" s="8"/>
      <c r="NPJ51" s="8"/>
      <c r="NPK51" s="8"/>
      <c r="NPL51" s="8"/>
      <c r="NPM51" s="8"/>
      <c r="NPN51" s="8"/>
      <c r="NPO51" s="8"/>
      <c r="NPP51" s="8"/>
      <c r="NPQ51" s="8"/>
      <c r="NPR51" s="8"/>
      <c r="NPS51" s="8"/>
      <c r="NPT51" s="8"/>
      <c r="NPU51" s="8"/>
      <c r="NPV51" s="8"/>
      <c r="NPW51" s="8"/>
      <c r="NPX51" s="8"/>
      <c r="NPY51" s="8"/>
      <c r="NPZ51" s="8"/>
      <c r="NQA51" s="8"/>
      <c r="NQB51" s="8"/>
      <c r="NQC51" s="8"/>
      <c r="NQD51" s="8"/>
      <c r="NQE51" s="8"/>
      <c r="NQF51" s="8"/>
      <c r="NQG51" s="8"/>
      <c r="NQH51" s="8"/>
      <c r="NQI51" s="8"/>
      <c r="NQJ51" s="8"/>
      <c r="NQK51" s="8"/>
      <c r="NQL51" s="8"/>
      <c r="NQM51" s="8"/>
      <c r="NQN51" s="8"/>
      <c r="NQO51" s="8"/>
      <c r="NQP51" s="8"/>
      <c r="NQQ51" s="8"/>
      <c r="NQR51" s="8"/>
      <c r="NQS51" s="8"/>
      <c r="NQT51" s="8"/>
      <c r="NQU51" s="8"/>
      <c r="NQV51" s="8"/>
      <c r="NQW51" s="8"/>
      <c r="NQX51" s="8"/>
      <c r="NQY51" s="8"/>
      <c r="NQZ51" s="8"/>
      <c r="NRA51" s="8"/>
      <c r="NRB51" s="8"/>
      <c r="NRC51" s="8"/>
      <c r="NRD51" s="8"/>
      <c r="NRE51" s="8"/>
      <c r="NRF51" s="8"/>
      <c r="NRG51" s="8"/>
      <c r="NRH51" s="8"/>
      <c r="NRI51" s="8"/>
      <c r="NRJ51" s="8"/>
      <c r="NRK51" s="8"/>
      <c r="NRL51" s="8"/>
      <c r="NRM51" s="8"/>
      <c r="NRN51" s="8"/>
      <c r="NRO51" s="8"/>
      <c r="NRP51" s="8"/>
      <c r="NRQ51" s="8"/>
      <c r="NRR51" s="8"/>
      <c r="NRS51" s="8"/>
      <c r="NRT51" s="8"/>
      <c r="NRU51" s="8"/>
      <c r="NRV51" s="8"/>
      <c r="NRW51" s="8"/>
      <c r="NRX51" s="8"/>
      <c r="NRY51" s="8"/>
      <c r="NRZ51" s="8"/>
      <c r="NSA51" s="8"/>
      <c r="NSB51" s="8"/>
      <c r="NSC51" s="8"/>
      <c r="NSD51" s="8"/>
      <c r="NSE51" s="8"/>
      <c r="NSF51" s="8"/>
      <c r="NSG51" s="8"/>
      <c r="NSH51" s="8"/>
      <c r="NSI51" s="8"/>
      <c r="NSJ51" s="8"/>
      <c r="NSK51" s="8"/>
      <c r="NSL51" s="8"/>
      <c r="NSM51" s="8"/>
      <c r="NSN51" s="8"/>
      <c r="NSO51" s="8"/>
      <c r="NSP51" s="8"/>
      <c r="NSQ51" s="8"/>
      <c r="NSR51" s="8"/>
      <c r="NSS51" s="8"/>
      <c r="NST51" s="8"/>
      <c r="NSU51" s="8"/>
      <c r="NSV51" s="8"/>
      <c r="NSW51" s="8"/>
      <c r="NSX51" s="8"/>
      <c r="NSY51" s="8"/>
      <c r="NSZ51" s="8"/>
      <c r="NTA51" s="8"/>
      <c r="NTB51" s="8"/>
      <c r="NTC51" s="8"/>
      <c r="NTD51" s="8"/>
      <c r="NTE51" s="8"/>
      <c r="NTF51" s="8"/>
      <c r="NTG51" s="8"/>
      <c r="NTH51" s="8"/>
      <c r="NTI51" s="8"/>
      <c r="NTJ51" s="8"/>
      <c r="NTK51" s="8"/>
      <c r="NTL51" s="8"/>
      <c r="NTM51" s="8"/>
      <c r="NTN51" s="8"/>
      <c r="NTO51" s="8"/>
      <c r="NTP51" s="8"/>
      <c r="NTQ51" s="8"/>
      <c r="NTR51" s="8"/>
      <c r="NTS51" s="8"/>
      <c r="NTT51" s="8"/>
      <c r="NTU51" s="8"/>
      <c r="NTV51" s="8"/>
      <c r="NTW51" s="8"/>
      <c r="NTX51" s="8"/>
      <c r="NTY51" s="8"/>
      <c r="NTZ51" s="8"/>
      <c r="NUA51" s="8"/>
      <c r="NUB51" s="8"/>
      <c r="NUC51" s="8"/>
      <c r="NUD51" s="8"/>
      <c r="NUE51" s="8"/>
      <c r="NUF51" s="8"/>
      <c r="NUG51" s="8"/>
      <c r="NUH51" s="8"/>
      <c r="NUI51" s="8"/>
      <c r="NUJ51" s="8"/>
      <c r="NUK51" s="8"/>
      <c r="NUL51" s="8"/>
      <c r="NUM51" s="8"/>
      <c r="NUN51" s="8"/>
      <c r="NUO51" s="8"/>
      <c r="NUP51" s="8"/>
      <c r="NUQ51" s="8"/>
      <c r="NUR51" s="8"/>
      <c r="NUS51" s="8"/>
      <c r="NUT51" s="8"/>
      <c r="NUU51" s="8"/>
      <c r="NUV51" s="8"/>
      <c r="NUW51" s="8"/>
      <c r="NUX51" s="8"/>
      <c r="NUY51" s="8"/>
      <c r="NUZ51" s="8"/>
      <c r="NVA51" s="8"/>
      <c r="NVB51" s="8"/>
      <c r="NVC51" s="8"/>
      <c r="NVD51" s="8"/>
      <c r="NVE51" s="8"/>
      <c r="NVF51" s="8"/>
      <c r="NVG51" s="8"/>
      <c r="NVH51" s="8"/>
      <c r="NVI51" s="8"/>
      <c r="NVJ51" s="8"/>
      <c r="NVK51" s="8"/>
      <c r="NVL51" s="8"/>
      <c r="NVM51" s="8"/>
      <c r="NVN51" s="8"/>
      <c r="NVO51" s="8"/>
      <c r="NVP51" s="8"/>
      <c r="NVQ51" s="8"/>
      <c r="NVR51" s="8"/>
      <c r="NVS51" s="8"/>
      <c r="NVT51" s="8"/>
      <c r="NVU51" s="8"/>
      <c r="NVV51" s="8"/>
      <c r="NVW51" s="8"/>
      <c r="NVX51" s="8"/>
      <c r="NVY51" s="8"/>
      <c r="NVZ51" s="8"/>
      <c r="NWA51" s="8"/>
      <c r="NWB51" s="8"/>
      <c r="NWC51" s="8"/>
      <c r="NWD51" s="8"/>
      <c r="NWE51" s="8"/>
      <c r="NWF51" s="8"/>
      <c r="NWG51" s="8"/>
      <c r="NWH51" s="8"/>
      <c r="NWI51" s="8"/>
      <c r="NWJ51" s="8"/>
      <c r="NWK51" s="8"/>
      <c r="NWL51" s="8"/>
      <c r="NWM51" s="8"/>
      <c r="NWN51" s="8"/>
      <c r="NWO51" s="8"/>
      <c r="NWP51" s="8"/>
      <c r="NWQ51" s="8"/>
      <c r="NWR51" s="8"/>
      <c r="NWS51" s="8"/>
      <c r="NWT51" s="8"/>
      <c r="NWU51" s="8"/>
      <c r="NWV51" s="8"/>
      <c r="NWW51" s="8"/>
      <c r="NWX51" s="8"/>
      <c r="NWY51" s="8"/>
      <c r="NWZ51" s="8"/>
      <c r="NXA51" s="8"/>
      <c r="NXB51" s="8"/>
      <c r="NXC51" s="8"/>
      <c r="NXD51" s="8"/>
      <c r="NXE51" s="8"/>
      <c r="NXF51" s="8"/>
      <c r="NXG51" s="8"/>
      <c r="NXH51" s="8"/>
      <c r="NXI51" s="8"/>
      <c r="NXJ51" s="8"/>
      <c r="NXK51" s="8"/>
      <c r="NXL51" s="8"/>
      <c r="NXM51" s="8"/>
      <c r="NXN51" s="8"/>
      <c r="NXO51" s="8"/>
      <c r="NXP51" s="8"/>
      <c r="NXQ51" s="8"/>
      <c r="NXR51" s="8"/>
      <c r="NXS51" s="8"/>
      <c r="NXT51" s="8"/>
      <c r="NXU51" s="8"/>
      <c r="NXV51" s="8"/>
      <c r="NXW51" s="8"/>
      <c r="NXX51" s="8"/>
      <c r="NXY51" s="8"/>
      <c r="NXZ51" s="8"/>
      <c r="NYA51" s="8"/>
      <c r="NYB51" s="8"/>
      <c r="NYC51" s="8"/>
      <c r="NYD51" s="8"/>
      <c r="NYE51" s="8"/>
      <c r="NYF51" s="8"/>
      <c r="NYG51" s="8"/>
      <c r="NYH51" s="8"/>
      <c r="NYI51" s="8"/>
      <c r="NYJ51" s="8"/>
      <c r="NYK51" s="8"/>
      <c r="NYL51" s="8"/>
      <c r="NYM51" s="8"/>
      <c r="NYN51" s="8"/>
      <c r="NYO51" s="8"/>
      <c r="NYP51" s="8"/>
      <c r="NYQ51" s="8"/>
      <c r="NYR51" s="8"/>
      <c r="NYS51" s="8"/>
      <c r="NYT51" s="8"/>
      <c r="NYU51" s="8"/>
      <c r="NYV51" s="8"/>
      <c r="NYW51" s="8"/>
      <c r="NYX51" s="8"/>
      <c r="NYY51" s="8"/>
      <c r="NYZ51" s="8"/>
      <c r="NZA51" s="8"/>
      <c r="NZB51" s="8"/>
      <c r="NZC51" s="8"/>
      <c r="NZD51" s="8"/>
      <c r="NZE51" s="8"/>
      <c r="NZF51" s="8"/>
      <c r="NZG51" s="8"/>
      <c r="NZH51" s="8"/>
      <c r="NZI51" s="8"/>
      <c r="NZJ51" s="8"/>
      <c r="NZK51" s="8"/>
      <c r="NZL51" s="8"/>
      <c r="NZM51" s="8"/>
      <c r="NZN51" s="8"/>
      <c r="NZO51" s="8"/>
      <c r="NZP51" s="8"/>
      <c r="NZQ51" s="8"/>
      <c r="NZR51" s="8"/>
      <c r="NZS51" s="8"/>
      <c r="NZT51" s="8"/>
      <c r="NZU51" s="8"/>
      <c r="NZV51" s="8"/>
      <c r="NZW51" s="8"/>
      <c r="NZX51" s="8"/>
      <c r="NZY51" s="8"/>
      <c r="NZZ51" s="8"/>
      <c r="OAA51" s="8"/>
      <c r="OAB51" s="8"/>
      <c r="OAC51" s="8"/>
      <c r="OAD51" s="8"/>
      <c r="OAE51" s="8"/>
      <c r="OAF51" s="8"/>
      <c r="OAG51" s="8"/>
      <c r="OAH51" s="8"/>
      <c r="OAI51" s="8"/>
      <c r="OAJ51" s="8"/>
      <c r="OAK51" s="8"/>
      <c r="OAL51" s="8"/>
      <c r="OAM51" s="8"/>
      <c r="OAN51" s="8"/>
      <c r="OAO51" s="8"/>
      <c r="OAP51" s="8"/>
      <c r="OAQ51" s="8"/>
      <c r="OAR51" s="8"/>
      <c r="OAS51" s="8"/>
      <c r="OAT51" s="8"/>
      <c r="OAU51" s="8"/>
      <c r="OAV51" s="8"/>
      <c r="OAW51" s="8"/>
      <c r="OAX51" s="8"/>
      <c r="OAY51" s="8"/>
      <c r="OAZ51" s="8"/>
      <c r="OBA51" s="8"/>
      <c r="OBB51" s="8"/>
      <c r="OBC51" s="8"/>
      <c r="OBD51" s="8"/>
      <c r="OBE51" s="8"/>
      <c r="OBF51" s="8"/>
      <c r="OBG51" s="8"/>
      <c r="OBH51" s="8"/>
      <c r="OBI51" s="8"/>
      <c r="OBJ51" s="8"/>
      <c r="OBK51" s="8"/>
      <c r="OBL51" s="8"/>
      <c r="OBM51" s="8"/>
      <c r="OBN51" s="8"/>
      <c r="OBO51" s="8"/>
      <c r="OBP51" s="8"/>
      <c r="OBQ51" s="8"/>
      <c r="OBR51" s="8"/>
      <c r="OBS51" s="8"/>
      <c r="OBT51" s="8"/>
      <c r="OBU51" s="8"/>
      <c r="OBV51" s="8"/>
      <c r="OBW51" s="8"/>
      <c r="OBX51" s="8"/>
      <c r="OBY51" s="8"/>
      <c r="OBZ51" s="8"/>
      <c r="OCA51" s="8"/>
      <c r="OCB51" s="8"/>
      <c r="OCC51" s="8"/>
      <c r="OCD51" s="8"/>
      <c r="OCE51" s="8"/>
      <c r="OCF51" s="8"/>
      <c r="OCG51" s="8"/>
      <c r="OCH51" s="8"/>
      <c r="OCI51" s="8"/>
      <c r="OCJ51" s="8"/>
      <c r="OCK51" s="8"/>
      <c r="OCL51" s="8"/>
      <c r="OCM51" s="8"/>
      <c r="OCN51" s="8"/>
      <c r="OCO51" s="8"/>
      <c r="OCP51" s="8"/>
      <c r="OCQ51" s="8"/>
      <c r="OCR51" s="8"/>
      <c r="OCS51" s="8"/>
      <c r="OCT51" s="8"/>
      <c r="OCU51" s="8"/>
      <c r="OCV51" s="8"/>
      <c r="OCW51" s="8"/>
      <c r="OCX51" s="8"/>
      <c r="OCY51" s="8"/>
      <c r="OCZ51" s="8"/>
      <c r="ODA51" s="8"/>
      <c r="ODB51" s="8"/>
      <c r="ODC51" s="8"/>
      <c r="ODD51" s="8"/>
      <c r="ODE51" s="8"/>
      <c r="ODF51" s="8"/>
      <c r="ODG51" s="8"/>
      <c r="ODH51" s="8"/>
      <c r="ODI51" s="8"/>
      <c r="ODJ51" s="8"/>
      <c r="ODK51" s="8"/>
      <c r="ODL51" s="8"/>
      <c r="ODM51" s="8"/>
      <c r="ODN51" s="8"/>
      <c r="ODO51" s="8"/>
      <c r="ODP51" s="8"/>
      <c r="ODQ51" s="8"/>
      <c r="ODR51" s="8"/>
      <c r="ODS51" s="8"/>
      <c r="ODT51" s="8"/>
      <c r="ODU51" s="8"/>
      <c r="ODV51" s="8"/>
      <c r="ODW51" s="8"/>
      <c r="ODX51" s="8"/>
      <c r="ODY51" s="8"/>
      <c r="ODZ51" s="8"/>
      <c r="OEA51" s="8"/>
      <c r="OEB51" s="8"/>
      <c r="OEC51" s="8"/>
      <c r="OED51" s="8"/>
      <c r="OEE51" s="8"/>
      <c r="OEF51" s="8"/>
      <c r="OEG51" s="8"/>
      <c r="OEH51" s="8"/>
      <c r="OEI51" s="8"/>
      <c r="OEJ51" s="8"/>
      <c r="OEK51" s="8"/>
      <c r="OEL51" s="8"/>
      <c r="OEM51" s="8"/>
      <c r="OEN51" s="8"/>
      <c r="OEO51" s="8"/>
      <c r="OEP51" s="8"/>
      <c r="OEQ51" s="8"/>
      <c r="OER51" s="8"/>
      <c r="OES51" s="8"/>
      <c r="OET51" s="8"/>
      <c r="OEU51" s="8"/>
      <c r="OEV51" s="8"/>
      <c r="OEW51" s="8"/>
      <c r="OEX51" s="8"/>
      <c r="OEY51" s="8"/>
      <c r="OEZ51" s="8"/>
      <c r="OFA51" s="8"/>
      <c r="OFB51" s="8"/>
      <c r="OFC51" s="8"/>
      <c r="OFD51" s="8"/>
      <c r="OFE51" s="8"/>
      <c r="OFF51" s="8"/>
      <c r="OFG51" s="8"/>
      <c r="OFH51" s="8"/>
      <c r="OFI51" s="8"/>
      <c r="OFJ51" s="8"/>
      <c r="OFK51" s="8"/>
      <c r="OFL51" s="8"/>
      <c r="OFM51" s="8"/>
      <c r="OFN51" s="8"/>
      <c r="OFO51" s="8"/>
      <c r="OFP51" s="8"/>
      <c r="OFQ51" s="8"/>
      <c r="OFR51" s="8"/>
      <c r="OFS51" s="8"/>
      <c r="OFT51" s="8"/>
      <c r="OFU51" s="8"/>
      <c r="OFV51" s="8"/>
      <c r="OFW51" s="8"/>
      <c r="OFX51" s="8"/>
      <c r="OFY51" s="8"/>
      <c r="OFZ51" s="8"/>
      <c r="OGA51" s="8"/>
      <c r="OGB51" s="8"/>
      <c r="OGC51" s="8"/>
      <c r="OGD51" s="8"/>
      <c r="OGE51" s="8"/>
      <c r="OGF51" s="8"/>
      <c r="OGG51" s="8"/>
      <c r="OGH51" s="8"/>
      <c r="OGI51" s="8"/>
      <c r="OGJ51" s="8"/>
      <c r="OGK51" s="8"/>
      <c r="OGL51" s="8"/>
      <c r="OGM51" s="8"/>
      <c r="OGN51" s="8"/>
      <c r="OGO51" s="8"/>
      <c r="OGP51" s="8"/>
      <c r="OGQ51" s="8"/>
      <c r="OGR51" s="8"/>
      <c r="OGS51" s="8"/>
      <c r="OGT51" s="8"/>
      <c r="OGU51" s="8"/>
      <c r="OGV51" s="8"/>
      <c r="OGW51" s="8"/>
      <c r="OGX51" s="8"/>
      <c r="OGY51" s="8"/>
      <c r="OGZ51" s="8"/>
      <c r="OHA51" s="8"/>
      <c r="OHB51" s="8"/>
      <c r="OHC51" s="8"/>
      <c r="OHD51" s="8"/>
      <c r="OHE51" s="8"/>
      <c r="OHF51" s="8"/>
      <c r="OHG51" s="8"/>
      <c r="OHH51" s="8"/>
      <c r="OHI51" s="8"/>
      <c r="OHJ51" s="8"/>
      <c r="OHK51" s="8"/>
      <c r="OHL51" s="8"/>
      <c r="OHM51" s="8"/>
      <c r="OHN51" s="8"/>
      <c r="OHO51" s="8"/>
      <c r="OHP51" s="8"/>
      <c r="OHQ51" s="8"/>
      <c r="OHR51" s="8"/>
      <c r="OHS51" s="8"/>
      <c r="OHT51" s="8"/>
      <c r="OHU51" s="8"/>
      <c r="OHV51" s="8"/>
      <c r="OHW51" s="8"/>
      <c r="OHX51" s="8"/>
      <c r="OHY51" s="8"/>
      <c r="OHZ51" s="8"/>
      <c r="OIA51" s="8"/>
      <c r="OIB51" s="8"/>
      <c r="OIC51" s="8"/>
      <c r="OID51" s="8"/>
      <c r="OIE51" s="8"/>
      <c r="OIF51" s="8"/>
      <c r="OIG51" s="8"/>
      <c r="OIH51" s="8"/>
      <c r="OII51" s="8"/>
      <c r="OIJ51" s="8"/>
      <c r="OIK51" s="8"/>
      <c r="OIL51" s="8"/>
      <c r="OIM51" s="8"/>
      <c r="OIN51" s="8"/>
      <c r="OIO51" s="8"/>
      <c r="OIP51" s="8"/>
      <c r="OIQ51" s="8"/>
      <c r="OIR51" s="8"/>
      <c r="OIS51" s="8"/>
      <c r="OIT51" s="8"/>
      <c r="OIU51" s="8"/>
      <c r="OIV51" s="8"/>
      <c r="OIW51" s="8"/>
      <c r="OIX51" s="8"/>
      <c r="OIY51" s="8"/>
      <c r="OIZ51" s="8"/>
      <c r="OJA51" s="8"/>
      <c r="OJB51" s="8"/>
      <c r="OJC51" s="8"/>
      <c r="OJD51" s="8"/>
      <c r="OJE51" s="8"/>
      <c r="OJF51" s="8"/>
      <c r="OJG51" s="8"/>
      <c r="OJH51" s="8"/>
      <c r="OJI51" s="8"/>
      <c r="OJJ51" s="8"/>
      <c r="OJK51" s="8"/>
      <c r="OJL51" s="8"/>
      <c r="OJM51" s="8"/>
      <c r="OJN51" s="8"/>
      <c r="OJO51" s="8"/>
      <c r="OJP51" s="8"/>
      <c r="OJQ51" s="8"/>
      <c r="OJR51" s="8"/>
      <c r="OJS51" s="8"/>
      <c r="OJT51" s="8"/>
      <c r="OJU51" s="8"/>
      <c r="OJV51" s="8"/>
      <c r="OJW51" s="8"/>
      <c r="OJX51" s="8"/>
      <c r="OJY51" s="8"/>
      <c r="OJZ51" s="8"/>
      <c r="OKA51" s="8"/>
      <c r="OKB51" s="8"/>
      <c r="OKC51" s="8"/>
      <c r="OKD51" s="8"/>
      <c r="OKE51" s="8"/>
      <c r="OKF51" s="8"/>
      <c r="OKG51" s="8"/>
      <c r="OKH51" s="8"/>
      <c r="OKI51" s="8"/>
      <c r="OKJ51" s="8"/>
      <c r="OKK51" s="8"/>
      <c r="OKL51" s="8"/>
      <c r="OKM51" s="8"/>
      <c r="OKN51" s="8"/>
      <c r="OKO51" s="8"/>
      <c r="OKP51" s="8"/>
      <c r="OKQ51" s="8"/>
      <c r="OKR51" s="8"/>
      <c r="OKS51" s="8"/>
      <c r="OKT51" s="8"/>
      <c r="OKU51" s="8"/>
      <c r="OKV51" s="8"/>
      <c r="OKW51" s="8"/>
      <c r="OKX51" s="8"/>
      <c r="OKY51" s="8"/>
      <c r="OKZ51" s="8"/>
      <c r="OLA51" s="8"/>
      <c r="OLB51" s="8"/>
      <c r="OLC51" s="8"/>
      <c r="OLD51" s="8"/>
      <c r="OLE51" s="8"/>
      <c r="OLF51" s="8"/>
      <c r="OLG51" s="8"/>
      <c r="OLH51" s="8"/>
      <c r="OLI51" s="8"/>
      <c r="OLJ51" s="8"/>
      <c r="OLK51" s="8"/>
      <c r="OLL51" s="8"/>
      <c r="OLM51" s="8"/>
      <c r="OLN51" s="8"/>
      <c r="OLO51" s="8"/>
      <c r="OLP51" s="8"/>
      <c r="OLQ51" s="8"/>
      <c r="OLR51" s="8"/>
      <c r="OLS51" s="8"/>
      <c r="OLT51" s="8"/>
      <c r="OLU51" s="8"/>
      <c r="OLV51" s="8"/>
      <c r="OLW51" s="8"/>
      <c r="OLX51" s="8"/>
      <c r="OLY51" s="8"/>
      <c r="OLZ51" s="8"/>
      <c r="OMA51" s="8"/>
      <c r="OMB51" s="8"/>
      <c r="OMC51" s="8"/>
      <c r="OMD51" s="8"/>
      <c r="OME51" s="8"/>
      <c r="OMF51" s="8"/>
      <c r="OMG51" s="8"/>
      <c r="OMH51" s="8"/>
      <c r="OMI51" s="8"/>
      <c r="OMJ51" s="8"/>
      <c r="OMK51" s="8"/>
      <c r="OML51" s="8"/>
      <c r="OMM51" s="8"/>
      <c r="OMN51" s="8"/>
      <c r="OMO51" s="8"/>
      <c r="OMP51" s="8"/>
      <c r="OMQ51" s="8"/>
      <c r="OMR51" s="8"/>
      <c r="OMS51" s="8"/>
      <c r="OMT51" s="8"/>
      <c r="OMU51" s="8"/>
      <c r="OMV51" s="8"/>
      <c r="OMW51" s="8"/>
      <c r="OMX51" s="8"/>
      <c r="OMY51" s="8"/>
      <c r="OMZ51" s="8"/>
      <c r="ONA51" s="8"/>
      <c r="ONB51" s="8"/>
      <c r="ONC51" s="8"/>
      <c r="OND51" s="8"/>
      <c r="ONE51" s="8"/>
      <c r="ONF51" s="8"/>
      <c r="ONG51" s="8"/>
      <c r="ONH51" s="8"/>
      <c r="ONI51" s="8"/>
      <c r="ONJ51" s="8"/>
      <c r="ONK51" s="8"/>
      <c r="ONL51" s="8"/>
      <c r="ONM51" s="8"/>
      <c r="ONN51" s="8"/>
      <c r="ONO51" s="8"/>
      <c r="ONP51" s="8"/>
      <c r="ONQ51" s="8"/>
      <c r="ONR51" s="8"/>
      <c r="ONS51" s="8"/>
      <c r="ONT51" s="8"/>
      <c r="ONU51" s="8"/>
      <c r="ONV51" s="8"/>
      <c r="ONW51" s="8"/>
      <c r="ONX51" s="8"/>
      <c r="ONY51" s="8"/>
      <c r="ONZ51" s="8"/>
      <c r="OOA51" s="8"/>
      <c r="OOB51" s="8"/>
      <c r="OOC51" s="8"/>
      <c r="OOD51" s="8"/>
      <c r="OOE51" s="8"/>
      <c r="OOF51" s="8"/>
      <c r="OOG51" s="8"/>
      <c r="OOH51" s="8"/>
      <c r="OOI51" s="8"/>
      <c r="OOJ51" s="8"/>
      <c r="OOK51" s="8"/>
      <c r="OOL51" s="8"/>
      <c r="OOM51" s="8"/>
      <c r="OON51" s="8"/>
      <c r="OOO51" s="8"/>
      <c r="OOP51" s="8"/>
      <c r="OOQ51" s="8"/>
      <c r="OOR51" s="8"/>
      <c r="OOS51" s="8"/>
      <c r="OOT51" s="8"/>
      <c r="OOU51" s="8"/>
      <c r="OOV51" s="8"/>
      <c r="OOW51" s="8"/>
      <c r="OOX51" s="8"/>
      <c r="OOY51" s="8"/>
      <c r="OOZ51" s="8"/>
      <c r="OPA51" s="8"/>
      <c r="OPB51" s="8"/>
      <c r="OPC51" s="8"/>
      <c r="OPD51" s="8"/>
      <c r="OPE51" s="8"/>
      <c r="OPF51" s="8"/>
      <c r="OPG51" s="8"/>
      <c r="OPH51" s="8"/>
      <c r="OPI51" s="8"/>
      <c r="OPJ51" s="8"/>
      <c r="OPK51" s="8"/>
      <c r="OPL51" s="8"/>
      <c r="OPM51" s="8"/>
      <c r="OPN51" s="8"/>
      <c r="OPO51" s="8"/>
      <c r="OPP51" s="8"/>
      <c r="OPQ51" s="8"/>
      <c r="OPR51" s="8"/>
      <c r="OPS51" s="8"/>
      <c r="OPT51" s="8"/>
      <c r="OPU51" s="8"/>
      <c r="OPV51" s="8"/>
      <c r="OPW51" s="8"/>
      <c r="OPX51" s="8"/>
      <c r="OPY51" s="8"/>
      <c r="OPZ51" s="8"/>
      <c r="OQA51" s="8"/>
      <c r="OQB51" s="8"/>
      <c r="OQC51" s="8"/>
      <c r="OQD51" s="8"/>
      <c r="OQE51" s="8"/>
      <c r="OQF51" s="8"/>
      <c r="OQG51" s="8"/>
      <c r="OQH51" s="8"/>
      <c r="OQI51" s="8"/>
      <c r="OQJ51" s="8"/>
      <c r="OQK51" s="8"/>
      <c r="OQL51" s="8"/>
      <c r="OQM51" s="8"/>
      <c r="OQN51" s="8"/>
      <c r="OQO51" s="8"/>
      <c r="OQP51" s="8"/>
      <c r="OQQ51" s="8"/>
      <c r="OQR51" s="8"/>
      <c r="OQS51" s="8"/>
      <c r="OQT51" s="8"/>
      <c r="OQU51" s="8"/>
      <c r="OQV51" s="8"/>
      <c r="OQW51" s="8"/>
      <c r="OQX51" s="8"/>
      <c r="OQY51" s="8"/>
      <c r="OQZ51" s="8"/>
      <c r="ORA51" s="8"/>
      <c r="ORB51" s="8"/>
      <c r="ORC51" s="8"/>
      <c r="ORD51" s="8"/>
      <c r="ORE51" s="8"/>
      <c r="ORF51" s="8"/>
      <c r="ORG51" s="8"/>
      <c r="ORH51" s="8"/>
      <c r="ORI51" s="8"/>
      <c r="ORJ51" s="8"/>
      <c r="ORK51" s="8"/>
      <c r="ORL51" s="8"/>
      <c r="ORM51" s="8"/>
      <c r="ORN51" s="8"/>
      <c r="ORO51" s="8"/>
      <c r="ORP51" s="8"/>
      <c r="ORQ51" s="8"/>
      <c r="ORR51" s="8"/>
      <c r="ORS51" s="8"/>
      <c r="ORT51" s="8"/>
      <c r="ORU51" s="8"/>
      <c r="ORV51" s="8"/>
      <c r="ORW51" s="8"/>
      <c r="ORX51" s="8"/>
      <c r="ORY51" s="8"/>
      <c r="ORZ51" s="8"/>
      <c r="OSA51" s="8"/>
      <c r="OSB51" s="8"/>
      <c r="OSC51" s="8"/>
      <c r="OSD51" s="8"/>
      <c r="OSE51" s="8"/>
      <c r="OSF51" s="8"/>
      <c r="OSG51" s="8"/>
      <c r="OSH51" s="8"/>
      <c r="OSI51" s="8"/>
      <c r="OSJ51" s="8"/>
      <c r="OSK51" s="8"/>
      <c r="OSL51" s="8"/>
      <c r="OSM51" s="8"/>
      <c r="OSN51" s="8"/>
      <c r="OSO51" s="8"/>
      <c r="OSP51" s="8"/>
      <c r="OSQ51" s="8"/>
      <c r="OSR51" s="8"/>
      <c r="OSS51" s="8"/>
      <c r="OST51" s="8"/>
      <c r="OSU51" s="8"/>
      <c r="OSV51" s="8"/>
      <c r="OSW51" s="8"/>
      <c r="OSX51" s="8"/>
      <c r="OSY51" s="8"/>
      <c r="OSZ51" s="8"/>
      <c r="OTA51" s="8"/>
      <c r="OTB51" s="8"/>
      <c r="OTC51" s="8"/>
      <c r="OTD51" s="8"/>
      <c r="OTE51" s="8"/>
      <c r="OTF51" s="8"/>
      <c r="OTG51" s="8"/>
      <c r="OTH51" s="8"/>
      <c r="OTI51" s="8"/>
      <c r="OTJ51" s="8"/>
      <c r="OTK51" s="8"/>
      <c r="OTL51" s="8"/>
      <c r="OTM51" s="8"/>
      <c r="OTN51" s="8"/>
      <c r="OTO51" s="8"/>
      <c r="OTP51" s="8"/>
      <c r="OTQ51" s="8"/>
      <c r="OTR51" s="8"/>
      <c r="OTS51" s="8"/>
      <c r="OTT51" s="8"/>
      <c r="OTU51" s="8"/>
      <c r="OTV51" s="8"/>
      <c r="OTW51" s="8"/>
      <c r="OTX51" s="8"/>
      <c r="OTY51" s="8"/>
      <c r="OTZ51" s="8"/>
      <c r="OUA51" s="8"/>
      <c r="OUB51" s="8"/>
      <c r="OUC51" s="8"/>
      <c r="OUD51" s="8"/>
      <c r="OUE51" s="8"/>
      <c r="OUF51" s="8"/>
      <c r="OUG51" s="8"/>
      <c r="OUH51" s="8"/>
      <c r="OUI51" s="8"/>
      <c r="OUJ51" s="8"/>
      <c r="OUK51" s="8"/>
      <c r="OUL51" s="8"/>
      <c r="OUM51" s="8"/>
      <c r="OUN51" s="8"/>
      <c r="OUO51" s="8"/>
      <c r="OUP51" s="8"/>
      <c r="OUQ51" s="8"/>
      <c r="OUR51" s="8"/>
      <c r="OUS51" s="8"/>
      <c r="OUT51" s="8"/>
      <c r="OUU51" s="8"/>
      <c r="OUV51" s="8"/>
      <c r="OUW51" s="8"/>
      <c r="OUX51" s="8"/>
      <c r="OUY51" s="8"/>
      <c r="OUZ51" s="8"/>
      <c r="OVA51" s="8"/>
      <c r="OVB51" s="8"/>
      <c r="OVC51" s="8"/>
      <c r="OVD51" s="8"/>
      <c r="OVE51" s="8"/>
      <c r="OVF51" s="8"/>
      <c r="OVG51" s="8"/>
      <c r="OVH51" s="8"/>
      <c r="OVI51" s="8"/>
      <c r="OVJ51" s="8"/>
      <c r="OVK51" s="8"/>
      <c r="OVL51" s="8"/>
      <c r="OVM51" s="8"/>
      <c r="OVN51" s="8"/>
      <c r="OVO51" s="8"/>
      <c r="OVP51" s="8"/>
      <c r="OVQ51" s="8"/>
      <c r="OVR51" s="8"/>
      <c r="OVS51" s="8"/>
      <c r="OVT51" s="8"/>
      <c r="OVU51" s="8"/>
      <c r="OVV51" s="8"/>
      <c r="OVW51" s="8"/>
      <c r="OVX51" s="8"/>
      <c r="OVY51" s="8"/>
      <c r="OVZ51" s="8"/>
      <c r="OWA51" s="8"/>
      <c r="OWB51" s="8"/>
      <c r="OWC51" s="8"/>
      <c r="OWD51" s="8"/>
      <c r="OWE51" s="8"/>
      <c r="OWF51" s="8"/>
      <c r="OWG51" s="8"/>
      <c r="OWH51" s="8"/>
      <c r="OWI51" s="8"/>
      <c r="OWJ51" s="8"/>
      <c r="OWK51" s="8"/>
      <c r="OWL51" s="8"/>
      <c r="OWM51" s="8"/>
      <c r="OWN51" s="8"/>
      <c r="OWO51" s="8"/>
      <c r="OWP51" s="8"/>
      <c r="OWQ51" s="8"/>
      <c r="OWR51" s="8"/>
      <c r="OWS51" s="8"/>
      <c r="OWT51" s="8"/>
      <c r="OWU51" s="8"/>
      <c r="OWV51" s="8"/>
      <c r="OWW51" s="8"/>
      <c r="OWX51" s="8"/>
      <c r="OWY51" s="8"/>
      <c r="OWZ51" s="8"/>
      <c r="OXA51" s="8"/>
      <c r="OXB51" s="8"/>
      <c r="OXC51" s="8"/>
      <c r="OXD51" s="8"/>
      <c r="OXE51" s="8"/>
      <c r="OXF51" s="8"/>
      <c r="OXG51" s="8"/>
      <c r="OXH51" s="8"/>
      <c r="OXI51" s="8"/>
      <c r="OXJ51" s="8"/>
      <c r="OXK51" s="8"/>
      <c r="OXL51" s="8"/>
      <c r="OXM51" s="8"/>
      <c r="OXN51" s="8"/>
      <c r="OXO51" s="8"/>
      <c r="OXP51" s="8"/>
      <c r="OXQ51" s="8"/>
      <c r="OXR51" s="8"/>
      <c r="OXS51" s="8"/>
      <c r="OXT51" s="8"/>
      <c r="OXU51" s="8"/>
      <c r="OXV51" s="8"/>
      <c r="OXW51" s="8"/>
      <c r="OXX51" s="8"/>
      <c r="OXY51" s="8"/>
      <c r="OXZ51" s="8"/>
      <c r="OYA51" s="8"/>
      <c r="OYB51" s="8"/>
      <c r="OYC51" s="8"/>
      <c r="OYD51" s="8"/>
      <c r="OYE51" s="8"/>
      <c r="OYF51" s="8"/>
      <c r="OYG51" s="8"/>
      <c r="OYH51" s="8"/>
      <c r="OYI51" s="8"/>
      <c r="OYJ51" s="8"/>
      <c r="OYK51" s="8"/>
      <c r="OYL51" s="8"/>
      <c r="OYM51" s="8"/>
      <c r="OYN51" s="8"/>
      <c r="OYO51" s="8"/>
      <c r="OYP51" s="8"/>
      <c r="OYQ51" s="8"/>
      <c r="OYR51" s="8"/>
      <c r="OYS51" s="8"/>
      <c r="OYT51" s="8"/>
      <c r="OYU51" s="8"/>
      <c r="OYV51" s="8"/>
      <c r="OYW51" s="8"/>
      <c r="OYX51" s="8"/>
      <c r="OYY51" s="8"/>
      <c r="OYZ51" s="8"/>
      <c r="OZA51" s="8"/>
      <c r="OZB51" s="8"/>
      <c r="OZC51" s="8"/>
      <c r="OZD51" s="8"/>
      <c r="OZE51" s="8"/>
      <c r="OZF51" s="8"/>
      <c r="OZG51" s="8"/>
      <c r="OZH51" s="8"/>
      <c r="OZI51" s="8"/>
      <c r="OZJ51" s="8"/>
      <c r="OZK51" s="8"/>
      <c r="OZL51" s="8"/>
      <c r="OZM51" s="8"/>
      <c r="OZN51" s="8"/>
      <c r="OZO51" s="8"/>
      <c r="OZP51" s="8"/>
      <c r="OZQ51" s="8"/>
      <c r="OZR51" s="8"/>
      <c r="OZS51" s="8"/>
      <c r="OZT51" s="8"/>
      <c r="OZU51" s="8"/>
      <c r="OZV51" s="8"/>
      <c r="OZW51" s="8"/>
      <c r="OZX51" s="8"/>
      <c r="OZY51" s="8"/>
      <c r="OZZ51" s="8"/>
      <c r="PAA51" s="8"/>
      <c r="PAB51" s="8"/>
      <c r="PAC51" s="8"/>
      <c r="PAD51" s="8"/>
      <c r="PAE51" s="8"/>
      <c r="PAF51" s="8"/>
      <c r="PAG51" s="8"/>
      <c r="PAH51" s="8"/>
      <c r="PAI51" s="8"/>
      <c r="PAJ51" s="8"/>
      <c r="PAK51" s="8"/>
      <c r="PAL51" s="8"/>
      <c r="PAM51" s="8"/>
      <c r="PAN51" s="8"/>
      <c r="PAO51" s="8"/>
      <c r="PAP51" s="8"/>
      <c r="PAQ51" s="8"/>
      <c r="PAR51" s="8"/>
      <c r="PAS51" s="8"/>
      <c r="PAT51" s="8"/>
      <c r="PAU51" s="8"/>
      <c r="PAV51" s="8"/>
      <c r="PAW51" s="8"/>
      <c r="PAX51" s="8"/>
      <c r="PAY51" s="8"/>
      <c r="PAZ51" s="8"/>
      <c r="PBA51" s="8"/>
      <c r="PBB51" s="8"/>
      <c r="PBC51" s="8"/>
      <c r="PBD51" s="8"/>
      <c r="PBE51" s="8"/>
      <c r="PBF51" s="8"/>
      <c r="PBG51" s="8"/>
      <c r="PBH51" s="8"/>
      <c r="PBI51" s="8"/>
      <c r="PBJ51" s="8"/>
      <c r="PBK51" s="8"/>
      <c r="PBL51" s="8"/>
      <c r="PBM51" s="8"/>
      <c r="PBN51" s="8"/>
      <c r="PBO51" s="8"/>
      <c r="PBP51" s="8"/>
      <c r="PBQ51" s="8"/>
      <c r="PBR51" s="8"/>
      <c r="PBS51" s="8"/>
      <c r="PBT51" s="8"/>
      <c r="PBU51" s="8"/>
      <c r="PBV51" s="8"/>
      <c r="PBW51" s="8"/>
      <c r="PBX51" s="8"/>
      <c r="PBY51" s="8"/>
      <c r="PBZ51" s="8"/>
      <c r="PCA51" s="8"/>
      <c r="PCB51" s="8"/>
      <c r="PCC51" s="8"/>
      <c r="PCD51" s="8"/>
      <c r="PCE51" s="8"/>
      <c r="PCF51" s="8"/>
      <c r="PCG51" s="8"/>
      <c r="PCH51" s="8"/>
      <c r="PCI51" s="8"/>
      <c r="PCJ51" s="8"/>
      <c r="PCK51" s="8"/>
      <c r="PCL51" s="8"/>
      <c r="PCM51" s="8"/>
      <c r="PCN51" s="8"/>
      <c r="PCO51" s="8"/>
      <c r="PCP51" s="8"/>
      <c r="PCQ51" s="8"/>
      <c r="PCR51" s="8"/>
      <c r="PCS51" s="8"/>
      <c r="PCT51" s="8"/>
      <c r="PCU51" s="8"/>
      <c r="PCV51" s="8"/>
      <c r="PCW51" s="8"/>
      <c r="PCX51" s="8"/>
      <c r="PCY51" s="8"/>
      <c r="PCZ51" s="8"/>
      <c r="PDA51" s="8"/>
      <c r="PDB51" s="8"/>
      <c r="PDC51" s="8"/>
      <c r="PDD51" s="8"/>
      <c r="PDE51" s="8"/>
      <c r="PDF51" s="8"/>
      <c r="PDG51" s="8"/>
      <c r="PDH51" s="8"/>
      <c r="PDI51" s="8"/>
      <c r="PDJ51" s="8"/>
      <c r="PDK51" s="8"/>
      <c r="PDL51" s="8"/>
      <c r="PDM51" s="8"/>
      <c r="PDN51" s="8"/>
      <c r="PDO51" s="8"/>
      <c r="PDP51" s="8"/>
      <c r="PDQ51" s="8"/>
      <c r="PDR51" s="8"/>
      <c r="PDS51" s="8"/>
      <c r="PDT51" s="8"/>
      <c r="PDU51" s="8"/>
      <c r="PDV51" s="8"/>
      <c r="PDW51" s="8"/>
      <c r="PDX51" s="8"/>
      <c r="PDY51" s="8"/>
      <c r="PDZ51" s="8"/>
      <c r="PEA51" s="8"/>
      <c r="PEB51" s="8"/>
      <c r="PEC51" s="8"/>
      <c r="PED51" s="8"/>
      <c r="PEE51" s="8"/>
      <c r="PEF51" s="8"/>
      <c r="PEG51" s="8"/>
      <c r="PEH51" s="8"/>
      <c r="PEI51" s="8"/>
      <c r="PEJ51" s="8"/>
      <c r="PEK51" s="8"/>
      <c r="PEL51" s="8"/>
      <c r="PEM51" s="8"/>
      <c r="PEN51" s="8"/>
      <c r="PEO51" s="8"/>
      <c r="PEP51" s="8"/>
      <c r="PEQ51" s="8"/>
      <c r="PER51" s="8"/>
      <c r="PES51" s="8"/>
      <c r="PET51" s="8"/>
      <c r="PEU51" s="8"/>
      <c r="PEV51" s="8"/>
      <c r="PEW51" s="8"/>
      <c r="PEX51" s="8"/>
      <c r="PEY51" s="8"/>
      <c r="PEZ51" s="8"/>
      <c r="PFA51" s="8"/>
      <c r="PFB51" s="8"/>
      <c r="PFC51" s="8"/>
      <c r="PFD51" s="8"/>
      <c r="PFE51" s="8"/>
      <c r="PFF51" s="8"/>
      <c r="PFG51" s="8"/>
      <c r="PFH51" s="8"/>
      <c r="PFI51" s="8"/>
      <c r="PFJ51" s="8"/>
      <c r="PFK51" s="8"/>
      <c r="PFL51" s="8"/>
      <c r="PFM51" s="8"/>
      <c r="PFN51" s="8"/>
      <c r="PFO51" s="8"/>
      <c r="PFP51" s="8"/>
      <c r="PFQ51" s="8"/>
      <c r="PFR51" s="8"/>
      <c r="PFS51" s="8"/>
      <c r="PFT51" s="8"/>
      <c r="PFU51" s="8"/>
      <c r="PFV51" s="8"/>
      <c r="PFW51" s="8"/>
      <c r="PFX51" s="8"/>
      <c r="PFY51" s="8"/>
      <c r="PFZ51" s="8"/>
      <c r="PGA51" s="8"/>
      <c r="PGB51" s="8"/>
      <c r="PGC51" s="8"/>
      <c r="PGD51" s="8"/>
      <c r="PGE51" s="8"/>
      <c r="PGF51" s="8"/>
      <c r="PGG51" s="8"/>
      <c r="PGH51" s="8"/>
      <c r="PGI51" s="8"/>
      <c r="PGJ51" s="8"/>
      <c r="PGK51" s="8"/>
      <c r="PGL51" s="8"/>
      <c r="PGM51" s="8"/>
      <c r="PGN51" s="8"/>
      <c r="PGO51" s="8"/>
      <c r="PGP51" s="8"/>
      <c r="PGQ51" s="8"/>
      <c r="PGR51" s="8"/>
      <c r="PGS51" s="8"/>
      <c r="PGT51" s="8"/>
      <c r="PGU51" s="8"/>
      <c r="PGV51" s="8"/>
      <c r="PGW51" s="8"/>
      <c r="PGX51" s="8"/>
      <c r="PGY51" s="8"/>
      <c r="PGZ51" s="8"/>
      <c r="PHA51" s="8"/>
      <c r="PHB51" s="8"/>
      <c r="PHC51" s="8"/>
      <c r="PHD51" s="8"/>
      <c r="PHE51" s="8"/>
      <c r="PHF51" s="8"/>
      <c r="PHG51" s="8"/>
      <c r="PHH51" s="8"/>
      <c r="PHI51" s="8"/>
      <c r="PHJ51" s="8"/>
      <c r="PHK51" s="8"/>
      <c r="PHL51" s="8"/>
      <c r="PHM51" s="8"/>
      <c r="PHN51" s="8"/>
      <c r="PHO51" s="8"/>
      <c r="PHP51" s="8"/>
      <c r="PHQ51" s="8"/>
      <c r="PHR51" s="8"/>
      <c r="PHS51" s="8"/>
      <c r="PHT51" s="8"/>
      <c r="PHU51" s="8"/>
      <c r="PHV51" s="8"/>
      <c r="PHW51" s="8"/>
      <c r="PHX51" s="8"/>
      <c r="PHY51" s="8"/>
      <c r="PHZ51" s="8"/>
      <c r="PIA51" s="8"/>
      <c r="PIB51" s="8"/>
      <c r="PIC51" s="8"/>
      <c r="PID51" s="8"/>
      <c r="PIE51" s="8"/>
      <c r="PIF51" s="8"/>
      <c r="PIG51" s="8"/>
      <c r="PIH51" s="8"/>
      <c r="PII51" s="8"/>
      <c r="PIJ51" s="8"/>
      <c r="PIK51" s="8"/>
      <c r="PIL51" s="8"/>
      <c r="PIM51" s="8"/>
      <c r="PIN51" s="8"/>
      <c r="PIO51" s="8"/>
      <c r="PIP51" s="8"/>
      <c r="PIQ51" s="8"/>
      <c r="PIR51" s="8"/>
      <c r="PIS51" s="8"/>
      <c r="PIT51" s="8"/>
      <c r="PIU51" s="8"/>
      <c r="PIV51" s="8"/>
      <c r="PIW51" s="8"/>
      <c r="PIX51" s="8"/>
      <c r="PIY51" s="8"/>
      <c r="PIZ51" s="8"/>
      <c r="PJA51" s="8"/>
      <c r="PJB51" s="8"/>
      <c r="PJC51" s="8"/>
      <c r="PJD51" s="8"/>
      <c r="PJE51" s="8"/>
      <c r="PJF51" s="8"/>
      <c r="PJG51" s="8"/>
      <c r="PJH51" s="8"/>
      <c r="PJI51" s="8"/>
      <c r="PJJ51" s="8"/>
      <c r="PJK51" s="8"/>
      <c r="PJL51" s="8"/>
      <c r="PJM51" s="8"/>
      <c r="PJN51" s="8"/>
      <c r="PJO51" s="8"/>
      <c r="PJP51" s="8"/>
      <c r="PJQ51" s="8"/>
      <c r="PJR51" s="8"/>
      <c r="PJS51" s="8"/>
      <c r="PJT51" s="8"/>
      <c r="PJU51" s="8"/>
      <c r="PJV51" s="8"/>
      <c r="PJW51" s="8"/>
      <c r="PJX51" s="8"/>
      <c r="PJY51" s="8"/>
      <c r="PJZ51" s="8"/>
      <c r="PKA51" s="8"/>
      <c r="PKB51" s="8"/>
      <c r="PKC51" s="8"/>
      <c r="PKD51" s="8"/>
      <c r="PKE51" s="8"/>
      <c r="PKF51" s="8"/>
      <c r="PKG51" s="8"/>
      <c r="PKH51" s="8"/>
      <c r="PKI51" s="8"/>
      <c r="PKJ51" s="8"/>
      <c r="PKK51" s="8"/>
      <c r="PKL51" s="8"/>
      <c r="PKM51" s="8"/>
      <c r="PKN51" s="8"/>
      <c r="PKO51" s="8"/>
      <c r="PKP51" s="8"/>
      <c r="PKQ51" s="8"/>
      <c r="PKR51" s="8"/>
      <c r="PKS51" s="8"/>
      <c r="PKT51" s="8"/>
      <c r="PKU51" s="8"/>
      <c r="PKV51" s="8"/>
      <c r="PKW51" s="8"/>
      <c r="PKX51" s="8"/>
      <c r="PKY51" s="8"/>
      <c r="PKZ51" s="8"/>
      <c r="PLA51" s="8"/>
      <c r="PLB51" s="8"/>
      <c r="PLC51" s="8"/>
      <c r="PLD51" s="8"/>
      <c r="PLE51" s="8"/>
      <c r="PLF51" s="8"/>
      <c r="PLG51" s="8"/>
      <c r="PLH51" s="8"/>
      <c r="PLI51" s="8"/>
      <c r="PLJ51" s="8"/>
      <c r="PLK51" s="8"/>
      <c r="PLL51" s="8"/>
      <c r="PLM51" s="8"/>
      <c r="PLN51" s="8"/>
      <c r="PLO51" s="8"/>
      <c r="PLP51" s="8"/>
      <c r="PLQ51" s="8"/>
      <c r="PLR51" s="8"/>
      <c r="PLS51" s="8"/>
      <c r="PLT51" s="8"/>
      <c r="PLU51" s="8"/>
      <c r="PLV51" s="8"/>
      <c r="PLW51" s="8"/>
      <c r="PLX51" s="8"/>
      <c r="PLY51" s="8"/>
      <c r="PLZ51" s="8"/>
      <c r="PMA51" s="8"/>
      <c r="PMB51" s="8"/>
      <c r="PMC51" s="8"/>
      <c r="PMD51" s="8"/>
      <c r="PME51" s="8"/>
      <c r="PMF51" s="8"/>
      <c r="PMG51" s="8"/>
      <c r="PMH51" s="8"/>
      <c r="PMI51" s="8"/>
      <c r="PMJ51" s="8"/>
      <c r="PMK51" s="8"/>
      <c r="PML51" s="8"/>
      <c r="PMM51" s="8"/>
      <c r="PMN51" s="8"/>
      <c r="PMO51" s="8"/>
      <c r="PMP51" s="8"/>
      <c r="PMQ51" s="8"/>
      <c r="PMR51" s="8"/>
      <c r="PMS51" s="8"/>
      <c r="PMT51" s="8"/>
      <c r="PMU51" s="8"/>
      <c r="PMV51" s="8"/>
      <c r="PMW51" s="8"/>
      <c r="PMX51" s="8"/>
      <c r="PMY51" s="8"/>
      <c r="PMZ51" s="8"/>
      <c r="PNA51" s="8"/>
      <c r="PNB51" s="8"/>
      <c r="PNC51" s="8"/>
      <c r="PND51" s="8"/>
      <c r="PNE51" s="8"/>
      <c r="PNF51" s="8"/>
      <c r="PNG51" s="8"/>
      <c r="PNH51" s="8"/>
      <c r="PNI51" s="8"/>
      <c r="PNJ51" s="8"/>
      <c r="PNK51" s="8"/>
      <c r="PNL51" s="8"/>
      <c r="PNM51" s="8"/>
      <c r="PNN51" s="8"/>
      <c r="PNO51" s="8"/>
      <c r="PNP51" s="8"/>
      <c r="PNQ51" s="8"/>
      <c r="PNR51" s="8"/>
      <c r="PNS51" s="8"/>
      <c r="PNT51" s="8"/>
      <c r="PNU51" s="8"/>
      <c r="PNV51" s="8"/>
      <c r="PNW51" s="8"/>
      <c r="PNX51" s="8"/>
      <c r="PNY51" s="8"/>
      <c r="PNZ51" s="8"/>
      <c r="POA51" s="8"/>
      <c r="POB51" s="8"/>
      <c r="POC51" s="8"/>
      <c r="POD51" s="8"/>
      <c r="POE51" s="8"/>
      <c r="POF51" s="8"/>
      <c r="POG51" s="8"/>
      <c r="POH51" s="8"/>
      <c r="POI51" s="8"/>
      <c r="POJ51" s="8"/>
      <c r="POK51" s="8"/>
      <c r="POL51" s="8"/>
      <c r="POM51" s="8"/>
      <c r="PON51" s="8"/>
      <c r="POO51" s="8"/>
      <c r="POP51" s="8"/>
      <c r="POQ51" s="8"/>
      <c r="POR51" s="8"/>
      <c r="POS51" s="8"/>
      <c r="POT51" s="8"/>
      <c r="POU51" s="8"/>
      <c r="POV51" s="8"/>
      <c r="POW51" s="8"/>
      <c r="POX51" s="8"/>
      <c r="POY51" s="8"/>
      <c r="POZ51" s="8"/>
      <c r="PPA51" s="8"/>
      <c r="PPB51" s="8"/>
      <c r="PPC51" s="8"/>
      <c r="PPD51" s="8"/>
      <c r="PPE51" s="8"/>
      <c r="PPF51" s="8"/>
      <c r="PPG51" s="8"/>
      <c r="PPH51" s="8"/>
      <c r="PPI51" s="8"/>
      <c r="PPJ51" s="8"/>
      <c r="PPK51" s="8"/>
      <c r="PPL51" s="8"/>
      <c r="PPM51" s="8"/>
      <c r="PPN51" s="8"/>
      <c r="PPO51" s="8"/>
      <c r="PPP51" s="8"/>
      <c r="PPQ51" s="8"/>
      <c r="PPR51" s="8"/>
      <c r="PPS51" s="8"/>
      <c r="PPT51" s="8"/>
      <c r="PPU51" s="8"/>
      <c r="PPV51" s="8"/>
      <c r="PPW51" s="8"/>
      <c r="PPX51" s="8"/>
      <c r="PPY51" s="8"/>
      <c r="PPZ51" s="8"/>
      <c r="PQA51" s="8"/>
      <c r="PQB51" s="8"/>
      <c r="PQC51" s="8"/>
      <c r="PQD51" s="8"/>
      <c r="PQE51" s="8"/>
      <c r="PQF51" s="8"/>
      <c r="PQG51" s="8"/>
      <c r="PQH51" s="8"/>
      <c r="PQI51" s="8"/>
      <c r="PQJ51" s="8"/>
      <c r="PQK51" s="8"/>
      <c r="PQL51" s="8"/>
      <c r="PQM51" s="8"/>
      <c r="PQN51" s="8"/>
      <c r="PQO51" s="8"/>
      <c r="PQP51" s="8"/>
      <c r="PQQ51" s="8"/>
      <c r="PQR51" s="8"/>
      <c r="PQS51" s="8"/>
      <c r="PQT51" s="8"/>
      <c r="PQU51" s="8"/>
      <c r="PQV51" s="8"/>
      <c r="PQW51" s="8"/>
      <c r="PQX51" s="8"/>
      <c r="PQY51" s="8"/>
      <c r="PQZ51" s="8"/>
      <c r="PRA51" s="8"/>
      <c r="PRB51" s="8"/>
      <c r="PRC51" s="8"/>
      <c r="PRD51" s="8"/>
      <c r="PRE51" s="8"/>
      <c r="PRF51" s="8"/>
      <c r="PRG51" s="8"/>
      <c r="PRH51" s="8"/>
      <c r="PRI51" s="8"/>
      <c r="PRJ51" s="8"/>
      <c r="PRK51" s="8"/>
      <c r="PRL51" s="8"/>
      <c r="PRM51" s="8"/>
      <c r="PRN51" s="8"/>
      <c r="PRO51" s="8"/>
      <c r="PRP51" s="8"/>
      <c r="PRQ51" s="8"/>
      <c r="PRR51" s="8"/>
      <c r="PRS51" s="8"/>
      <c r="PRT51" s="8"/>
      <c r="PRU51" s="8"/>
      <c r="PRV51" s="8"/>
      <c r="PRW51" s="8"/>
      <c r="PRX51" s="8"/>
      <c r="PRY51" s="8"/>
      <c r="PRZ51" s="8"/>
      <c r="PSA51" s="8"/>
      <c r="PSB51" s="8"/>
      <c r="PSC51" s="8"/>
      <c r="PSD51" s="8"/>
      <c r="PSE51" s="8"/>
      <c r="PSF51" s="8"/>
      <c r="PSG51" s="8"/>
      <c r="PSH51" s="8"/>
      <c r="PSI51" s="8"/>
      <c r="PSJ51" s="8"/>
      <c r="PSK51" s="8"/>
      <c r="PSL51" s="8"/>
      <c r="PSM51" s="8"/>
      <c r="PSN51" s="8"/>
      <c r="PSO51" s="8"/>
      <c r="PSP51" s="8"/>
      <c r="PSQ51" s="8"/>
      <c r="PSR51" s="8"/>
      <c r="PSS51" s="8"/>
      <c r="PST51" s="8"/>
      <c r="PSU51" s="8"/>
      <c r="PSV51" s="8"/>
      <c r="PSW51" s="8"/>
      <c r="PSX51" s="8"/>
      <c r="PSY51" s="8"/>
      <c r="PSZ51" s="8"/>
      <c r="PTA51" s="8"/>
      <c r="PTB51" s="8"/>
      <c r="PTC51" s="8"/>
      <c r="PTD51" s="8"/>
      <c r="PTE51" s="8"/>
      <c r="PTF51" s="8"/>
      <c r="PTG51" s="8"/>
      <c r="PTH51" s="8"/>
      <c r="PTI51" s="8"/>
      <c r="PTJ51" s="8"/>
      <c r="PTK51" s="8"/>
      <c r="PTL51" s="8"/>
      <c r="PTM51" s="8"/>
      <c r="PTN51" s="8"/>
      <c r="PTO51" s="8"/>
      <c r="PTP51" s="8"/>
      <c r="PTQ51" s="8"/>
      <c r="PTR51" s="8"/>
      <c r="PTS51" s="8"/>
      <c r="PTT51" s="8"/>
      <c r="PTU51" s="8"/>
      <c r="PTV51" s="8"/>
      <c r="PTW51" s="8"/>
      <c r="PTX51" s="8"/>
      <c r="PTY51" s="8"/>
      <c r="PTZ51" s="8"/>
      <c r="PUA51" s="8"/>
      <c r="PUB51" s="8"/>
      <c r="PUC51" s="8"/>
      <c r="PUD51" s="8"/>
      <c r="PUE51" s="8"/>
      <c r="PUF51" s="8"/>
      <c r="PUG51" s="8"/>
      <c r="PUH51" s="8"/>
      <c r="PUI51" s="8"/>
      <c r="PUJ51" s="8"/>
      <c r="PUK51" s="8"/>
      <c r="PUL51" s="8"/>
      <c r="PUM51" s="8"/>
      <c r="PUN51" s="8"/>
      <c r="PUO51" s="8"/>
      <c r="PUP51" s="8"/>
      <c r="PUQ51" s="8"/>
      <c r="PUR51" s="8"/>
      <c r="PUS51" s="8"/>
      <c r="PUT51" s="8"/>
      <c r="PUU51" s="8"/>
      <c r="PUV51" s="8"/>
      <c r="PUW51" s="8"/>
      <c r="PUX51" s="8"/>
      <c r="PUY51" s="8"/>
      <c r="PUZ51" s="8"/>
      <c r="PVA51" s="8"/>
      <c r="PVB51" s="8"/>
      <c r="PVC51" s="8"/>
      <c r="PVD51" s="8"/>
      <c r="PVE51" s="8"/>
      <c r="PVF51" s="8"/>
      <c r="PVG51" s="8"/>
      <c r="PVH51" s="8"/>
      <c r="PVI51" s="8"/>
      <c r="PVJ51" s="8"/>
      <c r="PVK51" s="8"/>
      <c r="PVL51" s="8"/>
      <c r="PVM51" s="8"/>
      <c r="PVN51" s="8"/>
      <c r="PVO51" s="8"/>
      <c r="PVP51" s="8"/>
      <c r="PVQ51" s="8"/>
      <c r="PVR51" s="8"/>
      <c r="PVS51" s="8"/>
      <c r="PVT51" s="8"/>
      <c r="PVU51" s="8"/>
      <c r="PVV51" s="8"/>
      <c r="PVW51" s="8"/>
      <c r="PVX51" s="8"/>
      <c r="PVY51" s="8"/>
      <c r="PVZ51" s="8"/>
      <c r="PWA51" s="8"/>
      <c r="PWB51" s="8"/>
      <c r="PWC51" s="8"/>
      <c r="PWD51" s="8"/>
      <c r="PWE51" s="8"/>
      <c r="PWF51" s="8"/>
      <c r="PWG51" s="8"/>
      <c r="PWH51" s="8"/>
      <c r="PWI51" s="8"/>
      <c r="PWJ51" s="8"/>
      <c r="PWK51" s="8"/>
      <c r="PWL51" s="8"/>
      <c r="PWM51" s="8"/>
      <c r="PWN51" s="8"/>
      <c r="PWO51" s="8"/>
      <c r="PWP51" s="8"/>
      <c r="PWQ51" s="8"/>
      <c r="PWR51" s="8"/>
      <c r="PWS51" s="8"/>
      <c r="PWT51" s="8"/>
      <c r="PWU51" s="8"/>
      <c r="PWV51" s="8"/>
      <c r="PWW51" s="8"/>
      <c r="PWX51" s="8"/>
      <c r="PWY51" s="8"/>
      <c r="PWZ51" s="8"/>
      <c r="PXA51" s="8"/>
      <c r="PXB51" s="8"/>
      <c r="PXC51" s="8"/>
      <c r="PXD51" s="8"/>
      <c r="PXE51" s="8"/>
      <c r="PXF51" s="8"/>
      <c r="PXG51" s="8"/>
      <c r="PXH51" s="8"/>
      <c r="PXI51" s="8"/>
      <c r="PXJ51" s="8"/>
      <c r="PXK51" s="8"/>
      <c r="PXL51" s="8"/>
      <c r="PXM51" s="8"/>
      <c r="PXN51" s="8"/>
      <c r="PXO51" s="8"/>
      <c r="PXP51" s="8"/>
      <c r="PXQ51" s="8"/>
      <c r="PXR51" s="8"/>
      <c r="PXS51" s="8"/>
      <c r="PXT51" s="8"/>
      <c r="PXU51" s="8"/>
      <c r="PXV51" s="8"/>
      <c r="PXW51" s="8"/>
      <c r="PXX51" s="8"/>
      <c r="PXY51" s="8"/>
      <c r="PXZ51" s="8"/>
      <c r="PYA51" s="8"/>
      <c r="PYB51" s="8"/>
      <c r="PYC51" s="8"/>
      <c r="PYD51" s="8"/>
      <c r="PYE51" s="8"/>
      <c r="PYF51" s="8"/>
      <c r="PYG51" s="8"/>
      <c r="PYH51" s="8"/>
      <c r="PYI51" s="8"/>
      <c r="PYJ51" s="8"/>
      <c r="PYK51" s="8"/>
      <c r="PYL51" s="8"/>
      <c r="PYM51" s="8"/>
      <c r="PYN51" s="8"/>
      <c r="PYO51" s="8"/>
      <c r="PYP51" s="8"/>
      <c r="PYQ51" s="8"/>
      <c r="PYR51" s="8"/>
      <c r="PYS51" s="8"/>
      <c r="PYT51" s="8"/>
      <c r="PYU51" s="8"/>
      <c r="PYV51" s="8"/>
      <c r="PYW51" s="8"/>
      <c r="PYX51" s="8"/>
      <c r="PYY51" s="8"/>
      <c r="PYZ51" s="8"/>
      <c r="PZA51" s="8"/>
      <c r="PZB51" s="8"/>
      <c r="PZC51" s="8"/>
      <c r="PZD51" s="8"/>
      <c r="PZE51" s="8"/>
      <c r="PZF51" s="8"/>
      <c r="PZG51" s="8"/>
      <c r="PZH51" s="8"/>
      <c r="PZI51" s="8"/>
      <c r="PZJ51" s="8"/>
      <c r="PZK51" s="8"/>
      <c r="PZL51" s="8"/>
      <c r="PZM51" s="8"/>
      <c r="PZN51" s="8"/>
      <c r="PZO51" s="8"/>
      <c r="PZP51" s="8"/>
      <c r="PZQ51" s="8"/>
      <c r="PZR51" s="8"/>
      <c r="PZS51" s="8"/>
      <c r="PZT51" s="8"/>
      <c r="PZU51" s="8"/>
      <c r="PZV51" s="8"/>
      <c r="PZW51" s="8"/>
      <c r="PZX51" s="8"/>
      <c r="PZY51" s="8"/>
      <c r="PZZ51" s="8"/>
      <c r="QAA51" s="8"/>
      <c r="QAB51" s="8"/>
      <c r="QAC51" s="8"/>
      <c r="QAD51" s="8"/>
      <c r="QAE51" s="8"/>
      <c r="QAF51" s="8"/>
      <c r="QAG51" s="8"/>
      <c r="QAH51" s="8"/>
      <c r="QAI51" s="8"/>
      <c r="QAJ51" s="8"/>
      <c r="QAK51" s="8"/>
      <c r="QAL51" s="8"/>
      <c r="QAM51" s="8"/>
      <c r="QAN51" s="8"/>
      <c r="QAO51" s="8"/>
      <c r="QAP51" s="8"/>
      <c r="QAQ51" s="8"/>
      <c r="QAR51" s="8"/>
      <c r="QAS51" s="8"/>
      <c r="QAT51" s="8"/>
      <c r="QAU51" s="8"/>
      <c r="QAV51" s="8"/>
      <c r="QAW51" s="8"/>
      <c r="QAX51" s="8"/>
      <c r="QAY51" s="8"/>
      <c r="QAZ51" s="8"/>
      <c r="QBA51" s="8"/>
      <c r="QBB51" s="8"/>
      <c r="QBC51" s="8"/>
      <c r="QBD51" s="8"/>
      <c r="QBE51" s="8"/>
      <c r="QBF51" s="8"/>
      <c r="QBG51" s="8"/>
      <c r="QBH51" s="8"/>
      <c r="QBI51" s="8"/>
      <c r="QBJ51" s="8"/>
      <c r="QBK51" s="8"/>
      <c r="QBL51" s="8"/>
      <c r="QBM51" s="8"/>
      <c r="QBN51" s="8"/>
      <c r="QBO51" s="8"/>
      <c r="QBP51" s="8"/>
      <c r="QBQ51" s="8"/>
      <c r="QBR51" s="8"/>
      <c r="QBS51" s="8"/>
      <c r="QBT51" s="8"/>
      <c r="QBU51" s="8"/>
      <c r="QBV51" s="8"/>
      <c r="QBW51" s="8"/>
      <c r="QBX51" s="8"/>
      <c r="QBY51" s="8"/>
      <c r="QBZ51" s="8"/>
      <c r="QCA51" s="8"/>
      <c r="QCB51" s="8"/>
      <c r="QCC51" s="8"/>
      <c r="QCD51" s="8"/>
      <c r="QCE51" s="8"/>
      <c r="QCF51" s="8"/>
      <c r="QCG51" s="8"/>
      <c r="QCH51" s="8"/>
      <c r="QCI51" s="8"/>
      <c r="QCJ51" s="8"/>
      <c r="QCK51" s="8"/>
      <c r="QCL51" s="8"/>
      <c r="QCM51" s="8"/>
      <c r="QCN51" s="8"/>
      <c r="QCO51" s="8"/>
      <c r="QCP51" s="8"/>
      <c r="QCQ51" s="8"/>
      <c r="QCR51" s="8"/>
      <c r="QCS51" s="8"/>
      <c r="QCT51" s="8"/>
      <c r="QCU51" s="8"/>
      <c r="QCV51" s="8"/>
      <c r="QCW51" s="8"/>
      <c r="QCX51" s="8"/>
      <c r="QCY51" s="8"/>
      <c r="QCZ51" s="8"/>
      <c r="QDA51" s="8"/>
      <c r="QDB51" s="8"/>
      <c r="QDC51" s="8"/>
      <c r="QDD51" s="8"/>
      <c r="QDE51" s="8"/>
      <c r="QDF51" s="8"/>
      <c r="QDG51" s="8"/>
      <c r="QDH51" s="8"/>
      <c r="QDI51" s="8"/>
      <c r="QDJ51" s="8"/>
      <c r="QDK51" s="8"/>
      <c r="QDL51" s="8"/>
      <c r="QDM51" s="8"/>
      <c r="QDN51" s="8"/>
      <c r="QDO51" s="8"/>
      <c r="QDP51" s="8"/>
      <c r="QDQ51" s="8"/>
      <c r="QDR51" s="8"/>
      <c r="QDS51" s="8"/>
      <c r="QDT51" s="8"/>
      <c r="QDU51" s="8"/>
      <c r="QDV51" s="8"/>
      <c r="QDW51" s="8"/>
      <c r="QDX51" s="8"/>
      <c r="QDY51" s="8"/>
      <c r="QDZ51" s="8"/>
      <c r="QEA51" s="8"/>
      <c r="QEB51" s="8"/>
      <c r="QEC51" s="8"/>
      <c r="QED51" s="8"/>
      <c r="QEE51" s="8"/>
      <c r="QEF51" s="8"/>
      <c r="QEG51" s="8"/>
      <c r="QEH51" s="8"/>
      <c r="QEI51" s="8"/>
      <c r="QEJ51" s="8"/>
      <c r="QEK51" s="8"/>
      <c r="QEL51" s="8"/>
      <c r="QEM51" s="8"/>
      <c r="QEN51" s="8"/>
      <c r="QEO51" s="8"/>
      <c r="QEP51" s="8"/>
      <c r="QEQ51" s="8"/>
      <c r="QER51" s="8"/>
      <c r="QES51" s="8"/>
      <c r="QET51" s="8"/>
      <c r="QEU51" s="8"/>
      <c r="QEV51" s="8"/>
      <c r="QEW51" s="8"/>
      <c r="QEX51" s="8"/>
      <c r="QEY51" s="8"/>
      <c r="QEZ51" s="8"/>
      <c r="QFA51" s="8"/>
      <c r="QFB51" s="8"/>
      <c r="QFC51" s="8"/>
      <c r="QFD51" s="8"/>
      <c r="QFE51" s="8"/>
      <c r="QFF51" s="8"/>
      <c r="QFG51" s="8"/>
      <c r="QFH51" s="8"/>
      <c r="QFI51" s="8"/>
      <c r="QFJ51" s="8"/>
      <c r="QFK51" s="8"/>
      <c r="QFL51" s="8"/>
      <c r="QFM51" s="8"/>
      <c r="QFN51" s="8"/>
      <c r="QFO51" s="8"/>
      <c r="QFP51" s="8"/>
      <c r="QFQ51" s="8"/>
      <c r="QFR51" s="8"/>
      <c r="QFS51" s="8"/>
      <c r="QFT51" s="8"/>
      <c r="QFU51" s="8"/>
      <c r="QFV51" s="8"/>
      <c r="QFW51" s="8"/>
      <c r="QFX51" s="8"/>
      <c r="QFY51" s="8"/>
      <c r="QFZ51" s="8"/>
      <c r="QGA51" s="8"/>
      <c r="QGB51" s="8"/>
      <c r="QGC51" s="8"/>
      <c r="QGD51" s="8"/>
      <c r="QGE51" s="8"/>
      <c r="QGF51" s="8"/>
      <c r="QGG51" s="8"/>
      <c r="QGH51" s="8"/>
      <c r="QGI51" s="8"/>
      <c r="QGJ51" s="8"/>
      <c r="QGK51" s="8"/>
      <c r="QGL51" s="8"/>
      <c r="QGM51" s="8"/>
      <c r="QGN51" s="8"/>
      <c r="QGO51" s="8"/>
      <c r="QGP51" s="8"/>
      <c r="QGQ51" s="8"/>
      <c r="QGR51" s="8"/>
      <c r="QGS51" s="8"/>
      <c r="QGT51" s="8"/>
      <c r="QGU51" s="8"/>
      <c r="QGV51" s="8"/>
      <c r="QGW51" s="8"/>
      <c r="QGX51" s="8"/>
      <c r="QGY51" s="8"/>
      <c r="QGZ51" s="8"/>
      <c r="QHA51" s="8"/>
      <c r="QHB51" s="8"/>
      <c r="QHC51" s="8"/>
      <c r="QHD51" s="8"/>
      <c r="QHE51" s="8"/>
      <c r="QHF51" s="8"/>
      <c r="QHG51" s="8"/>
      <c r="QHH51" s="8"/>
      <c r="QHI51" s="8"/>
      <c r="QHJ51" s="8"/>
      <c r="QHK51" s="8"/>
      <c r="QHL51" s="8"/>
      <c r="QHM51" s="8"/>
      <c r="QHN51" s="8"/>
      <c r="QHO51" s="8"/>
      <c r="QHP51" s="8"/>
      <c r="QHQ51" s="8"/>
      <c r="QHR51" s="8"/>
      <c r="QHS51" s="8"/>
      <c r="QHT51" s="8"/>
      <c r="QHU51" s="8"/>
      <c r="QHV51" s="8"/>
      <c r="QHW51" s="8"/>
      <c r="QHX51" s="8"/>
      <c r="QHY51" s="8"/>
      <c r="QHZ51" s="8"/>
      <c r="QIA51" s="8"/>
      <c r="QIB51" s="8"/>
      <c r="QIC51" s="8"/>
      <c r="QID51" s="8"/>
      <c r="QIE51" s="8"/>
      <c r="QIF51" s="8"/>
      <c r="QIG51" s="8"/>
      <c r="QIH51" s="8"/>
      <c r="QII51" s="8"/>
      <c r="QIJ51" s="8"/>
      <c r="QIK51" s="8"/>
      <c r="QIL51" s="8"/>
      <c r="QIM51" s="8"/>
      <c r="QIN51" s="8"/>
      <c r="QIO51" s="8"/>
      <c r="QIP51" s="8"/>
      <c r="QIQ51" s="8"/>
      <c r="QIR51" s="8"/>
      <c r="QIS51" s="8"/>
      <c r="QIT51" s="8"/>
      <c r="QIU51" s="8"/>
      <c r="QIV51" s="8"/>
      <c r="QIW51" s="8"/>
      <c r="QIX51" s="8"/>
      <c r="QIY51" s="8"/>
      <c r="QIZ51" s="8"/>
      <c r="QJA51" s="8"/>
      <c r="QJB51" s="8"/>
      <c r="QJC51" s="8"/>
      <c r="QJD51" s="8"/>
      <c r="QJE51" s="8"/>
      <c r="QJF51" s="8"/>
      <c r="QJG51" s="8"/>
      <c r="QJH51" s="8"/>
      <c r="QJI51" s="8"/>
      <c r="QJJ51" s="8"/>
      <c r="QJK51" s="8"/>
      <c r="QJL51" s="8"/>
      <c r="QJM51" s="8"/>
      <c r="QJN51" s="8"/>
      <c r="QJO51" s="8"/>
      <c r="QJP51" s="8"/>
      <c r="QJQ51" s="8"/>
      <c r="QJR51" s="8"/>
      <c r="QJS51" s="8"/>
      <c r="QJT51" s="8"/>
      <c r="QJU51" s="8"/>
      <c r="QJV51" s="8"/>
      <c r="QJW51" s="8"/>
      <c r="QJX51" s="8"/>
      <c r="QJY51" s="8"/>
      <c r="QJZ51" s="8"/>
      <c r="QKA51" s="8"/>
      <c r="QKB51" s="8"/>
      <c r="QKC51" s="8"/>
      <c r="QKD51" s="8"/>
      <c r="QKE51" s="8"/>
      <c r="QKF51" s="8"/>
      <c r="QKG51" s="8"/>
      <c r="QKH51" s="8"/>
      <c r="QKI51" s="8"/>
      <c r="QKJ51" s="8"/>
      <c r="QKK51" s="8"/>
      <c r="QKL51" s="8"/>
      <c r="QKM51" s="8"/>
      <c r="QKN51" s="8"/>
      <c r="QKO51" s="8"/>
      <c r="QKP51" s="8"/>
      <c r="QKQ51" s="8"/>
      <c r="QKR51" s="8"/>
      <c r="QKS51" s="8"/>
      <c r="QKT51" s="8"/>
      <c r="QKU51" s="8"/>
      <c r="QKV51" s="8"/>
      <c r="QKW51" s="8"/>
      <c r="QKX51" s="8"/>
      <c r="QKY51" s="8"/>
      <c r="QKZ51" s="8"/>
      <c r="QLA51" s="8"/>
      <c r="QLB51" s="8"/>
      <c r="QLC51" s="8"/>
      <c r="QLD51" s="8"/>
      <c r="QLE51" s="8"/>
      <c r="QLF51" s="8"/>
      <c r="QLG51" s="8"/>
      <c r="QLH51" s="8"/>
      <c r="QLI51" s="8"/>
      <c r="QLJ51" s="8"/>
      <c r="QLK51" s="8"/>
      <c r="QLL51" s="8"/>
      <c r="QLM51" s="8"/>
      <c r="QLN51" s="8"/>
      <c r="QLO51" s="8"/>
      <c r="QLP51" s="8"/>
      <c r="QLQ51" s="8"/>
      <c r="QLR51" s="8"/>
      <c r="QLS51" s="8"/>
      <c r="QLT51" s="8"/>
      <c r="QLU51" s="8"/>
      <c r="QLV51" s="8"/>
      <c r="QLW51" s="8"/>
      <c r="QLX51" s="8"/>
      <c r="QLY51" s="8"/>
      <c r="QLZ51" s="8"/>
      <c r="QMA51" s="8"/>
      <c r="QMB51" s="8"/>
      <c r="QMC51" s="8"/>
      <c r="QMD51" s="8"/>
      <c r="QME51" s="8"/>
      <c r="QMF51" s="8"/>
      <c r="QMG51" s="8"/>
      <c r="QMH51" s="8"/>
      <c r="QMI51" s="8"/>
      <c r="QMJ51" s="8"/>
      <c r="QMK51" s="8"/>
      <c r="QML51" s="8"/>
      <c r="QMM51" s="8"/>
      <c r="QMN51" s="8"/>
      <c r="QMO51" s="8"/>
      <c r="QMP51" s="8"/>
      <c r="QMQ51" s="8"/>
      <c r="QMR51" s="8"/>
      <c r="QMS51" s="8"/>
      <c r="QMT51" s="8"/>
      <c r="QMU51" s="8"/>
      <c r="QMV51" s="8"/>
      <c r="QMW51" s="8"/>
      <c r="QMX51" s="8"/>
      <c r="QMY51" s="8"/>
      <c r="QMZ51" s="8"/>
      <c r="QNA51" s="8"/>
      <c r="QNB51" s="8"/>
      <c r="QNC51" s="8"/>
      <c r="QND51" s="8"/>
      <c r="QNE51" s="8"/>
      <c r="QNF51" s="8"/>
      <c r="QNG51" s="8"/>
      <c r="QNH51" s="8"/>
      <c r="QNI51" s="8"/>
      <c r="QNJ51" s="8"/>
      <c r="QNK51" s="8"/>
      <c r="QNL51" s="8"/>
      <c r="QNM51" s="8"/>
      <c r="QNN51" s="8"/>
      <c r="QNO51" s="8"/>
      <c r="QNP51" s="8"/>
      <c r="QNQ51" s="8"/>
      <c r="QNR51" s="8"/>
      <c r="QNS51" s="8"/>
      <c r="QNT51" s="8"/>
      <c r="QNU51" s="8"/>
      <c r="QNV51" s="8"/>
      <c r="QNW51" s="8"/>
      <c r="QNX51" s="8"/>
      <c r="QNY51" s="8"/>
      <c r="QNZ51" s="8"/>
      <c r="QOA51" s="8"/>
      <c r="QOB51" s="8"/>
      <c r="QOC51" s="8"/>
      <c r="QOD51" s="8"/>
      <c r="QOE51" s="8"/>
      <c r="QOF51" s="8"/>
      <c r="QOG51" s="8"/>
      <c r="QOH51" s="8"/>
      <c r="QOI51" s="8"/>
      <c r="QOJ51" s="8"/>
      <c r="QOK51" s="8"/>
      <c r="QOL51" s="8"/>
      <c r="QOM51" s="8"/>
      <c r="QON51" s="8"/>
      <c r="QOO51" s="8"/>
      <c r="QOP51" s="8"/>
      <c r="QOQ51" s="8"/>
      <c r="QOR51" s="8"/>
      <c r="QOS51" s="8"/>
      <c r="QOT51" s="8"/>
      <c r="QOU51" s="8"/>
      <c r="QOV51" s="8"/>
      <c r="QOW51" s="8"/>
      <c r="QOX51" s="8"/>
      <c r="QOY51" s="8"/>
      <c r="QOZ51" s="8"/>
      <c r="QPA51" s="8"/>
      <c r="QPB51" s="8"/>
      <c r="QPC51" s="8"/>
      <c r="QPD51" s="8"/>
      <c r="QPE51" s="8"/>
      <c r="QPF51" s="8"/>
      <c r="QPG51" s="8"/>
      <c r="QPH51" s="8"/>
      <c r="QPI51" s="8"/>
      <c r="QPJ51" s="8"/>
      <c r="QPK51" s="8"/>
      <c r="QPL51" s="8"/>
      <c r="QPM51" s="8"/>
      <c r="QPN51" s="8"/>
      <c r="QPO51" s="8"/>
      <c r="QPP51" s="8"/>
      <c r="QPQ51" s="8"/>
      <c r="QPR51" s="8"/>
      <c r="QPS51" s="8"/>
      <c r="QPT51" s="8"/>
      <c r="QPU51" s="8"/>
      <c r="QPV51" s="8"/>
      <c r="QPW51" s="8"/>
      <c r="QPX51" s="8"/>
      <c r="QPY51" s="8"/>
      <c r="QPZ51" s="8"/>
      <c r="QQA51" s="8"/>
      <c r="QQB51" s="8"/>
      <c r="QQC51" s="8"/>
      <c r="QQD51" s="8"/>
      <c r="QQE51" s="8"/>
      <c r="QQF51" s="8"/>
      <c r="QQG51" s="8"/>
      <c r="QQH51" s="8"/>
      <c r="QQI51" s="8"/>
      <c r="QQJ51" s="8"/>
      <c r="QQK51" s="8"/>
      <c r="QQL51" s="8"/>
      <c r="QQM51" s="8"/>
      <c r="QQN51" s="8"/>
      <c r="QQO51" s="8"/>
      <c r="QQP51" s="8"/>
      <c r="QQQ51" s="8"/>
      <c r="QQR51" s="8"/>
      <c r="QQS51" s="8"/>
      <c r="QQT51" s="8"/>
      <c r="QQU51" s="8"/>
      <c r="QQV51" s="8"/>
      <c r="QQW51" s="8"/>
      <c r="QQX51" s="8"/>
      <c r="QQY51" s="8"/>
      <c r="QQZ51" s="8"/>
      <c r="QRA51" s="8"/>
      <c r="QRB51" s="8"/>
      <c r="QRC51" s="8"/>
      <c r="QRD51" s="8"/>
      <c r="QRE51" s="8"/>
      <c r="QRF51" s="8"/>
      <c r="QRG51" s="8"/>
      <c r="QRH51" s="8"/>
      <c r="QRI51" s="8"/>
      <c r="QRJ51" s="8"/>
      <c r="QRK51" s="8"/>
      <c r="QRL51" s="8"/>
      <c r="QRM51" s="8"/>
      <c r="QRN51" s="8"/>
      <c r="QRO51" s="8"/>
      <c r="QRP51" s="8"/>
      <c r="QRQ51" s="8"/>
      <c r="QRR51" s="8"/>
      <c r="QRS51" s="8"/>
      <c r="QRT51" s="8"/>
      <c r="QRU51" s="8"/>
      <c r="QRV51" s="8"/>
      <c r="QRW51" s="8"/>
      <c r="QRX51" s="8"/>
      <c r="QRY51" s="8"/>
      <c r="QRZ51" s="8"/>
      <c r="QSA51" s="8"/>
      <c r="QSB51" s="8"/>
      <c r="QSC51" s="8"/>
      <c r="QSD51" s="8"/>
      <c r="QSE51" s="8"/>
      <c r="QSF51" s="8"/>
      <c r="QSG51" s="8"/>
      <c r="QSH51" s="8"/>
      <c r="QSI51" s="8"/>
      <c r="QSJ51" s="8"/>
      <c r="QSK51" s="8"/>
      <c r="QSL51" s="8"/>
      <c r="QSM51" s="8"/>
      <c r="QSN51" s="8"/>
      <c r="QSO51" s="8"/>
      <c r="QSP51" s="8"/>
      <c r="QSQ51" s="8"/>
      <c r="QSR51" s="8"/>
      <c r="QSS51" s="8"/>
      <c r="QST51" s="8"/>
      <c r="QSU51" s="8"/>
      <c r="QSV51" s="8"/>
      <c r="QSW51" s="8"/>
      <c r="QSX51" s="8"/>
      <c r="QSY51" s="8"/>
      <c r="QSZ51" s="8"/>
      <c r="QTA51" s="8"/>
      <c r="QTB51" s="8"/>
      <c r="QTC51" s="8"/>
      <c r="QTD51" s="8"/>
      <c r="QTE51" s="8"/>
      <c r="QTF51" s="8"/>
      <c r="QTG51" s="8"/>
      <c r="QTH51" s="8"/>
      <c r="QTI51" s="8"/>
      <c r="QTJ51" s="8"/>
      <c r="QTK51" s="8"/>
      <c r="QTL51" s="8"/>
      <c r="QTM51" s="8"/>
      <c r="QTN51" s="8"/>
      <c r="QTO51" s="8"/>
      <c r="QTP51" s="8"/>
      <c r="QTQ51" s="8"/>
      <c r="QTR51" s="8"/>
      <c r="QTS51" s="8"/>
      <c r="QTT51" s="8"/>
      <c r="QTU51" s="8"/>
      <c r="QTV51" s="8"/>
      <c r="QTW51" s="8"/>
      <c r="QTX51" s="8"/>
      <c r="QTY51" s="8"/>
      <c r="QTZ51" s="8"/>
      <c r="QUA51" s="8"/>
      <c r="QUB51" s="8"/>
      <c r="QUC51" s="8"/>
      <c r="QUD51" s="8"/>
      <c r="QUE51" s="8"/>
      <c r="QUF51" s="8"/>
      <c r="QUG51" s="8"/>
      <c r="QUH51" s="8"/>
      <c r="QUI51" s="8"/>
      <c r="QUJ51" s="8"/>
      <c r="QUK51" s="8"/>
      <c r="QUL51" s="8"/>
      <c r="QUM51" s="8"/>
      <c r="QUN51" s="8"/>
      <c r="QUO51" s="8"/>
      <c r="QUP51" s="8"/>
      <c r="QUQ51" s="8"/>
      <c r="QUR51" s="8"/>
      <c r="QUS51" s="8"/>
      <c r="QUT51" s="8"/>
      <c r="QUU51" s="8"/>
      <c r="QUV51" s="8"/>
      <c r="QUW51" s="8"/>
      <c r="QUX51" s="8"/>
      <c r="QUY51" s="8"/>
      <c r="QUZ51" s="8"/>
      <c r="QVA51" s="8"/>
      <c r="QVB51" s="8"/>
      <c r="QVC51" s="8"/>
      <c r="QVD51" s="8"/>
      <c r="QVE51" s="8"/>
      <c r="QVF51" s="8"/>
      <c r="QVG51" s="8"/>
      <c r="QVH51" s="8"/>
      <c r="QVI51" s="8"/>
      <c r="QVJ51" s="8"/>
      <c r="QVK51" s="8"/>
      <c r="QVL51" s="8"/>
      <c r="QVM51" s="8"/>
      <c r="QVN51" s="8"/>
      <c r="QVO51" s="8"/>
      <c r="QVP51" s="8"/>
      <c r="QVQ51" s="8"/>
      <c r="QVR51" s="8"/>
      <c r="QVS51" s="8"/>
      <c r="QVT51" s="8"/>
      <c r="QVU51" s="8"/>
      <c r="QVV51" s="8"/>
      <c r="QVW51" s="8"/>
      <c r="QVX51" s="8"/>
      <c r="QVY51" s="8"/>
      <c r="QVZ51" s="8"/>
      <c r="QWA51" s="8"/>
      <c r="QWB51" s="8"/>
      <c r="QWC51" s="8"/>
      <c r="QWD51" s="8"/>
      <c r="QWE51" s="8"/>
      <c r="QWF51" s="8"/>
      <c r="QWG51" s="8"/>
      <c r="QWH51" s="8"/>
      <c r="QWI51" s="8"/>
      <c r="QWJ51" s="8"/>
      <c r="QWK51" s="8"/>
      <c r="QWL51" s="8"/>
      <c r="QWM51" s="8"/>
      <c r="QWN51" s="8"/>
      <c r="QWO51" s="8"/>
      <c r="QWP51" s="8"/>
      <c r="QWQ51" s="8"/>
      <c r="QWR51" s="8"/>
      <c r="QWS51" s="8"/>
      <c r="QWT51" s="8"/>
      <c r="QWU51" s="8"/>
      <c r="QWV51" s="8"/>
      <c r="QWW51" s="8"/>
      <c r="QWX51" s="8"/>
      <c r="QWY51" s="8"/>
      <c r="QWZ51" s="8"/>
      <c r="QXA51" s="8"/>
      <c r="QXB51" s="8"/>
      <c r="QXC51" s="8"/>
      <c r="QXD51" s="8"/>
      <c r="QXE51" s="8"/>
      <c r="QXF51" s="8"/>
      <c r="QXG51" s="8"/>
      <c r="QXH51" s="8"/>
      <c r="QXI51" s="8"/>
      <c r="QXJ51" s="8"/>
      <c r="QXK51" s="8"/>
      <c r="QXL51" s="8"/>
      <c r="QXM51" s="8"/>
      <c r="QXN51" s="8"/>
      <c r="QXO51" s="8"/>
      <c r="QXP51" s="8"/>
      <c r="QXQ51" s="8"/>
      <c r="QXR51" s="8"/>
      <c r="QXS51" s="8"/>
      <c r="QXT51" s="8"/>
      <c r="QXU51" s="8"/>
      <c r="QXV51" s="8"/>
      <c r="QXW51" s="8"/>
      <c r="QXX51" s="8"/>
      <c r="QXY51" s="8"/>
      <c r="QXZ51" s="8"/>
      <c r="QYA51" s="8"/>
      <c r="QYB51" s="8"/>
      <c r="QYC51" s="8"/>
      <c r="QYD51" s="8"/>
      <c r="QYE51" s="8"/>
      <c r="QYF51" s="8"/>
      <c r="QYG51" s="8"/>
      <c r="QYH51" s="8"/>
      <c r="QYI51" s="8"/>
      <c r="QYJ51" s="8"/>
      <c r="QYK51" s="8"/>
      <c r="QYL51" s="8"/>
      <c r="QYM51" s="8"/>
      <c r="QYN51" s="8"/>
      <c r="QYO51" s="8"/>
      <c r="QYP51" s="8"/>
      <c r="QYQ51" s="8"/>
      <c r="QYR51" s="8"/>
      <c r="QYS51" s="8"/>
      <c r="QYT51" s="8"/>
      <c r="QYU51" s="8"/>
      <c r="QYV51" s="8"/>
      <c r="QYW51" s="8"/>
      <c r="QYX51" s="8"/>
      <c r="QYY51" s="8"/>
      <c r="QYZ51" s="8"/>
      <c r="QZA51" s="8"/>
      <c r="QZB51" s="8"/>
      <c r="QZC51" s="8"/>
      <c r="QZD51" s="8"/>
      <c r="QZE51" s="8"/>
      <c r="QZF51" s="8"/>
      <c r="QZG51" s="8"/>
      <c r="QZH51" s="8"/>
      <c r="QZI51" s="8"/>
      <c r="QZJ51" s="8"/>
      <c r="QZK51" s="8"/>
      <c r="QZL51" s="8"/>
      <c r="QZM51" s="8"/>
      <c r="QZN51" s="8"/>
      <c r="QZO51" s="8"/>
      <c r="QZP51" s="8"/>
      <c r="QZQ51" s="8"/>
      <c r="QZR51" s="8"/>
      <c r="QZS51" s="8"/>
      <c r="QZT51" s="8"/>
      <c r="QZU51" s="8"/>
      <c r="QZV51" s="8"/>
      <c r="QZW51" s="8"/>
      <c r="QZX51" s="8"/>
      <c r="QZY51" s="8"/>
      <c r="QZZ51" s="8"/>
      <c r="RAA51" s="8"/>
      <c r="RAB51" s="8"/>
      <c r="RAC51" s="8"/>
      <c r="RAD51" s="8"/>
      <c r="RAE51" s="8"/>
      <c r="RAF51" s="8"/>
      <c r="RAG51" s="8"/>
      <c r="RAH51" s="8"/>
      <c r="RAI51" s="8"/>
      <c r="RAJ51" s="8"/>
      <c r="RAK51" s="8"/>
      <c r="RAL51" s="8"/>
      <c r="RAM51" s="8"/>
      <c r="RAN51" s="8"/>
      <c r="RAO51" s="8"/>
      <c r="RAP51" s="8"/>
      <c r="RAQ51" s="8"/>
      <c r="RAR51" s="8"/>
      <c r="RAS51" s="8"/>
      <c r="RAT51" s="8"/>
      <c r="RAU51" s="8"/>
      <c r="RAV51" s="8"/>
      <c r="RAW51" s="8"/>
      <c r="RAX51" s="8"/>
      <c r="RAY51" s="8"/>
      <c r="RAZ51" s="8"/>
      <c r="RBA51" s="8"/>
      <c r="RBB51" s="8"/>
      <c r="RBC51" s="8"/>
      <c r="RBD51" s="8"/>
      <c r="RBE51" s="8"/>
      <c r="RBF51" s="8"/>
      <c r="RBG51" s="8"/>
      <c r="RBH51" s="8"/>
      <c r="RBI51" s="8"/>
      <c r="RBJ51" s="8"/>
      <c r="RBK51" s="8"/>
      <c r="RBL51" s="8"/>
      <c r="RBM51" s="8"/>
      <c r="RBN51" s="8"/>
      <c r="RBO51" s="8"/>
      <c r="RBP51" s="8"/>
      <c r="RBQ51" s="8"/>
      <c r="RBR51" s="8"/>
      <c r="RBS51" s="8"/>
      <c r="RBT51" s="8"/>
      <c r="RBU51" s="8"/>
      <c r="RBV51" s="8"/>
      <c r="RBW51" s="8"/>
      <c r="RBX51" s="8"/>
      <c r="RBY51" s="8"/>
      <c r="RBZ51" s="8"/>
      <c r="RCA51" s="8"/>
      <c r="RCB51" s="8"/>
      <c r="RCC51" s="8"/>
      <c r="RCD51" s="8"/>
      <c r="RCE51" s="8"/>
      <c r="RCF51" s="8"/>
      <c r="RCG51" s="8"/>
      <c r="RCH51" s="8"/>
      <c r="RCI51" s="8"/>
      <c r="RCJ51" s="8"/>
      <c r="RCK51" s="8"/>
      <c r="RCL51" s="8"/>
      <c r="RCM51" s="8"/>
      <c r="RCN51" s="8"/>
      <c r="RCO51" s="8"/>
      <c r="RCP51" s="8"/>
      <c r="RCQ51" s="8"/>
      <c r="RCR51" s="8"/>
      <c r="RCS51" s="8"/>
      <c r="RCT51" s="8"/>
      <c r="RCU51" s="8"/>
      <c r="RCV51" s="8"/>
      <c r="RCW51" s="8"/>
      <c r="RCX51" s="8"/>
      <c r="RCY51" s="8"/>
      <c r="RCZ51" s="8"/>
      <c r="RDA51" s="8"/>
      <c r="RDB51" s="8"/>
      <c r="RDC51" s="8"/>
      <c r="RDD51" s="8"/>
      <c r="RDE51" s="8"/>
      <c r="RDF51" s="8"/>
      <c r="RDG51" s="8"/>
      <c r="RDH51" s="8"/>
      <c r="RDI51" s="8"/>
      <c r="RDJ51" s="8"/>
      <c r="RDK51" s="8"/>
      <c r="RDL51" s="8"/>
      <c r="RDM51" s="8"/>
      <c r="RDN51" s="8"/>
      <c r="RDO51" s="8"/>
      <c r="RDP51" s="8"/>
      <c r="RDQ51" s="8"/>
      <c r="RDR51" s="8"/>
      <c r="RDS51" s="8"/>
      <c r="RDT51" s="8"/>
      <c r="RDU51" s="8"/>
      <c r="RDV51" s="8"/>
      <c r="RDW51" s="8"/>
      <c r="RDX51" s="8"/>
      <c r="RDY51" s="8"/>
      <c r="RDZ51" s="8"/>
      <c r="REA51" s="8"/>
      <c r="REB51" s="8"/>
      <c r="REC51" s="8"/>
      <c r="RED51" s="8"/>
      <c r="REE51" s="8"/>
      <c r="REF51" s="8"/>
      <c r="REG51" s="8"/>
      <c r="REH51" s="8"/>
      <c r="REI51" s="8"/>
      <c r="REJ51" s="8"/>
      <c r="REK51" s="8"/>
      <c r="REL51" s="8"/>
      <c r="REM51" s="8"/>
      <c r="REN51" s="8"/>
      <c r="REO51" s="8"/>
      <c r="REP51" s="8"/>
      <c r="REQ51" s="8"/>
      <c r="RER51" s="8"/>
      <c r="RES51" s="8"/>
      <c r="RET51" s="8"/>
      <c r="REU51" s="8"/>
      <c r="REV51" s="8"/>
      <c r="REW51" s="8"/>
      <c r="REX51" s="8"/>
      <c r="REY51" s="8"/>
      <c r="REZ51" s="8"/>
      <c r="RFA51" s="8"/>
      <c r="RFB51" s="8"/>
      <c r="RFC51" s="8"/>
      <c r="RFD51" s="8"/>
      <c r="RFE51" s="8"/>
      <c r="RFF51" s="8"/>
      <c r="RFG51" s="8"/>
      <c r="RFH51" s="8"/>
      <c r="RFI51" s="8"/>
      <c r="RFJ51" s="8"/>
      <c r="RFK51" s="8"/>
      <c r="RFL51" s="8"/>
      <c r="RFM51" s="8"/>
      <c r="RFN51" s="8"/>
      <c r="RFO51" s="8"/>
      <c r="RFP51" s="8"/>
      <c r="RFQ51" s="8"/>
      <c r="RFR51" s="8"/>
      <c r="RFS51" s="8"/>
      <c r="RFT51" s="8"/>
      <c r="RFU51" s="8"/>
      <c r="RFV51" s="8"/>
      <c r="RFW51" s="8"/>
      <c r="RFX51" s="8"/>
      <c r="RFY51" s="8"/>
      <c r="RFZ51" s="8"/>
      <c r="RGA51" s="8"/>
      <c r="RGB51" s="8"/>
      <c r="RGC51" s="8"/>
      <c r="RGD51" s="8"/>
      <c r="RGE51" s="8"/>
      <c r="RGF51" s="8"/>
      <c r="RGG51" s="8"/>
      <c r="RGH51" s="8"/>
      <c r="RGI51" s="8"/>
      <c r="RGJ51" s="8"/>
      <c r="RGK51" s="8"/>
      <c r="RGL51" s="8"/>
      <c r="RGM51" s="8"/>
      <c r="RGN51" s="8"/>
      <c r="RGO51" s="8"/>
      <c r="RGP51" s="8"/>
      <c r="RGQ51" s="8"/>
      <c r="RGR51" s="8"/>
      <c r="RGS51" s="8"/>
      <c r="RGT51" s="8"/>
      <c r="RGU51" s="8"/>
      <c r="RGV51" s="8"/>
      <c r="RGW51" s="8"/>
      <c r="RGX51" s="8"/>
      <c r="RGY51" s="8"/>
      <c r="RGZ51" s="8"/>
      <c r="RHA51" s="8"/>
      <c r="RHB51" s="8"/>
      <c r="RHC51" s="8"/>
      <c r="RHD51" s="8"/>
      <c r="RHE51" s="8"/>
      <c r="RHF51" s="8"/>
      <c r="RHG51" s="8"/>
      <c r="RHH51" s="8"/>
      <c r="RHI51" s="8"/>
      <c r="RHJ51" s="8"/>
      <c r="RHK51" s="8"/>
      <c r="RHL51" s="8"/>
      <c r="RHM51" s="8"/>
      <c r="RHN51" s="8"/>
      <c r="RHO51" s="8"/>
      <c r="RHP51" s="8"/>
      <c r="RHQ51" s="8"/>
      <c r="RHR51" s="8"/>
      <c r="RHS51" s="8"/>
      <c r="RHT51" s="8"/>
      <c r="RHU51" s="8"/>
      <c r="RHV51" s="8"/>
      <c r="RHW51" s="8"/>
      <c r="RHX51" s="8"/>
      <c r="RHY51" s="8"/>
      <c r="RHZ51" s="8"/>
      <c r="RIA51" s="8"/>
      <c r="RIB51" s="8"/>
      <c r="RIC51" s="8"/>
      <c r="RID51" s="8"/>
      <c r="RIE51" s="8"/>
      <c r="RIF51" s="8"/>
      <c r="RIG51" s="8"/>
      <c r="RIH51" s="8"/>
      <c r="RII51" s="8"/>
      <c r="RIJ51" s="8"/>
      <c r="RIK51" s="8"/>
      <c r="RIL51" s="8"/>
      <c r="RIM51" s="8"/>
      <c r="RIN51" s="8"/>
      <c r="RIO51" s="8"/>
      <c r="RIP51" s="8"/>
      <c r="RIQ51" s="8"/>
      <c r="RIR51" s="8"/>
      <c r="RIS51" s="8"/>
      <c r="RIT51" s="8"/>
      <c r="RIU51" s="8"/>
      <c r="RIV51" s="8"/>
      <c r="RIW51" s="8"/>
      <c r="RIX51" s="8"/>
      <c r="RIY51" s="8"/>
      <c r="RIZ51" s="8"/>
      <c r="RJA51" s="8"/>
      <c r="RJB51" s="8"/>
      <c r="RJC51" s="8"/>
      <c r="RJD51" s="8"/>
      <c r="RJE51" s="8"/>
      <c r="RJF51" s="8"/>
      <c r="RJG51" s="8"/>
      <c r="RJH51" s="8"/>
      <c r="RJI51" s="8"/>
      <c r="RJJ51" s="8"/>
      <c r="RJK51" s="8"/>
      <c r="RJL51" s="8"/>
      <c r="RJM51" s="8"/>
      <c r="RJN51" s="8"/>
      <c r="RJO51" s="8"/>
      <c r="RJP51" s="8"/>
      <c r="RJQ51" s="8"/>
      <c r="RJR51" s="8"/>
      <c r="RJS51" s="8"/>
      <c r="RJT51" s="8"/>
      <c r="RJU51" s="8"/>
      <c r="RJV51" s="8"/>
      <c r="RJW51" s="8"/>
      <c r="RJX51" s="8"/>
      <c r="RJY51" s="8"/>
      <c r="RJZ51" s="8"/>
      <c r="RKA51" s="8"/>
      <c r="RKB51" s="8"/>
      <c r="RKC51" s="8"/>
      <c r="RKD51" s="8"/>
      <c r="RKE51" s="8"/>
      <c r="RKF51" s="8"/>
      <c r="RKG51" s="8"/>
      <c r="RKH51" s="8"/>
      <c r="RKI51" s="8"/>
      <c r="RKJ51" s="8"/>
      <c r="RKK51" s="8"/>
      <c r="RKL51" s="8"/>
      <c r="RKM51" s="8"/>
      <c r="RKN51" s="8"/>
      <c r="RKO51" s="8"/>
      <c r="RKP51" s="8"/>
      <c r="RKQ51" s="8"/>
      <c r="RKR51" s="8"/>
      <c r="RKS51" s="8"/>
      <c r="RKT51" s="8"/>
      <c r="RKU51" s="8"/>
      <c r="RKV51" s="8"/>
      <c r="RKW51" s="8"/>
      <c r="RKX51" s="8"/>
      <c r="RKY51" s="8"/>
      <c r="RKZ51" s="8"/>
      <c r="RLA51" s="8"/>
      <c r="RLB51" s="8"/>
      <c r="RLC51" s="8"/>
      <c r="RLD51" s="8"/>
      <c r="RLE51" s="8"/>
      <c r="RLF51" s="8"/>
      <c r="RLG51" s="8"/>
      <c r="RLH51" s="8"/>
      <c r="RLI51" s="8"/>
      <c r="RLJ51" s="8"/>
      <c r="RLK51" s="8"/>
      <c r="RLL51" s="8"/>
      <c r="RLM51" s="8"/>
      <c r="RLN51" s="8"/>
      <c r="RLO51" s="8"/>
      <c r="RLP51" s="8"/>
      <c r="RLQ51" s="8"/>
      <c r="RLR51" s="8"/>
      <c r="RLS51" s="8"/>
      <c r="RLT51" s="8"/>
      <c r="RLU51" s="8"/>
      <c r="RLV51" s="8"/>
      <c r="RLW51" s="8"/>
      <c r="RLX51" s="8"/>
      <c r="RLY51" s="8"/>
      <c r="RLZ51" s="8"/>
      <c r="RMA51" s="8"/>
      <c r="RMB51" s="8"/>
      <c r="RMC51" s="8"/>
      <c r="RMD51" s="8"/>
      <c r="RME51" s="8"/>
      <c r="RMF51" s="8"/>
      <c r="RMG51" s="8"/>
      <c r="RMH51" s="8"/>
      <c r="RMI51" s="8"/>
      <c r="RMJ51" s="8"/>
      <c r="RMK51" s="8"/>
      <c r="RML51" s="8"/>
      <c r="RMM51" s="8"/>
      <c r="RMN51" s="8"/>
      <c r="RMO51" s="8"/>
      <c r="RMP51" s="8"/>
      <c r="RMQ51" s="8"/>
      <c r="RMR51" s="8"/>
      <c r="RMS51" s="8"/>
      <c r="RMT51" s="8"/>
      <c r="RMU51" s="8"/>
      <c r="RMV51" s="8"/>
      <c r="RMW51" s="8"/>
      <c r="RMX51" s="8"/>
      <c r="RMY51" s="8"/>
      <c r="RMZ51" s="8"/>
      <c r="RNA51" s="8"/>
      <c r="RNB51" s="8"/>
      <c r="RNC51" s="8"/>
      <c r="RND51" s="8"/>
      <c r="RNE51" s="8"/>
      <c r="RNF51" s="8"/>
      <c r="RNG51" s="8"/>
      <c r="RNH51" s="8"/>
      <c r="RNI51" s="8"/>
      <c r="RNJ51" s="8"/>
      <c r="RNK51" s="8"/>
      <c r="RNL51" s="8"/>
      <c r="RNM51" s="8"/>
      <c r="RNN51" s="8"/>
      <c r="RNO51" s="8"/>
      <c r="RNP51" s="8"/>
      <c r="RNQ51" s="8"/>
      <c r="RNR51" s="8"/>
      <c r="RNS51" s="8"/>
      <c r="RNT51" s="8"/>
      <c r="RNU51" s="8"/>
      <c r="RNV51" s="8"/>
      <c r="RNW51" s="8"/>
      <c r="RNX51" s="8"/>
      <c r="RNY51" s="8"/>
      <c r="RNZ51" s="8"/>
      <c r="ROA51" s="8"/>
      <c r="ROB51" s="8"/>
      <c r="ROC51" s="8"/>
      <c r="ROD51" s="8"/>
      <c r="ROE51" s="8"/>
      <c r="ROF51" s="8"/>
      <c r="ROG51" s="8"/>
      <c r="ROH51" s="8"/>
      <c r="ROI51" s="8"/>
      <c r="ROJ51" s="8"/>
      <c r="ROK51" s="8"/>
      <c r="ROL51" s="8"/>
      <c r="ROM51" s="8"/>
      <c r="RON51" s="8"/>
      <c r="ROO51" s="8"/>
      <c r="ROP51" s="8"/>
      <c r="ROQ51" s="8"/>
      <c r="ROR51" s="8"/>
      <c r="ROS51" s="8"/>
      <c r="ROT51" s="8"/>
      <c r="ROU51" s="8"/>
      <c r="ROV51" s="8"/>
      <c r="ROW51" s="8"/>
      <c r="ROX51" s="8"/>
      <c r="ROY51" s="8"/>
      <c r="ROZ51" s="8"/>
      <c r="RPA51" s="8"/>
      <c r="RPB51" s="8"/>
      <c r="RPC51" s="8"/>
      <c r="RPD51" s="8"/>
      <c r="RPE51" s="8"/>
      <c r="RPF51" s="8"/>
      <c r="RPG51" s="8"/>
      <c r="RPH51" s="8"/>
      <c r="RPI51" s="8"/>
      <c r="RPJ51" s="8"/>
      <c r="RPK51" s="8"/>
      <c r="RPL51" s="8"/>
      <c r="RPM51" s="8"/>
      <c r="RPN51" s="8"/>
      <c r="RPO51" s="8"/>
      <c r="RPP51" s="8"/>
      <c r="RPQ51" s="8"/>
      <c r="RPR51" s="8"/>
      <c r="RPS51" s="8"/>
      <c r="RPT51" s="8"/>
      <c r="RPU51" s="8"/>
      <c r="RPV51" s="8"/>
      <c r="RPW51" s="8"/>
      <c r="RPX51" s="8"/>
      <c r="RPY51" s="8"/>
      <c r="RPZ51" s="8"/>
      <c r="RQA51" s="8"/>
      <c r="RQB51" s="8"/>
      <c r="RQC51" s="8"/>
      <c r="RQD51" s="8"/>
      <c r="RQE51" s="8"/>
      <c r="RQF51" s="8"/>
      <c r="RQG51" s="8"/>
      <c r="RQH51" s="8"/>
      <c r="RQI51" s="8"/>
      <c r="RQJ51" s="8"/>
      <c r="RQK51" s="8"/>
      <c r="RQL51" s="8"/>
      <c r="RQM51" s="8"/>
      <c r="RQN51" s="8"/>
      <c r="RQO51" s="8"/>
      <c r="RQP51" s="8"/>
      <c r="RQQ51" s="8"/>
      <c r="RQR51" s="8"/>
      <c r="RQS51" s="8"/>
      <c r="RQT51" s="8"/>
      <c r="RQU51" s="8"/>
      <c r="RQV51" s="8"/>
      <c r="RQW51" s="8"/>
      <c r="RQX51" s="8"/>
      <c r="RQY51" s="8"/>
      <c r="RQZ51" s="8"/>
      <c r="RRA51" s="8"/>
      <c r="RRB51" s="8"/>
      <c r="RRC51" s="8"/>
      <c r="RRD51" s="8"/>
      <c r="RRE51" s="8"/>
      <c r="RRF51" s="8"/>
      <c r="RRG51" s="8"/>
      <c r="RRH51" s="8"/>
      <c r="RRI51" s="8"/>
      <c r="RRJ51" s="8"/>
      <c r="RRK51" s="8"/>
      <c r="RRL51" s="8"/>
      <c r="RRM51" s="8"/>
      <c r="RRN51" s="8"/>
      <c r="RRO51" s="8"/>
      <c r="RRP51" s="8"/>
      <c r="RRQ51" s="8"/>
      <c r="RRR51" s="8"/>
      <c r="RRS51" s="8"/>
      <c r="RRT51" s="8"/>
      <c r="RRU51" s="8"/>
      <c r="RRV51" s="8"/>
      <c r="RRW51" s="8"/>
      <c r="RRX51" s="8"/>
      <c r="RRY51" s="8"/>
      <c r="RRZ51" s="8"/>
      <c r="RSA51" s="8"/>
      <c r="RSB51" s="8"/>
      <c r="RSC51" s="8"/>
      <c r="RSD51" s="8"/>
      <c r="RSE51" s="8"/>
      <c r="RSF51" s="8"/>
      <c r="RSG51" s="8"/>
      <c r="RSH51" s="8"/>
      <c r="RSI51" s="8"/>
      <c r="RSJ51" s="8"/>
      <c r="RSK51" s="8"/>
      <c r="RSL51" s="8"/>
      <c r="RSM51" s="8"/>
      <c r="RSN51" s="8"/>
      <c r="RSO51" s="8"/>
      <c r="RSP51" s="8"/>
      <c r="RSQ51" s="8"/>
      <c r="RSR51" s="8"/>
      <c r="RSS51" s="8"/>
      <c r="RST51" s="8"/>
      <c r="RSU51" s="8"/>
      <c r="RSV51" s="8"/>
      <c r="RSW51" s="8"/>
      <c r="RSX51" s="8"/>
      <c r="RSY51" s="8"/>
      <c r="RSZ51" s="8"/>
      <c r="RTA51" s="8"/>
      <c r="RTB51" s="8"/>
      <c r="RTC51" s="8"/>
      <c r="RTD51" s="8"/>
      <c r="RTE51" s="8"/>
      <c r="RTF51" s="8"/>
      <c r="RTG51" s="8"/>
      <c r="RTH51" s="8"/>
      <c r="RTI51" s="8"/>
      <c r="RTJ51" s="8"/>
      <c r="RTK51" s="8"/>
      <c r="RTL51" s="8"/>
      <c r="RTM51" s="8"/>
      <c r="RTN51" s="8"/>
      <c r="RTO51" s="8"/>
      <c r="RTP51" s="8"/>
      <c r="RTQ51" s="8"/>
      <c r="RTR51" s="8"/>
      <c r="RTS51" s="8"/>
      <c r="RTT51" s="8"/>
      <c r="RTU51" s="8"/>
      <c r="RTV51" s="8"/>
      <c r="RTW51" s="8"/>
      <c r="RTX51" s="8"/>
      <c r="RTY51" s="8"/>
      <c r="RTZ51" s="8"/>
      <c r="RUA51" s="8"/>
      <c r="RUB51" s="8"/>
      <c r="RUC51" s="8"/>
      <c r="RUD51" s="8"/>
      <c r="RUE51" s="8"/>
      <c r="RUF51" s="8"/>
      <c r="RUG51" s="8"/>
      <c r="RUH51" s="8"/>
      <c r="RUI51" s="8"/>
      <c r="RUJ51" s="8"/>
      <c r="RUK51" s="8"/>
      <c r="RUL51" s="8"/>
      <c r="RUM51" s="8"/>
      <c r="RUN51" s="8"/>
      <c r="RUO51" s="8"/>
      <c r="RUP51" s="8"/>
      <c r="RUQ51" s="8"/>
      <c r="RUR51" s="8"/>
      <c r="RUS51" s="8"/>
      <c r="RUT51" s="8"/>
      <c r="RUU51" s="8"/>
      <c r="RUV51" s="8"/>
      <c r="RUW51" s="8"/>
      <c r="RUX51" s="8"/>
      <c r="RUY51" s="8"/>
      <c r="RUZ51" s="8"/>
      <c r="RVA51" s="8"/>
      <c r="RVB51" s="8"/>
      <c r="RVC51" s="8"/>
      <c r="RVD51" s="8"/>
      <c r="RVE51" s="8"/>
      <c r="RVF51" s="8"/>
      <c r="RVG51" s="8"/>
      <c r="RVH51" s="8"/>
      <c r="RVI51" s="8"/>
      <c r="RVJ51" s="8"/>
      <c r="RVK51" s="8"/>
      <c r="RVL51" s="8"/>
      <c r="RVM51" s="8"/>
      <c r="RVN51" s="8"/>
      <c r="RVO51" s="8"/>
      <c r="RVP51" s="8"/>
      <c r="RVQ51" s="8"/>
      <c r="RVR51" s="8"/>
      <c r="RVS51" s="8"/>
      <c r="RVT51" s="8"/>
      <c r="RVU51" s="8"/>
      <c r="RVV51" s="8"/>
      <c r="RVW51" s="8"/>
      <c r="RVX51" s="8"/>
      <c r="RVY51" s="8"/>
      <c r="RVZ51" s="8"/>
      <c r="RWA51" s="8"/>
      <c r="RWB51" s="8"/>
      <c r="RWC51" s="8"/>
      <c r="RWD51" s="8"/>
      <c r="RWE51" s="8"/>
      <c r="RWF51" s="8"/>
      <c r="RWG51" s="8"/>
      <c r="RWH51" s="8"/>
      <c r="RWI51" s="8"/>
      <c r="RWJ51" s="8"/>
      <c r="RWK51" s="8"/>
      <c r="RWL51" s="8"/>
      <c r="RWM51" s="8"/>
      <c r="RWN51" s="8"/>
      <c r="RWO51" s="8"/>
      <c r="RWP51" s="8"/>
      <c r="RWQ51" s="8"/>
      <c r="RWR51" s="8"/>
      <c r="RWS51" s="8"/>
      <c r="RWT51" s="8"/>
      <c r="RWU51" s="8"/>
      <c r="RWV51" s="8"/>
      <c r="RWW51" s="8"/>
      <c r="RWX51" s="8"/>
      <c r="RWY51" s="8"/>
      <c r="RWZ51" s="8"/>
      <c r="RXA51" s="8"/>
      <c r="RXB51" s="8"/>
      <c r="RXC51" s="8"/>
      <c r="RXD51" s="8"/>
      <c r="RXE51" s="8"/>
      <c r="RXF51" s="8"/>
      <c r="RXG51" s="8"/>
      <c r="RXH51" s="8"/>
      <c r="RXI51" s="8"/>
      <c r="RXJ51" s="8"/>
      <c r="RXK51" s="8"/>
      <c r="RXL51" s="8"/>
      <c r="RXM51" s="8"/>
      <c r="RXN51" s="8"/>
      <c r="RXO51" s="8"/>
      <c r="RXP51" s="8"/>
      <c r="RXQ51" s="8"/>
      <c r="RXR51" s="8"/>
      <c r="RXS51" s="8"/>
      <c r="RXT51" s="8"/>
      <c r="RXU51" s="8"/>
      <c r="RXV51" s="8"/>
      <c r="RXW51" s="8"/>
      <c r="RXX51" s="8"/>
      <c r="RXY51" s="8"/>
      <c r="RXZ51" s="8"/>
      <c r="RYA51" s="8"/>
      <c r="RYB51" s="8"/>
      <c r="RYC51" s="8"/>
      <c r="RYD51" s="8"/>
      <c r="RYE51" s="8"/>
      <c r="RYF51" s="8"/>
      <c r="RYG51" s="8"/>
      <c r="RYH51" s="8"/>
      <c r="RYI51" s="8"/>
      <c r="RYJ51" s="8"/>
      <c r="RYK51" s="8"/>
      <c r="RYL51" s="8"/>
      <c r="RYM51" s="8"/>
      <c r="RYN51" s="8"/>
      <c r="RYO51" s="8"/>
      <c r="RYP51" s="8"/>
      <c r="RYQ51" s="8"/>
      <c r="RYR51" s="8"/>
      <c r="RYS51" s="8"/>
      <c r="RYT51" s="8"/>
      <c r="RYU51" s="8"/>
      <c r="RYV51" s="8"/>
      <c r="RYW51" s="8"/>
      <c r="RYX51" s="8"/>
      <c r="RYY51" s="8"/>
      <c r="RYZ51" s="8"/>
      <c r="RZA51" s="8"/>
      <c r="RZB51" s="8"/>
      <c r="RZC51" s="8"/>
      <c r="RZD51" s="8"/>
      <c r="RZE51" s="8"/>
      <c r="RZF51" s="8"/>
      <c r="RZG51" s="8"/>
      <c r="RZH51" s="8"/>
      <c r="RZI51" s="8"/>
      <c r="RZJ51" s="8"/>
      <c r="RZK51" s="8"/>
      <c r="RZL51" s="8"/>
      <c r="RZM51" s="8"/>
      <c r="RZN51" s="8"/>
      <c r="RZO51" s="8"/>
      <c r="RZP51" s="8"/>
      <c r="RZQ51" s="8"/>
      <c r="RZR51" s="8"/>
      <c r="RZS51" s="8"/>
      <c r="RZT51" s="8"/>
      <c r="RZU51" s="8"/>
      <c r="RZV51" s="8"/>
      <c r="RZW51" s="8"/>
      <c r="RZX51" s="8"/>
      <c r="RZY51" s="8"/>
      <c r="RZZ51" s="8"/>
      <c r="SAA51" s="8"/>
      <c r="SAB51" s="8"/>
      <c r="SAC51" s="8"/>
      <c r="SAD51" s="8"/>
      <c r="SAE51" s="8"/>
      <c r="SAF51" s="8"/>
      <c r="SAG51" s="8"/>
      <c r="SAH51" s="8"/>
      <c r="SAI51" s="8"/>
      <c r="SAJ51" s="8"/>
      <c r="SAK51" s="8"/>
      <c r="SAL51" s="8"/>
      <c r="SAM51" s="8"/>
      <c r="SAN51" s="8"/>
      <c r="SAO51" s="8"/>
      <c r="SAP51" s="8"/>
      <c r="SAQ51" s="8"/>
      <c r="SAR51" s="8"/>
      <c r="SAS51" s="8"/>
      <c r="SAT51" s="8"/>
      <c r="SAU51" s="8"/>
      <c r="SAV51" s="8"/>
      <c r="SAW51" s="8"/>
      <c r="SAX51" s="8"/>
      <c r="SAY51" s="8"/>
      <c r="SAZ51" s="8"/>
      <c r="SBA51" s="8"/>
      <c r="SBB51" s="8"/>
      <c r="SBC51" s="8"/>
      <c r="SBD51" s="8"/>
      <c r="SBE51" s="8"/>
      <c r="SBF51" s="8"/>
      <c r="SBG51" s="8"/>
      <c r="SBH51" s="8"/>
      <c r="SBI51" s="8"/>
      <c r="SBJ51" s="8"/>
      <c r="SBK51" s="8"/>
      <c r="SBL51" s="8"/>
      <c r="SBM51" s="8"/>
      <c r="SBN51" s="8"/>
      <c r="SBO51" s="8"/>
      <c r="SBP51" s="8"/>
      <c r="SBQ51" s="8"/>
      <c r="SBR51" s="8"/>
      <c r="SBS51" s="8"/>
      <c r="SBT51" s="8"/>
      <c r="SBU51" s="8"/>
      <c r="SBV51" s="8"/>
      <c r="SBW51" s="8"/>
      <c r="SBX51" s="8"/>
      <c r="SBY51" s="8"/>
      <c r="SBZ51" s="8"/>
      <c r="SCA51" s="8"/>
      <c r="SCB51" s="8"/>
      <c r="SCC51" s="8"/>
      <c r="SCD51" s="8"/>
      <c r="SCE51" s="8"/>
      <c r="SCF51" s="8"/>
      <c r="SCG51" s="8"/>
      <c r="SCH51" s="8"/>
      <c r="SCI51" s="8"/>
      <c r="SCJ51" s="8"/>
      <c r="SCK51" s="8"/>
      <c r="SCL51" s="8"/>
      <c r="SCM51" s="8"/>
      <c r="SCN51" s="8"/>
      <c r="SCO51" s="8"/>
      <c r="SCP51" s="8"/>
      <c r="SCQ51" s="8"/>
      <c r="SCR51" s="8"/>
      <c r="SCS51" s="8"/>
      <c r="SCT51" s="8"/>
      <c r="SCU51" s="8"/>
      <c r="SCV51" s="8"/>
      <c r="SCW51" s="8"/>
      <c r="SCX51" s="8"/>
      <c r="SCY51" s="8"/>
      <c r="SCZ51" s="8"/>
      <c r="SDA51" s="8"/>
      <c r="SDB51" s="8"/>
      <c r="SDC51" s="8"/>
      <c r="SDD51" s="8"/>
      <c r="SDE51" s="8"/>
      <c r="SDF51" s="8"/>
      <c r="SDG51" s="8"/>
      <c r="SDH51" s="8"/>
      <c r="SDI51" s="8"/>
      <c r="SDJ51" s="8"/>
      <c r="SDK51" s="8"/>
      <c r="SDL51" s="8"/>
      <c r="SDM51" s="8"/>
      <c r="SDN51" s="8"/>
      <c r="SDO51" s="8"/>
      <c r="SDP51" s="8"/>
      <c r="SDQ51" s="8"/>
      <c r="SDR51" s="8"/>
      <c r="SDS51" s="8"/>
      <c r="SDT51" s="8"/>
      <c r="SDU51" s="8"/>
      <c r="SDV51" s="8"/>
      <c r="SDW51" s="8"/>
      <c r="SDX51" s="8"/>
      <c r="SDY51" s="8"/>
      <c r="SDZ51" s="8"/>
      <c r="SEA51" s="8"/>
      <c r="SEB51" s="8"/>
      <c r="SEC51" s="8"/>
      <c r="SED51" s="8"/>
      <c r="SEE51" s="8"/>
      <c r="SEF51" s="8"/>
      <c r="SEG51" s="8"/>
      <c r="SEH51" s="8"/>
      <c r="SEI51" s="8"/>
      <c r="SEJ51" s="8"/>
      <c r="SEK51" s="8"/>
      <c r="SEL51" s="8"/>
      <c r="SEM51" s="8"/>
      <c r="SEN51" s="8"/>
      <c r="SEO51" s="8"/>
      <c r="SEP51" s="8"/>
      <c r="SEQ51" s="8"/>
      <c r="SER51" s="8"/>
      <c r="SES51" s="8"/>
      <c r="SET51" s="8"/>
      <c r="SEU51" s="8"/>
      <c r="SEV51" s="8"/>
      <c r="SEW51" s="8"/>
      <c r="SEX51" s="8"/>
      <c r="SEY51" s="8"/>
      <c r="SEZ51" s="8"/>
      <c r="SFA51" s="8"/>
      <c r="SFB51" s="8"/>
      <c r="SFC51" s="8"/>
      <c r="SFD51" s="8"/>
      <c r="SFE51" s="8"/>
      <c r="SFF51" s="8"/>
      <c r="SFG51" s="8"/>
      <c r="SFH51" s="8"/>
      <c r="SFI51" s="8"/>
      <c r="SFJ51" s="8"/>
      <c r="SFK51" s="8"/>
      <c r="SFL51" s="8"/>
      <c r="SFM51" s="8"/>
      <c r="SFN51" s="8"/>
      <c r="SFO51" s="8"/>
      <c r="SFP51" s="8"/>
      <c r="SFQ51" s="8"/>
      <c r="SFR51" s="8"/>
      <c r="SFS51" s="8"/>
      <c r="SFT51" s="8"/>
      <c r="SFU51" s="8"/>
      <c r="SFV51" s="8"/>
      <c r="SFW51" s="8"/>
      <c r="SFX51" s="8"/>
      <c r="SFY51" s="8"/>
      <c r="SFZ51" s="8"/>
      <c r="SGA51" s="8"/>
      <c r="SGB51" s="8"/>
      <c r="SGC51" s="8"/>
      <c r="SGD51" s="8"/>
      <c r="SGE51" s="8"/>
      <c r="SGF51" s="8"/>
      <c r="SGG51" s="8"/>
      <c r="SGH51" s="8"/>
      <c r="SGI51" s="8"/>
      <c r="SGJ51" s="8"/>
      <c r="SGK51" s="8"/>
      <c r="SGL51" s="8"/>
      <c r="SGM51" s="8"/>
      <c r="SGN51" s="8"/>
      <c r="SGO51" s="8"/>
      <c r="SGP51" s="8"/>
      <c r="SGQ51" s="8"/>
      <c r="SGR51" s="8"/>
      <c r="SGS51" s="8"/>
      <c r="SGT51" s="8"/>
      <c r="SGU51" s="8"/>
      <c r="SGV51" s="8"/>
      <c r="SGW51" s="8"/>
      <c r="SGX51" s="8"/>
      <c r="SGY51" s="8"/>
      <c r="SGZ51" s="8"/>
      <c r="SHA51" s="8"/>
      <c r="SHB51" s="8"/>
      <c r="SHC51" s="8"/>
      <c r="SHD51" s="8"/>
      <c r="SHE51" s="8"/>
      <c r="SHF51" s="8"/>
      <c r="SHG51" s="8"/>
      <c r="SHH51" s="8"/>
      <c r="SHI51" s="8"/>
      <c r="SHJ51" s="8"/>
      <c r="SHK51" s="8"/>
      <c r="SHL51" s="8"/>
      <c r="SHM51" s="8"/>
      <c r="SHN51" s="8"/>
      <c r="SHO51" s="8"/>
      <c r="SHP51" s="8"/>
      <c r="SHQ51" s="8"/>
      <c r="SHR51" s="8"/>
      <c r="SHS51" s="8"/>
      <c r="SHT51" s="8"/>
      <c r="SHU51" s="8"/>
      <c r="SHV51" s="8"/>
      <c r="SHW51" s="8"/>
      <c r="SHX51" s="8"/>
      <c r="SHY51" s="8"/>
      <c r="SHZ51" s="8"/>
      <c r="SIA51" s="8"/>
      <c r="SIB51" s="8"/>
      <c r="SIC51" s="8"/>
      <c r="SID51" s="8"/>
      <c r="SIE51" s="8"/>
      <c r="SIF51" s="8"/>
      <c r="SIG51" s="8"/>
      <c r="SIH51" s="8"/>
      <c r="SII51" s="8"/>
      <c r="SIJ51" s="8"/>
      <c r="SIK51" s="8"/>
      <c r="SIL51" s="8"/>
      <c r="SIM51" s="8"/>
      <c r="SIN51" s="8"/>
      <c r="SIO51" s="8"/>
      <c r="SIP51" s="8"/>
      <c r="SIQ51" s="8"/>
      <c r="SIR51" s="8"/>
      <c r="SIS51" s="8"/>
      <c r="SIT51" s="8"/>
      <c r="SIU51" s="8"/>
      <c r="SIV51" s="8"/>
      <c r="SIW51" s="8"/>
      <c r="SIX51" s="8"/>
      <c r="SIY51" s="8"/>
      <c r="SIZ51" s="8"/>
      <c r="SJA51" s="8"/>
      <c r="SJB51" s="8"/>
      <c r="SJC51" s="8"/>
      <c r="SJD51" s="8"/>
      <c r="SJE51" s="8"/>
      <c r="SJF51" s="8"/>
      <c r="SJG51" s="8"/>
      <c r="SJH51" s="8"/>
      <c r="SJI51" s="8"/>
      <c r="SJJ51" s="8"/>
      <c r="SJK51" s="8"/>
      <c r="SJL51" s="8"/>
      <c r="SJM51" s="8"/>
      <c r="SJN51" s="8"/>
      <c r="SJO51" s="8"/>
      <c r="SJP51" s="8"/>
      <c r="SJQ51" s="8"/>
      <c r="SJR51" s="8"/>
      <c r="SJS51" s="8"/>
      <c r="SJT51" s="8"/>
      <c r="SJU51" s="8"/>
      <c r="SJV51" s="8"/>
      <c r="SJW51" s="8"/>
      <c r="SJX51" s="8"/>
      <c r="SJY51" s="8"/>
      <c r="SJZ51" s="8"/>
      <c r="SKA51" s="8"/>
      <c r="SKB51" s="8"/>
      <c r="SKC51" s="8"/>
      <c r="SKD51" s="8"/>
      <c r="SKE51" s="8"/>
      <c r="SKF51" s="8"/>
      <c r="SKG51" s="8"/>
      <c r="SKH51" s="8"/>
      <c r="SKI51" s="8"/>
      <c r="SKJ51" s="8"/>
      <c r="SKK51" s="8"/>
      <c r="SKL51" s="8"/>
      <c r="SKM51" s="8"/>
      <c r="SKN51" s="8"/>
      <c r="SKO51" s="8"/>
      <c r="SKP51" s="8"/>
      <c r="SKQ51" s="8"/>
      <c r="SKR51" s="8"/>
      <c r="SKS51" s="8"/>
      <c r="SKT51" s="8"/>
      <c r="SKU51" s="8"/>
      <c r="SKV51" s="8"/>
      <c r="SKW51" s="8"/>
      <c r="SKX51" s="8"/>
      <c r="SKY51" s="8"/>
      <c r="SKZ51" s="8"/>
      <c r="SLA51" s="8"/>
      <c r="SLB51" s="8"/>
      <c r="SLC51" s="8"/>
      <c r="SLD51" s="8"/>
      <c r="SLE51" s="8"/>
      <c r="SLF51" s="8"/>
      <c r="SLG51" s="8"/>
      <c r="SLH51" s="8"/>
      <c r="SLI51" s="8"/>
      <c r="SLJ51" s="8"/>
      <c r="SLK51" s="8"/>
      <c r="SLL51" s="8"/>
      <c r="SLM51" s="8"/>
      <c r="SLN51" s="8"/>
      <c r="SLO51" s="8"/>
      <c r="SLP51" s="8"/>
      <c r="SLQ51" s="8"/>
      <c r="SLR51" s="8"/>
      <c r="SLS51" s="8"/>
      <c r="SLT51" s="8"/>
      <c r="SLU51" s="8"/>
      <c r="SLV51" s="8"/>
      <c r="SLW51" s="8"/>
      <c r="SLX51" s="8"/>
      <c r="SLY51" s="8"/>
      <c r="SLZ51" s="8"/>
      <c r="SMA51" s="8"/>
      <c r="SMB51" s="8"/>
      <c r="SMC51" s="8"/>
      <c r="SMD51" s="8"/>
      <c r="SME51" s="8"/>
      <c r="SMF51" s="8"/>
      <c r="SMG51" s="8"/>
      <c r="SMH51" s="8"/>
      <c r="SMI51" s="8"/>
      <c r="SMJ51" s="8"/>
      <c r="SMK51" s="8"/>
      <c r="SML51" s="8"/>
      <c r="SMM51" s="8"/>
      <c r="SMN51" s="8"/>
      <c r="SMO51" s="8"/>
      <c r="SMP51" s="8"/>
      <c r="SMQ51" s="8"/>
      <c r="SMR51" s="8"/>
      <c r="SMS51" s="8"/>
      <c r="SMT51" s="8"/>
      <c r="SMU51" s="8"/>
      <c r="SMV51" s="8"/>
      <c r="SMW51" s="8"/>
      <c r="SMX51" s="8"/>
      <c r="SMY51" s="8"/>
      <c r="SMZ51" s="8"/>
      <c r="SNA51" s="8"/>
      <c r="SNB51" s="8"/>
      <c r="SNC51" s="8"/>
      <c r="SND51" s="8"/>
      <c r="SNE51" s="8"/>
      <c r="SNF51" s="8"/>
      <c r="SNG51" s="8"/>
      <c r="SNH51" s="8"/>
      <c r="SNI51" s="8"/>
      <c r="SNJ51" s="8"/>
      <c r="SNK51" s="8"/>
      <c r="SNL51" s="8"/>
      <c r="SNM51" s="8"/>
      <c r="SNN51" s="8"/>
      <c r="SNO51" s="8"/>
      <c r="SNP51" s="8"/>
      <c r="SNQ51" s="8"/>
      <c r="SNR51" s="8"/>
      <c r="SNS51" s="8"/>
      <c r="SNT51" s="8"/>
      <c r="SNU51" s="8"/>
      <c r="SNV51" s="8"/>
      <c r="SNW51" s="8"/>
      <c r="SNX51" s="8"/>
      <c r="SNY51" s="8"/>
      <c r="SNZ51" s="8"/>
      <c r="SOA51" s="8"/>
      <c r="SOB51" s="8"/>
      <c r="SOC51" s="8"/>
      <c r="SOD51" s="8"/>
      <c r="SOE51" s="8"/>
      <c r="SOF51" s="8"/>
      <c r="SOG51" s="8"/>
      <c r="SOH51" s="8"/>
      <c r="SOI51" s="8"/>
      <c r="SOJ51" s="8"/>
      <c r="SOK51" s="8"/>
      <c r="SOL51" s="8"/>
      <c r="SOM51" s="8"/>
      <c r="SON51" s="8"/>
      <c r="SOO51" s="8"/>
      <c r="SOP51" s="8"/>
      <c r="SOQ51" s="8"/>
      <c r="SOR51" s="8"/>
      <c r="SOS51" s="8"/>
      <c r="SOT51" s="8"/>
      <c r="SOU51" s="8"/>
      <c r="SOV51" s="8"/>
      <c r="SOW51" s="8"/>
      <c r="SOX51" s="8"/>
      <c r="SOY51" s="8"/>
      <c r="SOZ51" s="8"/>
      <c r="SPA51" s="8"/>
      <c r="SPB51" s="8"/>
      <c r="SPC51" s="8"/>
      <c r="SPD51" s="8"/>
      <c r="SPE51" s="8"/>
      <c r="SPF51" s="8"/>
      <c r="SPG51" s="8"/>
      <c r="SPH51" s="8"/>
      <c r="SPI51" s="8"/>
      <c r="SPJ51" s="8"/>
      <c r="SPK51" s="8"/>
      <c r="SPL51" s="8"/>
      <c r="SPM51" s="8"/>
      <c r="SPN51" s="8"/>
      <c r="SPO51" s="8"/>
      <c r="SPP51" s="8"/>
      <c r="SPQ51" s="8"/>
      <c r="SPR51" s="8"/>
      <c r="SPS51" s="8"/>
      <c r="SPT51" s="8"/>
      <c r="SPU51" s="8"/>
      <c r="SPV51" s="8"/>
      <c r="SPW51" s="8"/>
      <c r="SPX51" s="8"/>
      <c r="SPY51" s="8"/>
      <c r="SPZ51" s="8"/>
      <c r="SQA51" s="8"/>
      <c r="SQB51" s="8"/>
      <c r="SQC51" s="8"/>
      <c r="SQD51" s="8"/>
      <c r="SQE51" s="8"/>
      <c r="SQF51" s="8"/>
      <c r="SQG51" s="8"/>
      <c r="SQH51" s="8"/>
      <c r="SQI51" s="8"/>
      <c r="SQJ51" s="8"/>
      <c r="SQK51" s="8"/>
      <c r="SQL51" s="8"/>
      <c r="SQM51" s="8"/>
      <c r="SQN51" s="8"/>
      <c r="SQO51" s="8"/>
      <c r="SQP51" s="8"/>
      <c r="SQQ51" s="8"/>
      <c r="SQR51" s="8"/>
      <c r="SQS51" s="8"/>
      <c r="SQT51" s="8"/>
      <c r="SQU51" s="8"/>
      <c r="SQV51" s="8"/>
      <c r="SQW51" s="8"/>
      <c r="SQX51" s="8"/>
      <c r="SQY51" s="8"/>
      <c r="SQZ51" s="8"/>
      <c r="SRA51" s="8"/>
      <c r="SRB51" s="8"/>
      <c r="SRC51" s="8"/>
      <c r="SRD51" s="8"/>
      <c r="SRE51" s="8"/>
      <c r="SRF51" s="8"/>
      <c r="SRG51" s="8"/>
      <c r="SRH51" s="8"/>
      <c r="SRI51" s="8"/>
      <c r="SRJ51" s="8"/>
      <c r="SRK51" s="8"/>
      <c r="SRL51" s="8"/>
      <c r="SRM51" s="8"/>
      <c r="SRN51" s="8"/>
      <c r="SRO51" s="8"/>
      <c r="SRP51" s="8"/>
      <c r="SRQ51" s="8"/>
      <c r="SRR51" s="8"/>
      <c r="SRS51" s="8"/>
      <c r="SRT51" s="8"/>
      <c r="SRU51" s="8"/>
      <c r="SRV51" s="8"/>
      <c r="SRW51" s="8"/>
      <c r="SRX51" s="8"/>
      <c r="SRY51" s="8"/>
      <c r="SRZ51" s="8"/>
      <c r="SSA51" s="8"/>
      <c r="SSB51" s="8"/>
      <c r="SSC51" s="8"/>
      <c r="SSD51" s="8"/>
      <c r="SSE51" s="8"/>
      <c r="SSF51" s="8"/>
      <c r="SSG51" s="8"/>
      <c r="SSH51" s="8"/>
      <c r="SSI51" s="8"/>
      <c r="SSJ51" s="8"/>
      <c r="SSK51" s="8"/>
      <c r="SSL51" s="8"/>
      <c r="SSM51" s="8"/>
      <c r="SSN51" s="8"/>
      <c r="SSO51" s="8"/>
      <c r="SSP51" s="8"/>
      <c r="SSQ51" s="8"/>
      <c r="SSR51" s="8"/>
      <c r="SSS51" s="8"/>
      <c r="SST51" s="8"/>
      <c r="SSU51" s="8"/>
      <c r="SSV51" s="8"/>
      <c r="SSW51" s="8"/>
      <c r="SSX51" s="8"/>
      <c r="SSY51" s="8"/>
      <c r="SSZ51" s="8"/>
      <c r="STA51" s="8"/>
      <c r="STB51" s="8"/>
      <c r="STC51" s="8"/>
      <c r="STD51" s="8"/>
      <c r="STE51" s="8"/>
      <c r="STF51" s="8"/>
      <c r="STG51" s="8"/>
      <c r="STH51" s="8"/>
      <c r="STI51" s="8"/>
      <c r="STJ51" s="8"/>
      <c r="STK51" s="8"/>
      <c r="STL51" s="8"/>
      <c r="STM51" s="8"/>
      <c r="STN51" s="8"/>
      <c r="STO51" s="8"/>
      <c r="STP51" s="8"/>
      <c r="STQ51" s="8"/>
      <c r="STR51" s="8"/>
      <c r="STS51" s="8"/>
      <c r="STT51" s="8"/>
      <c r="STU51" s="8"/>
      <c r="STV51" s="8"/>
      <c r="STW51" s="8"/>
      <c r="STX51" s="8"/>
      <c r="STY51" s="8"/>
      <c r="STZ51" s="8"/>
      <c r="SUA51" s="8"/>
      <c r="SUB51" s="8"/>
      <c r="SUC51" s="8"/>
      <c r="SUD51" s="8"/>
      <c r="SUE51" s="8"/>
      <c r="SUF51" s="8"/>
      <c r="SUG51" s="8"/>
      <c r="SUH51" s="8"/>
      <c r="SUI51" s="8"/>
      <c r="SUJ51" s="8"/>
      <c r="SUK51" s="8"/>
      <c r="SUL51" s="8"/>
      <c r="SUM51" s="8"/>
      <c r="SUN51" s="8"/>
      <c r="SUO51" s="8"/>
      <c r="SUP51" s="8"/>
      <c r="SUQ51" s="8"/>
      <c r="SUR51" s="8"/>
      <c r="SUS51" s="8"/>
      <c r="SUT51" s="8"/>
      <c r="SUU51" s="8"/>
      <c r="SUV51" s="8"/>
      <c r="SUW51" s="8"/>
      <c r="SUX51" s="8"/>
      <c r="SUY51" s="8"/>
      <c r="SUZ51" s="8"/>
      <c r="SVA51" s="8"/>
      <c r="SVB51" s="8"/>
      <c r="SVC51" s="8"/>
      <c r="SVD51" s="8"/>
      <c r="SVE51" s="8"/>
      <c r="SVF51" s="8"/>
      <c r="SVG51" s="8"/>
      <c r="SVH51" s="8"/>
      <c r="SVI51" s="8"/>
      <c r="SVJ51" s="8"/>
      <c r="SVK51" s="8"/>
      <c r="SVL51" s="8"/>
      <c r="SVM51" s="8"/>
      <c r="SVN51" s="8"/>
      <c r="SVO51" s="8"/>
      <c r="SVP51" s="8"/>
      <c r="SVQ51" s="8"/>
      <c r="SVR51" s="8"/>
      <c r="SVS51" s="8"/>
      <c r="SVT51" s="8"/>
      <c r="SVU51" s="8"/>
      <c r="SVV51" s="8"/>
      <c r="SVW51" s="8"/>
      <c r="SVX51" s="8"/>
      <c r="SVY51" s="8"/>
      <c r="SVZ51" s="8"/>
      <c r="SWA51" s="8"/>
      <c r="SWB51" s="8"/>
      <c r="SWC51" s="8"/>
      <c r="SWD51" s="8"/>
      <c r="SWE51" s="8"/>
      <c r="SWF51" s="8"/>
      <c r="SWG51" s="8"/>
      <c r="SWH51" s="8"/>
      <c r="SWI51" s="8"/>
      <c r="SWJ51" s="8"/>
      <c r="SWK51" s="8"/>
      <c r="SWL51" s="8"/>
      <c r="SWM51" s="8"/>
      <c r="SWN51" s="8"/>
      <c r="SWO51" s="8"/>
      <c r="SWP51" s="8"/>
      <c r="SWQ51" s="8"/>
      <c r="SWR51" s="8"/>
      <c r="SWS51" s="8"/>
      <c r="SWT51" s="8"/>
      <c r="SWU51" s="8"/>
      <c r="SWV51" s="8"/>
      <c r="SWW51" s="8"/>
      <c r="SWX51" s="8"/>
      <c r="SWY51" s="8"/>
      <c r="SWZ51" s="8"/>
      <c r="SXA51" s="8"/>
      <c r="SXB51" s="8"/>
      <c r="SXC51" s="8"/>
      <c r="SXD51" s="8"/>
      <c r="SXE51" s="8"/>
      <c r="SXF51" s="8"/>
      <c r="SXG51" s="8"/>
      <c r="SXH51" s="8"/>
      <c r="SXI51" s="8"/>
      <c r="SXJ51" s="8"/>
      <c r="SXK51" s="8"/>
      <c r="SXL51" s="8"/>
      <c r="SXM51" s="8"/>
      <c r="SXN51" s="8"/>
      <c r="SXO51" s="8"/>
      <c r="SXP51" s="8"/>
      <c r="SXQ51" s="8"/>
      <c r="SXR51" s="8"/>
      <c r="SXS51" s="8"/>
      <c r="SXT51" s="8"/>
      <c r="SXU51" s="8"/>
      <c r="SXV51" s="8"/>
      <c r="SXW51" s="8"/>
      <c r="SXX51" s="8"/>
      <c r="SXY51" s="8"/>
      <c r="SXZ51" s="8"/>
      <c r="SYA51" s="8"/>
      <c r="SYB51" s="8"/>
      <c r="SYC51" s="8"/>
      <c r="SYD51" s="8"/>
      <c r="SYE51" s="8"/>
      <c r="SYF51" s="8"/>
      <c r="SYG51" s="8"/>
      <c r="SYH51" s="8"/>
      <c r="SYI51" s="8"/>
      <c r="SYJ51" s="8"/>
      <c r="SYK51" s="8"/>
      <c r="SYL51" s="8"/>
      <c r="SYM51" s="8"/>
      <c r="SYN51" s="8"/>
      <c r="SYO51" s="8"/>
      <c r="SYP51" s="8"/>
      <c r="SYQ51" s="8"/>
      <c r="SYR51" s="8"/>
      <c r="SYS51" s="8"/>
      <c r="SYT51" s="8"/>
      <c r="SYU51" s="8"/>
      <c r="SYV51" s="8"/>
      <c r="SYW51" s="8"/>
      <c r="SYX51" s="8"/>
      <c r="SYY51" s="8"/>
      <c r="SYZ51" s="8"/>
      <c r="SZA51" s="8"/>
      <c r="SZB51" s="8"/>
      <c r="SZC51" s="8"/>
      <c r="SZD51" s="8"/>
      <c r="SZE51" s="8"/>
      <c r="SZF51" s="8"/>
      <c r="SZG51" s="8"/>
      <c r="SZH51" s="8"/>
      <c r="SZI51" s="8"/>
      <c r="SZJ51" s="8"/>
      <c r="SZK51" s="8"/>
      <c r="SZL51" s="8"/>
      <c r="SZM51" s="8"/>
      <c r="SZN51" s="8"/>
      <c r="SZO51" s="8"/>
      <c r="SZP51" s="8"/>
      <c r="SZQ51" s="8"/>
      <c r="SZR51" s="8"/>
      <c r="SZS51" s="8"/>
      <c r="SZT51" s="8"/>
      <c r="SZU51" s="8"/>
      <c r="SZV51" s="8"/>
      <c r="SZW51" s="8"/>
      <c r="SZX51" s="8"/>
      <c r="SZY51" s="8"/>
      <c r="SZZ51" s="8"/>
      <c r="TAA51" s="8"/>
      <c r="TAB51" s="8"/>
      <c r="TAC51" s="8"/>
      <c r="TAD51" s="8"/>
      <c r="TAE51" s="8"/>
      <c r="TAF51" s="8"/>
      <c r="TAG51" s="8"/>
      <c r="TAH51" s="8"/>
      <c r="TAI51" s="8"/>
      <c r="TAJ51" s="8"/>
      <c r="TAK51" s="8"/>
      <c r="TAL51" s="8"/>
      <c r="TAM51" s="8"/>
      <c r="TAN51" s="8"/>
      <c r="TAO51" s="8"/>
      <c r="TAP51" s="8"/>
      <c r="TAQ51" s="8"/>
      <c r="TAR51" s="8"/>
      <c r="TAS51" s="8"/>
      <c r="TAT51" s="8"/>
      <c r="TAU51" s="8"/>
      <c r="TAV51" s="8"/>
      <c r="TAW51" s="8"/>
      <c r="TAX51" s="8"/>
      <c r="TAY51" s="8"/>
      <c r="TAZ51" s="8"/>
      <c r="TBA51" s="8"/>
      <c r="TBB51" s="8"/>
      <c r="TBC51" s="8"/>
      <c r="TBD51" s="8"/>
      <c r="TBE51" s="8"/>
      <c r="TBF51" s="8"/>
      <c r="TBG51" s="8"/>
      <c r="TBH51" s="8"/>
      <c r="TBI51" s="8"/>
      <c r="TBJ51" s="8"/>
      <c r="TBK51" s="8"/>
      <c r="TBL51" s="8"/>
      <c r="TBM51" s="8"/>
      <c r="TBN51" s="8"/>
      <c r="TBO51" s="8"/>
      <c r="TBP51" s="8"/>
      <c r="TBQ51" s="8"/>
      <c r="TBR51" s="8"/>
      <c r="TBS51" s="8"/>
      <c r="TBT51" s="8"/>
      <c r="TBU51" s="8"/>
      <c r="TBV51" s="8"/>
      <c r="TBW51" s="8"/>
      <c r="TBX51" s="8"/>
      <c r="TBY51" s="8"/>
      <c r="TBZ51" s="8"/>
      <c r="TCA51" s="8"/>
      <c r="TCB51" s="8"/>
      <c r="TCC51" s="8"/>
      <c r="TCD51" s="8"/>
      <c r="TCE51" s="8"/>
      <c r="TCF51" s="8"/>
      <c r="TCG51" s="8"/>
      <c r="TCH51" s="8"/>
      <c r="TCI51" s="8"/>
      <c r="TCJ51" s="8"/>
      <c r="TCK51" s="8"/>
      <c r="TCL51" s="8"/>
      <c r="TCM51" s="8"/>
      <c r="TCN51" s="8"/>
      <c r="TCO51" s="8"/>
      <c r="TCP51" s="8"/>
      <c r="TCQ51" s="8"/>
      <c r="TCR51" s="8"/>
      <c r="TCS51" s="8"/>
      <c r="TCT51" s="8"/>
      <c r="TCU51" s="8"/>
      <c r="TCV51" s="8"/>
      <c r="TCW51" s="8"/>
      <c r="TCX51" s="8"/>
      <c r="TCY51" s="8"/>
      <c r="TCZ51" s="8"/>
      <c r="TDA51" s="8"/>
      <c r="TDB51" s="8"/>
      <c r="TDC51" s="8"/>
      <c r="TDD51" s="8"/>
      <c r="TDE51" s="8"/>
      <c r="TDF51" s="8"/>
      <c r="TDG51" s="8"/>
      <c r="TDH51" s="8"/>
      <c r="TDI51" s="8"/>
      <c r="TDJ51" s="8"/>
      <c r="TDK51" s="8"/>
      <c r="TDL51" s="8"/>
      <c r="TDM51" s="8"/>
      <c r="TDN51" s="8"/>
      <c r="TDO51" s="8"/>
      <c r="TDP51" s="8"/>
      <c r="TDQ51" s="8"/>
      <c r="TDR51" s="8"/>
      <c r="TDS51" s="8"/>
      <c r="TDT51" s="8"/>
      <c r="TDU51" s="8"/>
      <c r="TDV51" s="8"/>
      <c r="TDW51" s="8"/>
      <c r="TDX51" s="8"/>
      <c r="TDY51" s="8"/>
      <c r="TDZ51" s="8"/>
      <c r="TEA51" s="8"/>
      <c r="TEB51" s="8"/>
      <c r="TEC51" s="8"/>
      <c r="TED51" s="8"/>
      <c r="TEE51" s="8"/>
      <c r="TEF51" s="8"/>
      <c r="TEG51" s="8"/>
      <c r="TEH51" s="8"/>
      <c r="TEI51" s="8"/>
      <c r="TEJ51" s="8"/>
      <c r="TEK51" s="8"/>
      <c r="TEL51" s="8"/>
      <c r="TEM51" s="8"/>
      <c r="TEN51" s="8"/>
      <c r="TEO51" s="8"/>
      <c r="TEP51" s="8"/>
      <c r="TEQ51" s="8"/>
      <c r="TER51" s="8"/>
      <c r="TES51" s="8"/>
      <c r="TET51" s="8"/>
      <c r="TEU51" s="8"/>
      <c r="TEV51" s="8"/>
      <c r="TEW51" s="8"/>
      <c r="TEX51" s="8"/>
      <c r="TEY51" s="8"/>
      <c r="TEZ51" s="8"/>
      <c r="TFA51" s="8"/>
      <c r="TFB51" s="8"/>
      <c r="TFC51" s="8"/>
      <c r="TFD51" s="8"/>
      <c r="TFE51" s="8"/>
      <c r="TFF51" s="8"/>
      <c r="TFG51" s="8"/>
      <c r="TFH51" s="8"/>
      <c r="TFI51" s="8"/>
      <c r="TFJ51" s="8"/>
      <c r="TFK51" s="8"/>
      <c r="TFL51" s="8"/>
      <c r="TFM51" s="8"/>
      <c r="TFN51" s="8"/>
      <c r="TFO51" s="8"/>
      <c r="TFP51" s="8"/>
      <c r="TFQ51" s="8"/>
      <c r="TFR51" s="8"/>
      <c r="TFS51" s="8"/>
      <c r="TFT51" s="8"/>
      <c r="TFU51" s="8"/>
      <c r="TFV51" s="8"/>
      <c r="TFW51" s="8"/>
      <c r="TFX51" s="8"/>
      <c r="TFY51" s="8"/>
      <c r="TFZ51" s="8"/>
      <c r="TGA51" s="8"/>
      <c r="TGB51" s="8"/>
      <c r="TGC51" s="8"/>
      <c r="TGD51" s="8"/>
      <c r="TGE51" s="8"/>
      <c r="TGF51" s="8"/>
      <c r="TGG51" s="8"/>
      <c r="TGH51" s="8"/>
      <c r="TGI51" s="8"/>
      <c r="TGJ51" s="8"/>
      <c r="TGK51" s="8"/>
      <c r="TGL51" s="8"/>
      <c r="TGM51" s="8"/>
      <c r="TGN51" s="8"/>
      <c r="TGO51" s="8"/>
      <c r="TGP51" s="8"/>
      <c r="TGQ51" s="8"/>
      <c r="TGR51" s="8"/>
      <c r="TGS51" s="8"/>
      <c r="TGT51" s="8"/>
      <c r="TGU51" s="8"/>
      <c r="TGV51" s="8"/>
      <c r="TGW51" s="8"/>
      <c r="TGX51" s="8"/>
      <c r="TGY51" s="8"/>
      <c r="TGZ51" s="8"/>
      <c r="THA51" s="8"/>
      <c r="THB51" s="8"/>
      <c r="THC51" s="8"/>
      <c r="THD51" s="8"/>
      <c r="THE51" s="8"/>
      <c r="THF51" s="8"/>
      <c r="THG51" s="8"/>
      <c r="THH51" s="8"/>
      <c r="THI51" s="8"/>
      <c r="THJ51" s="8"/>
      <c r="THK51" s="8"/>
      <c r="THL51" s="8"/>
      <c r="THM51" s="8"/>
      <c r="THN51" s="8"/>
      <c r="THO51" s="8"/>
      <c r="THP51" s="8"/>
      <c r="THQ51" s="8"/>
      <c r="THR51" s="8"/>
      <c r="THS51" s="8"/>
      <c r="THT51" s="8"/>
      <c r="THU51" s="8"/>
      <c r="THV51" s="8"/>
      <c r="THW51" s="8"/>
      <c r="THX51" s="8"/>
      <c r="THY51" s="8"/>
      <c r="THZ51" s="8"/>
      <c r="TIA51" s="8"/>
      <c r="TIB51" s="8"/>
      <c r="TIC51" s="8"/>
      <c r="TID51" s="8"/>
      <c r="TIE51" s="8"/>
      <c r="TIF51" s="8"/>
      <c r="TIG51" s="8"/>
      <c r="TIH51" s="8"/>
      <c r="TII51" s="8"/>
      <c r="TIJ51" s="8"/>
      <c r="TIK51" s="8"/>
      <c r="TIL51" s="8"/>
      <c r="TIM51" s="8"/>
      <c r="TIN51" s="8"/>
      <c r="TIO51" s="8"/>
      <c r="TIP51" s="8"/>
      <c r="TIQ51" s="8"/>
      <c r="TIR51" s="8"/>
      <c r="TIS51" s="8"/>
      <c r="TIT51" s="8"/>
      <c r="TIU51" s="8"/>
      <c r="TIV51" s="8"/>
      <c r="TIW51" s="8"/>
      <c r="TIX51" s="8"/>
      <c r="TIY51" s="8"/>
      <c r="TIZ51" s="8"/>
      <c r="TJA51" s="8"/>
      <c r="TJB51" s="8"/>
      <c r="TJC51" s="8"/>
      <c r="TJD51" s="8"/>
      <c r="TJE51" s="8"/>
      <c r="TJF51" s="8"/>
      <c r="TJG51" s="8"/>
      <c r="TJH51" s="8"/>
      <c r="TJI51" s="8"/>
      <c r="TJJ51" s="8"/>
      <c r="TJK51" s="8"/>
      <c r="TJL51" s="8"/>
      <c r="TJM51" s="8"/>
      <c r="TJN51" s="8"/>
      <c r="TJO51" s="8"/>
      <c r="TJP51" s="8"/>
      <c r="TJQ51" s="8"/>
      <c r="TJR51" s="8"/>
      <c r="TJS51" s="8"/>
      <c r="TJT51" s="8"/>
      <c r="TJU51" s="8"/>
      <c r="TJV51" s="8"/>
      <c r="TJW51" s="8"/>
      <c r="TJX51" s="8"/>
      <c r="TJY51" s="8"/>
      <c r="TJZ51" s="8"/>
      <c r="TKA51" s="8"/>
      <c r="TKB51" s="8"/>
      <c r="TKC51" s="8"/>
      <c r="TKD51" s="8"/>
      <c r="TKE51" s="8"/>
      <c r="TKF51" s="8"/>
      <c r="TKG51" s="8"/>
      <c r="TKH51" s="8"/>
      <c r="TKI51" s="8"/>
      <c r="TKJ51" s="8"/>
      <c r="TKK51" s="8"/>
      <c r="TKL51" s="8"/>
      <c r="TKM51" s="8"/>
      <c r="TKN51" s="8"/>
      <c r="TKO51" s="8"/>
      <c r="TKP51" s="8"/>
      <c r="TKQ51" s="8"/>
      <c r="TKR51" s="8"/>
      <c r="TKS51" s="8"/>
      <c r="TKT51" s="8"/>
      <c r="TKU51" s="8"/>
      <c r="TKV51" s="8"/>
      <c r="TKW51" s="8"/>
      <c r="TKX51" s="8"/>
      <c r="TKY51" s="8"/>
      <c r="TKZ51" s="8"/>
      <c r="TLA51" s="8"/>
      <c r="TLB51" s="8"/>
      <c r="TLC51" s="8"/>
      <c r="TLD51" s="8"/>
      <c r="TLE51" s="8"/>
      <c r="TLF51" s="8"/>
      <c r="TLG51" s="8"/>
      <c r="TLH51" s="8"/>
      <c r="TLI51" s="8"/>
      <c r="TLJ51" s="8"/>
      <c r="TLK51" s="8"/>
      <c r="TLL51" s="8"/>
      <c r="TLM51" s="8"/>
      <c r="TLN51" s="8"/>
      <c r="TLO51" s="8"/>
      <c r="TLP51" s="8"/>
      <c r="TLQ51" s="8"/>
      <c r="TLR51" s="8"/>
      <c r="TLS51" s="8"/>
      <c r="TLT51" s="8"/>
      <c r="TLU51" s="8"/>
      <c r="TLV51" s="8"/>
      <c r="TLW51" s="8"/>
      <c r="TLX51" s="8"/>
      <c r="TLY51" s="8"/>
      <c r="TLZ51" s="8"/>
      <c r="TMA51" s="8"/>
      <c r="TMB51" s="8"/>
      <c r="TMC51" s="8"/>
      <c r="TMD51" s="8"/>
      <c r="TME51" s="8"/>
      <c r="TMF51" s="8"/>
      <c r="TMG51" s="8"/>
      <c r="TMH51" s="8"/>
      <c r="TMI51" s="8"/>
      <c r="TMJ51" s="8"/>
      <c r="TMK51" s="8"/>
      <c r="TML51" s="8"/>
      <c r="TMM51" s="8"/>
      <c r="TMN51" s="8"/>
      <c r="TMO51" s="8"/>
      <c r="TMP51" s="8"/>
      <c r="TMQ51" s="8"/>
      <c r="TMR51" s="8"/>
      <c r="TMS51" s="8"/>
      <c r="TMT51" s="8"/>
      <c r="TMU51" s="8"/>
      <c r="TMV51" s="8"/>
      <c r="TMW51" s="8"/>
      <c r="TMX51" s="8"/>
      <c r="TMY51" s="8"/>
      <c r="TMZ51" s="8"/>
      <c r="TNA51" s="8"/>
      <c r="TNB51" s="8"/>
      <c r="TNC51" s="8"/>
      <c r="TND51" s="8"/>
      <c r="TNE51" s="8"/>
      <c r="TNF51" s="8"/>
      <c r="TNG51" s="8"/>
      <c r="TNH51" s="8"/>
      <c r="TNI51" s="8"/>
      <c r="TNJ51" s="8"/>
      <c r="TNK51" s="8"/>
      <c r="TNL51" s="8"/>
      <c r="TNM51" s="8"/>
      <c r="TNN51" s="8"/>
      <c r="TNO51" s="8"/>
      <c r="TNP51" s="8"/>
      <c r="TNQ51" s="8"/>
      <c r="TNR51" s="8"/>
      <c r="TNS51" s="8"/>
      <c r="TNT51" s="8"/>
      <c r="TNU51" s="8"/>
      <c r="TNV51" s="8"/>
      <c r="TNW51" s="8"/>
      <c r="TNX51" s="8"/>
      <c r="TNY51" s="8"/>
      <c r="TNZ51" s="8"/>
      <c r="TOA51" s="8"/>
      <c r="TOB51" s="8"/>
      <c r="TOC51" s="8"/>
      <c r="TOD51" s="8"/>
      <c r="TOE51" s="8"/>
      <c r="TOF51" s="8"/>
      <c r="TOG51" s="8"/>
      <c r="TOH51" s="8"/>
      <c r="TOI51" s="8"/>
      <c r="TOJ51" s="8"/>
      <c r="TOK51" s="8"/>
      <c r="TOL51" s="8"/>
      <c r="TOM51" s="8"/>
      <c r="TON51" s="8"/>
      <c r="TOO51" s="8"/>
      <c r="TOP51" s="8"/>
      <c r="TOQ51" s="8"/>
      <c r="TOR51" s="8"/>
      <c r="TOS51" s="8"/>
      <c r="TOT51" s="8"/>
      <c r="TOU51" s="8"/>
      <c r="TOV51" s="8"/>
      <c r="TOW51" s="8"/>
      <c r="TOX51" s="8"/>
      <c r="TOY51" s="8"/>
      <c r="TOZ51" s="8"/>
      <c r="TPA51" s="8"/>
      <c r="TPB51" s="8"/>
      <c r="TPC51" s="8"/>
      <c r="TPD51" s="8"/>
      <c r="TPE51" s="8"/>
      <c r="TPF51" s="8"/>
      <c r="TPG51" s="8"/>
      <c r="TPH51" s="8"/>
      <c r="TPI51" s="8"/>
      <c r="TPJ51" s="8"/>
      <c r="TPK51" s="8"/>
      <c r="TPL51" s="8"/>
      <c r="TPM51" s="8"/>
      <c r="TPN51" s="8"/>
      <c r="TPO51" s="8"/>
      <c r="TPP51" s="8"/>
      <c r="TPQ51" s="8"/>
      <c r="TPR51" s="8"/>
      <c r="TPS51" s="8"/>
      <c r="TPT51" s="8"/>
      <c r="TPU51" s="8"/>
      <c r="TPV51" s="8"/>
      <c r="TPW51" s="8"/>
      <c r="TPX51" s="8"/>
      <c r="TPY51" s="8"/>
      <c r="TPZ51" s="8"/>
      <c r="TQA51" s="8"/>
      <c r="TQB51" s="8"/>
      <c r="TQC51" s="8"/>
      <c r="TQD51" s="8"/>
      <c r="TQE51" s="8"/>
      <c r="TQF51" s="8"/>
      <c r="TQG51" s="8"/>
      <c r="TQH51" s="8"/>
      <c r="TQI51" s="8"/>
      <c r="TQJ51" s="8"/>
      <c r="TQK51" s="8"/>
      <c r="TQL51" s="8"/>
      <c r="TQM51" s="8"/>
      <c r="TQN51" s="8"/>
      <c r="TQO51" s="8"/>
      <c r="TQP51" s="8"/>
      <c r="TQQ51" s="8"/>
      <c r="TQR51" s="8"/>
      <c r="TQS51" s="8"/>
      <c r="TQT51" s="8"/>
      <c r="TQU51" s="8"/>
      <c r="TQV51" s="8"/>
      <c r="TQW51" s="8"/>
      <c r="TQX51" s="8"/>
      <c r="TQY51" s="8"/>
      <c r="TQZ51" s="8"/>
      <c r="TRA51" s="8"/>
      <c r="TRB51" s="8"/>
      <c r="TRC51" s="8"/>
      <c r="TRD51" s="8"/>
      <c r="TRE51" s="8"/>
      <c r="TRF51" s="8"/>
      <c r="TRG51" s="8"/>
      <c r="TRH51" s="8"/>
      <c r="TRI51" s="8"/>
      <c r="TRJ51" s="8"/>
      <c r="TRK51" s="8"/>
      <c r="TRL51" s="8"/>
      <c r="TRM51" s="8"/>
      <c r="TRN51" s="8"/>
      <c r="TRO51" s="8"/>
      <c r="TRP51" s="8"/>
      <c r="TRQ51" s="8"/>
      <c r="TRR51" s="8"/>
      <c r="TRS51" s="8"/>
      <c r="TRT51" s="8"/>
      <c r="TRU51" s="8"/>
      <c r="TRV51" s="8"/>
      <c r="TRW51" s="8"/>
      <c r="TRX51" s="8"/>
      <c r="TRY51" s="8"/>
      <c r="TRZ51" s="8"/>
      <c r="TSA51" s="8"/>
      <c r="TSB51" s="8"/>
      <c r="TSC51" s="8"/>
      <c r="TSD51" s="8"/>
      <c r="TSE51" s="8"/>
      <c r="TSF51" s="8"/>
      <c r="TSG51" s="8"/>
      <c r="TSH51" s="8"/>
      <c r="TSI51" s="8"/>
      <c r="TSJ51" s="8"/>
      <c r="TSK51" s="8"/>
      <c r="TSL51" s="8"/>
      <c r="TSM51" s="8"/>
      <c r="TSN51" s="8"/>
      <c r="TSO51" s="8"/>
      <c r="TSP51" s="8"/>
      <c r="TSQ51" s="8"/>
      <c r="TSR51" s="8"/>
      <c r="TSS51" s="8"/>
      <c r="TST51" s="8"/>
      <c r="TSU51" s="8"/>
      <c r="TSV51" s="8"/>
      <c r="TSW51" s="8"/>
      <c r="TSX51" s="8"/>
      <c r="TSY51" s="8"/>
      <c r="TSZ51" s="8"/>
      <c r="TTA51" s="8"/>
      <c r="TTB51" s="8"/>
      <c r="TTC51" s="8"/>
      <c r="TTD51" s="8"/>
      <c r="TTE51" s="8"/>
      <c r="TTF51" s="8"/>
      <c r="TTG51" s="8"/>
      <c r="TTH51" s="8"/>
      <c r="TTI51" s="8"/>
      <c r="TTJ51" s="8"/>
      <c r="TTK51" s="8"/>
      <c r="TTL51" s="8"/>
      <c r="TTM51" s="8"/>
      <c r="TTN51" s="8"/>
      <c r="TTO51" s="8"/>
      <c r="TTP51" s="8"/>
      <c r="TTQ51" s="8"/>
      <c r="TTR51" s="8"/>
      <c r="TTS51" s="8"/>
      <c r="TTT51" s="8"/>
      <c r="TTU51" s="8"/>
      <c r="TTV51" s="8"/>
      <c r="TTW51" s="8"/>
      <c r="TTX51" s="8"/>
      <c r="TTY51" s="8"/>
      <c r="TTZ51" s="8"/>
      <c r="TUA51" s="8"/>
      <c r="TUB51" s="8"/>
      <c r="TUC51" s="8"/>
      <c r="TUD51" s="8"/>
      <c r="TUE51" s="8"/>
      <c r="TUF51" s="8"/>
      <c r="TUG51" s="8"/>
      <c r="TUH51" s="8"/>
      <c r="TUI51" s="8"/>
      <c r="TUJ51" s="8"/>
      <c r="TUK51" s="8"/>
      <c r="TUL51" s="8"/>
      <c r="TUM51" s="8"/>
      <c r="TUN51" s="8"/>
      <c r="TUO51" s="8"/>
      <c r="TUP51" s="8"/>
      <c r="TUQ51" s="8"/>
      <c r="TUR51" s="8"/>
      <c r="TUS51" s="8"/>
      <c r="TUT51" s="8"/>
      <c r="TUU51" s="8"/>
      <c r="TUV51" s="8"/>
      <c r="TUW51" s="8"/>
      <c r="TUX51" s="8"/>
      <c r="TUY51" s="8"/>
      <c r="TUZ51" s="8"/>
      <c r="TVA51" s="8"/>
      <c r="TVB51" s="8"/>
      <c r="TVC51" s="8"/>
      <c r="TVD51" s="8"/>
      <c r="TVE51" s="8"/>
      <c r="TVF51" s="8"/>
      <c r="TVG51" s="8"/>
      <c r="TVH51" s="8"/>
      <c r="TVI51" s="8"/>
      <c r="TVJ51" s="8"/>
      <c r="TVK51" s="8"/>
      <c r="TVL51" s="8"/>
      <c r="TVM51" s="8"/>
      <c r="TVN51" s="8"/>
      <c r="TVO51" s="8"/>
      <c r="TVP51" s="8"/>
      <c r="TVQ51" s="8"/>
      <c r="TVR51" s="8"/>
      <c r="TVS51" s="8"/>
      <c r="TVT51" s="8"/>
      <c r="TVU51" s="8"/>
      <c r="TVV51" s="8"/>
      <c r="TVW51" s="8"/>
      <c r="TVX51" s="8"/>
      <c r="TVY51" s="8"/>
      <c r="TVZ51" s="8"/>
      <c r="TWA51" s="8"/>
      <c r="TWB51" s="8"/>
      <c r="TWC51" s="8"/>
      <c r="TWD51" s="8"/>
      <c r="TWE51" s="8"/>
      <c r="TWF51" s="8"/>
      <c r="TWG51" s="8"/>
      <c r="TWH51" s="8"/>
      <c r="TWI51" s="8"/>
      <c r="TWJ51" s="8"/>
      <c r="TWK51" s="8"/>
      <c r="TWL51" s="8"/>
      <c r="TWM51" s="8"/>
      <c r="TWN51" s="8"/>
      <c r="TWO51" s="8"/>
      <c r="TWP51" s="8"/>
      <c r="TWQ51" s="8"/>
      <c r="TWR51" s="8"/>
      <c r="TWS51" s="8"/>
      <c r="TWT51" s="8"/>
      <c r="TWU51" s="8"/>
      <c r="TWV51" s="8"/>
      <c r="TWW51" s="8"/>
      <c r="TWX51" s="8"/>
      <c r="TWY51" s="8"/>
      <c r="TWZ51" s="8"/>
      <c r="TXA51" s="8"/>
      <c r="TXB51" s="8"/>
      <c r="TXC51" s="8"/>
      <c r="TXD51" s="8"/>
      <c r="TXE51" s="8"/>
      <c r="TXF51" s="8"/>
      <c r="TXG51" s="8"/>
      <c r="TXH51" s="8"/>
      <c r="TXI51" s="8"/>
      <c r="TXJ51" s="8"/>
      <c r="TXK51" s="8"/>
      <c r="TXL51" s="8"/>
      <c r="TXM51" s="8"/>
      <c r="TXN51" s="8"/>
      <c r="TXO51" s="8"/>
      <c r="TXP51" s="8"/>
      <c r="TXQ51" s="8"/>
      <c r="TXR51" s="8"/>
      <c r="TXS51" s="8"/>
      <c r="TXT51" s="8"/>
      <c r="TXU51" s="8"/>
      <c r="TXV51" s="8"/>
      <c r="TXW51" s="8"/>
      <c r="TXX51" s="8"/>
      <c r="TXY51" s="8"/>
      <c r="TXZ51" s="8"/>
      <c r="TYA51" s="8"/>
      <c r="TYB51" s="8"/>
      <c r="TYC51" s="8"/>
      <c r="TYD51" s="8"/>
      <c r="TYE51" s="8"/>
      <c r="TYF51" s="8"/>
      <c r="TYG51" s="8"/>
      <c r="TYH51" s="8"/>
      <c r="TYI51" s="8"/>
      <c r="TYJ51" s="8"/>
      <c r="TYK51" s="8"/>
      <c r="TYL51" s="8"/>
      <c r="TYM51" s="8"/>
      <c r="TYN51" s="8"/>
      <c r="TYO51" s="8"/>
      <c r="TYP51" s="8"/>
      <c r="TYQ51" s="8"/>
      <c r="TYR51" s="8"/>
      <c r="TYS51" s="8"/>
      <c r="TYT51" s="8"/>
      <c r="TYU51" s="8"/>
      <c r="TYV51" s="8"/>
      <c r="TYW51" s="8"/>
      <c r="TYX51" s="8"/>
      <c r="TYY51" s="8"/>
      <c r="TYZ51" s="8"/>
      <c r="TZA51" s="8"/>
      <c r="TZB51" s="8"/>
      <c r="TZC51" s="8"/>
      <c r="TZD51" s="8"/>
      <c r="TZE51" s="8"/>
      <c r="TZF51" s="8"/>
      <c r="TZG51" s="8"/>
      <c r="TZH51" s="8"/>
      <c r="TZI51" s="8"/>
      <c r="TZJ51" s="8"/>
      <c r="TZK51" s="8"/>
      <c r="TZL51" s="8"/>
      <c r="TZM51" s="8"/>
      <c r="TZN51" s="8"/>
      <c r="TZO51" s="8"/>
      <c r="TZP51" s="8"/>
      <c r="TZQ51" s="8"/>
      <c r="TZR51" s="8"/>
      <c r="TZS51" s="8"/>
      <c r="TZT51" s="8"/>
      <c r="TZU51" s="8"/>
      <c r="TZV51" s="8"/>
      <c r="TZW51" s="8"/>
      <c r="TZX51" s="8"/>
      <c r="TZY51" s="8"/>
      <c r="TZZ51" s="8"/>
      <c r="UAA51" s="8"/>
      <c r="UAB51" s="8"/>
      <c r="UAC51" s="8"/>
      <c r="UAD51" s="8"/>
      <c r="UAE51" s="8"/>
      <c r="UAF51" s="8"/>
      <c r="UAG51" s="8"/>
      <c r="UAH51" s="8"/>
      <c r="UAI51" s="8"/>
      <c r="UAJ51" s="8"/>
      <c r="UAK51" s="8"/>
      <c r="UAL51" s="8"/>
      <c r="UAM51" s="8"/>
      <c r="UAN51" s="8"/>
      <c r="UAO51" s="8"/>
      <c r="UAP51" s="8"/>
      <c r="UAQ51" s="8"/>
      <c r="UAR51" s="8"/>
      <c r="UAS51" s="8"/>
      <c r="UAT51" s="8"/>
      <c r="UAU51" s="8"/>
      <c r="UAV51" s="8"/>
      <c r="UAW51" s="8"/>
      <c r="UAX51" s="8"/>
      <c r="UAY51" s="8"/>
      <c r="UAZ51" s="8"/>
      <c r="UBA51" s="8"/>
      <c r="UBB51" s="8"/>
      <c r="UBC51" s="8"/>
      <c r="UBD51" s="8"/>
      <c r="UBE51" s="8"/>
      <c r="UBF51" s="8"/>
      <c r="UBG51" s="8"/>
      <c r="UBH51" s="8"/>
      <c r="UBI51" s="8"/>
      <c r="UBJ51" s="8"/>
      <c r="UBK51" s="8"/>
      <c r="UBL51" s="8"/>
      <c r="UBM51" s="8"/>
      <c r="UBN51" s="8"/>
      <c r="UBO51" s="8"/>
      <c r="UBP51" s="8"/>
      <c r="UBQ51" s="8"/>
      <c r="UBR51" s="8"/>
      <c r="UBS51" s="8"/>
      <c r="UBT51" s="8"/>
      <c r="UBU51" s="8"/>
      <c r="UBV51" s="8"/>
      <c r="UBW51" s="8"/>
      <c r="UBX51" s="8"/>
      <c r="UBY51" s="8"/>
      <c r="UBZ51" s="8"/>
      <c r="UCA51" s="8"/>
      <c r="UCB51" s="8"/>
      <c r="UCC51" s="8"/>
      <c r="UCD51" s="8"/>
      <c r="UCE51" s="8"/>
      <c r="UCF51" s="8"/>
      <c r="UCG51" s="8"/>
      <c r="UCH51" s="8"/>
      <c r="UCI51" s="8"/>
      <c r="UCJ51" s="8"/>
      <c r="UCK51" s="8"/>
      <c r="UCL51" s="8"/>
      <c r="UCM51" s="8"/>
      <c r="UCN51" s="8"/>
      <c r="UCO51" s="8"/>
      <c r="UCP51" s="8"/>
      <c r="UCQ51" s="8"/>
      <c r="UCR51" s="8"/>
      <c r="UCS51" s="8"/>
      <c r="UCT51" s="8"/>
      <c r="UCU51" s="8"/>
      <c r="UCV51" s="8"/>
      <c r="UCW51" s="8"/>
      <c r="UCX51" s="8"/>
      <c r="UCY51" s="8"/>
      <c r="UCZ51" s="8"/>
      <c r="UDA51" s="8"/>
      <c r="UDB51" s="8"/>
      <c r="UDC51" s="8"/>
      <c r="UDD51" s="8"/>
      <c r="UDE51" s="8"/>
      <c r="UDF51" s="8"/>
      <c r="UDG51" s="8"/>
      <c r="UDH51" s="8"/>
      <c r="UDI51" s="8"/>
      <c r="UDJ51" s="8"/>
      <c r="UDK51" s="8"/>
      <c r="UDL51" s="8"/>
      <c r="UDM51" s="8"/>
      <c r="UDN51" s="8"/>
      <c r="UDO51" s="8"/>
      <c r="UDP51" s="8"/>
      <c r="UDQ51" s="8"/>
      <c r="UDR51" s="8"/>
      <c r="UDS51" s="8"/>
      <c r="UDT51" s="8"/>
      <c r="UDU51" s="8"/>
      <c r="UDV51" s="8"/>
      <c r="UDW51" s="8"/>
      <c r="UDX51" s="8"/>
      <c r="UDY51" s="8"/>
      <c r="UDZ51" s="8"/>
      <c r="UEA51" s="8"/>
      <c r="UEB51" s="8"/>
      <c r="UEC51" s="8"/>
      <c r="UED51" s="8"/>
      <c r="UEE51" s="8"/>
      <c r="UEF51" s="8"/>
      <c r="UEG51" s="8"/>
      <c r="UEH51" s="8"/>
      <c r="UEI51" s="8"/>
      <c r="UEJ51" s="8"/>
      <c r="UEK51" s="8"/>
      <c r="UEL51" s="8"/>
      <c r="UEM51" s="8"/>
      <c r="UEN51" s="8"/>
      <c r="UEO51" s="8"/>
      <c r="UEP51" s="8"/>
      <c r="UEQ51" s="8"/>
      <c r="UER51" s="8"/>
      <c r="UES51" s="8"/>
      <c r="UET51" s="8"/>
      <c r="UEU51" s="8"/>
      <c r="UEV51" s="8"/>
      <c r="UEW51" s="8"/>
      <c r="UEX51" s="8"/>
      <c r="UEY51" s="8"/>
      <c r="UEZ51" s="8"/>
      <c r="UFA51" s="8"/>
      <c r="UFB51" s="8"/>
      <c r="UFC51" s="8"/>
      <c r="UFD51" s="8"/>
      <c r="UFE51" s="8"/>
      <c r="UFF51" s="8"/>
      <c r="UFG51" s="8"/>
      <c r="UFH51" s="8"/>
      <c r="UFI51" s="8"/>
      <c r="UFJ51" s="8"/>
      <c r="UFK51" s="8"/>
      <c r="UFL51" s="8"/>
      <c r="UFM51" s="8"/>
      <c r="UFN51" s="8"/>
      <c r="UFO51" s="8"/>
      <c r="UFP51" s="8"/>
      <c r="UFQ51" s="8"/>
      <c r="UFR51" s="8"/>
      <c r="UFS51" s="8"/>
      <c r="UFT51" s="8"/>
      <c r="UFU51" s="8"/>
      <c r="UFV51" s="8"/>
      <c r="UFW51" s="8"/>
      <c r="UFX51" s="8"/>
      <c r="UFY51" s="8"/>
      <c r="UFZ51" s="8"/>
      <c r="UGA51" s="8"/>
      <c r="UGB51" s="8"/>
      <c r="UGC51" s="8"/>
      <c r="UGD51" s="8"/>
      <c r="UGE51" s="8"/>
      <c r="UGF51" s="8"/>
      <c r="UGG51" s="8"/>
      <c r="UGH51" s="8"/>
      <c r="UGI51" s="8"/>
      <c r="UGJ51" s="8"/>
      <c r="UGK51" s="8"/>
      <c r="UGL51" s="8"/>
      <c r="UGM51" s="8"/>
      <c r="UGN51" s="8"/>
      <c r="UGO51" s="8"/>
      <c r="UGP51" s="8"/>
      <c r="UGQ51" s="8"/>
      <c r="UGR51" s="8"/>
      <c r="UGS51" s="8"/>
      <c r="UGT51" s="8"/>
      <c r="UGU51" s="8"/>
      <c r="UGV51" s="8"/>
      <c r="UGW51" s="8"/>
      <c r="UGX51" s="8"/>
      <c r="UGY51" s="8"/>
      <c r="UGZ51" s="8"/>
      <c r="UHA51" s="8"/>
      <c r="UHB51" s="8"/>
      <c r="UHC51" s="8"/>
      <c r="UHD51" s="8"/>
      <c r="UHE51" s="8"/>
      <c r="UHF51" s="8"/>
      <c r="UHG51" s="8"/>
      <c r="UHH51" s="8"/>
      <c r="UHI51" s="8"/>
      <c r="UHJ51" s="8"/>
      <c r="UHK51" s="8"/>
      <c r="UHL51" s="8"/>
      <c r="UHM51" s="8"/>
      <c r="UHN51" s="8"/>
      <c r="UHO51" s="8"/>
      <c r="UHP51" s="8"/>
      <c r="UHQ51" s="8"/>
      <c r="UHR51" s="8"/>
      <c r="UHS51" s="8"/>
      <c r="UHT51" s="8"/>
      <c r="UHU51" s="8"/>
      <c r="UHV51" s="8"/>
      <c r="UHW51" s="8"/>
      <c r="UHX51" s="8"/>
      <c r="UHY51" s="8"/>
      <c r="UHZ51" s="8"/>
      <c r="UIA51" s="8"/>
      <c r="UIB51" s="8"/>
      <c r="UIC51" s="8"/>
      <c r="UID51" s="8"/>
      <c r="UIE51" s="8"/>
      <c r="UIF51" s="8"/>
      <c r="UIG51" s="8"/>
      <c r="UIH51" s="8"/>
      <c r="UII51" s="8"/>
      <c r="UIJ51" s="8"/>
      <c r="UIK51" s="8"/>
      <c r="UIL51" s="8"/>
      <c r="UIM51" s="8"/>
      <c r="UIN51" s="8"/>
      <c r="UIO51" s="8"/>
      <c r="UIP51" s="8"/>
      <c r="UIQ51" s="8"/>
      <c r="UIR51" s="8"/>
      <c r="UIS51" s="8"/>
      <c r="UIT51" s="8"/>
      <c r="UIU51" s="8"/>
      <c r="UIV51" s="8"/>
      <c r="UIW51" s="8"/>
      <c r="UIX51" s="8"/>
      <c r="UIY51" s="8"/>
      <c r="UIZ51" s="8"/>
      <c r="UJA51" s="8"/>
      <c r="UJB51" s="8"/>
      <c r="UJC51" s="8"/>
      <c r="UJD51" s="8"/>
      <c r="UJE51" s="8"/>
      <c r="UJF51" s="8"/>
      <c r="UJG51" s="8"/>
      <c r="UJH51" s="8"/>
      <c r="UJI51" s="8"/>
      <c r="UJJ51" s="8"/>
      <c r="UJK51" s="8"/>
      <c r="UJL51" s="8"/>
      <c r="UJM51" s="8"/>
      <c r="UJN51" s="8"/>
      <c r="UJO51" s="8"/>
      <c r="UJP51" s="8"/>
      <c r="UJQ51" s="8"/>
      <c r="UJR51" s="8"/>
      <c r="UJS51" s="8"/>
      <c r="UJT51" s="8"/>
      <c r="UJU51" s="8"/>
      <c r="UJV51" s="8"/>
      <c r="UJW51" s="8"/>
      <c r="UJX51" s="8"/>
      <c r="UJY51" s="8"/>
      <c r="UJZ51" s="8"/>
      <c r="UKA51" s="8"/>
      <c r="UKB51" s="8"/>
      <c r="UKC51" s="8"/>
      <c r="UKD51" s="8"/>
      <c r="UKE51" s="8"/>
      <c r="UKF51" s="8"/>
      <c r="UKG51" s="8"/>
      <c r="UKH51" s="8"/>
      <c r="UKI51" s="8"/>
      <c r="UKJ51" s="8"/>
      <c r="UKK51" s="8"/>
      <c r="UKL51" s="8"/>
      <c r="UKM51" s="8"/>
      <c r="UKN51" s="8"/>
      <c r="UKO51" s="8"/>
      <c r="UKP51" s="8"/>
      <c r="UKQ51" s="8"/>
      <c r="UKR51" s="8"/>
      <c r="UKS51" s="8"/>
      <c r="UKT51" s="8"/>
      <c r="UKU51" s="8"/>
      <c r="UKV51" s="8"/>
      <c r="UKW51" s="8"/>
      <c r="UKX51" s="8"/>
      <c r="UKY51" s="8"/>
      <c r="UKZ51" s="8"/>
      <c r="ULA51" s="8"/>
      <c r="ULB51" s="8"/>
      <c r="ULC51" s="8"/>
      <c r="ULD51" s="8"/>
      <c r="ULE51" s="8"/>
      <c r="ULF51" s="8"/>
      <c r="ULG51" s="8"/>
      <c r="ULH51" s="8"/>
      <c r="ULI51" s="8"/>
      <c r="ULJ51" s="8"/>
      <c r="ULK51" s="8"/>
      <c r="ULL51" s="8"/>
      <c r="ULM51" s="8"/>
      <c r="ULN51" s="8"/>
      <c r="ULO51" s="8"/>
      <c r="ULP51" s="8"/>
      <c r="ULQ51" s="8"/>
      <c r="ULR51" s="8"/>
      <c r="ULS51" s="8"/>
      <c r="ULT51" s="8"/>
      <c r="ULU51" s="8"/>
      <c r="ULV51" s="8"/>
      <c r="ULW51" s="8"/>
      <c r="ULX51" s="8"/>
      <c r="ULY51" s="8"/>
      <c r="ULZ51" s="8"/>
      <c r="UMA51" s="8"/>
      <c r="UMB51" s="8"/>
      <c r="UMC51" s="8"/>
      <c r="UMD51" s="8"/>
      <c r="UME51" s="8"/>
      <c r="UMF51" s="8"/>
      <c r="UMG51" s="8"/>
      <c r="UMH51" s="8"/>
      <c r="UMI51" s="8"/>
      <c r="UMJ51" s="8"/>
      <c r="UMK51" s="8"/>
      <c r="UML51" s="8"/>
      <c r="UMM51" s="8"/>
      <c r="UMN51" s="8"/>
      <c r="UMO51" s="8"/>
      <c r="UMP51" s="8"/>
      <c r="UMQ51" s="8"/>
      <c r="UMR51" s="8"/>
      <c r="UMS51" s="8"/>
      <c r="UMT51" s="8"/>
      <c r="UMU51" s="8"/>
      <c r="UMV51" s="8"/>
      <c r="UMW51" s="8"/>
      <c r="UMX51" s="8"/>
      <c r="UMY51" s="8"/>
      <c r="UMZ51" s="8"/>
      <c r="UNA51" s="8"/>
      <c r="UNB51" s="8"/>
      <c r="UNC51" s="8"/>
      <c r="UND51" s="8"/>
      <c r="UNE51" s="8"/>
      <c r="UNF51" s="8"/>
      <c r="UNG51" s="8"/>
      <c r="UNH51" s="8"/>
      <c r="UNI51" s="8"/>
      <c r="UNJ51" s="8"/>
      <c r="UNK51" s="8"/>
      <c r="UNL51" s="8"/>
      <c r="UNM51" s="8"/>
      <c r="UNN51" s="8"/>
      <c r="UNO51" s="8"/>
      <c r="UNP51" s="8"/>
      <c r="UNQ51" s="8"/>
      <c r="UNR51" s="8"/>
      <c r="UNS51" s="8"/>
      <c r="UNT51" s="8"/>
      <c r="UNU51" s="8"/>
      <c r="UNV51" s="8"/>
      <c r="UNW51" s="8"/>
      <c r="UNX51" s="8"/>
      <c r="UNY51" s="8"/>
      <c r="UNZ51" s="8"/>
      <c r="UOA51" s="8"/>
      <c r="UOB51" s="8"/>
      <c r="UOC51" s="8"/>
      <c r="UOD51" s="8"/>
      <c r="UOE51" s="8"/>
      <c r="UOF51" s="8"/>
      <c r="UOG51" s="8"/>
      <c r="UOH51" s="8"/>
      <c r="UOI51" s="8"/>
      <c r="UOJ51" s="8"/>
      <c r="UOK51" s="8"/>
      <c r="UOL51" s="8"/>
      <c r="UOM51" s="8"/>
      <c r="UON51" s="8"/>
      <c r="UOO51" s="8"/>
      <c r="UOP51" s="8"/>
      <c r="UOQ51" s="8"/>
      <c r="UOR51" s="8"/>
      <c r="UOS51" s="8"/>
      <c r="UOT51" s="8"/>
      <c r="UOU51" s="8"/>
      <c r="UOV51" s="8"/>
      <c r="UOW51" s="8"/>
      <c r="UOX51" s="8"/>
      <c r="UOY51" s="8"/>
      <c r="UOZ51" s="8"/>
      <c r="UPA51" s="8"/>
      <c r="UPB51" s="8"/>
      <c r="UPC51" s="8"/>
      <c r="UPD51" s="8"/>
      <c r="UPE51" s="8"/>
      <c r="UPF51" s="8"/>
      <c r="UPG51" s="8"/>
      <c r="UPH51" s="8"/>
      <c r="UPI51" s="8"/>
      <c r="UPJ51" s="8"/>
      <c r="UPK51" s="8"/>
      <c r="UPL51" s="8"/>
      <c r="UPM51" s="8"/>
      <c r="UPN51" s="8"/>
      <c r="UPO51" s="8"/>
      <c r="UPP51" s="8"/>
      <c r="UPQ51" s="8"/>
      <c r="UPR51" s="8"/>
      <c r="UPS51" s="8"/>
      <c r="UPT51" s="8"/>
      <c r="UPU51" s="8"/>
      <c r="UPV51" s="8"/>
      <c r="UPW51" s="8"/>
      <c r="UPX51" s="8"/>
      <c r="UPY51" s="8"/>
      <c r="UPZ51" s="8"/>
      <c r="UQA51" s="8"/>
      <c r="UQB51" s="8"/>
      <c r="UQC51" s="8"/>
      <c r="UQD51" s="8"/>
      <c r="UQE51" s="8"/>
      <c r="UQF51" s="8"/>
      <c r="UQG51" s="8"/>
      <c r="UQH51" s="8"/>
      <c r="UQI51" s="8"/>
      <c r="UQJ51" s="8"/>
      <c r="UQK51" s="8"/>
      <c r="UQL51" s="8"/>
      <c r="UQM51" s="8"/>
      <c r="UQN51" s="8"/>
      <c r="UQO51" s="8"/>
      <c r="UQP51" s="8"/>
      <c r="UQQ51" s="8"/>
      <c r="UQR51" s="8"/>
      <c r="UQS51" s="8"/>
      <c r="UQT51" s="8"/>
      <c r="UQU51" s="8"/>
      <c r="UQV51" s="8"/>
      <c r="UQW51" s="8"/>
      <c r="UQX51" s="8"/>
      <c r="UQY51" s="8"/>
      <c r="UQZ51" s="8"/>
      <c r="URA51" s="8"/>
      <c r="URB51" s="8"/>
      <c r="URC51" s="8"/>
      <c r="URD51" s="8"/>
      <c r="URE51" s="8"/>
      <c r="URF51" s="8"/>
      <c r="URG51" s="8"/>
      <c r="URH51" s="8"/>
      <c r="URI51" s="8"/>
      <c r="URJ51" s="8"/>
      <c r="URK51" s="8"/>
      <c r="URL51" s="8"/>
      <c r="URM51" s="8"/>
      <c r="URN51" s="8"/>
      <c r="URO51" s="8"/>
      <c r="URP51" s="8"/>
      <c r="URQ51" s="8"/>
      <c r="URR51" s="8"/>
      <c r="URS51" s="8"/>
      <c r="URT51" s="8"/>
      <c r="URU51" s="8"/>
      <c r="URV51" s="8"/>
      <c r="URW51" s="8"/>
      <c r="URX51" s="8"/>
      <c r="URY51" s="8"/>
      <c r="URZ51" s="8"/>
      <c r="USA51" s="8"/>
      <c r="USB51" s="8"/>
      <c r="USC51" s="8"/>
      <c r="USD51" s="8"/>
      <c r="USE51" s="8"/>
      <c r="USF51" s="8"/>
      <c r="USG51" s="8"/>
      <c r="USH51" s="8"/>
      <c r="USI51" s="8"/>
      <c r="USJ51" s="8"/>
      <c r="USK51" s="8"/>
      <c r="USL51" s="8"/>
      <c r="USM51" s="8"/>
      <c r="USN51" s="8"/>
      <c r="USO51" s="8"/>
      <c r="USP51" s="8"/>
      <c r="USQ51" s="8"/>
      <c r="USR51" s="8"/>
      <c r="USS51" s="8"/>
      <c r="UST51" s="8"/>
      <c r="USU51" s="8"/>
      <c r="USV51" s="8"/>
      <c r="USW51" s="8"/>
      <c r="USX51" s="8"/>
      <c r="USY51" s="8"/>
      <c r="USZ51" s="8"/>
      <c r="UTA51" s="8"/>
      <c r="UTB51" s="8"/>
      <c r="UTC51" s="8"/>
      <c r="UTD51" s="8"/>
      <c r="UTE51" s="8"/>
      <c r="UTF51" s="8"/>
      <c r="UTG51" s="8"/>
      <c r="UTH51" s="8"/>
      <c r="UTI51" s="8"/>
      <c r="UTJ51" s="8"/>
      <c r="UTK51" s="8"/>
      <c r="UTL51" s="8"/>
      <c r="UTM51" s="8"/>
      <c r="UTN51" s="8"/>
      <c r="UTO51" s="8"/>
      <c r="UTP51" s="8"/>
      <c r="UTQ51" s="8"/>
      <c r="UTR51" s="8"/>
      <c r="UTS51" s="8"/>
      <c r="UTT51" s="8"/>
      <c r="UTU51" s="8"/>
      <c r="UTV51" s="8"/>
      <c r="UTW51" s="8"/>
      <c r="UTX51" s="8"/>
      <c r="UTY51" s="8"/>
      <c r="UTZ51" s="8"/>
      <c r="UUA51" s="8"/>
      <c r="UUB51" s="8"/>
      <c r="UUC51" s="8"/>
      <c r="UUD51" s="8"/>
      <c r="UUE51" s="8"/>
      <c r="UUF51" s="8"/>
      <c r="UUG51" s="8"/>
      <c r="UUH51" s="8"/>
      <c r="UUI51" s="8"/>
      <c r="UUJ51" s="8"/>
      <c r="UUK51" s="8"/>
      <c r="UUL51" s="8"/>
      <c r="UUM51" s="8"/>
      <c r="UUN51" s="8"/>
      <c r="UUO51" s="8"/>
      <c r="UUP51" s="8"/>
      <c r="UUQ51" s="8"/>
      <c r="UUR51" s="8"/>
      <c r="UUS51" s="8"/>
      <c r="UUT51" s="8"/>
      <c r="UUU51" s="8"/>
      <c r="UUV51" s="8"/>
      <c r="UUW51" s="8"/>
      <c r="UUX51" s="8"/>
      <c r="UUY51" s="8"/>
      <c r="UUZ51" s="8"/>
      <c r="UVA51" s="8"/>
      <c r="UVB51" s="8"/>
      <c r="UVC51" s="8"/>
      <c r="UVD51" s="8"/>
      <c r="UVE51" s="8"/>
      <c r="UVF51" s="8"/>
      <c r="UVG51" s="8"/>
      <c r="UVH51" s="8"/>
      <c r="UVI51" s="8"/>
      <c r="UVJ51" s="8"/>
      <c r="UVK51" s="8"/>
      <c r="UVL51" s="8"/>
      <c r="UVM51" s="8"/>
      <c r="UVN51" s="8"/>
      <c r="UVO51" s="8"/>
      <c r="UVP51" s="8"/>
      <c r="UVQ51" s="8"/>
      <c r="UVR51" s="8"/>
      <c r="UVS51" s="8"/>
      <c r="UVT51" s="8"/>
      <c r="UVU51" s="8"/>
      <c r="UVV51" s="8"/>
      <c r="UVW51" s="8"/>
      <c r="UVX51" s="8"/>
      <c r="UVY51" s="8"/>
      <c r="UVZ51" s="8"/>
      <c r="UWA51" s="8"/>
      <c r="UWB51" s="8"/>
      <c r="UWC51" s="8"/>
      <c r="UWD51" s="8"/>
      <c r="UWE51" s="8"/>
      <c r="UWF51" s="8"/>
      <c r="UWG51" s="8"/>
      <c r="UWH51" s="8"/>
      <c r="UWI51" s="8"/>
      <c r="UWJ51" s="8"/>
      <c r="UWK51" s="8"/>
      <c r="UWL51" s="8"/>
      <c r="UWM51" s="8"/>
      <c r="UWN51" s="8"/>
      <c r="UWO51" s="8"/>
      <c r="UWP51" s="8"/>
      <c r="UWQ51" s="8"/>
      <c r="UWR51" s="8"/>
      <c r="UWS51" s="8"/>
      <c r="UWT51" s="8"/>
      <c r="UWU51" s="8"/>
      <c r="UWV51" s="8"/>
      <c r="UWW51" s="8"/>
      <c r="UWX51" s="8"/>
      <c r="UWY51" s="8"/>
      <c r="UWZ51" s="8"/>
      <c r="UXA51" s="8"/>
      <c r="UXB51" s="8"/>
      <c r="UXC51" s="8"/>
      <c r="UXD51" s="8"/>
      <c r="UXE51" s="8"/>
      <c r="UXF51" s="8"/>
      <c r="UXG51" s="8"/>
      <c r="UXH51" s="8"/>
      <c r="UXI51" s="8"/>
      <c r="UXJ51" s="8"/>
      <c r="UXK51" s="8"/>
      <c r="UXL51" s="8"/>
      <c r="UXM51" s="8"/>
      <c r="UXN51" s="8"/>
      <c r="UXO51" s="8"/>
      <c r="UXP51" s="8"/>
      <c r="UXQ51" s="8"/>
      <c r="UXR51" s="8"/>
      <c r="UXS51" s="8"/>
      <c r="UXT51" s="8"/>
      <c r="UXU51" s="8"/>
      <c r="UXV51" s="8"/>
      <c r="UXW51" s="8"/>
      <c r="UXX51" s="8"/>
      <c r="UXY51" s="8"/>
      <c r="UXZ51" s="8"/>
      <c r="UYA51" s="8"/>
      <c r="UYB51" s="8"/>
      <c r="UYC51" s="8"/>
      <c r="UYD51" s="8"/>
      <c r="UYE51" s="8"/>
      <c r="UYF51" s="8"/>
      <c r="UYG51" s="8"/>
      <c r="UYH51" s="8"/>
      <c r="UYI51" s="8"/>
      <c r="UYJ51" s="8"/>
      <c r="UYK51" s="8"/>
      <c r="UYL51" s="8"/>
      <c r="UYM51" s="8"/>
      <c r="UYN51" s="8"/>
      <c r="UYO51" s="8"/>
      <c r="UYP51" s="8"/>
      <c r="UYQ51" s="8"/>
      <c r="UYR51" s="8"/>
      <c r="UYS51" s="8"/>
      <c r="UYT51" s="8"/>
      <c r="UYU51" s="8"/>
      <c r="UYV51" s="8"/>
      <c r="UYW51" s="8"/>
      <c r="UYX51" s="8"/>
      <c r="UYY51" s="8"/>
      <c r="UYZ51" s="8"/>
      <c r="UZA51" s="8"/>
      <c r="UZB51" s="8"/>
      <c r="UZC51" s="8"/>
      <c r="UZD51" s="8"/>
      <c r="UZE51" s="8"/>
      <c r="UZF51" s="8"/>
      <c r="UZG51" s="8"/>
      <c r="UZH51" s="8"/>
      <c r="UZI51" s="8"/>
      <c r="UZJ51" s="8"/>
      <c r="UZK51" s="8"/>
      <c r="UZL51" s="8"/>
      <c r="UZM51" s="8"/>
      <c r="UZN51" s="8"/>
      <c r="UZO51" s="8"/>
      <c r="UZP51" s="8"/>
      <c r="UZQ51" s="8"/>
      <c r="UZR51" s="8"/>
      <c r="UZS51" s="8"/>
      <c r="UZT51" s="8"/>
      <c r="UZU51" s="8"/>
      <c r="UZV51" s="8"/>
      <c r="UZW51" s="8"/>
      <c r="UZX51" s="8"/>
      <c r="UZY51" s="8"/>
      <c r="UZZ51" s="8"/>
      <c r="VAA51" s="8"/>
      <c r="VAB51" s="8"/>
      <c r="VAC51" s="8"/>
      <c r="VAD51" s="8"/>
      <c r="VAE51" s="8"/>
      <c r="VAF51" s="8"/>
      <c r="VAG51" s="8"/>
      <c r="VAH51" s="8"/>
      <c r="VAI51" s="8"/>
      <c r="VAJ51" s="8"/>
      <c r="VAK51" s="8"/>
      <c r="VAL51" s="8"/>
      <c r="VAM51" s="8"/>
      <c r="VAN51" s="8"/>
      <c r="VAO51" s="8"/>
      <c r="VAP51" s="8"/>
      <c r="VAQ51" s="8"/>
      <c r="VAR51" s="8"/>
      <c r="VAS51" s="8"/>
      <c r="VAT51" s="8"/>
      <c r="VAU51" s="8"/>
      <c r="VAV51" s="8"/>
      <c r="VAW51" s="8"/>
      <c r="VAX51" s="8"/>
      <c r="VAY51" s="8"/>
      <c r="VAZ51" s="8"/>
      <c r="VBA51" s="8"/>
      <c r="VBB51" s="8"/>
      <c r="VBC51" s="8"/>
      <c r="VBD51" s="8"/>
      <c r="VBE51" s="8"/>
      <c r="VBF51" s="8"/>
      <c r="VBG51" s="8"/>
      <c r="VBH51" s="8"/>
      <c r="VBI51" s="8"/>
      <c r="VBJ51" s="8"/>
      <c r="VBK51" s="8"/>
      <c r="VBL51" s="8"/>
      <c r="VBM51" s="8"/>
      <c r="VBN51" s="8"/>
      <c r="VBO51" s="8"/>
      <c r="VBP51" s="8"/>
      <c r="VBQ51" s="8"/>
      <c r="VBR51" s="8"/>
      <c r="VBS51" s="8"/>
      <c r="VBT51" s="8"/>
      <c r="VBU51" s="8"/>
      <c r="VBV51" s="8"/>
      <c r="VBW51" s="8"/>
      <c r="VBX51" s="8"/>
      <c r="VBY51" s="8"/>
      <c r="VBZ51" s="8"/>
      <c r="VCA51" s="8"/>
      <c r="VCB51" s="8"/>
      <c r="VCC51" s="8"/>
      <c r="VCD51" s="8"/>
      <c r="VCE51" s="8"/>
      <c r="VCF51" s="8"/>
      <c r="VCG51" s="8"/>
      <c r="VCH51" s="8"/>
      <c r="VCI51" s="8"/>
      <c r="VCJ51" s="8"/>
      <c r="VCK51" s="8"/>
      <c r="VCL51" s="8"/>
      <c r="VCM51" s="8"/>
      <c r="VCN51" s="8"/>
      <c r="VCO51" s="8"/>
      <c r="VCP51" s="8"/>
      <c r="VCQ51" s="8"/>
      <c r="VCR51" s="8"/>
      <c r="VCS51" s="8"/>
      <c r="VCT51" s="8"/>
      <c r="VCU51" s="8"/>
      <c r="VCV51" s="8"/>
      <c r="VCW51" s="8"/>
      <c r="VCX51" s="8"/>
      <c r="VCY51" s="8"/>
      <c r="VCZ51" s="8"/>
      <c r="VDA51" s="8"/>
      <c r="VDB51" s="8"/>
      <c r="VDC51" s="8"/>
      <c r="VDD51" s="8"/>
      <c r="VDE51" s="8"/>
      <c r="VDF51" s="8"/>
      <c r="VDG51" s="8"/>
      <c r="VDH51" s="8"/>
      <c r="VDI51" s="8"/>
      <c r="VDJ51" s="8"/>
      <c r="VDK51" s="8"/>
      <c r="VDL51" s="8"/>
      <c r="VDM51" s="8"/>
      <c r="VDN51" s="8"/>
      <c r="VDO51" s="8"/>
      <c r="VDP51" s="8"/>
      <c r="VDQ51" s="8"/>
      <c r="VDR51" s="8"/>
      <c r="VDS51" s="8"/>
      <c r="VDT51" s="8"/>
      <c r="VDU51" s="8"/>
      <c r="VDV51" s="8"/>
      <c r="VDW51" s="8"/>
      <c r="VDX51" s="8"/>
      <c r="VDY51" s="8"/>
      <c r="VDZ51" s="8"/>
      <c r="VEA51" s="8"/>
      <c r="VEB51" s="8"/>
      <c r="VEC51" s="8"/>
      <c r="VED51" s="8"/>
      <c r="VEE51" s="8"/>
      <c r="VEF51" s="8"/>
      <c r="VEG51" s="8"/>
      <c r="VEH51" s="8"/>
      <c r="VEI51" s="8"/>
      <c r="VEJ51" s="8"/>
      <c r="VEK51" s="8"/>
      <c r="VEL51" s="8"/>
      <c r="VEM51" s="8"/>
      <c r="VEN51" s="8"/>
      <c r="VEO51" s="8"/>
      <c r="VEP51" s="8"/>
      <c r="VEQ51" s="8"/>
      <c r="VER51" s="8"/>
      <c r="VES51" s="8"/>
      <c r="VET51" s="8"/>
      <c r="VEU51" s="8"/>
      <c r="VEV51" s="8"/>
      <c r="VEW51" s="8"/>
      <c r="VEX51" s="8"/>
      <c r="VEY51" s="8"/>
      <c r="VEZ51" s="8"/>
      <c r="VFA51" s="8"/>
      <c r="VFB51" s="8"/>
      <c r="VFC51" s="8"/>
      <c r="VFD51" s="8"/>
      <c r="VFE51" s="8"/>
      <c r="VFF51" s="8"/>
      <c r="VFG51" s="8"/>
      <c r="VFH51" s="8"/>
      <c r="VFI51" s="8"/>
      <c r="VFJ51" s="8"/>
      <c r="VFK51" s="8"/>
      <c r="VFL51" s="8"/>
      <c r="VFM51" s="8"/>
      <c r="VFN51" s="8"/>
      <c r="VFO51" s="8"/>
      <c r="VFP51" s="8"/>
      <c r="VFQ51" s="8"/>
      <c r="VFR51" s="8"/>
      <c r="VFS51" s="8"/>
      <c r="VFT51" s="8"/>
      <c r="VFU51" s="8"/>
      <c r="VFV51" s="8"/>
      <c r="VFW51" s="8"/>
      <c r="VFX51" s="8"/>
      <c r="VFY51" s="8"/>
      <c r="VFZ51" s="8"/>
      <c r="VGA51" s="8"/>
      <c r="VGB51" s="8"/>
      <c r="VGC51" s="8"/>
      <c r="VGD51" s="8"/>
      <c r="VGE51" s="8"/>
      <c r="VGF51" s="8"/>
      <c r="VGG51" s="8"/>
      <c r="VGH51" s="8"/>
      <c r="VGI51" s="8"/>
      <c r="VGJ51" s="8"/>
      <c r="VGK51" s="8"/>
      <c r="VGL51" s="8"/>
      <c r="VGM51" s="8"/>
      <c r="VGN51" s="8"/>
      <c r="VGO51" s="8"/>
      <c r="VGP51" s="8"/>
      <c r="VGQ51" s="8"/>
      <c r="VGR51" s="8"/>
      <c r="VGS51" s="8"/>
      <c r="VGT51" s="8"/>
      <c r="VGU51" s="8"/>
      <c r="VGV51" s="8"/>
      <c r="VGW51" s="8"/>
      <c r="VGX51" s="8"/>
      <c r="VGY51" s="8"/>
      <c r="VGZ51" s="8"/>
      <c r="VHA51" s="8"/>
      <c r="VHB51" s="8"/>
      <c r="VHC51" s="8"/>
      <c r="VHD51" s="8"/>
      <c r="VHE51" s="8"/>
      <c r="VHF51" s="8"/>
      <c r="VHG51" s="8"/>
      <c r="VHH51" s="8"/>
      <c r="VHI51" s="8"/>
      <c r="VHJ51" s="8"/>
      <c r="VHK51" s="8"/>
      <c r="VHL51" s="8"/>
      <c r="VHM51" s="8"/>
      <c r="VHN51" s="8"/>
      <c r="VHO51" s="8"/>
      <c r="VHP51" s="8"/>
      <c r="VHQ51" s="8"/>
      <c r="VHR51" s="8"/>
      <c r="VHS51" s="8"/>
      <c r="VHT51" s="8"/>
      <c r="VHU51" s="8"/>
      <c r="VHV51" s="8"/>
      <c r="VHW51" s="8"/>
      <c r="VHX51" s="8"/>
      <c r="VHY51" s="8"/>
      <c r="VHZ51" s="8"/>
      <c r="VIA51" s="8"/>
      <c r="VIB51" s="8"/>
      <c r="VIC51" s="8"/>
      <c r="VID51" s="8"/>
      <c r="VIE51" s="8"/>
      <c r="VIF51" s="8"/>
      <c r="VIG51" s="8"/>
      <c r="VIH51" s="8"/>
      <c r="VII51" s="8"/>
      <c r="VIJ51" s="8"/>
      <c r="VIK51" s="8"/>
      <c r="VIL51" s="8"/>
      <c r="VIM51" s="8"/>
      <c r="VIN51" s="8"/>
      <c r="VIO51" s="8"/>
      <c r="VIP51" s="8"/>
      <c r="VIQ51" s="8"/>
      <c r="VIR51" s="8"/>
      <c r="VIS51" s="8"/>
      <c r="VIT51" s="8"/>
      <c r="VIU51" s="8"/>
      <c r="VIV51" s="8"/>
      <c r="VIW51" s="8"/>
      <c r="VIX51" s="8"/>
      <c r="VIY51" s="8"/>
      <c r="VIZ51" s="8"/>
      <c r="VJA51" s="8"/>
      <c r="VJB51" s="8"/>
      <c r="VJC51" s="8"/>
      <c r="VJD51" s="8"/>
      <c r="VJE51" s="8"/>
      <c r="VJF51" s="8"/>
      <c r="VJG51" s="8"/>
      <c r="VJH51" s="8"/>
      <c r="VJI51" s="8"/>
      <c r="VJJ51" s="8"/>
      <c r="VJK51" s="8"/>
      <c r="VJL51" s="8"/>
      <c r="VJM51" s="8"/>
      <c r="VJN51" s="8"/>
      <c r="VJO51" s="8"/>
      <c r="VJP51" s="8"/>
      <c r="VJQ51" s="8"/>
      <c r="VJR51" s="8"/>
      <c r="VJS51" s="8"/>
      <c r="VJT51" s="8"/>
      <c r="VJU51" s="8"/>
      <c r="VJV51" s="8"/>
      <c r="VJW51" s="8"/>
      <c r="VJX51" s="8"/>
      <c r="VJY51" s="8"/>
      <c r="VJZ51" s="8"/>
      <c r="VKA51" s="8"/>
      <c r="VKB51" s="8"/>
      <c r="VKC51" s="8"/>
      <c r="VKD51" s="8"/>
      <c r="VKE51" s="8"/>
      <c r="VKF51" s="8"/>
      <c r="VKG51" s="8"/>
      <c r="VKH51" s="8"/>
      <c r="VKI51" s="8"/>
      <c r="VKJ51" s="8"/>
      <c r="VKK51" s="8"/>
      <c r="VKL51" s="8"/>
      <c r="VKM51" s="8"/>
      <c r="VKN51" s="8"/>
      <c r="VKO51" s="8"/>
      <c r="VKP51" s="8"/>
      <c r="VKQ51" s="8"/>
      <c r="VKR51" s="8"/>
      <c r="VKS51" s="8"/>
      <c r="VKT51" s="8"/>
      <c r="VKU51" s="8"/>
      <c r="VKV51" s="8"/>
      <c r="VKW51" s="8"/>
      <c r="VKX51" s="8"/>
      <c r="VKY51" s="8"/>
      <c r="VKZ51" s="8"/>
      <c r="VLA51" s="8"/>
      <c r="VLB51" s="8"/>
      <c r="VLC51" s="8"/>
      <c r="VLD51" s="8"/>
      <c r="VLE51" s="8"/>
      <c r="VLF51" s="8"/>
      <c r="VLG51" s="8"/>
      <c r="VLH51" s="8"/>
      <c r="VLI51" s="8"/>
      <c r="VLJ51" s="8"/>
      <c r="VLK51" s="8"/>
      <c r="VLL51" s="8"/>
      <c r="VLM51" s="8"/>
      <c r="VLN51" s="8"/>
      <c r="VLO51" s="8"/>
      <c r="VLP51" s="8"/>
      <c r="VLQ51" s="8"/>
      <c r="VLR51" s="8"/>
      <c r="VLS51" s="8"/>
      <c r="VLT51" s="8"/>
      <c r="VLU51" s="8"/>
      <c r="VLV51" s="8"/>
      <c r="VLW51" s="8"/>
      <c r="VLX51" s="8"/>
      <c r="VLY51" s="8"/>
      <c r="VLZ51" s="8"/>
      <c r="VMA51" s="8"/>
      <c r="VMB51" s="8"/>
      <c r="VMC51" s="8"/>
      <c r="VMD51" s="8"/>
      <c r="VME51" s="8"/>
      <c r="VMF51" s="8"/>
      <c r="VMG51" s="8"/>
      <c r="VMH51" s="8"/>
      <c r="VMI51" s="8"/>
      <c r="VMJ51" s="8"/>
      <c r="VMK51" s="8"/>
      <c r="VML51" s="8"/>
      <c r="VMM51" s="8"/>
      <c r="VMN51" s="8"/>
      <c r="VMO51" s="8"/>
      <c r="VMP51" s="8"/>
      <c r="VMQ51" s="8"/>
      <c r="VMR51" s="8"/>
      <c r="VMS51" s="8"/>
      <c r="VMT51" s="8"/>
      <c r="VMU51" s="8"/>
      <c r="VMV51" s="8"/>
      <c r="VMW51" s="8"/>
      <c r="VMX51" s="8"/>
      <c r="VMY51" s="8"/>
      <c r="VMZ51" s="8"/>
      <c r="VNA51" s="8"/>
      <c r="VNB51" s="8"/>
      <c r="VNC51" s="8"/>
      <c r="VND51" s="8"/>
      <c r="VNE51" s="8"/>
      <c r="VNF51" s="8"/>
      <c r="VNG51" s="8"/>
      <c r="VNH51" s="8"/>
      <c r="VNI51" s="8"/>
      <c r="VNJ51" s="8"/>
      <c r="VNK51" s="8"/>
      <c r="VNL51" s="8"/>
      <c r="VNM51" s="8"/>
      <c r="VNN51" s="8"/>
      <c r="VNO51" s="8"/>
      <c r="VNP51" s="8"/>
      <c r="VNQ51" s="8"/>
      <c r="VNR51" s="8"/>
      <c r="VNS51" s="8"/>
      <c r="VNT51" s="8"/>
      <c r="VNU51" s="8"/>
      <c r="VNV51" s="8"/>
      <c r="VNW51" s="8"/>
      <c r="VNX51" s="8"/>
      <c r="VNY51" s="8"/>
      <c r="VNZ51" s="8"/>
      <c r="VOA51" s="8"/>
      <c r="VOB51" s="8"/>
      <c r="VOC51" s="8"/>
      <c r="VOD51" s="8"/>
      <c r="VOE51" s="8"/>
      <c r="VOF51" s="8"/>
      <c r="VOG51" s="8"/>
      <c r="VOH51" s="8"/>
      <c r="VOI51" s="8"/>
      <c r="VOJ51" s="8"/>
      <c r="VOK51" s="8"/>
      <c r="VOL51" s="8"/>
      <c r="VOM51" s="8"/>
      <c r="VON51" s="8"/>
      <c r="VOO51" s="8"/>
      <c r="VOP51" s="8"/>
      <c r="VOQ51" s="8"/>
      <c r="VOR51" s="8"/>
      <c r="VOS51" s="8"/>
      <c r="VOT51" s="8"/>
      <c r="VOU51" s="8"/>
      <c r="VOV51" s="8"/>
      <c r="VOW51" s="8"/>
      <c r="VOX51" s="8"/>
      <c r="VOY51" s="8"/>
      <c r="VOZ51" s="8"/>
      <c r="VPA51" s="8"/>
      <c r="VPB51" s="8"/>
      <c r="VPC51" s="8"/>
      <c r="VPD51" s="8"/>
      <c r="VPE51" s="8"/>
      <c r="VPF51" s="8"/>
      <c r="VPG51" s="8"/>
      <c r="VPH51" s="8"/>
      <c r="VPI51" s="8"/>
      <c r="VPJ51" s="8"/>
      <c r="VPK51" s="8"/>
      <c r="VPL51" s="8"/>
      <c r="VPM51" s="8"/>
      <c r="VPN51" s="8"/>
      <c r="VPO51" s="8"/>
      <c r="VPP51" s="8"/>
      <c r="VPQ51" s="8"/>
      <c r="VPR51" s="8"/>
      <c r="VPS51" s="8"/>
      <c r="VPT51" s="8"/>
      <c r="VPU51" s="8"/>
      <c r="VPV51" s="8"/>
      <c r="VPW51" s="8"/>
      <c r="VPX51" s="8"/>
      <c r="VPY51" s="8"/>
      <c r="VPZ51" s="8"/>
      <c r="VQA51" s="8"/>
      <c r="VQB51" s="8"/>
      <c r="VQC51" s="8"/>
      <c r="VQD51" s="8"/>
      <c r="VQE51" s="8"/>
      <c r="VQF51" s="8"/>
      <c r="VQG51" s="8"/>
      <c r="VQH51" s="8"/>
      <c r="VQI51" s="8"/>
      <c r="VQJ51" s="8"/>
      <c r="VQK51" s="8"/>
      <c r="VQL51" s="8"/>
      <c r="VQM51" s="8"/>
      <c r="VQN51" s="8"/>
      <c r="VQO51" s="8"/>
      <c r="VQP51" s="8"/>
      <c r="VQQ51" s="8"/>
      <c r="VQR51" s="8"/>
      <c r="VQS51" s="8"/>
      <c r="VQT51" s="8"/>
      <c r="VQU51" s="8"/>
      <c r="VQV51" s="8"/>
      <c r="VQW51" s="8"/>
      <c r="VQX51" s="8"/>
      <c r="VQY51" s="8"/>
      <c r="VQZ51" s="8"/>
      <c r="VRA51" s="8"/>
      <c r="VRB51" s="8"/>
      <c r="VRC51" s="8"/>
      <c r="VRD51" s="8"/>
      <c r="VRE51" s="8"/>
      <c r="VRF51" s="8"/>
      <c r="VRG51" s="8"/>
      <c r="VRH51" s="8"/>
      <c r="VRI51" s="8"/>
      <c r="VRJ51" s="8"/>
      <c r="VRK51" s="8"/>
      <c r="VRL51" s="8"/>
      <c r="VRM51" s="8"/>
      <c r="VRN51" s="8"/>
      <c r="VRO51" s="8"/>
      <c r="VRP51" s="8"/>
      <c r="VRQ51" s="8"/>
      <c r="VRR51" s="8"/>
      <c r="VRS51" s="8"/>
      <c r="VRT51" s="8"/>
      <c r="VRU51" s="8"/>
      <c r="VRV51" s="8"/>
      <c r="VRW51" s="8"/>
      <c r="VRX51" s="8"/>
      <c r="VRY51" s="8"/>
      <c r="VRZ51" s="8"/>
      <c r="VSA51" s="8"/>
      <c r="VSB51" s="8"/>
      <c r="VSC51" s="8"/>
      <c r="VSD51" s="8"/>
      <c r="VSE51" s="8"/>
      <c r="VSF51" s="8"/>
      <c r="VSG51" s="8"/>
      <c r="VSH51" s="8"/>
      <c r="VSI51" s="8"/>
      <c r="VSJ51" s="8"/>
      <c r="VSK51" s="8"/>
      <c r="VSL51" s="8"/>
      <c r="VSM51" s="8"/>
      <c r="VSN51" s="8"/>
      <c r="VSO51" s="8"/>
      <c r="VSP51" s="8"/>
      <c r="VSQ51" s="8"/>
      <c r="VSR51" s="8"/>
      <c r="VSS51" s="8"/>
      <c r="VST51" s="8"/>
      <c r="VSU51" s="8"/>
      <c r="VSV51" s="8"/>
      <c r="VSW51" s="8"/>
      <c r="VSX51" s="8"/>
      <c r="VSY51" s="8"/>
      <c r="VSZ51" s="8"/>
      <c r="VTA51" s="8"/>
      <c r="VTB51" s="8"/>
      <c r="VTC51" s="8"/>
      <c r="VTD51" s="8"/>
      <c r="VTE51" s="8"/>
      <c r="VTF51" s="8"/>
      <c r="VTG51" s="8"/>
      <c r="VTH51" s="8"/>
      <c r="VTI51" s="8"/>
      <c r="VTJ51" s="8"/>
      <c r="VTK51" s="8"/>
      <c r="VTL51" s="8"/>
      <c r="VTM51" s="8"/>
      <c r="VTN51" s="8"/>
      <c r="VTO51" s="8"/>
      <c r="VTP51" s="8"/>
      <c r="VTQ51" s="8"/>
      <c r="VTR51" s="8"/>
      <c r="VTS51" s="8"/>
      <c r="VTT51" s="8"/>
      <c r="VTU51" s="8"/>
      <c r="VTV51" s="8"/>
      <c r="VTW51" s="8"/>
      <c r="VTX51" s="8"/>
      <c r="VTY51" s="8"/>
      <c r="VTZ51" s="8"/>
      <c r="VUA51" s="8"/>
      <c r="VUB51" s="8"/>
      <c r="VUC51" s="8"/>
      <c r="VUD51" s="8"/>
      <c r="VUE51" s="8"/>
      <c r="VUF51" s="8"/>
      <c r="VUG51" s="8"/>
      <c r="VUH51" s="8"/>
      <c r="VUI51" s="8"/>
      <c r="VUJ51" s="8"/>
      <c r="VUK51" s="8"/>
      <c r="VUL51" s="8"/>
      <c r="VUM51" s="8"/>
      <c r="VUN51" s="8"/>
      <c r="VUO51" s="8"/>
      <c r="VUP51" s="8"/>
      <c r="VUQ51" s="8"/>
      <c r="VUR51" s="8"/>
      <c r="VUS51" s="8"/>
      <c r="VUT51" s="8"/>
      <c r="VUU51" s="8"/>
      <c r="VUV51" s="8"/>
      <c r="VUW51" s="8"/>
      <c r="VUX51" s="8"/>
      <c r="VUY51" s="8"/>
      <c r="VUZ51" s="8"/>
      <c r="VVA51" s="8"/>
      <c r="VVB51" s="8"/>
      <c r="VVC51" s="8"/>
      <c r="VVD51" s="8"/>
      <c r="VVE51" s="8"/>
      <c r="VVF51" s="8"/>
      <c r="VVG51" s="8"/>
      <c r="VVH51" s="8"/>
      <c r="VVI51" s="8"/>
      <c r="VVJ51" s="8"/>
      <c r="VVK51" s="8"/>
      <c r="VVL51" s="8"/>
      <c r="VVM51" s="8"/>
      <c r="VVN51" s="8"/>
      <c r="VVO51" s="8"/>
      <c r="VVP51" s="8"/>
      <c r="VVQ51" s="8"/>
      <c r="VVR51" s="8"/>
      <c r="VVS51" s="8"/>
      <c r="VVT51" s="8"/>
      <c r="VVU51" s="8"/>
      <c r="VVV51" s="8"/>
      <c r="VVW51" s="8"/>
      <c r="VVX51" s="8"/>
      <c r="VVY51" s="8"/>
      <c r="VVZ51" s="8"/>
      <c r="VWA51" s="8"/>
      <c r="VWB51" s="8"/>
      <c r="VWC51" s="8"/>
      <c r="VWD51" s="8"/>
      <c r="VWE51" s="8"/>
      <c r="VWF51" s="8"/>
      <c r="VWG51" s="8"/>
      <c r="VWH51" s="8"/>
      <c r="VWI51" s="8"/>
      <c r="VWJ51" s="8"/>
      <c r="VWK51" s="8"/>
      <c r="VWL51" s="8"/>
      <c r="VWM51" s="8"/>
      <c r="VWN51" s="8"/>
      <c r="VWO51" s="8"/>
      <c r="VWP51" s="8"/>
      <c r="VWQ51" s="8"/>
      <c r="VWR51" s="8"/>
      <c r="VWS51" s="8"/>
      <c r="VWT51" s="8"/>
      <c r="VWU51" s="8"/>
      <c r="VWV51" s="8"/>
      <c r="VWW51" s="8"/>
      <c r="VWX51" s="8"/>
      <c r="VWY51" s="8"/>
      <c r="VWZ51" s="8"/>
      <c r="VXA51" s="8"/>
      <c r="VXB51" s="8"/>
      <c r="VXC51" s="8"/>
      <c r="VXD51" s="8"/>
      <c r="VXE51" s="8"/>
      <c r="VXF51" s="8"/>
      <c r="VXG51" s="8"/>
      <c r="VXH51" s="8"/>
      <c r="VXI51" s="8"/>
      <c r="VXJ51" s="8"/>
      <c r="VXK51" s="8"/>
      <c r="VXL51" s="8"/>
      <c r="VXM51" s="8"/>
      <c r="VXN51" s="8"/>
      <c r="VXO51" s="8"/>
      <c r="VXP51" s="8"/>
      <c r="VXQ51" s="8"/>
      <c r="VXR51" s="8"/>
      <c r="VXS51" s="8"/>
      <c r="VXT51" s="8"/>
      <c r="VXU51" s="8"/>
      <c r="VXV51" s="8"/>
      <c r="VXW51" s="8"/>
      <c r="VXX51" s="8"/>
      <c r="VXY51" s="8"/>
      <c r="VXZ51" s="8"/>
      <c r="VYA51" s="8"/>
      <c r="VYB51" s="8"/>
      <c r="VYC51" s="8"/>
      <c r="VYD51" s="8"/>
      <c r="VYE51" s="8"/>
      <c r="VYF51" s="8"/>
      <c r="VYG51" s="8"/>
      <c r="VYH51" s="8"/>
      <c r="VYI51" s="8"/>
      <c r="VYJ51" s="8"/>
      <c r="VYK51" s="8"/>
      <c r="VYL51" s="8"/>
      <c r="VYM51" s="8"/>
      <c r="VYN51" s="8"/>
      <c r="VYO51" s="8"/>
      <c r="VYP51" s="8"/>
      <c r="VYQ51" s="8"/>
      <c r="VYR51" s="8"/>
      <c r="VYS51" s="8"/>
      <c r="VYT51" s="8"/>
      <c r="VYU51" s="8"/>
      <c r="VYV51" s="8"/>
      <c r="VYW51" s="8"/>
      <c r="VYX51" s="8"/>
      <c r="VYY51" s="8"/>
      <c r="VYZ51" s="8"/>
      <c r="VZA51" s="8"/>
      <c r="VZB51" s="8"/>
      <c r="VZC51" s="8"/>
      <c r="VZD51" s="8"/>
      <c r="VZE51" s="8"/>
      <c r="VZF51" s="8"/>
      <c r="VZG51" s="8"/>
      <c r="VZH51" s="8"/>
      <c r="VZI51" s="8"/>
      <c r="VZJ51" s="8"/>
      <c r="VZK51" s="8"/>
      <c r="VZL51" s="8"/>
      <c r="VZM51" s="8"/>
      <c r="VZN51" s="8"/>
      <c r="VZO51" s="8"/>
      <c r="VZP51" s="8"/>
      <c r="VZQ51" s="8"/>
      <c r="VZR51" s="8"/>
      <c r="VZS51" s="8"/>
      <c r="VZT51" s="8"/>
      <c r="VZU51" s="8"/>
      <c r="VZV51" s="8"/>
      <c r="VZW51" s="8"/>
      <c r="VZX51" s="8"/>
      <c r="VZY51" s="8"/>
      <c r="VZZ51" s="8"/>
      <c r="WAA51" s="8"/>
      <c r="WAB51" s="8"/>
      <c r="WAC51" s="8"/>
      <c r="WAD51" s="8"/>
      <c r="WAE51" s="8"/>
      <c r="WAF51" s="8"/>
      <c r="WAG51" s="8"/>
      <c r="WAH51" s="8"/>
      <c r="WAI51" s="8"/>
      <c r="WAJ51" s="8"/>
      <c r="WAK51" s="8"/>
      <c r="WAL51" s="8"/>
      <c r="WAM51" s="8"/>
      <c r="WAN51" s="8"/>
      <c r="WAO51" s="8"/>
      <c r="WAP51" s="8"/>
      <c r="WAQ51" s="8"/>
      <c r="WAR51" s="8"/>
      <c r="WAS51" s="8"/>
      <c r="WAT51" s="8"/>
      <c r="WAU51" s="8"/>
      <c r="WAV51" s="8"/>
      <c r="WAW51" s="8"/>
      <c r="WAX51" s="8"/>
      <c r="WAY51" s="8"/>
      <c r="WAZ51" s="8"/>
      <c r="WBA51" s="8"/>
      <c r="WBB51" s="8"/>
      <c r="WBC51" s="8"/>
      <c r="WBD51" s="8"/>
      <c r="WBE51" s="8"/>
      <c r="WBF51" s="8"/>
      <c r="WBG51" s="8"/>
      <c r="WBH51" s="8"/>
      <c r="WBI51" s="8"/>
      <c r="WBJ51" s="8"/>
      <c r="WBK51" s="8"/>
      <c r="WBL51" s="8"/>
      <c r="WBM51" s="8"/>
      <c r="WBN51" s="8"/>
      <c r="WBO51" s="8"/>
      <c r="WBP51" s="8"/>
      <c r="WBQ51" s="8"/>
      <c r="WBR51" s="8"/>
      <c r="WBS51" s="8"/>
      <c r="WBT51" s="8"/>
      <c r="WBU51" s="8"/>
      <c r="WBV51" s="8"/>
      <c r="WBW51" s="8"/>
      <c r="WBX51" s="8"/>
      <c r="WBY51" s="8"/>
      <c r="WBZ51" s="8"/>
      <c r="WCA51" s="8"/>
      <c r="WCB51" s="8"/>
      <c r="WCC51" s="8"/>
      <c r="WCD51" s="8"/>
      <c r="WCE51" s="8"/>
      <c r="WCF51" s="8"/>
      <c r="WCG51" s="8"/>
      <c r="WCH51" s="8"/>
      <c r="WCI51" s="8"/>
      <c r="WCJ51" s="8"/>
      <c r="WCK51" s="8"/>
      <c r="WCL51" s="8"/>
      <c r="WCM51" s="8"/>
      <c r="WCN51" s="8"/>
      <c r="WCO51" s="8"/>
      <c r="WCP51" s="8"/>
      <c r="WCQ51" s="8"/>
      <c r="WCR51" s="8"/>
      <c r="WCS51" s="8"/>
      <c r="WCT51" s="8"/>
      <c r="WCU51" s="8"/>
      <c r="WCV51" s="8"/>
      <c r="WCW51" s="8"/>
      <c r="WCX51" s="8"/>
      <c r="WCY51" s="8"/>
      <c r="WCZ51" s="8"/>
      <c r="WDA51" s="8"/>
      <c r="WDB51" s="8"/>
      <c r="WDC51" s="8"/>
      <c r="WDD51" s="8"/>
      <c r="WDE51" s="8"/>
      <c r="WDF51" s="8"/>
      <c r="WDG51" s="8"/>
      <c r="WDH51" s="8"/>
      <c r="WDI51" s="8"/>
      <c r="WDJ51" s="8"/>
      <c r="WDK51" s="8"/>
      <c r="WDL51" s="8"/>
      <c r="WDM51" s="8"/>
      <c r="WDN51" s="8"/>
      <c r="WDO51" s="8"/>
      <c r="WDP51" s="8"/>
      <c r="WDQ51" s="8"/>
      <c r="WDR51" s="8"/>
      <c r="WDS51" s="8"/>
      <c r="WDT51" s="8"/>
      <c r="WDU51" s="8"/>
      <c r="WDV51" s="8"/>
      <c r="WDW51" s="8"/>
      <c r="WDX51" s="8"/>
      <c r="WDY51" s="8"/>
      <c r="WDZ51" s="8"/>
      <c r="WEA51" s="8"/>
      <c r="WEB51" s="8"/>
      <c r="WEC51" s="8"/>
      <c r="WED51" s="8"/>
      <c r="WEE51" s="8"/>
      <c r="WEF51" s="8"/>
      <c r="WEG51" s="8"/>
      <c r="WEH51" s="8"/>
      <c r="WEI51" s="8"/>
      <c r="WEJ51" s="8"/>
      <c r="WEK51" s="8"/>
      <c r="WEL51" s="8"/>
      <c r="WEM51" s="8"/>
      <c r="WEN51" s="8"/>
      <c r="WEO51" s="8"/>
      <c r="WEP51" s="8"/>
      <c r="WEQ51" s="8"/>
      <c r="WER51" s="8"/>
      <c r="WES51" s="8"/>
      <c r="WET51" s="8"/>
      <c r="WEU51" s="8"/>
      <c r="WEV51" s="8"/>
      <c r="WEW51" s="8"/>
      <c r="WEX51" s="8"/>
      <c r="WEY51" s="8"/>
      <c r="WEZ51" s="8"/>
      <c r="WFA51" s="8"/>
      <c r="WFB51" s="8"/>
      <c r="WFC51" s="8"/>
      <c r="WFD51" s="8"/>
      <c r="WFE51" s="8"/>
      <c r="WFF51" s="8"/>
      <c r="WFG51" s="8"/>
      <c r="WFH51" s="8"/>
      <c r="WFI51" s="8"/>
      <c r="WFJ51" s="8"/>
      <c r="WFK51" s="8"/>
      <c r="WFL51" s="8"/>
      <c r="WFM51" s="8"/>
      <c r="WFN51" s="8"/>
      <c r="WFO51" s="8"/>
      <c r="WFP51" s="8"/>
      <c r="WFQ51" s="8"/>
      <c r="WFR51" s="8"/>
      <c r="WFS51" s="8"/>
      <c r="WFT51" s="8"/>
      <c r="WFU51" s="8"/>
      <c r="WFV51" s="8"/>
      <c r="WFW51" s="8"/>
      <c r="WFX51" s="8"/>
      <c r="WFY51" s="8"/>
      <c r="WFZ51" s="8"/>
      <c r="WGA51" s="8"/>
      <c r="WGB51" s="8"/>
      <c r="WGC51" s="8"/>
      <c r="WGD51" s="8"/>
      <c r="WGE51" s="8"/>
      <c r="WGF51" s="8"/>
      <c r="WGG51" s="8"/>
      <c r="WGH51" s="8"/>
      <c r="WGI51" s="8"/>
      <c r="WGJ51" s="8"/>
      <c r="WGK51" s="8"/>
      <c r="WGL51" s="8"/>
      <c r="WGM51" s="8"/>
      <c r="WGN51" s="8"/>
      <c r="WGO51" s="8"/>
      <c r="WGP51" s="8"/>
      <c r="WGQ51" s="8"/>
      <c r="WGR51" s="8"/>
      <c r="WGS51" s="8"/>
      <c r="WGT51" s="8"/>
      <c r="WGU51" s="8"/>
      <c r="WGV51" s="8"/>
      <c r="WGW51" s="8"/>
      <c r="WGX51" s="8"/>
      <c r="WGY51" s="8"/>
      <c r="WGZ51" s="8"/>
      <c r="WHA51" s="8"/>
      <c r="WHB51" s="8"/>
      <c r="WHC51" s="8"/>
      <c r="WHD51" s="8"/>
      <c r="WHE51" s="8"/>
      <c r="WHF51" s="8"/>
      <c r="WHG51" s="8"/>
      <c r="WHH51" s="8"/>
      <c r="WHI51" s="8"/>
      <c r="WHJ51" s="8"/>
      <c r="WHK51" s="8"/>
      <c r="WHL51" s="8"/>
      <c r="WHM51" s="8"/>
      <c r="WHN51" s="8"/>
      <c r="WHO51" s="8"/>
      <c r="WHP51" s="8"/>
      <c r="WHQ51" s="8"/>
      <c r="WHR51" s="8"/>
      <c r="WHS51" s="8"/>
      <c r="WHT51" s="8"/>
      <c r="WHU51" s="8"/>
      <c r="WHV51" s="8"/>
      <c r="WHW51" s="8"/>
      <c r="WHX51" s="8"/>
      <c r="WHY51" s="8"/>
      <c r="WHZ51" s="8"/>
      <c r="WIA51" s="8"/>
      <c r="WIB51" s="8"/>
      <c r="WIC51" s="8"/>
      <c r="WID51" s="8"/>
      <c r="WIE51" s="8"/>
      <c r="WIF51" s="8"/>
      <c r="WIG51" s="8"/>
      <c r="WIH51" s="8"/>
      <c r="WII51" s="8"/>
      <c r="WIJ51" s="8"/>
      <c r="WIK51" s="8"/>
      <c r="WIL51" s="8"/>
      <c r="WIM51" s="8"/>
      <c r="WIN51" s="8"/>
      <c r="WIO51" s="8"/>
      <c r="WIP51" s="8"/>
      <c r="WIQ51" s="8"/>
      <c r="WIR51" s="8"/>
      <c r="WIS51" s="8"/>
      <c r="WIT51" s="8"/>
      <c r="WIU51" s="8"/>
      <c r="WIV51" s="8"/>
      <c r="WIW51" s="8"/>
      <c r="WIX51" s="8"/>
      <c r="WIY51" s="8"/>
      <c r="WIZ51" s="8"/>
      <c r="WJA51" s="8"/>
      <c r="WJB51" s="8"/>
      <c r="WJC51" s="8"/>
      <c r="WJD51" s="8"/>
      <c r="WJE51" s="8"/>
      <c r="WJF51" s="8"/>
      <c r="WJG51" s="8"/>
      <c r="WJH51" s="8"/>
      <c r="WJI51" s="8"/>
      <c r="WJJ51" s="8"/>
      <c r="WJK51" s="8"/>
      <c r="WJL51" s="8"/>
      <c r="WJM51" s="8"/>
      <c r="WJN51" s="8"/>
      <c r="WJO51" s="8"/>
      <c r="WJP51" s="8"/>
      <c r="WJQ51" s="8"/>
      <c r="WJR51" s="8"/>
      <c r="WJS51" s="8"/>
      <c r="WJT51" s="8"/>
      <c r="WJU51" s="8"/>
      <c r="WJV51" s="8"/>
      <c r="WJW51" s="8"/>
      <c r="WJX51" s="8"/>
      <c r="WJY51" s="8"/>
      <c r="WJZ51" s="8"/>
      <c r="WKA51" s="8"/>
      <c r="WKB51" s="8"/>
      <c r="WKC51" s="8"/>
      <c r="WKD51" s="8"/>
      <c r="WKE51" s="8"/>
      <c r="WKF51" s="8"/>
      <c r="WKG51" s="8"/>
      <c r="WKH51" s="8"/>
      <c r="WKI51" s="8"/>
      <c r="WKJ51" s="8"/>
      <c r="WKK51" s="8"/>
      <c r="WKL51" s="8"/>
      <c r="WKM51" s="8"/>
      <c r="WKN51" s="8"/>
      <c r="WKO51" s="8"/>
      <c r="WKP51" s="8"/>
      <c r="WKQ51" s="8"/>
      <c r="WKR51" s="8"/>
      <c r="WKS51" s="8"/>
      <c r="WKT51" s="8"/>
      <c r="WKU51" s="8"/>
      <c r="WKV51" s="8"/>
      <c r="WKW51" s="8"/>
      <c r="WKX51" s="8"/>
      <c r="WKY51" s="8"/>
      <c r="WKZ51" s="8"/>
      <c r="WLA51" s="8"/>
      <c r="WLB51" s="8"/>
      <c r="WLC51" s="8"/>
      <c r="WLD51" s="8"/>
      <c r="WLE51" s="8"/>
      <c r="WLF51" s="8"/>
      <c r="WLG51" s="8"/>
      <c r="WLH51" s="8"/>
      <c r="WLI51" s="8"/>
      <c r="WLJ51" s="8"/>
      <c r="WLK51" s="8"/>
      <c r="WLL51" s="8"/>
      <c r="WLM51" s="8"/>
      <c r="WLN51" s="8"/>
      <c r="WLO51" s="8"/>
      <c r="WLP51" s="8"/>
      <c r="WLQ51" s="8"/>
      <c r="WLR51" s="8"/>
      <c r="WLS51" s="8"/>
      <c r="WLT51" s="8"/>
      <c r="WLU51" s="8"/>
      <c r="WLV51" s="8"/>
      <c r="WLW51" s="8"/>
      <c r="WLX51" s="8"/>
      <c r="WLY51" s="8"/>
      <c r="WLZ51" s="8"/>
      <c r="WMA51" s="8"/>
      <c r="WMB51" s="8"/>
      <c r="WMC51" s="8"/>
      <c r="WMD51" s="8"/>
      <c r="WME51" s="8"/>
      <c r="WMF51" s="8"/>
      <c r="WMG51" s="8"/>
      <c r="WMH51" s="8"/>
      <c r="WMI51" s="8"/>
      <c r="WMJ51" s="8"/>
      <c r="WMK51" s="8"/>
      <c r="WML51" s="8"/>
      <c r="WMM51" s="8"/>
      <c r="WMN51" s="8"/>
      <c r="WMO51" s="8"/>
      <c r="WMP51" s="8"/>
      <c r="WMQ51" s="8"/>
      <c r="WMR51" s="8"/>
      <c r="WMS51" s="8"/>
      <c r="WMT51" s="8"/>
      <c r="WMU51" s="8"/>
      <c r="WMV51" s="8"/>
      <c r="WMW51" s="8"/>
      <c r="WMX51" s="8"/>
      <c r="WMY51" s="8"/>
      <c r="WMZ51" s="8"/>
      <c r="WNA51" s="8"/>
      <c r="WNB51" s="8"/>
      <c r="WNC51" s="8"/>
      <c r="WND51" s="8"/>
      <c r="WNE51" s="8"/>
      <c r="WNF51" s="8"/>
      <c r="WNG51" s="8"/>
      <c r="WNH51" s="8"/>
      <c r="WNI51" s="8"/>
      <c r="WNJ51" s="8"/>
      <c r="WNK51" s="8"/>
      <c r="WNL51" s="8"/>
      <c r="WNM51" s="8"/>
      <c r="WNN51" s="8"/>
      <c r="WNO51" s="8"/>
      <c r="WNP51" s="8"/>
      <c r="WNQ51" s="8"/>
      <c r="WNR51" s="8"/>
      <c r="WNS51" s="8"/>
      <c r="WNT51" s="8"/>
      <c r="WNU51" s="8"/>
      <c r="WNV51" s="8"/>
      <c r="WNW51" s="8"/>
      <c r="WNX51" s="8"/>
      <c r="WNY51" s="8"/>
      <c r="WNZ51" s="8"/>
      <c r="WOA51" s="8"/>
      <c r="WOB51" s="8"/>
      <c r="WOC51" s="8"/>
      <c r="WOD51" s="8"/>
      <c r="WOE51" s="8"/>
      <c r="WOF51" s="8"/>
      <c r="WOG51" s="8"/>
      <c r="WOH51" s="8"/>
      <c r="WOI51" s="8"/>
      <c r="WOJ51" s="8"/>
      <c r="WOK51" s="8"/>
      <c r="WOL51" s="8"/>
      <c r="WOM51" s="8"/>
      <c r="WON51" s="8"/>
      <c r="WOO51" s="8"/>
      <c r="WOP51" s="8"/>
      <c r="WOQ51" s="8"/>
      <c r="WOR51" s="8"/>
      <c r="WOS51" s="8"/>
      <c r="WOT51" s="8"/>
      <c r="WOU51" s="8"/>
      <c r="WOV51" s="8"/>
      <c r="WOW51" s="8"/>
      <c r="WOX51" s="8"/>
      <c r="WOY51" s="8"/>
      <c r="WOZ51" s="8"/>
      <c r="WPA51" s="8"/>
      <c r="WPB51" s="8"/>
      <c r="WPC51" s="8"/>
      <c r="WPD51" s="8"/>
      <c r="WPE51" s="8"/>
      <c r="WPF51" s="8"/>
      <c r="WPG51" s="8"/>
      <c r="WPH51" s="8"/>
      <c r="WPI51" s="8"/>
      <c r="WPJ51" s="8"/>
      <c r="WPK51" s="8"/>
      <c r="WPL51" s="8"/>
      <c r="WPM51" s="8"/>
      <c r="WPN51" s="8"/>
      <c r="WPO51" s="8"/>
      <c r="WPP51" s="8"/>
      <c r="WPQ51" s="8"/>
      <c r="WPR51" s="8"/>
      <c r="WPS51" s="8"/>
      <c r="WPT51" s="8"/>
      <c r="WPU51" s="8"/>
      <c r="WPV51" s="8"/>
      <c r="WPW51" s="8"/>
      <c r="WPX51" s="8"/>
      <c r="WPY51" s="8"/>
      <c r="WPZ51" s="8"/>
      <c r="WQA51" s="8"/>
      <c r="WQB51" s="8"/>
      <c r="WQC51" s="8"/>
      <c r="WQD51" s="8"/>
      <c r="WQE51" s="8"/>
      <c r="WQF51" s="8"/>
      <c r="WQG51" s="8"/>
      <c r="WQH51" s="8"/>
      <c r="WQI51" s="8"/>
      <c r="WQJ51" s="8"/>
      <c r="WQK51" s="8"/>
      <c r="WQL51" s="8"/>
      <c r="WQM51" s="8"/>
      <c r="WQN51" s="8"/>
      <c r="WQO51" s="8"/>
      <c r="WQP51" s="8"/>
      <c r="WQQ51" s="8"/>
      <c r="WQR51" s="8"/>
      <c r="WQS51" s="8"/>
      <c r="WQT51" s="8"/>
      <c r="WQU51" s="8"/>
      <c r="WQV51" s="8"/>
      <c r="WQW51" s="8"/>
      <c r="WQX51" s="8"/>
      <c r="WQY51" s="8"/>
      <c r="WQZ51" s="8"/>
      <c r="WRA51" s="8"/>
      <c r="WRB51" s="8"/>
      <c r="WRC51" s="8"/>
      <c r="WRD51" s="8"/>
      <c r="WRE51" s="8"/>
      <c r="WRF51" s="8"/>
      <c r="WRG51" s="8"/>
      <c r="WRH51" s="8"/>
      <c r="WRI51" s="8"/>
      <c r="WRJ51" s="8"/>
      <c r="WRK51" s="8"/>
      <c r="WRL51" s="8"/>
      <c r="WRM51" s="8"/>
      <c r="WRN51" s="8"/>
      <c r="WRO51" s="8"/>
      <c r="WRP51" s="8"/>
      <c r="WRQ51" s="8"/>
      <c r="WRR51" s="8"/>
      <c r="WRS51" s="8"/>
      <c r="WRT51" s="8"/>
      <c r="WRU51" s="8"/>
      <c r="WRV51" s="8"/>
      <c r="WRW51" s="8"/>
      <c r="WRX51" s="8"/>
      <c r="WRY51" s="8"/>
      <c r="WRZ51" s="8"/>
      <c r="WSA51" s="8"/>
      <c r="WSB51" s="8"/>
      <c r="WSC51" s="8"/>
      <c r="WSD51" s="8"/>
      <c r="WSE51" s="8"/>
      <c r="WSF51" s="8"/>
      <c r="WSG51" s="8"/>
      <c r="WSH51" s="8"/>
      <c r="WSI51" s="8"/>
      <c r="WSJ51" s="8"/>
      <c r="WSK51" s="8"/>
      <c r="WSL51" s="8"/>
      <c r="WSM51" s="8"/>
      <c r="WSN51" s="8"/>
      <c r="WSO51" s="8"/>
      <c r="WSP51" s="8"/>
      <c r="WSQ51" s="8"/>
      <c r="WSR51" s="8"/>
      <c r="WSS51" s="8"/>
      <c r="WST51" s="8"/>
      <c r="WSU51" s="8"/>
      <c r="WSV51" s="8"/>
      <c r="WSW51" s="8"/>
      <c r="WSX51" s="8"/>
      <c r="WSY51" s="8"/>
      <c r="WSZ51" s="8"/>
      <c r="WTA51" s="8"/>
      <c r="WTB51" s="8"/>
      <c r="WTC51" s="8"/>
      <c r="WTD51" s="8"/>
      <c r="WTE51" s="8"/>
      <c r="WTF51" s="8"/>
      <c r="WTG51" s="8"/>
      <c r="WTH51" s="8"/>
      <c r="WTI51" s="8"/>
      <c r="WTJ51" s="8"/>
      <c r="WTK51" s="8"/>
      <c r="WTL51" s="8"/>
      <c r="WTM51" s="8"/>
      <c r="WTN51" s="8"/>
      <c r="WTO51" s="8"/>
      <c r="WTP51" s="8"/>
      <c r="WTQ51" s="8"/>
      <c r="WTR51" s="8"/>
      <c r="WTS51" s="8"/>
      <c r="WTT51" s="8"/>
      <c r="WTU51" s="8"/>
      <c r="WTV51" s="8"/>
      <c r="WTW51" s="8"/>
      <c r="WTX51" s="8"/>
      <c r="WTY51" s="8"/>
      <c r="WTZ51" s="8"/>
      <c r="WUA51" s="8"/>
      <c r="WUB51" s="8"/>
      <c r="WUC51" s="8"/>
      <c r="WUD51" s="8"/>
      <c r="WUE51" s="8"/>
      <c r="WUF51" s="8"/>
      <c r="WUG51" s="8"/>
      <c r="WUH51" s="8"/>
      <c r="WUI51" s="8"/>
      <c r="WUJ51" s="8"/>
      <c r="WUK51" s="8"/>
      <c r="WUL51" s="8"/>
      <c r="WUM51" s="8"/>
      <c r="WUN51" s="8"/>
      <c r="WUO51" s="8"/>
      <c r="WUP51" s="8"/>
      <c r="WUQ51" s="8"/>
      <c r="WUR51" s="8"/>
      <c r="WUS51" s="8"/>
      <c r="WUT51" s="8"/>
      <c r="WUU51" s="8"/>
      <c r="WUV51" s="8"/>
      <c r="WUW51" s="8"/>
      <c r="WUX51" s="8"/>
      <c r="WUY51" s="8"/>
      <c r="WUZ51" s="8"/>
      <c r="WVA51" s="8"/>
      <c r="WVB51" s="8"/>
      <c r="WVC51" s="8"/>
      <c r="WVD51" s="8"/>
      <c r="WVE51" s="8"/>
      <c r="WVF51" s="8"/>
      <c r="WVG51" s="8"/>
      <c r="WVH51" s="8"/>
      <c r="WVI51" s="8"/>
      <c r="WVJ51" s="8"/>
      <c r="WVK51" s="8"/>
      <c r="WVL51" s="8"/>
      <c r="WVM51" s="8"/>
      <c r="WVN51" s="8"/>
      <c r="WVO51" s="8"/>
      <c r="WVP51" s="8"/>
      <c r="WVQ51" s="8"/>
      <c r="WVR51" s="8"/>
      <c r="WVS51" s="8"/>
      <c r="WVT51" s="8"/>
      <c r="WVU51" s="8"/>
      <c r="WVV51" s="8"/>
      <c r="WVW51" s="8"/>
      <c r="WVX51" s="8"/>
      <c r="WVY51" s="8"/>
      <c r="WVZ51" s="8"/>
      <c r="WWA51" s="8"/>
      <c r="WWB51" s="8"/>
      <c r="WWC51" s="8"/>
      <c r="WWD51" s="8"/>
      <c r="WWE51" s="8"/>
      <c r="WWF51" s="8"/>
      <c r="WWG51" s="8"/>
      <c r="WWH51" s="8"/>
      <c r="WWI51" s="8"/>
      <c r="WWJ51" s="8"/>
      <c r="WWK51" s="8"/>
      <c r="WWL51" s="8"/>
      <c r="WWM51" s="8"/>
      <c r="WWN51" s="8"/>
      <c r="WWO51" s="8"/>
      <c r="WWP51" s="8"/>
      <c r="WWQ51" s="8"/>
      <c r="WWR51" s="8"/>
      <c r="WWS51" s="8"/>
      <c r="WWT51" s="8"/>
      <c r="WWU51" s="8"/>
      <c r="WWV51" s="8"/>
      <c r="WWW51" s="8"/>
      <c r="WWX51" s="8"/>
      <c r="WWY51" s="8"/>
      <c r="WWZ51" s="8"/>
      <c r="WXA51" s="8"/>
      <c r="WXB51" s="8"/>
      <c r="WXC51" s="8"/>
      <c r="WXD51" s="8"/>
      <c r="WXE51" s="8"/>
      <c r="WXF51" s="8"/>
      <c r="WXG51" s="8"/>
      <c r="WXH51" s="8"/>
      <c r="WXI51" s="8"/>
      <c r="WXJ51" s="8"/>
      <c r="WXK51" s="8"/>
      <c r="WXL51" s="8"/>
      <c r="WXM51" s="8"/>
      <c r="WXN51" s="8"/>
      <c r="WXO51" s="8"/>
      <c r="WXP51" s="8"/>
      <c r="WXQ51" s="8"/>
      <c r="WXR51" s="8"/>
      <c r="WXS51" s="8"/>
      <c r="WXT51" s="8"/>
      <c r="WXU51" s="8"/>
      <c r="WXV51" s="8"/>
      <c r="WXW51" s="8"/>
      <c r="WXX51" s="8"/>
      <c r="WXY51" s="8"/>
      <c r="WXZ51" s="8"/>
      <c r="WYA51" s="8"/>
      <c r="WYB51" s="8"/>
      <c r="WYC51" s="8"/>
      <c r="WYD51" s="8"/>
      <c r="WYE51" s="8"/>
      <c r="WYF51" s="8"/>
      <c r="WYG51" s="8"/>
      <c r="WYH51" s="8"/>
      <c r="WYI51" s="8"/>
      <c r="WYJ51" s="8"/>
      <c r="WYK51" s="8"/>
      <c r="WYL51" s="8"/>
      <c r="WYM51" s="8"/>
      <c r="WYN51" s="8"/>
      <c r="WYO51" s="8"/>
      <c r="WYP51" s="8"/>
      <c r="WYQ51" s="8"/>
      <c r="WYR51" s="8"/>
      <c r="WYS51" s="8"/>
      <c r="WYT51" s="8"/>
      <c r="WYU51" s="8"/>
      <c r="WYV51" s="8"/>
      <c r="WYW51" s="8"/>
      <c r="WYX51" s="8"/>
      <c r="WYY51" s="8"/>
      <c r="WYZ51" s="8"/>
      <c r="WZA51" s="8"/>
      <c r="WZB51" s="8"/>
      <c r="WZC51" s="8"/>
      <c r="WZD51" s="8"/>
      <c r="WZE51" s="8"/>
      <c r="WZF51" s="8"/>
      <c r="WZG51" s="8"/>
      <c r="WZH51" s="8"/>
      <c r="WZI51" s="8"/>
      <c r="WZJ51" s="8"/>
      <c r="WZK51" s="8"/>
      <c r="WZL51" s="8"/>
      <c r="WZM51" s="8"/>
      <c r="WZN51" s="8"/>
      <c r="WZO51" s="8"/>
      <c r="WZP51" s="8"/>
      <c r="WZQ51" s="8"/>
      <c r="WZR51" s="8"/>
      <c r="WZS51" s="8"/>
      <c r="WZT51" s="8"/>
      <c r="WZU51" s="8"/>
      <c r="WZV51" s="8"/>
      <c r="WZW51" s="8"/>
      <c r="WZX51" s="8"/>
      <c r="WZY51" s="8"/>
      <c r="WZZ51" s="8"/>
      <c r="XAA51" s="8"/>
      <c r="XAB51" s="8"/>
      <c r="XAC51" s="8"/>
      <c r="XAD51" s="8"/>
      <c r="XAE51" s="8"/>
      <c r="XAF51" s="8"/>
      <c r="XAG51" s="8"/>
      <c r="XAH51" s="8"/>
      <c r="XAI51" s="8"/>
      <c r="XAJ51" s="8"/>
      <c r="XAK51" s="8"/>
      <c r="XAL51" s="8"/>
      <c r="XAM51" s="8"/>
      <c r="XAN51" s="8"/>
      <c r="XAO51" s="8"/>
      <c r="XAP51" s="8"/>
      <c r="XAQ51" s="8"/>
      <c r="XAR51" s="8"/>
      <c r="XAS51" s="8"/>
      <c r="XAT51" s="8"/>
      <c r="XAU51" s="8"/>
      <c r="XAV51" s="8"/>
      <c r="XAW51" s="8"/>
      <c r="XAX51" s="8"/>
      <c r="XAY51" s="8"/>
      <c r="XAZ51" s="8"/>
      <c r="XBA51" s="8"/>
      <c r="XBB51" s="8"/>
      <c r="XBC51" s="8"/>
      <c r="XBD51" s="8"/>
      <c r="XBE51" s="8"/>
      <c r="XBF51" s="8"/>
      <c r="XBG51" s="8"/>
      <c r="XBH51" s="8"/>
      <c r="XBI51" s="8"/>
      <c r="XBJ51" s="8"/>
      <c r="XBK51" s="8"/>
      <c r="XBL51" s="8"/>
      <c r="XBM51" s="8"/>
      <c r="XBN51" s="8"/>
      <c r="XBO51" s="8"/>
      <c r="XBP51" s="8"/>
      <c r="XBQ51" s="8"/>
      <c r="XBR51" s="8"/>
      <c r="XBS51" s="8"/>
      <c r="XBT51" s="8"/>
      <c r="XBU51" s="8"/>
      <c r="XBV51" s="8"/>
      <c r="XBW51" s="8"/>
      <c r="XBX51" s="8"/>
      <c r="XBY51" s="8"/>
      <c r="XBZ51" s="8"/>
      <c r="XCA51" s="8"/>
      <c r="XCB51" s="8"/>
      <c r="XCC51" s="8"/>
      <c r="XCD51" s="8"/>
      <c r="XCE51" s="8"/>
      <c r="XCF51" s="8"/>
      <c r="XCG51" s="8"/>
      <c r="XCH51" s="8"/>
      <c r="XCI51" s="8"/>
      <c r="XCJ51" s="8"/>
      <c r="XCK51" s="8"/>
      <c r="XCL51" s="8"/>
      <c r="XCM51" s="8"/>
      <c r="XCN51" s="8"/>
      <c r="XCO51" s="8"/>
      <c r="XCP51" s="8"/>
      <c r="XCQ51" s="8"/>
      <c r="XCR51" s="8"/>
      <c r="XCS51" s="8"/>
      <c r="XCT51" s="8"/>
      <c r="XCU51" s="8"/>
      <c r="XCV51" s="8"/>
      <c r="XCW51" s="8"/>
      <c r="XCX51" s="8"/>
      <c r="XCY51" s="8"/>
      <c r="XCZ51" s="8"/>
      <c r="XDA51" s="8"/>
      <c r="XDB51" s="8"/>
      <c r="XDC51" s="8"/>
      <c r="XDD51" s="8"/>
      <c r="XDE51" s="8"/>
      <c r="XDF51" s="8"/>
      <c r="XDG51" s="8"/>
      <c r="XDH51" s="8"/>
      <c r="XDI51" s="8"/>
      <c r="XDJ51" s="8"/>
      <c r="XDK51" s="8"/>
      <c r="XDL51" s="8"/>
      <c r="XDM51" s="8"/>
      <c r="XDN51" s="8"/>
      <c r="XDO51" s="8"/>
      <c r="XDP51" s="8"/>
      <c r="XDQ51" s="8"/>
      <c r="XDR51" s="8"/>
      <c r="XDS51" s="8"/>
      <c r="XDT51" s="8"/>
      <c r="XDU51" s="8"/>
      <c r="XDV51" s="8"/>
      <c r="XDW51" s="8"/>
      <c r="XDX51" s="8"/>
      <c r="XDY51" s="8"/>
      <c r="XDZ51" s="8"/>
      <c r="XEA51" s="8"/>
      <c r="XEB51" s="8"/>
      <c r="XEC51" s="8"/>
      <c r="XED51" s="8"/>
      <c r="XEE51" s="8"/>
    </row>
    <row r="52" spans="1:16359" s="22" customFormat="1" ht="19.5" customHeight="1" x14ac:dyDescent="0.2">
      <c r="A52" s="37">
        <v>32</v>
      </c>
      <c r="B52" s="37" t="s">
        <v>33</v>
      </c>
      <c r="C52" s="37" t="s">
        <v>77</v>
      </c>
      <c r="D52" s="37" t="s">
        <v>35</v>
      </c>
      <c r="E52" s="37" t="s">
        <v>36</v>
      </c>
      <c r="F52" s="37" t="s">
        <v>78</v>
      </c>
      <c r="G52" s="37" t="s">
        <v>38</v>
      </c>
      <c r="H52" s="38">
        <v>26950000</v>
      </c>
      <c r="I52" s="145" t="s">
        <v>67</v>
      </c>
      <c r="J52" s="37" t="s">
        <v>109</v>
      </c>
      <c r="K52" s="37" t="s">
        <v>41</v>
      </c>
      <c r="L52" s="37" t="s">
        <v>80</v>
      </c>
      <c r="M52" s="40"/>
      <c r="N52" s="37">
        <v>80111600</v>
      </c>
      <c r="O52" s="146" t="s">
        <v>110</v>
      </c>
      <c r="P52" s="37" t="s">
        <v>1461</v>
      </c>
      <c r="Q52" s="41">
        <v>44230</v>
      </c>
      <c r="R52" s="38"/>
      <c r="S52" s="40">
        <v>44232</v>
      </c>
      <c r="T52" s="37">
        <v>11</v>
      </c>
      <c r="U52" s="41" t="s">
        <v>83</v>
      </c>
      <c r="V52" s="110">
        <v>26950000</v>
      </c>
      <c r="W52" s="37"/>
      <c r="X52" s="73">
        <v>26950000</v>
      </c>
      <c r="Y52" s="38" t="s">
        <v>42</v>
      </c>
      <c r="Z52" s="38" t="s">
        <v>47</v>
      </c>
      <c r="AA52" s="148" t="s">
        <v>1522</v>
      </c>
      <c r="AB52" s="149">
        <v>51</v>
      </c>
      <c r="AC52" s="42" t="s">
        <v>49</v>
      </c>
      <c r="AD52" s="141" t="s">
        <v>1523</v>
      </c>
      <c r="AE52" s="41" t="s">
        <v>1344</v>
      </c>
      <c r="AF52" s="37" t="s">
        <v>76</v>
      </c>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8"/>
      <c r="FD52" s="8"/>
      <c r="FE52" s="8"/>
      <c r="FF52" s="8"/>
      <c r="FG52" s="8"/>
      <c r="FH52" s="8"/>
      <c r="FI52" s="8"/>
      <c r="FJ52" s="8"/>
      <c r="FK52" s="8"/>
      <c r="FL52" s="8"/>
      <c r="FM52" s="8"/>
      <c r="FN52" s="8"/>
      <c r="FO52" s="8"/>
      <c r="FP52" s="8"/>
      <c r="FQ52" s="8"/>
      <c r="FR52" s="8"/>
      <c r="FS52" s="8"/>
      <c r="FT52" s="8"/>
      <c r="FU52" s="8"/>
      <c r="FV52" s="8"/>
      <c r="FW52" s="8"/>
      <c r="FX52" s="8"/>
      <c r="FY52" s="8"/>
      <c r="FZ52" s="8"/>
      <c r="GA52" s="8"/>
      <c r="GB52" s="8"/>
      <c r="GC52" s="8"/>
      <c r="GD52" s="8"/>
      <c r="GE52" s="8"/>
      <c r="GF52" s="8"/>
      <c r="GG52" s="8"/>
      <c r="GH52" s="8"/>
      <c r="GI52" s="8"/>
      <c r="GJ52" s="8"/>
      <c r="GK52" s="8"/>
      <c r="GL52" s="8"/>
      <c r="GM52" s="8"/>
      <c r="GN52" s="8"/>
      <c r="GO52" s="8"/>
      <c r="GP52" s="8"/>
      <c r="GQ52" s="8"/>
      <c r="GR52" s="8"/>
      <c r="GS52" s="8"/>
      <c r="GT52" s="8"/>
      <c r="GU52" s="8"/>
      <c r="GV52" s="8"/>
      <c r="GW52" s="8"/>
      <c r="GX52" s="8"/>
      <c r="GY52" s="8"/>
      <c r="GZ52" s="8"/>
      <c r="HA52" s="8"/>
      <c r="HB52" s="8"/>
      <c r="HC52" s="8"/>
      <c r="HD52" s="8"/>
      <c r="HE52" s="8"/>
      <c r="HF52" s="8"/>
      <c r="HG52" s="8"/>
      <c r="HH52" s="8"/>
      <c r="HI52" s="8"/>
      <c r="HJ52" s="8"/>
      <c r="HK52" s="8"/>
      <c r="HL52" s="8"/>
      <c r="HM52" s="8"/>
      <c r="HN52" s="8"/>
      <c r="HO52" s="8"/>
      <c r="HP52" s="8"/>
      <c r="HQ52" s="8"/>
      <c r="HR52" s="8"/>
      <c r="HS52" s="8"/>
      <c r="HT52" s="8"/>
      <c r="HU52" s="8"/>
      <c r="HV52" s="8"/>
      <c r="HW52" s="8"/>
      <c r="HX52" s="8"/>
      <c r="HY52" s="8"/>
      <c r="HZ52" s="8"/>
      <c r="IA52" s="8"/>
      <c r="IB52" s="8"/>
      <c r="IC52" s="8"/>
      <c r="ID52" s="8"/>
      <c r="IE52" s="8"/>
      <c r="IF52" s="8"/>
      <c r="IG52" s="8"/>
      <c r="IH52" s="8"/>
      <c r="II52" s="8"/>
      <c r="IJ52" s="8"/>
      <c r="IK52" s="8"/>
      <c r="IL52" s="8"/>
      <c r="IM52" s="8"/>
      <c r="IN52" s="8"/>
      <c r="IO52" s="8"/>
      <c r="IP52" s="8"/>
      <c r="IQ52" s="8"/>
      <c r="IR52" s="8"/>
      <c r="IS52" s="8"/>
      <c r="IT52" s="8"/>
      <c r="IU52" s="8"/>
      <c r="IV52" s="8"/>
      <c r="IW52" s="8"/>
      <c r="IX52" s="8"/>
      <c r="IY52" s="8"/>
      <c r="IZ52" s="8"/>
      <c r="JA52" s="8"/>
      <c r="JB52" s="8"/>
      <c r="JC52" s="8"/>
      <c r="JD52" s="8"/>
      <c r="JE52" s="8"/>
      <c r="JF52" s="8"/>
      <c r="JG52" s="8"/>
      <c r="JH52" s="8"/>
      <c r="JI52" s="8"/>
      <c r="JJ52" s="8"/>
      <c r="JK52" s="8"/>
      <c r="JL52" s="8"/>
      <c r="JM52" s="8"/>
      <c r="JN52" s="8"/>
      <c r="JO52" s="8"/>
      <c r="JP52" s="8"/>
      <c r="JQ52" s="8"/>
      <c r="JR52" s="8"/>
      <c r="JS52" s="8"/>
      <c r="JT52" s="8"/>
      <c r="JU52" s="8"/>
      <c r="JV52" s="8"/>
      <c r="JW52" s="8"/>
      <c r="JX52" s="8"/>
      <c r="JY52" s="8"/>
      <c r="JZ52" s="8"/>
      <c r="KA52" s="8"/>
      <c r="KB52" s="8"/>
      <c r="KC52" s="8"/>
      <c r="KD52" s="8"/>
      <c r="KE52" s="8"/>
      <c r="KF52" s="8"/>
      <c r="KG52" s="8"/>
      <c r="KH52" s="8"/>
      <c r="KI52" s="8"/>
      <c r="KJ52" s="8"/>
      <c r="KK52" s="8"/>
      <c r="KL52" s="8"/>
      <c r="KM52" s="8"/>
      <c r="KN52" s="8"/>
      <c r="KO52" s="8"/>
      <c r="KP52" s="8"/>
      <c r="KQ52" s="8"/>
      <c r="KR52" s="8"/>
      <c r="KS52" s="8"/>
      <c r="KT52" s="8"/>
      <c r="KU52" s="8"/>
      <c r="KV52" s="8"/>
      <c r="KW52" s="8"/>
      <c r="KX52" s="8"/>
      <c r="KY52" s="8"/>
      <c r="KZ52" s="8"/>
      <c r="LA52" s="8"/>
      <c r="LB52" s="8"/>
      <c r="LC52" s="8"/>
      <c r="LD52" s="8"/>
      <c r="LE52" s="8"/>
      <c r="LF52" s="8"/>
      <c r="LG52" s="8"/>
      <c r="LH52" s="8"/>
      <c r="LI52" s="8"/>
      <c r="LJ52" s="8"/>
      <c r="LK52" s="8"/>
      <c r="LL52" s="8"/>
      <c r="LM52" s="8"/>
      <c r="LN52" s="8"/>
      <c r="LO52" s="8"/>
      <c r="LP52" s="8"/>
      <c r="LQ52" s="8"/>
      <c r="LR52" s="8"/>
      <c r="LS52" s="8"/>
      <c r="LT52" s="8"/>
      <c r="LU52" s="8"/>
      <c r="LV52" s="8"/>
      <c r="LW52" s="8"/>
      <c r="LX52" s="8"/>
      <c r="LY52" s="8"/>
      <c r="LZ52" s="8"/>
      <c r="MA52" s="8"/>
      <c r="MB52" s="8"/>
      <c r="MC52" s="8"/>
      <c r="MD52" s="8"/>
      <c r="ME52" s="8"/>
      <c r="MF52" s="8"/>
      <c r="MG52" s="8"/>
      <c r="MH52" s="8"/>
      <c r="MI52" s="8"/>
      <c r="MJ52" s="8"/>
      <c r="MK52" s="8"/>
      <c r="ML52" s="8"/>
      <c r="MM52" s="8"/>
      <c r="MN52" s="8"/>
      <c r="MO52" s="8"/>
      <c r="MP52" s="8"/>
      <c r="MQ52" s="8"/>
      <c r="MR52" s="8"/>
      <c r="MS52" s="8"/>
      <c r="MT52" s="8"/>
      <c r="MU52" s="8"/>
      <c r="MV52" s="8"/>
      <c r="MW52" s="8"/>
      <c r="MX52" s="8"/>
      <c r="MY52" s="8"/>
      <c r="MZ52" s="8"/>
      <c r="NA52" s="8"/>
      <c r="NB52" s="8"/>
      <c r="NC52" s="8"/>
      <c r="ND52" s="8"/>
      <c r="NE52" s="8"/>
      <c r="NF52" s="8"/>
      <c r="NG52" s="8"/>
      <c r="NH52" s="8"/>
      <c r="NI52" s="8"/>
      <c r="NJ52" s="8"/>
      <c r="NK52" s="8"/>
      <c r="NL52" s="8"/>
      <c r="NM52" s="8"/>
      <c r="NN52" s="8"/>
      <c r="NO52" s="8"/>
      <c r="NP52" s="8"/>
      <c r="NQ52" s="8"/>
      <c r="NR52" s="8"/>
      <c r="NS52" s="8"/>
      <c r="NT52" s="8"/>
      <c r="NU52" s="8"/>
      <c r="NV52" s="8"/>
      <c r="NW52" s="8"/>
      <c r="NX52" s="8"/>
      <c r="NY52" s="8"/>
      <c r="NZ52" s="8"/>
      <c r="OA52" s="8"/>
      <c r="OB52" s="8"/>
      <c r="OC52" s="8"/>
      <c r="OD52" s="8"/>
      <c r="OE52" s="8"/>
      <c r="OF52" s="8"/>
      <c r="OG52" s="8"/>
      <c r="OH52" s="8"/>
      <c r="OI52" s="8"/>
      <c r="OJ52" s="8"/>
      <c r="OK52" s="8"/>
      <c r="OL52" s="8"/>
      <c r="OM52" s="8"/>
      <c r="ON52" s="8"/>
      <c r="OO52" s="8"/>
      <c r="OP52" s="8"/>
      <c r="OQ52" s="8"/>
      <c r="OR52" s="8"/>
      <c r="OS52" s="8"/>
      <c r="OT52" s="8"/>
      <c r="OU52" s="8"/>
      <c r="OV52" s="8"/>
      <c r="OW52" s="8"/>
      <c r="OX52" s="8"/>
      <c r="OY52" s="8"/>
      <c r="OZ52" s="8"/>
      <c r="PA52" s="8"/>
      <c r="PB52" s="8"/>
      <c r="PC52" s="8"/>
      <c r="PD52" s="8"/>
      <c r="PE52" s="8"/>
      <c r="PF52" s="8"/>
      <c r="PG52" s="8"/>
      <c r="PH52" s="8"/>
      <c r="PI52" s="8"/>
      <c r="PJ52" s="8"/>
      <c r="PK52" s="8"/>
      <c r="PL52" s="8"/>
      <c r="PM52" s="8"/>
      <c r="PN52" s="8"/>
      <c r="PO52" s="8"/>
      <c r="PP52" s="8"/>
      <c r="PQ52" s="8"/>
      <c r="PR52" s="8"/>
      <c r="PS52" s="8"/>
      <c r="PT52" s="8"/>
      <c r="PU52" s="8"/>
      <c r="PV52" s="8"/>
      <c r="PW52" s="8"/>
      <c r="PX52" s="8"/>
      <c r="PY52" s="8"/>
      <c r="PZ52" s="8"/>
      <c r="QA52" s="8"/>
      <c r="QB52" s="8"/>
      <c r="QC52" s="8"/>
      <c r="QD52" s="8"/>
      <c r="QE52" s="8"/>
      <c r="QF52" s="8"/>
      <c r="QG52" s="8"/>
      <c r="QH52" s="8"/>
      <c r="QI52" s="8"/>
      <c r="QJ52" s="8"/>
      <c r="QK52" s="8"/>
      <c r="QL52" s="8"/>
      <c r="QM52" s="8"/>
      <c r="QN52" s="8"/>
      <c r="QO52" s="8"/>
      <c r="QP52" s="8"/>
      <c r="QQ52" s="8"/>
      <c r="QR52" s="8"/>
      <c r="QS52" s="8"/>
      <c r="QT52" s="8"/>
      <c r="QU52" s="8"/>
      <c r="QV52" s="8"/>
      <c r="QW52" s="8"/>
      <c r="QX52" s="8"/>
      <c r="QY52" s="8"/>
      <c r="QZ52" s="8"/>
      <c r="RA52" s="8"/>
      <c r="RB52" s="8"/>
      <c r="RC52" s="8"/>
      <c r="RD52" s="8"/>
      <c r="RE52" s="8"/>
      <c r="RF52" s="8"/>
      <c r="RG52" s="8"/>
      <c r="RH52" s="8"/>
      <c r="RI52" s="8"/>
      <c r="RJ52" s="8"/>
      <c r="RK52" s="8"/>
      <c r="RL52" s="8"/>
      <c r="RM52" s="8"/>
      <c r="RN52" s="8"/>
      <c r="RO52" s="8"/>
      <c r="RP52" s="8"/>
      <c r="RQ52" s="8"/>
      <c r="RR52" s="8"/>
      <c r="RS52" s="8"/>
      <c r="RT52" s="8"/>
      <c r="RU52" s="8"/>
      <c r="RV52" s="8"/>
      <c r="RW52" s="8"/>
      <c r="RX52" s="8"/>
      <c r="RY52" s="8"/>
      <c r="RZ52" s="8"/>
      <c r="SA52" s="8"/>
      <c r="SB52" s="8"/>
      <c r="SC52" s="8"/>
      <c r="SD52" s="8"/>
      <c r="SE52" s="8"/>
      <c r="SF52" s="8"/>
      <c r="SG52" s="8"/>
      <c r="SH52" s="8"/>
      <c r="SI52" s="8"/>
      <c r="SJ52" s="8"/>
      <c r="SK52" s="8"/>
      <c r="SL52" s="8"/>
      <c r="SM52" s="8"/>
      <c r="SN52" s="8"/>
      <c r="SO52" s="8"/>
      <c r="SP52" s="8"/>
      <c r="SQ52" s="8"/>
      <c r="SR52" s="8"/>
      <c r="SS52" s="8"/>
      <c r="ST52" s="8"/>
      <c r="SU52" s="8"/>
      <c r="SV52" s="8"/>
      <c r="SW52" s="8"/>
      <c r="SX52" s="8"/>
      <c r="SY52" s="8"/>
      <c r="SZ52" s="8"/>
      <c r="TA52" s="8"/>
      <c r="TB52" s="8"/>
      <c r="TC52" s="8"/>
      <c r="TD52" s="8"/>
      <c r="TE52" s="8"/>
      <c r="TF52" s="8"/>
      <c r="TG52" s="8"/>
      <c r="TH52" s="8"/>
      <c r="TI52" s="8"/>
      <c r="TJ52" s="8"/>
      <c r="TK52" s="8"/>
      <c r="TL52" s="8"/>
      <c r="TM52" s="8"/>
      <c r="TN52" s="8"/>
      <c r="TO52" s="8"/>
      <c r="TP52" s="8"/>
      <c r="TQ52" s="8"/>
      <c r="TR52" s="8"/>
      <c r="TS52" s="8"/>
      <c r="TT52" s="8"/>
      <c r="TU52" s="8"/>
      <c r="TV52" s="8"/>
      <c r="TW52" s="8"/>
      <c r="TX52" s="8"/>
      <c r="TY52" s="8"/>
      <c r="TZ52" s="8"/>
      <c r="UA52" s="8"/>
      <c r="UB52" s="8"/>
      <c r="UC52" s="8"/>
      <c r="UD52" s="8"/>
      <c r="UE52" s="8"/>
      <c r="UF52" s="8"/>
      <c r="UG52" s="8"/>
      <c r="UH52" s="8"/>
      <c r="UI52" s="8"/>
      <c r="UJ52" s="8"/>
      <c r="UK52" s="8"/>
      <c r="UL52" s="8"/>
      <c r="UM52" s="8"/>
      <c r="UN52" s="8"/>
      <c r="UO52" s="8"/>
      <c r="UP52" s="8"/>
      <c r="UQ52" s="8"/>
      <c r="UR52" s="8"/>
      <c r="US52" s="8"/>
      <c r="UT52" s="8"/>
      <c r="UU52" s="8"/>
      <c r="UV52" s="8"/>
      <c r="UW52" s="8"/>
      <c r="UX52" s="8"/>
      <c r="UY52" s="8"/>
      <c r="UZ52" s="8"/>
      <c r="VA52" s="8"/>
      <c r="VB52" s="8"/>
      <c r="VC52" s="8"/>
      <c r="VD52" s="8"/>
      <c r="VE52" s="8"/>
      <c r="VF52" s="8"/>
      <c r="VG52" s="8"/>
      <c r="VH52" s="8"/>
      <c r="VI52" s="8"/>
      <c r="VJ52" s="8"/>
      <c r="VK52" s="8"/>
      <c r="VL52" s="8"/>
      <c r="VM52" s="8"/>
      <c r="VN52" s="8"/>
      <c r="VO52" s="8"/>
      <c r="VP52" s="8"/>
      <c r="VQ52" s="8"/>
      <c r="VR52" s="8"/>
      <c r="VS52" s="8"/>
      <c r="VT52" s="8"/>
      <c r="VU52" s="8"/>
      <c r="VV52" s="8"/>
      <c r="VW52" s="8"/>
      <c r="VX52" s="8"/>
      <c r="VY52" s="8"/>
      <c r="VZ52" s="8"/>
      <c r="WA52" s="8"/>
      <c r="WB52" s="8"/>
      <c r="WC52" s="8"/>
      <c r="WD52" s="8"/>
      <c r="WE52" s="8"/>
      <c r="WF52" s="8"/>
      <c r="WG52" s="8"/>
      <c r="WH52" s="8"/>
      <c r="WI52" s="8"/>
      <c r="WJ52" s="8"/>
      <c r="WK52" s="8"/>
      <c r="WL52" s="8"/>
      <c r="WM52" s="8"/>
      <c r="WN52" s="8"/>
      <c r="WO52" s="8"/>
      <c r="WP52" s="8"/>
      <c r="WQ52" s="8"/>
      <c r="WR52" s="8"/>
      <c r="WS52" s="8"/>
      <c r="WT52" s="8"/>
      <c r="WU52" s="8"/>
      <c r="WV52" s="8"/>
      <c r="WW52" s="8"/>
      <c r="WX52" s="8"/>
      <c r="WY52" s="8"/>
      <c r="WZ52" s="8"/>
      <c r="XA52" s="8"/>
      <c r="XB52" s="8"/>
      <c r="XC52" s="8"/>
      <c r="XD52" s="8"/>
      <c r="XE52" s="8"/>
      <c r="XF52" s="8"/>
      <c r="XG52" s="8"/>
      <c r="XH52" s="8"/>
      <c r="XI52" s="8"/>
      <c r="XJ52" s="8"/>
      <c r="XK52" s="8"/>
      <c r="XL52" s="8"/>
      <c r="XM52" s="8"/>
      <c r="XN52" s="8"/>
      <c r="XO52" s="8"/>
      <c r="XP52" s="8"/>
      <c r="XQ52" s="8"/>
      <c r="XR52" s="8"/>
      <c r="XS52" s="8"/>
      <c r="XT52" s="8"/>
      <c r="XU52" s="8"/>
      <c r="XV52" s="8"/>
      <c r="XW52" s="8"/>
      <c r="XX52" s="8"/>
      <c r="XY52" s="8"/>
      <c r="XZ52" s="8"/>
      <c r="YA52" s="8"/>
      <c r="YB52" s="8"/>
      <c r="YC52" s="8"/>
      <c r="YD52" s="8"/>
      <c r="YE52" s="8"/>
      <c r="YF52" s="8"/>
      <c r="YG52" s="8"/>
      <c r="YH52" s="8"/>
      <c r="YI52" s="8"/>
      <c r="YJ52" s="8"/>
      <c r="YK52" s="8"/>
      <c r="YL52" s="8"/>
      <c r="YM52" s="8"/>
      <c r="YN52" s="8"/>
      <c r="YO52" s="8"/>
      <c r="YP52" s="8"/>
      <c r="YQ52" s="8"/>
      <c r="YR52" s="8"/>
      <c r="YS52" s="8"/>
      <c r="YT52" s="8"/>
      <c r="YU52" s="8"/>
      <c r="YV52" s="8"/>
      <c r="YW52" s="8"/>
      <c r="YX52" s="8"/>
      <c r="YY52" s="8"/>
      <c r="YZ52" s="8"/>
      <c r="ZA52" s="8"/>
      <c r="ZB52" s="8"/>
      <c r="ZC52" s="8"/>
      <c r="ZD52" s="8"/>
      <c r="ZE52" s="8"/>
      <c r="ZF52" s="8"/>
      <c r="ZG52" s="8"/>
      <c r="ZH52" s="8"/>
      <c r="ZI52" s="8"/>
      <c r="ZJ52" s="8"/>
      <c r="ZK52" s="8"/>
      <c r="ZL52" s="8"/>
      <c r="ZM52" s="8"/>
      <c r="ZN52" s="8"/>
      <c r="ZO52" s="8"/>
      <c r="ZP52" s="8"/>
      <c r="ZQ52" s="8"/>
      <c r="ZR52" s="8"/>
      <c r="ZS52" s="8"/>
      <c r="ZT52" s="8"/>
      <c r="ZU52" s="8"/>
      <c r="ZV52" s="8"/>
      <c r="ZW52" s="8"/>
      <c r="ZX52" s="8"/>
      <c r="ZY52" s="8"/>
      <c r="ZZ52" s="8"/>
      <c r="AAA52" s="8"/>
      <c r="AAB52" s="8"/>
      <c r="AAC52" s="8"/>
      <c r="AAD52" s="8"/>
      <c r="AAE52" s="8"/>
      <c r="AAF52" s="8"/>
      <c r="AAG52" s="8"/>
      <c r="AAH52" s="8"/>
      <c r="AAI52" s="8"/>
      <c r="AAJ52" s="8"/>
      <c r="AAK52" s="8"/>
      <c r="AAL52" s="8"/>
      <c r="AAM52" s="8"/>
      <c r="AAN52" s="8"/>
      <c r="AAO52" s="8"/>
      <c r="AAP52" s="8"/>
      <c r="AAQ52" s="8"/>
      <c r="AAR52" s="8"/>
      <c r="AAS52" s="8"/>
      <c r="AAT52" s="8"/>
      <c r="AAU52" s="8"/>
      <c r="AAV52" s="8"/>
      <c r="AAW52" s="8"/>
      <c r="AAX52" s="8"/>
      <c r="AAY52" s="8"/>
      <c r="AAZ52" s="8"/>
      <c r="ABA52" s="8"/>
      <c r="ABB52" s="8"/>
      <c r="ABC52" s="8"/>
      <c r="ABD52" s="8"/>
      <c r="ABE52" s="8"/>
      <c r="ABF52" s="8"/>
      <c r="ABG52" s="8"/>
      <c r="ABH52" s="8"/>
      <c r="ABI52" s="8"/>
      <c r="ABJ52" s="8"/>
      <c r="ABK52" s="8"/>
      <c r="ABL52" s="8"/>
      <c r="ABM52" s="8"/>
      <c r="ABN52" s="8"/>
      <c r="ABO52" s="8"/>
      <c r="ABP52" s="8"/>
      <c r="ABQ52" s="8"/>
      <c r="ABR52" s="8"/>
      <c r="ABS52" s="8"/>
      <c r="ABT52" s="8"/>
      <c r="ABU52" s="8"/>
      <c r="ABV52" s="8"/>
      <c r="ABW52" s="8"/>
      <c r="ABX52" s="8"/>
      <c r="ABY52" s="8"/>
      <c r="ABZ52" s="8"/>
      <c r="ACA52" s="8"/>
      <c r="ACB52" s="8"/>
      <c r="ACC52" s="8"/>
      <c r="ACD52" s="8"/>
      <c r="ACE52" s="8"/>
      <c r="ACF52" s="8"/>
      <c r="ACG52" s="8"/>
      <c r="ACH52" s="8"/>
      <c r="ACI52" s="8"/>
      <c r="ACJ52" s="8"/>
      <c r="ACK52" s="8"/>
      <c r="ACL52" s="8"/>
      <c r="ACM52" s="8"/>
      <c r="ACN52" s="8"/>
      <c r="ACO52" s="8"/>
      <c r="ACP52" s="8"/>
      <c r="ACQ52" s="8"/>
      <c r="ACR52" s="8"/>
      <c r="ACS52" s="8"/>
      <c r="ACT52" s="8"/>
      <c r="ACU52" s="8"/>
      <c r="ACV52" s="8"/>
      <c r="ACW52" s="8"/>
      <c r="ACX52" s="8"/>
      <c r="ACY52" s="8"/>
      <c r="ACZ52" s="8"/>
      <c r="ADA52" s="8"/>
      <c r="ADB52" s="8"/>
      <c r="ADC52" s="8"/>
      <c r="ADD52" s="8"/>
      <c r="ADE52" s="8"/>
      <c r="ADF52" s="8"/>
      <c r="ADG52" s="8"/>
      <c r="ADH52" s="8"/>
      <c r="ADI52" s="8"/>
      <c r="ADJ52" s="8"/>
      <c r="ADK52" s="8"/>
      <c r="ADL52" s="8"/>
      <c r="ADM52" s="8"/>
      <c r="ADN52" s="8"/>
      <c r="ADO52" s="8"/>
      <c r="ADP52" s="8"/>
      <c r="ADQ52" s="8"/>
      <c r="ADR52" s="8"/>
      <c r="ADS52" s="8"/>
      <c r="ADT52" s="8"/>
      <c r="ADU52" s="8"/>
      <c r="ADV52" s="8"/>
      <c r="ADW52" s="8"/>
      <c r="ADX52" s="8"/>
      <c r="ADY52" s="8"/>
      <c r="ADZ52" s="8"/>
      <c r="AEA52" s="8"/>
      <c r="AEB52" s="8"/>
      <c r="AEC52" s="8"/>
      <c r="AED52" s="8"/>
      <c r="AEE52" s="8"/>
      <c r="AEF52" s="8"/>
      <c r="AEG52" s="8"/>
      <c r="AEH52" s="8"/>
      <c r="AEI52" s="8"/>
      <c r="AEJ52" s="8"/>
      <c r="AEK52" s="8"/>
      <c r="AEL52" s="8"/>
      <c r="AEM52" s="8"/>
      <c r="AEN52" s="8"/>
      <c r="AEO52" s="8"/>
      <c r="AEP52" s="8"/>
      <c r="AEQ52" s="8"/>
      <c r="AER52" s="8"/>
      <c r="AES52" s="8"/>
      <c r="AET52" s="8"/>
      <c r="AEU52" s="8"/>
      <c r="AEV52" s="8"/>
      <c r="AEW52" s="8"/>
      <c r="AEX52" s="8"/>
      <c r="AEY52" s="8"/>
      <c r="AEZ52" s="8"/>
      <c r="AFA52" s="8"/>
      <c r="AFB52" s="8"/>
      <c r="AFC52" s="8"/>
      <c r="AFD52" s="8"/>
      <c r="AFE52" s="8"/>
      <c r="AFF52" s="8"/>
      <c r="AFG52" s="8"/>
      <c r="AFH52" s="8"/>
      <c r="AFI52" s="8"/>
      <c r="AFJ52" s="8"/>
      <c r="AFK52" s="8"/>
      <c r="AFL52" s="8"/>
      <c r="AFM52" s="8"/>
      <c r="AFN52" s="8"/>
      <c r="AFO52" s="8"/>
      <c r="AFP52" s="8"/>
      <c r="AFQ52" s="8"/>
      <c r="AFR52" s="8"/>
      <c r="AFS52" s="8"/>
      <c r="AFT52" s="8"/>
      <c r="AFU52" s="8"/>
      <c r="AFV52" s="8"/>
      <c r="AFW52" s="8"/>
      <c r="AFX52" s="8"/>
      <c r="AFY52" s="8"/>
      <c r="AFZ52" s="8"/>
      <c r="AGA52" s="8"/>
      <c r="AGB52" s="8"/>
      <c r="AGC52" s="8"/>
      <c r="AGD52" s="8"/>
      <c r="AGE52" s="8"/>
      <c r="AGF52" s="8"/>
      <c r="AGG52" s="8"/>
      <c r="AGH52" s="8"/>
      <c r="AGI52" s="8"/>
      <c r="AGJ52" s="8"/>
      <c r="AGK52" s="8"/>
      <c r="AGL52" s="8"/>
      <c r="AGM52" s="8"/>
      <c r="AGN52" s="8"/>
      <c r="AGO52" s="8"/>
      <c r="AGP52" s="8"/>
      <c r="AGQ52" s="8"/>
      <c r="AGR52" s="8"/>
      <c r="AGS52" s="8"/>
      <c r="AGT52" s="8"/>
      <c r="AGU52" s="8"/>
      <c r="AGV52" s="8"/>
      <c r="AGW52" s="8"/>
      <c r="AGX52" s="8"/>
      <c r="AGY52" s="8"/>
      <c r="AGZ52" s="8"/>
      <c r="AHA52" s="8"/>
      <c r="AHB52" s="8"/>
      <c r="AHC52" s="8"/>
      <c r="AHD52" s="8"/>
      <c r="AHE52" s="8"/>
      <c r="AHF52" s="8"/>
      <c r="AHG52" s="8"/>
      <c r="AHH52" s="8"/>
      <c r="AHI52" s="8"/>
      <c r="AHJ52" s="8"/>
      <c r="AHK52" s="8"/>
      <c r="AHL52" s="8"/>
      <c r="AHM52" s="8"/>
      <c r="AHN52" s="8"/>
      <c r="AHO52" s="8"/>
      <c r="AHP52" s="8"/>
      <c r="AHQ52" s="8"/>
      <c r="AHR52" s="8"/>
      <c r="AHS52" s="8"/>
      <c r="AHT52" s="8"/>
      <c r="AHU52" s="8"/>
      <c r="AHV52" s="8"/>
      <c r="AHW52" s="8"/>
      <c r="AHX52" s="8"/>
      <c r="AHY52" s="8"/>
      <c r="AHZ52" s="8"/>
      <c r="AIA52" s="8"/>
      <c r="AIB52" s="8"/>
      <c r="AIC52" s="8"/>
      <c r="AID52" s="8"/>
      <c r="AIE52" s="8"/>
      <c r="AIF52" s="8"/>
      <c r="AIG52" s="8"/>
      <c r="AIH52" s="8"/>
      <c r="AII52" s="8"/>
      <c r="AIJ52" s="8"/>
      <c r="AIK52" s="8"/>
      <c r="AIL52" s="8"/>
      <c r="AIM52" s="8"/>
      <c r="AIN52" s="8"/>
      <c r="AIO52" s="8"/>
      <c r="AIP52" s="8"/>
      <c r="AIQ52" s="8"/>
      <c r="AIR52" s="8"/>
      <c r="AIS52" s="8"/>
      <c r="AIT52" s="8"/>
      <c r="AIU52" s="8"/>
      <c r="AIV52" s="8"/>
      <c r="AIW52" s="8"/>
      <c r="AIX52" s="8"/>
      <c r="AIY52" s="8"/>
      <c r="AIZ52" s="8"/>
      <c r="AJA52" s="8"/>
      <c r="AJB52" s="8"/>
      <c r="AJC52" s="8"/>
      <c r="AJD52" s="8"/>
      <c r="AJE52" s="8"/>
      <c r="AJF52" s="8"/>
      <c r="AJG52" s="8"/>
      <c r="AJH52" s="8"/>
      <c r="AJI52" s="8"/>
      <c r="AJJ52" s="8"/>
      <c r="AJK52" s="8"/>
      <c r="AJL52" s="8"/>
      <c r="AJM52" s="8"/>
      <c r="AJN52" s="8"/>
      <c r="AJO52" s="8"/>
      <c r="AJP52" s="8"/>
      <c r="AJQ52" s="8"/>
      <c r="AJR52" s="8"/>
      <c r="AJS52" s="8"/>
      <c r="AJT52" s="8"/>
      <c r="AJU52" s="8"/>
      <c r="AJV52" s="8"/>
      <c r="AJW52" s="8"/>
      <c r="AJX52" s="8"/>
      <c r="AJY52" s="8"/>
      <c r="AJZ52" s="8"/>
      <c r="AKA52" s="8"/>
      <c r="AKB52" s="8"/>
      <c r="AKC52" s="8"/>
      <c r="AKD52" s="8"/>
      <c r="AKE52" s="8"/>
      <c r="AKF52" s="8"/>
      <c r="AKG52" s="8"/>
      <c r="AKH52" s="8"/>
      <c r="AKI52" s="8"/>
      <c r="AKJ52" s="8"/>
      <c r="AKK52" s="8"/>
      <c r="AKL52" s="8"/>
      <c r="AKM52" s="8"/>
      <c r="AKN52" s="8"/>
      <c r="AKO52" s="8"/>
      <c r="AKP52" s="8"/>
      <c r="AKQ52" s="8"/>
      <c r="AKR52" s="8"/>
      <c r="AKS52" s="8"/>
      <c r="AKT52" s="8"/>
      <c r="AKU52" s="8"/>
      <c r="AKV52" s="8"/>
      <c r="AKW52" s="8"/>
      <c r="AKX52" s="8"/>
      <c r="AKY52" s="8"/>
      <c r="AKZ52" s="8"/>
      <c r="ALA52" s="8"/>
      <c r="ALB52" s="8"/>
      <c r="ALC52" s="8"/>
      <c r="ALD52" s="8"/>
      <c r="ALE52" s="8"/>
      <c r="ALF52" s="8"/>
      <c r="ALG52" s="8"/>
      <c r="ALH52" s="8"/>
      <c r="ALI52" s="8"/>
      <c r="ALJ52" s="8"/>
      <c r="ALK52" s="8"/>
      <c r="ALL52" s="8"/>
      <c r="ALM52" s="8"/>
      <c r="ALN52" s="8"/>
      <c r="ALO52" s="8"/>
      <c r="ALP52" s="8"/>
      <c r="ALQ52" s="8"/>
      <c r="ALR52" s="8"/>
      <c r="ALS52" s="8"/>
      <c r="ALT52" s="8"/>
      <c r="ALU52" s="8"/>
      <c r="ALV52" s="8"/>
      <c r="ALW52" s="8"/>
      <c r="ALX52" s="8"/>
      <c r="ALY52" s="8"/>
      <c r="ALZ52" s="8"/>
      <c r="AMA52" s="8"/>
      <c r="AMB52" s="8"/>
      <c r="AMC52" s="8"/>
      <c r="AMD52" s="8"/>
      <c r="AME52" s="8"/>
      <c r="AMF52" s="8"/>
      <c r="AMG52" s="8"/>
      <c r="AMH52" s="8"/>
      <c r="AMI52" s="8"/>
      <c r="AMJ52" s="8"/>
      <c r="AMK52" s="8"/>
      <c r="AML52" s="8"/>
      <c r="AMM52" s="8"/>
      <c r="AMN52" s="8"/>
      <c r="AMO52" s="8"/>
      <c r="AMP52" s="8"/>
      <c r="AMQ52" s="8"/>
      <c r="AMR52" s="8"/>
      <c r="AMS52" s="8"/>
      <c r="AMT52" s="8"/>
      <c r="AMU52" s="8"/>
      <c r="AMV52" s="8"/>
      <c r="AMW52" s="8"/>
      <c r="AMX52" s="8"/>
      <c r="AMY52" s="8"/>
      <c r="AMZ52" s="8"/>
      <c r="ANA52" s="8"/>
      <c r="ANB52" s="8"/>
      <c r="ANC52" s="8"/>
      <c r="AND52" s="8"/>
      <c r="ANE52" s="8"/>
      <c r="ANF52" s="8"/>
      <c r="ANG52" s="8"/>
      <c r="ANH52" s="8"/>
      <c r="ANI52" s="8"/>
      <c r="ANJ52" s="8"/>
      <c r="ANK52" s="8"/>
      <c r="ANL52" s="8"/>
      <c r="ANM52" s="8"/>
      <c r="ANN52" s="8"/>
      <c r="ANO52" s="8"/>
      <c r="ANP52" s="8"/>
      <c r="ANQ52" s="8"/>
      <c r="ANR52" s="8"/>
      <c r="ANS52" s="8"/>
      <c r="ANT52" s="8"/>
      <c r="ANU52" s="8"/>
      <c r="ANV52" s="8"/>
      <c r="ANW52" s="8"/>
      <c r="ANX52" s="8"/>
      <c r="ANY52" s="8"/>
      <c r="ANZ52" s="8"/>
      <c r="AOA52" s="8"/>
      <c r="AOB52" s="8"/>
      <c r="AOC52" s="8"/>
      <c r="AOD52" s="8"/>
      <c r="AOE52" s="8"/>
      <c r="AOF52" s="8"/>
      <c r="AOG52" s="8"/>
      <c r="AOH52" s="8"/>
      <c r="AOI52" s="8"/>
      <c r="AOJ52" s="8"/>
      <c r="AOK52" s="8"/>
      <c r="AOL52" s="8"/>
      <c r="AOM52" s="8"/>
      <c r="AON52" s="8"/>
      <c r="AOO52" s="8"/>
      <c r="AOP52" s="8"/>
      <c r="AOQ52" s="8"/>
      <c r="AOR52" s="8"/>
      <c r="AOS52" s="8"/>
      <c r="AOT52" s="8"/>
      <c r="AOU52" s="8"/>
      <c r="AOV52" s="8"/>
      <c r="AOW52" s="8"/>
      <c r="AOX52" s="8"/>
      <c r="AOY52" s="8"/>
      <c r="AOZ52" s="8"/>
      <c r="APA52" s="8"/>
      <c r="APB52" s="8"/>
      <c r="APC52" s="8"/>
      <c r="APD52" s="8"/>
      <c r="APE52" s="8"/>
      <c r="APF52" s="8"/>
      <c r="APG52" s="8"/>
      <c r="APH52" s="8"/>
      <c r="API52" s="8"/>
      <c r="APJ52" s="8"/>
      <c r="APK52" s="8"/>
      <c r="APL52" s="8"/>
      <c r="APM52" s="8"/>
      <c r="APN52" s="8"/>
      <c r="APO52" s="8"/>
      <c r="APP52" s="8"/>
      <c r="APQ52" s="8"/>
      <c r="APR52" s="8"/>
      <c r="APS52" s="8"/>
      <c r="APT52" s="8"/>
      <c r="APU52" s="8"/>
      <c r="APV52" s="8"/>
      <c r="APW52" s="8"/>
      <c r="APX52" s="8"/>
      <c r="APY52" s="8"/>
      <c r="APZ52" s="8"/>
      <c r="AQA52" s="8"/>
      <c r="AQB52" s="8"/>
      <c r="AQC52" s="8"/>
      <c r="AQD52" s="8"/>
      <c r="AQE52" s="8"/>
      <c r="AQF52" s="8"/>
      <c r="AQG52" s="8"/>
      <c r="AQH52" s="8"/>
      <c r="AQI52" s="8"/>
      <c r="AQJ52" s="8"/>
      <c r="AQK52" s="8"/>
      <c r="AQL52" s="8"/>
      <c r="AQM52" s="8"/>
      <c r="AQN52" s="8"/>
      <c r="AQO52" s="8"/>
      <c r="AQP52" s="8"/>
      <c r="AQQ52" s="8"/>
      <c r="AQR52" s="8"/>
      <c r="AQS52" s="8"/>
      <c r="AQT52" s="8"/>
      <c r="AQU52" s="8"/>
      <c r="AQV52" s="8"/>
      <c r="AQW52" s="8"/>
      <c r="AQX52" s="8"/>
      <c r="AQY52" s="8"/>
      <c r="AQZ52" s="8"/>
      <c r="ARA52" s="8"/>
      <c r="ARB52" s="8"/>
      <c r="ARC52" s="8"/>
      <c r="ARD52" s="8"/>
      <c r="ARE52" s="8"/>
      <c r="ARF52" s="8"/>
      <c r="ARG52" s="8"/>
      <c r="ARH52" s="8"/>
      <c r="ARI52" s="8"/>
      <c r="ARJ52" s="8"/>
      <c r="ARK52" s="8"/>
      <c r="ARL52" s="8"/>
      <c r="ARM52" s="8"/>
      <c r="ARN52" s="8"/>
      <c r="ARO52" s="8"/>
      <c r="ARP52" s="8"/>
      <c r="ARQ52" s="8"/>
      <c r="ARR52" s="8"/>
      <c r="ARS52" s="8"/>
      <c r="ART52" s="8"/>
      <c r="ARU52" s="8"/>
      <c r="ARV52" s="8"/>
      <c r="ARW52" s="8"/>
      <c r="ARX52" s="8"/>
      <c r="ARY52" s="8"/>
      <c r="ARZ52" s="8"/>
      <c r="ASA52" s="8"/>
      <c r="ASB52" s="8"/>
      <c r="ASC52" s="8"/>
      <c r="ASD52" s="8"/>
      <c r="ASE52" s="8"/>
      <c r="ASF52" s="8"/>
      <c r="ASG52" s="8"/>
      <c r="ASH52" s="8"/>
      <c r="ASI52" s="8"/>
      <c r="ASJ52" s="8"/>
      <c r="ASK52" s="8"/>
      <c r="ASL52" s="8"/>
      <c r="ASM52" s="8"/>
      <c r="ASN52" s="8"/>
      <c r="ASO52" s="8"/>
      <c r="ASP52" s="8"/>
      <c r="ASQ52" s="8"/>
      <c r="ASR52" s="8"/>
      <c r="ASS52" s="8"/>
      <c r="AST52" s="8"/>
      <c r="ASU52" s="8"/>
      <c r="ASV52" s="8"/>
      <c r="ASW52" s="8"/>
      <c r="ASX52" s="8"/>
      <c r="ASY52" s="8"/>
      <c r="ASZ52" s="8"/>
      <c r="ATA52" s="8"/>
      <c r="ATB52" s="8"/>
      <c r="ATC52" s="8"/>
      <c r="ATD52" s="8"/>
      <c r="ATE52" s="8"/>
      <c r="ATF52" s="8"/>
      <c r="ATG52" s="8"/>
      <c r="ATH52" s="8"/>
      <c r="ATI52" s="8"/>
      <c r="ATJ52" s="8"/>
      <c r="ATK52" s="8"/>
      <c r="ATL52" s="8"/>
      <c r="ATM52" s="8"/>
      <c r="ATN52" s="8"/>
      <c r="ATO52" s="8"/>
      <c r="ATP52" s="8"/>
      <c r="ATQ52" s="8"/>
      <c r="ATR52" s="8"/>
      <c r="ATS52" s="8"/>
      <c r="ATT52" s="8"/>
      <c r="ATU52" s="8"/>
      <c r="ATV52" s="8"/>
      <c r="ATW52" s="8"/>
      <c r="ATX52" s="8"/>
      <c r="ATY52" s="8"/>
      <c r="ATZ52" s="8"/>
      <c r="AUA52" s="8"/>
      <c r="AUB52" s="8"/>
      <c r="AUC52" s="8"/>
      <c r="AUD52" s="8"/>
      <c r="AUE52" s="8"/>
      <c r="AUF52" s="8"/>
      <c r="AUG52" s="8"/>
      <c r="AUH52" s="8"/>
      <c r="AUI52" s="8"/>
      <c r="AUJ52" s="8"/>
      <c r="AUK52" s="8"/>
      <c r="AUL52" s="8"/>
      <c r="AUM52" s="8"/>
      <c r="AUN52" s="8"/>
      <c r="AUO52" s="8"/>
      <c r="AUP52" s="8"/>
      <c r="AUQ52" s="8"/>
      <c r="AUR52" s="8"/>
      <c r="AUS52" s="8"/>
      <c r="AUT52" s="8"/>
      <c r="AUU52" s="8"/>
      <c r="AUV52" s="8"/>
      <c r="AUW52" s="8"/>
      <c r="AUX52" s="8"/>
      <c r="AUY52" s="8"/>
      <c r="AUZ52" s="8"/>
      <c r="AVA52" s="8"/>
      <c r="AVB52" s="8"/>
      <c r="AVC52" s="8"/>
      <c r="AVD52" s="8"/>
      <c r="AVE52" s="8"/>
      <c r="AVF52" s="8"/>
      <c r="AVG52" s="8"/>
      <c r="AVH52" s="8"/>
      <c r="AVI52" s="8"/>
      <c r="AVJ52" s="8"/>
      <c r="AVK52" s="8"/>
      <c r="AVL52" s="8"/>
      <c r="AVM52" s="8"/>
      <c r="AVN52" s="8"/>
      <c r="AVO52" s="8"/>
      <c r="AVP52" s="8"/>
      <c r="AVQ52" s="8"/>
      <c r="AVR52" s="8"/>
      <c r="AVS52" s="8"/>
      <c r="AVT52" s="8"/>
      <c r="AVU52" s="8"/>
      <c r="AVV52" s="8"/>
      <c r="AVW52" s="8"/>
      <c r="AVX52" s="8"/>
      <c r="AVY52" s="8"/>
      <c r="AVZ52" s="8"/>
      <c r="AWA52" s="8"/>
      <c r="AWB52" s="8"/>
      <c r="AWC52" s="8"/>
      <c r="AWD52" s="8"/>
      <c r="AWE52" s="8"/>
      <c r="AWF52" s="8"/>
      <c r="AWG52" s="8"/>
      <c r="AWH52" s="8"/>
      <c r="AWI52" s="8"/>
      <c r="AWJ52" s="8"/>
      <c r="AWK52" s="8"/>
      <c r="AWL52" s="8"/>
      <c r="AWM52" s="8"/>
      <c r="AWN52" s="8"/>
      <c r="AWO52" s="8"/>
      <c r="AWP52" s="8"/>
      <c r="AWQ52" s="8"/>
      <c r="AWR52" s="8"/>
      <c r="AWS52" s="8"/>
      <c r="AWT52" s="8"/>
      <c r="AWU52" s="8"/>
      <c r="AWV52" s="8"/>
      <c r="AWW52" s="8"/>
      <c r="AWX52" s="8"/>
      <c r="AWY52" s="8"/>
      <c r="AWZ52" s="8"/>
      <c r="AXA52" s="8"/>
      <c r="AXB52" s="8"/>
      <c r="AXC52" s="8"/>
      <c r="AXD52" s="8"/>
      <c r="AXE52" s="8"/>
      <c r="AXF52" s="8"/>
      <c r="AXG52" s="8"/>
      <c r="AXH52" s="8"/>
      <c r="AXI52" s="8"/>
      <c r="AXJ52" s="8"/>
      <c r="AXK52" s="8"/>
      <c r="AXL52" s="8"/>
      <c r="AXM52" s="8"/>
      <c r="AXN52" s="8"/>
      <c r="AXO52" s="8"/>
      <c r="AXP52" s="8"/>
      <c r="AXQ52" s="8"/>
      <c r="AXR52" s="8"/>
      <c r="AXS52" s="8"/>
      <c r="AXT52" s="8"/>
      <c r="AXU52" s="8"/>
      <c r="AXV52" s="8"/>
      <c r="AXW52" s="8"/>
      <c r="AXX52" s="8"/>
      <c r="AXY52" s="8"/>
      <c r="AXZ52" s="8"/>
      <c r="AYA52" s="8"/>
      <c r="AYB52" s="8"/>
      <c r="AYC52" s="8"/>
      <c r="AYD52" s="8"/>
      <c r="AYE52" s="8"/>
      <c r="AYF52" s="8"/>
      <c r="AYG52" s="8"/>
      <c r="AYH52" s="8"/>
      <c r="AYI52" s="8"/>
      <c r="AYJ52" s="8"/>
      <c r="AYK52" s="8"/>
      <c r="AYL52" s="8"/>
      <c r="AYM52" s="8"/>
      <c r="AYN52" s="8"/>
      <c r="AYO52" s="8"/>
      <c r="AYP52" s="8"/>
      <c r="AYQ52" s="8"/>
      <c r="AYR52" s="8"/>
      <c r="AYS52" s="8"/>
      <c r="AYT52" s="8"/>
      <c r="AYU52" s="8"/>
      <c r="AYV52" s="8"/>
      <c r="AYW52" s="8"/>
      <c r="AYX52" s="8"/>
      <c r="AYY52" s="8"/>
      <c r="AYZ52" s="8"/>
      <c r="AZA52" s="8"/>
      <c r="AZB52" s="8"/>
      <c r="AZC52" s="8"/>
      <c r="AZD52" s="8"/>
      <c r="AZE52" s="8"/>
      <c r="AZF52" s="8"/>
      <c r="AZG52" s="8"/>
      <c r="AZH52" s="8"/>
      <c r="AZI52" s="8"/>
      <c r="AZJ52" s="8"/>
      <c r="AZK52" s="8"/>
      <c r="AZL52" s="8"/>
      <c r="AZM52" s="8"/>
      <c r="AZN52" s="8"/>
      <c r="AZO52" s="8"/>
      <c r="AZP52" s="8"/>
      <c r="AZQ52" s="8"/>
      <c r="AZR52" s="8"/>
      <c r="AZS52" s="8"/>
      <c r="AZT52" s="8"/>
      <c r="AZU52" s="8"/>
      <c r="AZV52" s="8"/>
      <c r="AZW52" s="8"/>
      <c r="AZX52" s="8"/>
      <c r="AZY52" s="8"/>
      <c r="AZZ52" s="8"/>
      <c r="BAA52" s="8"/>
      <c r="BAB52" s="8"/>
      <c r="BAC52" s="8"/>
      <c r="BAD52" s="8"/>
      <c r="BAE52" s="8"/>
      <c r="BAF52" s="8"/>
      <c r="BAG52" s="8"/>
      <c r="BAH52" s="8"/>
      <c r="BAI52" s="8"/>
      <c r="BAJ52" s="8"/>
      <c r="BAK52" s="8"/>
      <c r="BAL52" s="8"/>
      <c r="BAM52" s="8"/>
      <c r="BAN52" s="8"/>
      <c r="BAO52" s="8"/>
      <c r="BAP52" s="8"/>
      <c r="BAQ52" s="8"/>
      <c r="BAR52" s="8"/>
      <c r="BAS52" s="8"/>
      <c r="BAT52" s="8"/>
      <c r="BAU52" s="8"/>
      <c r="BAV52" s="8"/>
      <c r="BAW52" s="8"/>
      <c r="BAX52" s="8"/>
      <c r="BAY52" s="8"/>
      <c r="BAZ52" s="8"/>
      <c r="BBA52" s="8"/>
      <c r="BBB52" s="8"/>
      <c r="BBC52" s="8"/>
      <c r="BBD52" s="8"/>
      <c r="BBE52" s="8"/>
      <c r="BBF52" s="8"/>
      <c r="BBG52" s="8"/>
      <c r="BBH52" s="8"/>
      <c r="BBI52" s="8"/>
      <c r="BBJ52" s="8"/>
      <c r="BBK52" s="8"/>
      <c r="BBL52" s="8"/>
      <c r="BBM52" s="8"/>
      <c r="BBN52" s="8"/>
      <c r="BBO52" s="8"/>
      <c r="BBP52" s="8"/>
      <c r="BBQ52" s="8"/>
      <c r="BBR52" s="8"/>
      <c r="BBS52" s="8"/>
      <c r="BBT52" s="8"/>
      <c r="BBU52" s="8"/>
      <c r="BBV52" s="8"/>
      <c r="BBW52" s="8"/>
      <c r="BBX52" s="8"/>
      <c r="BBY52" s="8"/>
      <c r="BBZ52" s="8"/>
      <c r="BCA52" s="8"/>
      <c r="BCB52" s="8"/>
      <c r="BCC52" s="8"/>
      <c r="BCD52" s="8"/>
      <c r="BCE52" s="8"/>
      <c r="BCF52" s="8"/>
      <c r="BCG52" s="8"/>
      <c r="BCH52" s="8"/>
      <c r="BCI52" s="8"/>
      <c r="BCJ52" s="8"/>
      <c r="BCK52" s="8"/>
      <c r="BCL52" s="8"/>
      <c r="BCM52" s="8"/>
      <c r="BCN52" s="8"/>
      <c r="BCO52" s="8"/>
      <c r="BCP52" s="8"/>
      <c r="BCQ52" s="8"/>
      <c r="BCR52" s="8"/>
      <c r="BCS52" s="8"/>
      <c r="BCT52" s="8"/>
      <c r="BCU52" s="8"/>
      <c r="BCV52" s="8"/>
      <c r="BCW52" s="8"/>
      <c r="BCX52" s="8"/>
      <c r="BCY52" s="8"/>
      <c r="BCZ52" s="8"/>
      <c r="BDA52" s="8"/>
      <c r="BDB52" s="8"/>
      <c r="BDC52" s="8"/>
      <c r="BDD52" s="8"/>
      <c r="BDE52" s="8"/>
      <c r="BDF52" s="8"/>
      <c r="BDG52" s="8"/>
      <c r="BDH52" s="8"/>
      <c r="BDI52" s="8"/>
      <c r="BDJ52" s="8"/>
      <c r="BDK52" s="8"/>
      <c r="BDL52" s="8"/>
      <c r="BDM52" s="8"/>
      <c r="BDN52" s="8"/>
      <c r="BDO52" s="8"/>
      <c r="BDP52" s="8"/>
      <c r="BDQ52" s="8"/>
      <c r="BDR52" s="8"/>
      <c r="BDS52" s="8"/>
      <c r="BDT52" s="8"/>
      <c r="BDU52" s="8"/>
      <c r="BDV52" s="8"/>
      <c r="BDW52" s="8"/>
      <c r="BDX52" s="8"/>
      <c r="BDY52" s="8"/>
      <c r="BDZ52" s="8"/>
      <c r="BEA52" s="8"/>
      <c r="BEB52" s="8"/>
      <c r="BEC52" s="8"/>
      <c r="BED52" s="8"/>
      <c r="BEE52" s="8"/>
      <c r="BEF52" s="8"/>
      <c r="BEG52" s="8"/>
      <c r="BEH52" s="8"/>
      <c r="BEI52" s="8"/>
      <c r="BEJ52" s="8"/>
      <c r="BEK52" s="8"/>
      <c r="BEL52" s="8"/>
      <c r="BEM52" s="8"/>
      <c r="BEN52" s="8"/>
      <c r="BEO52" s="8"/>
      <c r="BEP52" s="8"/>
      <c r="BEQ52" s="8"/>
      <c r="BER52" s="8"/>
      <c r="BES52" s="8"/>
      <c r="BET52" s="8"/>
      <c r="BEU52" s="8"/>
      <c r="BEV52" s="8"/>
      <c r="BEW52" s="8"/>
      <c r="BEX52" s="8"/>
      <c r="BEY52" s="8"/>
      <c r="BEZ52" s="8"/>
      <c r="BFA52" s="8"/>
      <c r="BFB52" s="8"/>
      <c r="BFC52" s="8"/>
      <c r="BFD52" s="8"/>
      <c r="BFE52" s="8"/>
      <c r="BFF52" s="8"/>
      <c r="BFG52" s="8"/>
      <c r="BFH52" s="8"/>
      <c r="BFI52" s="8"/>
      <c r="BFJ52" s="8"/>
      <c r="BFK52" s="8"/>
      <c r="BFL52" s="8"/>
      <c r="BFM52" s="8"/>
      <c r="BFN52" s="8"/>
      <c r="BFO52" s="8"/>
      <c r="BFP52" s="8"/>
      <c r="BFQ52" s="8"/>
      <c r="BFR52" s="8"/>
      <c r="BFS52" s="8"/>
      <c r="BFT52" s="8"/>
      <c r="BFU52" s="8"/>
      <c r="BFV52" s="8"/>
      <c r="BFW52" s="8"/>
      <c r="BFX52" s="8"/>
      <c r="BFY52" s="8"/>
      <c r="BFZ52" s="8"/>
      <c r="BGA52" s="8"/>
      <c r="BGB52" s="8"/>
      <c r="BGC52" s="8"/>
      <c r="BGD52" s="8"/>
      <c r="BGE52" s="8"/>
      <c r="BGF52" s="8"/>
      <c r="BGG52" s="8"/>
      <c r="BGH52" s="8"/>
      <c r="BGI52" s="8"/>
      <c r="BGJ52" s="8"/>
      <c r="BGK52" s="8"/>
      <c r="BGL52" s="8"/>
      <c r="BGM52" s="8"/>
      <c r="BGN52" s="8"/>
      <c r="BGO52" s="8"/>
      <c r="BGP52" s="8"/>
      <c r="BGQ52" s="8"/>
      <c r="BGR52" s="8"/>
      <c r="BGS52" s="8"/>
      <c r="BGT52" s="8"/>
      <c r="BGU52" s="8"/>
      <c r="BGV52" s="8"/>
      <c r="BGW52" s="8"/>
      <c r="BGX52" s="8"/>
      <c r="BGY52" s="8"/>
      <c r="BGZ52" s="8"/>
      <c r="BHA52" s="8"/>
      <c r="BHB52" s="8"/>
      <c r="BHC52" s="8"/>
      <c r="BHD52" s="8"/>
      <c r="BHE52" s="8"/>
      <c r="BHF52" s="8"/>
      <c r="BHG52" s="8"/>
      <c r="BHH52" s="8"/>
      <c r="BHI52" s="8"/>
      <c r="BHJ52" s="8"/>
      <c r="BHK52" s="8"/>
      <c r="BHL52" s="8"/>
      <c r="BHM52" s="8"/>
      <c r="BHN52" s="8"/>
      <c r="BHO52" s="8"/>
      <c r="BHP52" s="8"/>
      <c r="BHQ52" s="8"/>
      <c r="BHR52" s="8"/>
      <c r="BHS52" s="8"/>
      <c r="BHT52" s="8"/>
      <c r="BHU52" s="8"/>
      <c r="BHV52" s="8"/>
      <c r="BHW52" s="8"/>
      <c r="BHX52" s="8"/>
      <c r="BHY52" s="8"/>
      <c r="BHZ52" s="8"/>
      <c r="BIA52" s="8"/>
      <c r="BIB52" s="8"/>
      <c r="BIC52" s="8"/>
      <c r="BID52" s="8"/>
      <c r="BIE52" s="8"/>
      <c r="BIF52" s="8"/>
      <c r="BIG52" s="8"/>
      <c r="BIH52" s="8"/>
      <c r="BII52" s="8"/>
      <c r="BIJ52" s="8"/>
      <c r="BIK52" s="8"/>
      <c r="BIL52" s="8"/>
      <c r="BIM52" s="8"/>
      <c r="BIN52" s="8"/>
      <c r="BIO52" s="8"/>
      <c r="BIP52" s="8"/>
      <c r="BIQ52" s="8"/>
      <c r="BIR52" s="8"/>
      <c r="BIS52" s="8"/>
      <c r="BIT52" s="8"/>
      <c r="BIU52" s="8"/>
      <c r="BIV52" s="8"/>
      <c r="BIW52" s="8"/>
      <c r="BIX52" s="8"/>
      <c r="BIY52" s="8"/>
      <c r="BIZ52" s="8"/>
      <c r="BJA52" s="8"/>
      <c r="BJB52" s="8"/>
      <c r="BJC52" s="8"/>
      <c r="BJD52" s="8"/>
      <c r="BJE52" s="8"/>
      <c r="BJF52" s="8"/>
      <c r="BJG52" s="8"/>
      <c r="BJH52" s="8"/>
      <c r="BJI52" s="8"/>
      <c r="BJJ52" s="8"/>
      <c r="BJK52" s="8"/>
      <c r="BJL52" s="8"/>
      <c r="BJM52" s="8"/>
      <c r="BJN52" s="8"/>
      <c r="BJO52" s="8"/>
      <c r="BJP52" s="8"/>
      <c r="BJQ52" s="8"/>
      <c r="BJR52" s="8"/>
      <c r="BJS52" s="8"/>
      <c r="BJT52" s="8"/>
      <c r="BJU52" s="8"/>
      <c r="BJV52" s="8"/>
      <c r="BJW52" s="8"/>
      <c r="BJX52" s="8"/>
      <c r="BJY52" s="8"/>
      <c r="BJZ52" s="8"/>
      <c r="BKA52" s="8"/>
      <c r="BKB52" s="8"/>
      <c r="BKC52" s="8"/>
      <c r="BKD52" s="8"/>
      <c r="BKE52" s="8"/>
      <c r="BKF52" s="8"/>
      <c r="BKG52" s="8"/>
      <c r="BKH52" s="8"/>
      <c r="BKI52" s="8"/>
      <c r="BKJ52" s="8"/>
      <c r="BKK52" s="8"/>
      <c r="BKL52" s="8"/>
      <c r="BKM52" s="8"/>
      <c r="BKN52" s="8"/>
      <c r="BKO52" s="8"/>
      <c r="BKP52" s="8"/>
      <c r="BKQ52" s="8"/>
      <c r="BKR52" s="8"/>
      <c r="BKS52" s="8"/>
      <c r="BKT52" s="8"/>
      <c r="BKU52" s="8"/>
      <c r="BKV52" s="8"/>
      <c r="BKW52" s="8"/>
      <c r="BKX52" s="8"/>
      <c r="BKY52" s="8"/>
      <c r="BKZ52" s="8"/>
      <c r="BLA52" s="8"/>
      <c r="BLB52" s="8"/>
      <c r="BLC52" s="8"/>
      <c r="BLD52" s="8"/>
      <c r="BLE52" s="8"/>
      <c r="BLF52" s="8"/>
      <c r="BLG52" s="8"/>
      <c r="BLH52" s="8"/>
      <c r="BLI52" s="8"/>
      <c r="BLJ52" s="8"/>
      <c r="BLK52" s="8"/>
      <c r="BLL52" s="8"/>
      <c r="BLM52" s="8"/>
      <c r="BLN52" s="8"/>
      <c r="BLO52" s="8"/>
      <c r="BLP52" s="8"/>
      <c r="BLQ52" s="8"/>
      <c r="BLR52" s="8"/>
      <c r="BLS52" s="8"/>
      <c r="BLT52" s="8"/>
      <c r="BLU52" s="8"/>
      <c r="BLV52" s="8"/>
      <c r="BLW52" s="8"/>
      <c r="BLX52" s="8"/>
      <c r="BLY52" s="8"/>
      <c r="BLZ52" s="8"/>
      <c r="BMA52" s="8"/>
      <c r="BMB52" s="8"/>
      <c r="BMC52" s="8"/>
      <c r="BMD52" s="8"/>
      <c r="BME52" s="8"/>
      <c r="BMF52" s="8"/>
      <c r="BMG52" s="8"/>
      <c r="BMH52" s="8"/>
      <c r="BMI52" s="8"/>
      <c r="BMJ52" s="8"/>
      <c r="BMK52" s="8"/>
      <c r="BML52" s="8"/>
      <c r="BMM52" s="8"/>
      <c r="BMN52" s="8"/>
      <c r="BMO52" s="8"/>
      <c r="BMP52" s="8"/>
      <c r="BMQ52" s="8"/>
      <c r="BMR52" s="8"/>
      <c r="BMS52" s="8"/>
      <c r="BMT52" s="8"/>
      <c r="BMU52" s="8"/>
      <c r="BMV52" s="8"/>
      <c r="BMW52" s="8"/>
      <c r="BMX52" s="8"/>
      <c r="BMY52" s="8"/>
      <c r="BMZ52" s="8"/>
      <c r="BNA52" s="8"/>
      <c r="BNB52" s="8"/>
      <c r="BNC52" s="8"/>
      <c r="BND52" s="8"/>
      <c r="BNE52" s="8"/>
      <c r="BNF52" s="8"/>
      <c r="BNG52" s="8"/>
      <c r="BNH52" s="8"/>
      <c r="BNI52" s="8"/>
      <c r="BNJ52" s="8"/>
      <c r="BNK52" s="8"/>
      <c r="BNL52" s="8"/>
      <c r="BNM52" s="8"/>
      <c r="BNN52" s="8"/>
      <c r="BNO52" s="8"/>
      <c r="BNP52" s="8"/>
      <c r="BNQ52" s="8"/>
      <c r="BNR52" s="8"/>
      <c r="BNS52" s="8"/>
      <c r="BNT52" s="8"/>
      <c r="BNU52" s="8"/>
      <c r="BNV52" s="8"/>
      <c r="BNW52" s="8"/>
      <c r="BNX52" s="8"/>
      <c r="BNY52" s="8"/>
      <c r="BNZ52" s="8"/>
      <c r="BOA52" s="8"/>
      <c r="BOB52" s="8"/>
      <c r="BOC52" s="8"/>
      <c r="BOD52" s="8"/>
      <c r="BOE52" s="8"/>
      <c r="BOF52" s="8"/>
      <c r="BOG52" s="8"/>
      <c r="BOH52" s="8"/>
      <c r="BOI52" s="8"/>
      <c r="BOJ52" s="8"/>
      <c r="BOK52" s="8"/>
      <c r="BOL52" s="8"/>
      <c r="BOM52" s="8"/>
      <c r="BON52" s="8"/>
      <c r="BOO52" s="8"/>
      <c r="BOP52" s="8"/>
      <c r="BOQ52" s="8"/>
      <c r="BOR52" s="8"/>
      <c r="BOS52" s="8"/>
      <c r="BOT52" s="8"/>
      <c r="BOU52" s="8"/>
      <c r="BOV52" s="8"/>
      <c r="BOW52" s="8"/>
      <c r="BOX52" s="8"/>
      <c r="BOY52" s="8"/>
      <c r="BOZ52" s="8"/>
      <c r="BPA52" s="8"/>
      <c r="BPB52" s="8"/>
      <c r="BPC52" s="8"/>
      <c r="BPD52" s="8"/>
      <c r="BPE52" s="8"/>
      <c r="BPF52" s="8"/>
      <c r="BPG52" s="8"/>
      <c r="BPH52" s="8"/>
      <c r="BPI52" s="8"/>
      <c r="BPJ52" s="8"/>
      <c r="BPK52" s="8"/>
      <c r="BPL52" s="8"/>
      <c r="BPM52" s="8"/>
      <c r="BPN52" s="8"/>
      <c r="BPO52" s="8"/>
      <c r="BPP52" s="8"/>
      <c r="BPQ52" s="8"/>
      <c r="BPR52" s="8"/>
      <c r="BPS52" s="8"/>
      <c r="BPT52" s="8"/>
      <c r="BPU52" s="8"/>
      <c r="BPV52" s="8"/>
      <c r="BPW52" s="8"/>
      <c r="BPX52" s="8"/>
      <c r="BPY52" s="8"/>
      <c r="BPZ52" s="8"/>
      <c r="BQA52" s="8"/>
      <c r="BQB52" s="8"/>
      <c r="BQC52" s="8"/>
      <c r="BQD52" s="8"/>
      <c r="BQE52" s="8"/>
      <c r="BQF52" s="8"/>
      <c r="BQG52" s="8"/>
      <c r="BQH52" s="8"/>
      <c r="BQI52" s="8"/>
      <c r="BQJ52" s="8"/>
      <c r="BQK52" s="8"/>
      <c r="BQL52" s="8"/>
      <c r="BQM52" s="8"/>
      <c r="BQN52" s="8"/>
      <c r="BQO52" s="8"/>
      <c r="BQP52" s="8"/>
      <c r="BQQ52" s="8"/>
      <c r="BQR52" s="8"/>
      <c r="BQS52" s="8"/>
      <c r="BQT52" s="8"/>
      <c r="BQU52" s="8"/>
      <c r="BQV52" s="8"/>
      <c r="BQW52" s="8"/>
      <c r="BQX52" s="8"/>
      <c r="BQY52" s="8"/>
      <c r="BQZ52" s="8"/>
      <c r="BRA52" s="8"/>
      <c r="BRB52" s="8"/>
      <c r="BRC52" s="8"/>
      <c r="BRD52" s="8"/>
      <c r="BRE52" s="8"/>
      <c r="BRF52" s="8"/>
      <c r="BRG52" s="8"/>
      <c r="BRH52" s="8"/>
      <c r="BRI52" s="8"/>
      <c r="BRJ52" s="8"/>
      <c r="BRK52" s="8"/>
      <c r="BRL52" s="8"/>
      <c r="BRM52" s="8"/>
      <c r="BRN52" s="8"/>
      <c r="BRO52" s="8"/>
      <c r="BRP52" s="8"/>
      <c r="BRQ52" s="8"/>
      <c r="BRR52" s="8"/>
      <c r="BRS52" s="8"/>
      <c r="BRT52" s="8"/>
      <c r="BRU52" s="8"/>
      <c r="BRV52" s="8"/>
      <c r="BRW52" s="8"/>
      <c r="BRX52" s="8"/>
      <c r="BRY52" s="8"/>
      <c r="BRZ52" s="8"/>
      <c r="BSA52" s="8"/>
      <c r="BSB52" s="8"/>
      <c r="BSC52" s="8"/>
      <c r="BSD52" s="8"/>
      <c r="BSE52" s="8"/>
      <c r="BSF52" s="8"/>
      <c r="BSG52" s="8"/>
      <c r="BSH52" s="8"/>
      <c r="BSI52" s="8"/>
      <c r="BSJ52" s="8"/>
      <c r="BSK52" s="8"/>
      <c r="BSL52" s="8"/>
      <c r="BSM52" s="8"/>
      <c r="BSN52" s="8"/>
      <c r="BSO52" s="8"/>
      <c r="BSP52" s="8"/>
      <c r="BSQ52" s="8"/>
      <c r="BSR52" s="8"/>
      <c r="BSS52" s="8"/>
      <c r="BST52" s="8"/>
      <c r="BSU52" s="8"/>
      <c r="BSV52" s="8"/>
      <c r="BSW52" s="8"/>
      <c r="BSX52" s="8"/>
      <c r="BSY52" s="8"/>
      <c r="BSZ52" s="8"/>
      <c r="BTA52" s="8"/>
      <c r="BTB52" s="8"/>
      <c r="BTC52" s="8"/>
      <c r="BTD52" s="8"/>
      <c r="BTE52" s="8"/>
      <c r="BTF52" s="8"/>
      <c r="BTG52" s="8"/>
      <c r="BTH52" s="8"/>
      <c r="BTI52" s="8"/>
      <c r="BTJ52" s="8"/>
      <c r="BTK52" s="8"/>
      <c r="BTL52" s="8"/>
      <c r="BTM52" s="8"/>
      <c r="BTN52" s="8"/>
      <c r="BTO52" s="8"/>
      <c r="BTP52" s="8"/>
      <c r="BTQ52" s="8"/>
      <c r="BTR52" s="8"/>
      <c r="BTS52" s="8"/>
      <c r="BTT52" s="8"/>
      <c r="BTU52" s="8"/>
      <c r="BTV52" s="8"/>
      <c r="BTW52" s="8"/>
      <c r="BTX52" s="8"/>
      <c r="BTY52" s="8"/>
      <c r="BTZ52" s="8"/>
      <c r="BUA52" s="8"/>
      <c r="BUB52" s="8"/>
      <c r="BUC52" s="8"/>
      <c r="BUD52" s="8"/>
      <c r="BUE52" s="8"/>
      <c r="BUF52" s="8"/>
      <c r="BUG52" s="8"/>
      <c r="BUH52" s="8"/>
      <c r="BUI52" s="8"/>
      <c r="BUJ52" s="8"/>
      <c r="BUK52" s="8"/>
      <c r="BUL52" s="8"/>
      <c r="BUM52" s="8"/>
      <c r="BUN52" s="8"/>
      <c r="BUO52" s="8"/>
      <c r="BUP52" s="8"/>
      <c r="BUQ52" s="8"/>
      <c r="BUR52" s="8"/>
      <c r="BUS52" s="8"/>
      <c r="BUT52" s="8"/>
      <c r="BUU52" s="8"/>
      <c r="BUV52" s="8"/>
      <c r="BUW52" s="8"/>
      <c r="BUX52" s="8"/>
      <c r="BUY52" s="8"/>
      <c r="BUZ52" s="8"/>
      <c r="BVA52" s="8"/>
      <c r="BVB52" s="8"/>
      <c r="BVC52" s="8"/>
      <c r="BVD52" s="8"/>
      <c r="BVE52" s="8"/>
      <c r="BVF52" s="8"/>
      <c r="BVG52" s="8"/>
      <c r="BVH52" s="8"/>
      <c r="BVI52" s="8"/>
      <c r="BVJ52" s="8"/>
      <c r="BVK52" s="8"/>
      <c r="BVL52" s="8"/>
      <c r="BVM52" s="8"/>
      <c r="BVN52" s="8"/>
      <c r="BVO52" s="8"/>
      <c r="BVP52" s="8"/>
      <c r="BVQ52" s="8"/>
      <c r="BVR52" s="8"/>
      <c r="BVS52" s="8"/>
      <c r="BVT52" s="8"/>
      <c r="BVU52" s="8"/>
      <c r="BVV52" s="8"/>
      <c r="BVW52" s="8"/>
      <c r="BVX52" s="8"/>
      <c r="BVY52" s="8"/>
      <c r="BVZ52" s="8"/>
      <c r="BWA52" s="8"/>
      <c r="BWB52" s="8"/>
      <c r="BWC52" s="8"/>
      <c r="BWD52" s="8"/>
      <c r="BWE52" s="8"/>
      <c r="BWF52" s="8"/>
      <c r="BWG52" s="8"/>
      <c r="BWH52" s="8"/>
      <c r="BWI52" s="8"/>
      <c r="BWJ52" s="8"/>
      <c r="BWK52" s="8"/>
      <c r="BWL52" s="8"/>
      <c r="BWM52" s="8"/>
      <c r="BWN52" s="8"/>
      <c r="BWO52" s="8"/>
      <c r="BWP52" s="8"/>
      <c r="BWQ52" s="8"/>
      <c r="BWR52" s="8"/>
      <c r="BWS52" s="8"/>
      <c r="BWT52" s="8"/>
      <c r="BWU52" s="8"/>
      <c r="BWV52" s="8"/>
      <c r="BWW52" s="8"/>
      <c r="BWX52" s="8"/>
      <c r="BWY52" s="8"/>
      <c r="BWZ52" s="8"/>
      <c r="BXA52" s="8"/>
      <c r="BXB52" s="8"/>
      <c r="BXC52" s="8"/>
      <c r="BXD52" s="8"/>
      <c r="BXE52" s="8"/>
      <c r="BXF52" s="8"/>
      <c r="BXG52" s="8"/>
      <c r="BXH52" s="8"/>
      <c r="BXI52" s="8"/>
      <c r="BXJ52" s="8"/>
      <c r="BXK52" s="8"/>
      <c r="BXL52" s="8"/>
      <c r="BXM52" s="8"/>
      <c r="BXN52" s="8"/>
      <c r="BXO52" s="8"/>
      <c r="BXP52" s="8"/>
      <c r="BXQ52" s="8"/>
      <c r="BXR52" s="8"/>
      <c r="BXS52" s="8"/>
      <c r="BXT52" s="8"/>
      <c r="BXU52" s="8"/>
      <c r="BXV52" s="8"/>
      <c r="BXW52" s="8"/>
      <c r="BXX52" s="8"/>
      <c r="BXY52" s="8"/>
      <c r="BXZ52" s="8"/>
      <c r="BYA52" s="8"/>
      <c r="BYB52" s="8"/>
      <c r="BYC52" s="8"/>
      <c r="BYD52" s="8"/>
      <c r="BYE52" s="8"/>
      <c r="BYF52" s="8"/>
      <c r="BYG52" s="8"/>
      <c r="BYH52" s="8"/>
      <c r="BYI52" s="8"/>
      <c r="BYJ52" s="8"/>
      <c r="BYK52" s="8"/>
      <c r="BYL52" s="8"/>
      <c r="BYM52" s="8"/>
      <c r="BYN52" s="8"/>
      <c r="BYO52" s="8"/>
      <c r="BYP52" s="8"/>
      <c r="BYQ52" s="8"/>
      <c r="BYR52" s="8"/>
      <c r="BYS52" s="8"/>
      <c r="BYT52" s="8"/>
      <c r="BYU52" s="8"/>
      <c r="BYV52" s="8"/>
      <c r="BYW52" s="8"/>
      <c r="BYX52" s="8"/>
      <c r="BYY52" s="8"/>
      <c r="BYZ52" s="8"/>
      <c r="BZA52" s="8"/>
      <c r="BZB52" s="8"/>
      <c r="BZC52" s="8"/>
      <c r="BZD52" s="8"/>
      <c r="BZE52" s="8"/>
      <c r="BZF52" s="8"/>
      <c r="BZG52" s="8"/>
      <c r="BZH52" s="8"/>
      <c r="BZI52" s="8"/>
      <c r="BZJ52" s="8"/>
      <c r="BZK52" s="8"/>
      <c r="BZL52" s="8"/>
      <c r="BZM52" s="8"/>
      <c r="BZN52" s="8"/>
      <c r="BZO52" s="8"/>
      <c r="BZP52" s="8"/>
      <c r="BZQ52" s="8"/>
      <c r="BZR52" s="8"/>
      <c r="BZS52" s="8"/>
      <c r="BZT52" s="8"/>
      <c r="BZU52" s="8"/>
      <c r="BZV52" s="8"/>
      <c r="BZW52" s="8"/>
      <c r="BZX52" s="8"/>
      <c r="BZY52" s="8"/>
      <c r="BZZ52" s="8"/>
      <c r="CAA52" s="8"/>
      <c r="CAB52" s="8"/>
      <c r="CAC52" s="8"/>
      <c r="CAD52" s="8"/>
      <c r="CAE52" s="8"/>
      <c r="CAF52" s="8"/>
      <c r="CAG52" s="8"/>
      <c r="CAH52" s="8"/>
      <c r="CAI52" s="8"/>
      <c r="CAJ52" s="8"/>
      <c r="CAK52" s="8"/>
      <c r="CAL52" s="8"/>
      <c r="CAM52" s="8"/>
      <c r="CAN52" s="8"/>
      <c r="CAO52" s="8"/>
      <c r="CAP52" s="8"/>
      <c r="CAQ52" s="8"/>
      <c r="CAR52" s="8"/>
      <c r="CAS52" s="8"/>
      <c r="CAT52" s="8"/>
      <c r="CAU52" s="8"/>
      <c r="CAV52" s="8"/>
      <c r="CAW52" s="8"/>
      <c r="CAX52" s="8"/>
      <c r="CAY52" s="8"/>
      <c r="CAZ52" s="8"/>
      <c r="CBA52" s="8"/>
      <c r="CBB52" s="8"/>
      <c r="CBC52" s="8"/>
      <c r="CBD52" s="8"/>
      <c r="CBE52" s="8"/>
      <c r="CBF52" s="8"/>
      <c r="CBG52" s="8"/>
      <c r="CBH52" s="8"/>
      <c r="CBI52" s="8"/>
      <c r="CBJ52" s="8"/>
      <c r="CBK52" s="8"/>
      <c r="CBL52" s="8"/>
      <c r="CBM52" s="8"/>
      <c r="CBN52" s="8"/>
      <c r="CBO52" s="8"/>
      <c r="CBP52" s="8"/>
      <c r="CBQ52" s="8"/>
      <c r="CBR52" s="8"/>
      <c r="CBS52" s="8"/>
      <c r="CBT52" s="8"/>
      <c r="CBU52" s="8"/>
      <c r="CBV52" s="8"/>
      <c r="CBW52" s="8"/>
      <c r="CBX52" s="8"/>
      <c r="CBY52" s="8"/>
      <c r="CBZ52" s="8"/>
      <c r="CCA52" s="8"/>
      <c r="CCB52" s="8"/>
      <c r="CCC52" s="8"/>
      <c r="CCD52" s="8"/>
      <c r="CCE52" s="8"/>
      <c r="CCF52" s="8"/>
      <c r="CCG52" s="8"/>
      <c r="CCH52" s="8"/>
      <c r="CCI52" s="8"/>
      <c r="CCJ52" s="8"/>
      <c r="CCK52" s="8"/>
      <c r="CCL52" s="8"/>
      <c r="CCM52" s="8"/>
      <c r="CCN52" s="8"/>
      <c r="CCO52" s="8"/>
      <c r="CCP52" s="8"/>
      <c r="CCQ52" s="8"/>
      <c r="CCR52" s="8"/>
      <c r="CCS52" s="8"/>
      <c r="CCT52" s="8"/>
      <c r="CCU52" s="8"/>
      <c r="CCV52" s="8"/>
      <c r="CCW52" s="8"/>
      <c r="CCX52" s="8"/>
      <c r="CCY52" s="8"/>
      <c r="CCZ52" s="8"/>
      <c r="CDA52" s="8"/>
      <c r="CDB52" s="8"/>
      <c r="CDC52" s="8"/>
      <c r="CDD52" s="8"/>
      <c r="CDE52" s="8"/>
      <c r="CDF52" s="8"/>
      <c r="CDG52" s="8"/>
      <c r="CDH52" s="8"/>
      <c r="CDI52" s="8"/>
      <c r="CDJ52" s="8"/>
      <c r="CDK52" s="8"/>
      <c r="CDL52" s="8"/>
      <c r="CDM52" s="8"/>
      <c r="CDN52" s="8"/>
      <c r="CDO52" s="8"/>
      <c r="CDP52" s="8"/>
      <c r="CDQ52" s="8"/>
      <c r="CDR52" s="8"/>
      <c r="CDS52" s="8"/>
      <c r="CDT52" s="8"/>
      <c r="CDU52" s="8"/>
      <c r="CDV52" s="8"/>
      <c r="CDW52" s="8"/>
      <c r="CDX52" s="8"/>
      <c r="CDY52" s="8"/>
      <c r="CDZ52" s="8"/>
      <c r="CEA52" s="8"/>
      <c r="CEB52" s="8"/>
      <c r="CEC52" s="8"/>
      <c r="CED52" s="8"/>
      <c r="CEE52" s="8"/>
      <c r="CEF52" s="8"/>
      <c r="CEG52" s="8"/>
      <c r="CEH52" s="8"/>
      <c r="CEI52" s="8"/>
      <c r="CEJ52" s="8"/>
      <c r="CEK52" s="8"/>
      <c r="CEL52" s="8"/>
      <c r="CEM52" s="8"/>
      <c r="CEN52" s="8"/>
      <c r="CEO52" s="8"/>
      <c r="CEP52" s="8"/>
      <c r="CEQ52" s="8"/>
      <c r="CER52" s="8"/>
      <c r="CES52" s="8"/>
      <c r="CET52" s="8"/>
      <c r="CEU52" s="8"/>
      <c r="CEV52" s="8"/>
      <c r="CEW52" s="8"/>
      <c r="CEX52" s="8"/>
      <c r="CEY52" s="8"/>
      <c r="CEZ52" s="8"/>
      <c r="CFA52" s="8"/>
      <c r="CFB52" s="8"/>
      <c r="CFC52" s="8"/>
      <c r="CFD52" s="8"/>
      <c r="CFE52" s="8"/>
      <c r="CFF52" s="8"/>
      <c r="CFG52" s="8"/>
      <c r="CFH52" s="8"/>
      <c r="CFI52" s="8"/>
      <c r="CFJ52" s="8"/>
      <c r="CFK52" s="8"/>
      <c r="CFL52" s="8"/>
      <c r="CFM52" s="8"/>
      <c r="CFN52" s="8"/>
      <c r="CFO52" s="8"/>
      <c r="CFP52" s="8"/>
      <c r="CFQ52" s="8"/>
      <c r="CFR52" s="8"/>
      <c r="CFS52" s="8"/>
      <c r="CFT52" s="8"/>
      <c r="CFU52" s="8"/>
      <c r="CFV52" s="8"/>
      <c r="CFW52" s="8"/>
      <c r="CFX52" s="8"/>
      <c r="CFY52" s="8"/>
      <c r="CFZ52" s="8"/>
      <c r="CGA52" s="8"/>
      <c r="CGB52" s="8"/>
      <c r="CGC52" s="8"/>
      <c r="CGD52" s="8"/>
      <c r="CGE52" s="8"/>
      <c r="CGF52" s="8"/>
      <c r="CGG52" s="8"/>
      <c r="CGH52" s="8"/>
      <c r="CGI52" s="8"/>
      <c r="CGJ52" s="8"/>
      <c r="CGK52" s="8"/>
      <c r="CGL52" s="8"/>
      <c r="CGM52" s="8"/>
      <c r="CGN52" s="8"/>
      <c r="CGO52" s="8"/>
      <c r="CGP52" s="8"/>
      <c r="CGQ52" s="8"/>
      <c r="CGR52" s="8"/>
      <c r="CGS52" s="8"/>
      <c r="CGT52" s="8"/>
      <c r="CGU52" s="8"/>
      <c r="CGV52" s="8"/>
      <c r="CGW52" s="8"/>
      <c r="CGX52" s="8"/>
      <c r="CGY52" s="8"/>
      <c r="CGZ52" s="8"/>
      <c r="CHA52" s="8"/>
      <c r="CHB52" s="8"/>
      <c r="CHC52" s="8"/>
      <c r="CHD52" s="8"/>
      <c r="CHE52" s="8"/>
      <c r="CHF52" s="8"/>
      <c r="CHG52" s="8"/>
      <c r="CHH52" s="8"/>
      <c r="CHI52" s="8"/>
      <c r="CHJ52" s="8"/>
      <c r="CHK52" s="8"/>
      <c r="CHL52" s="8"/>
      <c r="CHM52" s="8"/>
      <c r="CHN52" s="8"/>
      <c r="CHO52" s="8"/>
      <c r="CHP52" s="8"/>
      <c r="CHQ52" s="8"/>
      <c r="CHR52" s="8"/>
      <c r="CHS52" s="8"/>
      <c r="CHT52" s="8"/>
      <c r="CHU52" s="8"/>
      <c r="CHV52" s="8"/>
      <c r="CHW52" s="8"/>
      <c r="CHX52" s="8"/>
      <c r="CHY52" s="8"/>
      <c r="CHZ52" s="8"/>
      <c r="CIA52" s="8"/>
      <c r="CIB52" s="8"/>
      <c r="CIC52" s="8"/>
      <c r="CID52" s="8"/>
      <c r="CIE52" s="8"/>
      <c r="CIF52" s="8"/>
      <c r="CIG52" s="8"/>
      <c r="CIH52" s="8"/>
      <c r="CII52" s="8"/>
      <c r="CIJ52" s="8"/>
      <c r="CIK52" s="8"/>
      <c r="CIL52" s="8"/>
      <c r="CIM52" s="8"/>
      <c r="CIN52" s="8"/>
      <c r="CIO52" s="8"/>
      <c r="CIP52" s="8"/>
      <c r="CIQ52" s="8"/>
      <c r="CIR52" s="8"/>
      <c r="CIS52" s="8"/>
      <c r="CIT52" s="8"/>
      <c r="CIU52" s="8"/>
      <c r="CIV52" s="8"/>
      <c r="CIW52" s="8"/>
      <c r="CIX52" s="8"/>
      <c r="CIY52" s="8"/>
      <c r="CIZ52" s="8"/>
      <c r="CJA52" s="8"/>
      <c r="CJB52" s="8"/>
      <c r="CJC52" s="8"/>
      <c r="CJD52" s="8"/>
      <c r="CJE52" s="8"/>
      <c r="CJF52" s="8"/>
      <c r="CJG52" s="8"/>
      <c r="CJH52" s="8"/>
      <c r="CJI52" s="8"/>
      <c r="CJJ52" s="8"/>
      <c r="CJK52" s="8"/>
      <c r="CJL52" s="8"/>
      <c r="CJM52" s="8"/>
      <c r="CJN52" s="8"/>
      <c r="CJO52" s="8"/>
      <c r="CJP52" s="8"/>
      <c r="CJQ52" s="8"/>
      <c r="CJR52" s="8"/>
      <c r="CJS52" s="8"/>
      <c r="CJT52" s="8"/>
      <c r="CJU52" s="8"/>
      <c r="CJV52" s="8"/>
      <c r="CJW52" s="8"/>
      <c r="CJX52" s="8"/>
      <c r="CJY52" s="8"/>
      <c r="CJZ52" s="8"/>
      <c r="CKA52" s="8"/>
      <c r="CKB52" s="8"/>
      <c r="CKC52" s="8"/>
      <c r="CKD52" s="8"/>
      <c r="CKE52" s="8"/>
      <c r="CKF52" s="8"/>
      <c r="CKG52" s="8"/>
      <c r="CKH52" s="8"/>
      <c r="CKI52" s="8"/>
      <c r="CKJ52" s="8"/>
      <c r="CKK52" s="8"/>
      <c r="CKL52" s="8"/>
      <c r="CKM52" s="8"/>
      <c r="CKN52" s="8"/>
      <c r="CKO52" s="8"/>
      <c r="CKP52" s="8"/>
      <c r="CKQ52" s="8"/>
      <c r="CKR52" s="8"/>
      <c r="CKS52" s="8"/>
      <c r="CKT52" s="8"/>
      <c r="CKU52" s="8"/>
      <c r="CKV52" s="8"/>
      <c r="CKW52" s="8"/>
      <c r="CKX52" s="8"/>
      <c r="CKY52" s="8"/>
      <c r="CKZ52" s="8"/>
      <c r="CLA52" s="8"/>
      <c r="CLB52" s="8"/>
      <c r="CLC52" s="8"/>
      <c r="CLD52" s="8"/>
      <c r="CLE52" s="8"/>
      <c r="CLF52" s="8"/>
      <c r="CLG52" s="8"/>
      <c r="CLH52" s="8"/>
      <c r="CLI52" s="8"/>
      <c r="CLJ52" s="8"/>
      <c r="CLK52" s="8"/>
      <c r="CLL52" s="8"/>
      <c r="CLM52" s="8"/>
      <c r="CLN52" s="8"/>
      <c r="CLO52" s="8"/>
      <c r="CLP52" s="8"/>
      <c r="CLQ52" s="8"/>
      <c r="CLR52" s="8"/>
      <c r="CLS52" s="8"/>
      <c r="CLT52" s="8"/>
      <c r="CLU52" s="8"/>
      <c r="CLV52" s="8"/>
      <c r="CLW52" s="8"/>
      <c r="CLX52" s="8"/>
      <c r="CLY52" s="8"/>
      <c r="CLZ52" s="8"/>
      <c r="CMA52" s="8"/>
      <c r="CMB52" s="8"/>
      <c r="CMC52" s="8"/>
      <c r="CMD52" s="8"/>
      <c r="CME52" s="8"/>
      <c r="CMF52" s="8"/>
      <c r="CMG52" s="8"/>
      <c r="CMH52" s="8"/>
      <c r="CMI52" s="8"/>
      <c r="CMJ52" s="8"/>
      <c r="CMK52" s="8"/>
      <c r="CML52" s="8"/>
      <c r="CMM52" s="8"/>
      <c r="CMN52" s="8"/>
      <c r="CMO52" s="8"/>
      <c r="CMP52" s="8"/>
      <c r="CMQ52" s="8"/>
      <c r="CMR52" s="8"/>
      <c r="CMS52" s="8"/>
      <c r="CMT52" s="8"/>
      <c r="CMU52" s="8"/>
      <c r="CMV52" s="8"/>
      <c r="CMW52" s="8"/>
      <c r="CMX52" s="8"/>
      <c r="CMY52" s="8"/>
      <c r="CMZ52" s="8"/>
      <c r="CNA52" s="8"/>
      <c r="CNB52" s="8"/>
      <c r="CNC52" s="8"/>
      <c r="CND52" s="8"/>
      <c r="CNE52" s="8"/>
      <c r="CNF52" s="8"/>
      <c r="CNG52" s="8"/>
      <c r="CNH52" s="8"/>
      <c r="CNI52" s="8"/>
      <c r="CNJ52" s="8"/>
      <c r="CNK52" s="8"/>
      <c r="CNL52" s="8"/>
      <c r="CNM52" s="8"/>
      <c r="CNN52" s="8"/>
      <c r="CNO52" s="8"/>
      <c r="CNP52" s="8"/>
      <c r="CNQ52" s="8"/>
      <c r="CNR52" s="8"/>
      <c r="CNS52" s="8"/>
      <c r="CNT52" s="8"/>
      <c r="CNU52" s="8"/>
      <c r="CNV52" s="8"/>
      <c r="CNW52" s="8"/>
      <c r="CNX52" s="8"/>
      <c r="CNY52" s="8"/>
      <c r="CNZ52" s="8"/>
      <c r="COA52" s="8"/>
      <c r="COB52" s="8"/>
      <c r="COC52" s="8"/>
      <c r="COD52" s="8"/>
      <c r="COE52" s="8"/>
      <c r="COF52" s="8"/>
      <c r="COG52" s="8"/>
      <c r="COH52" s="8"/>
      <c r="COI52" s="8"/>
      <c r="COJ52" s="8"/>
      <c r="COK52" s="8"/>
      <c r="COL52" s="8"/>
      <c r="COM52" s="8"/>
      <c r="CON52" s="8"/>
      <c r="COO52" s="8"/>
      <c r="COP52" s="8"/>
      <c r="COQ52" s="8"/>
      <c r="COR52" s="8"/>
      <c r="COS52" s="8"/>
      <c r="COT52" s="8"/>
      <c r="COU52" s="8"/>
      <c r="COV52" s="8"/>
      <c r="COW52" s="8"/>
      <c r="COX52" s="8"/>
      <c r="COY52" s="8"/>
      <c r="COZ52" s="8"/>
      <c r="CPA52" s="8"/>
      <c r="CPB52" s="8"/>
      <c r="CPC52" s="8"/>
      <c r="CPD52" s="8"/>
      <c r="CPE52" s="8"/>
      <c r="CPF52" s="8"/>
      <c r="CPG52" s="8"/>
      <c r="CPH52" s="8"/>
      <c r="CPI52" s="8"/>
      <c r="CPJ52" s="8"/>
      <c r="CPK52" s="8"/>
      <c r="CPL52" s="8"/>
      <c r="CPM52" s="8"/>
      <c r="CPN52" s="8"/>
      <c r="CPO52" s="8"/>
      <c r="CPP52" s="8"/>
      <c r="CPQ52" s="8"/>
      <c r="CPR52" s="8"/>
      <c r="CPS52" s="8"/>
      <c r="CPT52" s="8"/>
      <c r="CPU52" s="8"/>
      <c r="CPV52" s="8"/>
      <c r="CPW52" s="8"/>
      <c r="CPX52" s="8"/>
      <c r="CPY52" s="8"/>
      <c r="CPZ52" s="8"/>
      <c r="CQA52" s="8"/>
      <c r="CQB52" s="8"/>
      <c r="CQC52" s="8"/>
      <c r="CQD52" s="8"/>
      <c r="CQE52" s="8"/>
      <c r="CQF52" s="8"/>
      <c r="CQG52" s="8"/>
      <c r="CQH52" s="8"/>
      <c r="CQI52" s="8"/>
      <c r="CQJ52" s="8"/>
      <c r="CQK52" s="8"/>
      <c r="CQL52" s="8"/>
      <c r="CQM52" s="8"/>
      <c r="CQN52" s="8"/>
      <c r="CQO52" s="8"/>
      <c r="CQP52" s="8"/>
      <c r="CQQ52" s="8"/>
      <c r="CQR52" s="8"/>
      <c r="CQS52" s="8"/>
      <c r="CQT52" s="8"/>
      <c r="CQU52" s="8"/>
      <c r="CQV52" s="8"/>
      <c r="CQW52" s="8"/>
      <c r="CQX52" s="8"/>
      <c r="CQY52" s="8"/>
      <c r="CQZ52" s="8"/>
      <c r="CRA52" s="8"/>
      <c r="CRB52" s="8"/>
      <c r="CRC52" s="8"/>
      <c r="CRD52" s="8"/>
      <c r="CRE52" s="8"/>
      <c r="CRF52" s="8"/>
      <c r="CRG52" s="8"/>
      <c r="CRH52" s="8"/>
      <c r="CRI52" s="8"/>
      <c r="CRJ52" s="8"/>
      <c r="CRK52" s="8"/>
      <c r="CRL52" s="8"/>
      <c r="CRM52" s="8"/>
      <c r="CRN52" s="8"/>
      <c r="CRO52" s="8"/>
      <c r="CRP52" s="8"/>
      <c r="CRQ52" s="8"/>
      <c r="CRR52" s="8"/>
      <c r="CRS52" s="8"/>
      <c r="CRT52" s="8"/>
      <c r="CRU52" s="8"/>
      <c r="CRV52" s="8"/>
      <c r="CRW52" s="8"/>
      <c r="CRX52" s="8"/>
      <c r="CRY52" s="8"/>
      <c r="CRZ52" s="8"/>
      <c r="CSA52" s="8"/>
      <c r="CSB52" s="8"/>
      <c r="CSC52" s="8"/>
      <c r="CSD52" s="8"/>
      <c r="CSE52" s="8"/>
      <c r="CSF52" s="8"/>
      <c r="CSG52" s="8"/>
      <c r="CSH52" s="8"/>
      <c r="CSI52" s="8"/>
      <c r="CSJ52" s="8"/>
      <c r="CSK52" s="8"/>
      <c r="CSL52" s="8"/>
      <c r="CSM52" s="8"/>
      <c r="CSN52" s="8"/>
      <c r="CSO52" s="8"/>
      <c r="CSP52" s="8"/>
      <c r="CSQ52" s="8"/>
      <c r="CSR52" s="8"/>
      <c r="CSS52" s="8"/>
      <c r="CST52" s="8"/>
      <c r="CSU52" s="8"/>
      <c r="CSV52" s="8"/>
      <c r="CSW52" s="8"/>
      <c r="CSX52" s="8"/>
      <c r="CSY52" s="8"/>
      <c r="CSZ52" s="8"/>
      <c r="CTA52" s="8"/>
      <c r="CTB52" s="8"/>
      <c r="CTC52" s="8"/>
      <c r="CTD52" s="8"/>
      <c r="CTE52" s="8"/>
      <c r="CTF52" s="8"/>
      <c r="CTG52" s="8"/>
      <c r="CTH52" s="8"/>
      <c r="CTI52" s="8"/>
      <c r="CTJ52" s="8"/>
      <c r="CTK52" s="8"/>
      <c r="CTL52" s="8"/>
      <c r="CTM52" s="8"/>
      <c r="CTN52" s="8"/>
      <c r="CTO52" s="8"/>
      <c r="CTP52" s="8"/>
      <c r="CTQ52" s="8"/>
      <c r="CTR52" s="8"/>
      <c r="CTS52" s="8"/>
      <c r="CTT52" s="8"/>
      <c r="CTU52" s="8"/>
      <c r="CTV52" s="8"/>
      <c r="CTW52" s="8"/>
      <c r="CTX52" s="8"/>
      <c r="CTY52" s="8"/>
      <c r="CTZ52" s="8"/>
      <c r="CUA52" s="8"/>
      <c r="CUB52" s="8"/>
      <c r="CUC52" s="8"/>
      <c r="CUD52" s="8"/>
      <c r="CUE52" s="8"/>
      <c r="CUF52" s="8"/>
      <c r="CUG52" s="8"/>
      <c r="CUH52" s="8"/>
      <c r="CUI52" s="8"/>
      <c r="CUJ52" s="8"/>
      <c r="CUK52" s="8"/>
      <c r="CUL52" s="8"/>
      <c r="CUM52" s="8"/>
      <c r="CUN52" s="8"/>
      <c r="CUO52" s="8"/>
      <c r="CUP52" s="8"/>
      <c r="CUQ52" s="8"/>
      <c r="CUR52" s="8"/>
      <c r="CUS52" s="8"/>
      <c r="CUT52" s="8"/>
      <c r="CUU52" s="8"/>
      <c r="CUV52" s="8"/>
      <c r="CUW52" s="8"/>
      <c r="CUX52" s="8"/>
      <c r="CUY52" s="8"/>
      <c r="CUZ52" s="8"/>
      <c r="CVA52" s="8"/>
      <c r="CVB52" s="8"/>
      <c r="CVC52" s="8"/>
      <c r="CVD52" s="8"/>
      <c r="CVE52" s="8"/>
      <c r="CVF52" s="8"/>
      <c r="CVG52" s="8"/>
      <c r="CVH52" s="8"/>
      <c r="CVI52" s="8"/>
      <c r="CVJ52" s="8"/>
      <c r="CVK52" s="8"/>
      <c r="CVL52" s="8"/>
      <c r="CVM52" s="8"/>
      <c r="CVN52" s="8"/>
      <c r="CVO52" s="8"/>
      <c r="CVP52" s="8"/>
      <c r="CVQ52" s="8"/>
      <c r="CVR52" s="8"/>
      <c r="CVS52" s="8"/>
      <c r="CVT52" s="8"/>
      <c r="CVU52" s="8"/>
      <c r="CVV52" s="8"/>
      <c r="CVW52" s="8"/>
      <c r="CVX52" s="8"/>
      <c r="CVY52" s="8"/>
      <c r="CVZ52" s="8"/>
      <c r="CWA52" s="8"/>
      <c r="CWB52" s="8"/>
      <c r="CWC52" s="8"/>
      <c r="CWD52" s="8"/>
      <c r="CWE52" s="8"/>
      <c r="CWF52" s="8"/>
      <c r="CWG52" s="8"/>
      <c r="CWH52" s="8"/>
      <c r="CWI52" s="8"/>
      <c r="CWJ52" s="8"/>
      <c r="CWK52" s="8"/>
      <c r="CWL52" s="8"/>
      <c r="CWM52" s="8"/>
      <c r="CWN52" s="8"/>
      <c r="CWO52" s="8"/>
      <c r="CWP52" s="8"/>
      <c r="CWQ52" s="8"/>
      <c r="CWR52" s="8"/>
      <c r="CWS52" s="8"/>
      <c r="CWT52" s="8"/>
      <c r="CWU52" s="8"/>
      <c r="CWV52" s="8"/>
      <c r="CWW52" s="8"/>
      <c r="CWX52" s="8"/>
      <c r="CWY52" s="8"/>
      <c r="CWZ52" s="8"/>
      <c r="CXA52" s="8"/>
      <c r="CXB52" s="8"/>
      <c r="CXC52" s="8"/>
      <c r="CXD52" s="8"/>
      <c r="CXE52" s="8"/>
      <c r="CXF52" s="8"/>
      <c r="CXG52" s="8"/>
      <c r="CXH52" s="8"/>
      <c r="CXI52" s="8"/>
      <c r="CXJ52" s="8"/>
      <c r="CXK52" s="8"/>
      <c r="CXL52" s="8"/>
      <c r="CXM52" s="8"/>
      <c r="CXN52" s="8"/>
      <c r="CXO52" s="8"/>
      <c r="CXP52" s="8"/>
      <c r="CXQ52" s="8"/>
      <c r="CXR52" s="8"/>
      <c r="CXS52" s="8"/>
      <c r="CXT52" s="8"/>
      <c r="CXU52" s="8"/>
      <c r="CXV52" s="8"/>
      <c r="CXW52" s="8"/>
      <c r="CXX52" s="8"/>
      <c r="CXY52" s="8"/>
      <c r="CXZ52" s="8"/>
      <c r="CYA52" s="8"/>
      <c r="CYB52" s="8"/>
      <c r="CYC52" s="8"/>
      <c r="CYD52" s="8"/>
      <c r="CYE52" s="8"/>
      <c r="CYF52" s="8"/>
      <c r="CYG52" s="8"/>
      <c r="CYH52" s="8"/>
      <c r="CYI52" s="8"/>
      <c r="CYJ52" s="8"/>
      <c r="CYK52" s="8"/>
      <c r="CYL52" s="8"/>
      <c r="CYM52" s="8"/>
      <c r="CYN52" s="8"/>
      <c r="CYO52" s="8"/>
      <c r="CYP52" s="8"/>
      <c r="CYQ52" s="8"/>
      <c r="CYR52" s="8"/>
      <c r="CYS52" s="8"/>
      <c r="CYT52" s="8"/>
      <c r="CYU52" s="8"/>
      <c r="CYV52" s="8"/>
      <c r="CYW52" s="8"/>
      <c r="CYX52" s="8"/>
      <c r="CYY52" s="8"/>
      <c r="CYZ52" s="8"/>
      <c r="CZA52" s="8"/>
      <c r="CZB52" s="8"/>
      <c r="CZC52" s="8"/>
      <c r="CZD52" s="8"/>
      <c r="CZE52" s="8"/>
      <c r="CZF52" s="8"/>
      <c r="CZG52" s="8"/>
      <c r="CZH52" s="8"/>
      <c r="CZI52" s="8"/>
      <c r="CZJ52" s="8"/>
      <c r="CZK52" s="8"/>
      <c r="CZL52" s="8"/>
      <c r="CZM52" s="8"/>
      <c r="CZN52" s="8"/>
      <c r="CZO52" s="8"/>
      <c r="CZP52" s="8"/>
      <c r="CZQ52" s="8"/>
      <c r="CZR52" s="8"/>
      <c r="CZS52" s="8"/>
      <c r="CZT52" s="8"/>
      <c r="CZU52" s="8"/>
      <c r="CZV52" s="8"/>
      <c r="CZW52" s="8"/>
      <c r="CZX52" s="8"/>
      <c r="CZY52" s="8"/>
      <c r="CZZ52" s="8"/>
      <c r="DAA52" s="8"/>
      <c r="DAB52" s="8"/>
      <c r="DAC52" s="8"/>
      <c r="DAD52" s="8"/>
      <c r="DAE52" s="8"/>
      <c r="DAF52" s="8"/>
      <c r="DAG52" s="8"/>
      <c r="DAH52" s="8"/>
      <c r="DAI52" s="8"/>
      <c r="DAJ52" s="8"/>
      <c r="DAK52" s="8"/>
      <c r="DAL52" s="8"/>
      <c r="DAM52" s="8"/>
      <c r="DAN52" s="8"/>
      <c r="DAO52" s="8"/>
      <c r="DAP52" s="8"/>
      <c r="DAQ52" s="8"/>
      <c r="DAR52" s="8"/>
      <c r="DAS52" s="8"/>
      <c r="DAT52" s="8"/>
      <c r="DAU52" s="8"/>
      <c r="DAV52" s="8"/>
      <c r="DAW52" s="8"/>
      <c r="DAX52" s="8"/>
      <c r="DAY52" s="8"/>
      <c r="DAZ52" s="8"/>
      <c r="DBA52" s="8"/>
      <c r="DBB52" s="8"/>
      <c r="DBC52" s="8"/>
      <c r="DBD52" s="8"/>
      <c r="DBE52" s="8"/>
      <c r="DBF52" s="8"/>
      <c r="DBG52" s="8"/>
      <c r="DBH52" s="8"/>
      <c r="DBI52" s="8"/>
      <c r="DBJ52" s="8"/>
      <c r="DBK52" s="8"/>
      <c r="DBL52" s="8"/>
      <c r="DBM52" s="8"/>
      <c r="DBN52" s="8"/>
      <c r="DBO52" s="8"/>
      <c r="DBP52" s="8"/>
      <c r="DBQ52" s="8"/>
      <c r="DBR52" s="8"/>
      <c r="DBS52" s="8"/>
      <c r="DBT52" s="8"/>
      <c r="DBU52" s="8"/>
      <c r="DBV52" s="8"/>
      <c r="DBW52" s="8"/>
      <c r="DBX52" s="8"/>
      <c r="DBY52" s="8"/>
      <c r="DBZ52" s="8"/>
      <c r="DCA52" s="8"/>
      <c r="DCB52" s="8"/>
      <c r="DCC52" s="8"/>
      <c r="DCD52" s="8"/>
      <c r="DCE52" s="8"/>
      <c r="DCF52" s="8"/>
      <c r="DCG52" s="8"/>
      <c r="DCH52" s="8"/>
      <c r="DCI52" s="8"/>
      <c r="DCJ52" s="8"/>
      <c r="DCK52" s="8"/>
      <c r="DCL52" s="8"/>
      <c r="DCM52" s="8"/>
      <c r="DCN52" s="8"/>
      <c r="DCO52" s="8"/>
      <c r="DCP52" s="8"/>
      <c r="DCQ52" s="8"/>
      <c r="DCR52" s="8"/>
      <c r="DCS52" s="8"/>
      <c r="DCT52" s="8"/>
      <c r="DCU52" s="8"/>
      <c r="DCV52" s="8"/>
      <c r="DCW52" s="8"/>
      <c r="DCX52" s="8"/>
      <c r="DCY52" s="8"/>
      <c r="DCZ52" s="8"/>
      <c r="DDA52" s="8"/>
      <c r="DDB52" s="8"/>
      <c r="DDC52" s="8"/>
      <c r="DDD52" s="8"/>
      <c r="DDE52" s="8"/>
      <c r="DDF52" s="8"/>
      <c r="DDG52" s="8"/>
      <c r="DDH52" s="8"/>
      <c r="DDI52" s="8"/>
      <c r="DDJ52" s="8"/>
      <c r="DDK52" s="8"/>
      <c r="DDL52" s="8"/>
      <c r="DDM52" s="8"/>
      <c r="DDN52" s="8"/>
      <c r="DDO52" s="8"/>
      <c r="DDP52" s="8"/>
      <c r="DDQ52" s="8"/>
      <c r="DDR52" s="8"/>
      <c r="DDS52" s="8"/>
      <c r="DDT52" s="8"/>
      <c r="DDU52" s="8"/>
      <c r="DDV52" s="8"/>
      <c r="DDW52" s="8"/>
      <c r="DDX52" s="8"/>
      <c r="DDY52" s="8"/>
      <c r="DDZ52" s="8"/>
      <c r="DEA52" s="8"/>
      <c r="DEB52" s="8"/>
      <c r="DEC52" s="8"/>
      <c r="DED52" s="8"/>
      <c r="DEE52" s="8"/>
      <c r="DEF52" s="8"/>
      <c r="DEG52" s="8"/>
      <c r="DEH52" s="8"/>
      <c r="DEI52" s="8"/>
      <c r="DEJ52" s="8"/>
      <c r="DEK52" s="8"/>
      <c r="DEL52" s="8"/>
      <c r="DEM52" s="8"/>
      <c r="DEN52" s="8"/>
      <c r="DEO52" s="8"/>
      <c r="DEP52" s="8"/>
      <c r="DEQ52" s="8"/>
      <c r="DER52" s="8"/>
      <c r="DES52" s="8"/>
      <c r="DET52" s="8"/>
      <c r="DEU52" s="8"/>
      <c r="DEV52" s="8"/>
      <c r="DEW52" s="8"/>
      <c r="DEX52" s="8"/>
      <c r="DEY52" s="8"/>
      <c r="DEZ52" s="8"/>
      <c r="DFA52" s="8"/>
      <c r="DFB52" s="8"/>
      <c r="DFC52" s="8"/>
      <c r="DFD52" s="8"/>
      <c r="DFE52" s="8"/>
      <c r="DFF52" s="8"/>
      <c r="DFG52" s="8"/>
      <c r="DFH52" s="8"/>
      <c r="DFI52" s="8"/>
      <c r="DFJ52" s="8"/>
      <c r="DFK52" s="8"/>
      <c r="DFL52" s="8"/>
      <c r="DFM52" s="8"/>
      <c r="DFN52" s="8"/>
      <c r="DFO52" s="8"/>
      <c r="DFP52" s="8"/>
      <c r="DFQ52" s="8"/>
      <c r="DFR52" s="8"/>
      <c r="DFS52" s="8"/>
      <c r="DFT52" s="8"/>
      <c r="DFU52" s="8"/>
      <c r="DFV52" s="8"/>
      <c r="DFW52" s="8"/>
      <c r="DFX52" s="8"/>
      <c r="DFY52" s="8"/>
      <c r="DFZ52" s="8"/>
      <c r="DGA52" s="8"/>
      <c r="DGB52" s="8"/>
      <c r="DGC52" s="8"/>
      <c r="DGD52" s="8"/>
      <c r="DGE52" s="8"/>
      <c r="DGF52" s="8"/>
      <c r="DGG52" s="8"/>
      <c r="DGH52" s="8"/>
      <c r="DGI52" s="8"/>
      <c r="DGJ52" s="8"/>
      <c r="DGK52" s="8"/>
      <c r="DGL52" s="8"/>
      <c r="DGM52" s="8"/>
      <c r="DGN52" s="8"/>
      <c r="DGO52" s="8"/>
      <c r="DGP52" s="8"/>
      <c r="DGQ52" s="8"/>
      <c r="DGR52" s="8"/>
      <c r="DGS52" s="8"/>
      <c r="DGT52" s="8"/>
      <c r="DGU52" s="8"/>
      <c r="DGV52" s="8"/>
      <c r="DGW52" s="8"/>
      <c r="DGX52" s="8"/>
      <c r="DGY52" s="8"/>
      <c r="DGZ52" s="8"/>
      <c r="DHA52" s="8"/>
      <c r="DHB52" s="8"/>
      <c r="DHC52" s="8"/>
      <c r="DHD52" s="8"/>
      <c r="DHE52" s="8"/>
      <c r="DHF52" s="8"/>
      <c r="DHG52" s="8"/>
      <c r="DHH52" s="8"/>
      <c r="DHI52" s="8"/>
      <c r="DHJ52" s="8"/>
      <c r="DHK52" s="8"/>
      <c r="DHL52" s="8"/>
      <c r="DHM52" s="8"/>
      <c r="DHN52" s="8"/>
      <c r="DHO52" s="8"/>
      <c r="DHP52" s="8"/>
      <c r="DHQ52" s="8"/>
      <c r="DHR52" s="8"/>
      <c r="DHS52" s="8"/>
      <c r="DHT52" s="8"/>
      <c r="DHU52" s="8"/>
      <c r="DHV52" s="8"/>
      <c r="DHW52" s="8"/>
      <c r="DHX52" s="8"/>
      <c r="DHY52" s="8"/>
      <c r="DHZ52" s="8"/>
      <c r="DIA52" s="8"/>
      <c r="DIB52" s="8"/>
      <c r="DIC52" s="8"/>
      <c r="DID52" s="8"/>
      <c r="DIE52" s="8"/>
      <c r="DIF52" s="8"/>
      <c r="DIG52" s="8"/>
      <c r="DIH52" s="8"/>
      <c r="DII52" s="8"/>
      <c r="DIJ52" s="8"/>
      <c r="DIK52" s="8"/>
      <c r="DIL52" s="8"/>
      <c r="DIM52" s="8"/>
      <c r="DIN52" s="8"/>
      <c r="DIO52" s="8"/>
      <c r="DIP52" s="8"/>
      <c r="DIQ52" s="8"/>
      <c r="DIR52" s="8"/>
      <c r="DIS52" s="8"/>
      <c r="DIT52" s="8"/>
      <c r="DIU52" s="8"/>
      <c r="DIV52" s="8"/>
      <c r="DIW52" s="8"/>
      <c r="DIX52" s="8"/>
      <c r="DIY52" s="8"/>
      <c r="DIZ52" s="8"/>
      <c r="DJA52" s="8"/>
      <c r="DJB52" s="8"/>
      <c r="DJC52" s="8"/>
      <c r="DJD52" s="8"/>
      <c r="DJE52" s="8"/>
      <c r="DJF52" s="8"/>
      <c r="DJG52" s="8"/>
      <c r="DJH52" s="8"/>
      <c r="DJI52" s="8"/>
      <c r="DJJ52" s="8"/>
      <c r="DJK52" s="8"/>
      <c r="DJL52" s="8"/>
      <c r="DJM52" s="8"/>
      <c r="DJN52" s="8"/>
      <c r="DJO52" s="8"/>
      <c r="DJP52" s="8"/>
      <c r="DJQ52" s="8"/>
      <c r="DJR52" s="8"/>
      <c r="DJS52" s="8"/>
      <c r="DJT52" s="8"/>
      <c r="DJU52" s="8"/>
      <c r="DJV52" s="8"/>
      <c r="DJW52" s="8"/>
      <c r="DJX52" s="8"/>
      <c r="DJY52" s="8"/>
      <c r="DJZ52" s="8"/>
      <c r="DKA52" s="8"/>
      <c r="DKB52" s="8"/>
      <c r="DKC52" s="8"/>
      <c r="DKD52" s="8"/>
      <c r="DKE52" s="8"/>
      <c r="DKF52" s="8"/>
      <c r="DKG52" s="8"/>
      <c r="DKH52" s="8"/>
      <c r="DKI52" s="8"/>
      <c r="DKJ52" s="8"/>
      <c r="DKK52" s="8"/>
      <c r="DKL52" s="8"/>
      <c r="DKM52" s="8"/>
      <c r="DKN52" s="8"/>
      <c r="DKO52" s="8"/>
      <c r="DKP52" s="8"/>
      <c r="DKQ52" s="8"/>
      <c r="DKR52" s="8"/>
      <c r="DKS52" s="8"/>
      <c r="DKT52" s="8"/>
      <c r="DKU52" s="8"/>
      <c r="DKV52" s="8"/>
      <c r="DKW52" s="8"/>
      <c r="DKX52" s="8"/>
      <c r="DKY52" s="8"/>
      <c r="DKZ52" s="8"/>
      <c r="DLA52" s="8"/>
      <c r="DLB52" s="8"/>
      <c r="DLC52" s="8"/>
      <c r="DLD52" s="8"/>
      <c r="DLE52" s="8"/>
      <c r="DLF52" s="8"/>
      <c r="DLG52" s="8"/>
      <c r="DLH52" s="8"/>
      <c r="DLI52" s="8"/>
      <c r="DLJ52" s="8"/>
      <c r="DLK52" s="8"/>
      <c r="DLL52" s="8"/>
      <c r="DLM52" s="8"/>
      <c r="DLN52" s="8"/>
      <c r="DLO52" s="8"/>
      <c r="DLP52" s="8"/>
      <c r="DLQ52" s="8"/>
      <c r="DLR52" s="8"/>
      <c r="DLS52" s="8"/>
      <c r="DLT52" s="8"/>
      <c r="DLU52" s="8"/>
      <c r="DLV52" s="8"/>
      <c r="DLW52" s="8"/>
      <c r="DLX52" s="8"/>
      <c r="DLY52" s="8"/>
      <c r="DLZ52" s="8"/>
      <c r="DMA52" s="8"/>
      <c r="DMB52" s="8"/>
      <c r="DMC52" s="8"/>
      <c r="DMD52" s="8"/>
      <c r="DME52" s="8"/>
      <c r="DMF52" s="8"/>
      <c r="DMG52" s="8"/>
      <c r="DMH52" s="8"/>
      <c r="DMI52" s="8"/>
      <c r="DMJ52" s="8"/>
      <c r="DMK52" s="8"/>
      <c r="DML52" s="8"/>
      <c r="DMM52" s="8"/>
      <c r="DMN52" s="8"/>
      <c r="DMO52" s="8"/>
      <c r="DMP52" s="8"/>
      <c r="DMQ52" s="8"/>
      <c r="DMR52" s="8"/>
      <c r="DMS52" s="8"/>
      <c r="DMT52" s="8"/>
      <c r="DMU52" s="8"/>
      <c r="DMV52" s="8"/>
      <c r="DMW52" s="8"/>
      <c r="DMX52" s="8"/>
      <c r="DMY52" s="8"/>
      <c r="DMZ52" s="8"/>
      <c r="DNA52" s="8"/>
      <c r="DNB52" s="8"/>
      <c r="DNC52" s="8"/>
      <c r="DND52" s="8"/>
      <c r="DNE52" s="8"/>
      <c r="DNF52" s="8"/>
      <c r="DNG52" s="8"/>
      <c r="DNH52" s="8"/>
      <c r="DNI52" s="8"/>
      <c r="DNJ52" s="8"/>
      <c r="DNK52" s="8"/>
      <c r="DNL52" s="8"/>
      <c r="DNM52" s="8"/>
      <c r="DNN52" s="8"/>
      <c r="DNO52" s="8"/>
      <c r="DNP52" s="8"/>
      <c r="DNQ52" s="8"/>
      <c r="DNR52" s="8"/>
      <c r="DNS52" s="8"/>
      <c r="DNT52" s="8"/>
      <c r="DNU52" s="8"/>
      <c r="DNV52" s="8"/>
      <c r="DNW52" s="8"/>
      <c r="DNX52" s="8"/>
      <c r="DNY52" s="8"/>
      <c r="DNZ52" s="8"/>
      <c r="DOA52" s="8"/>
      <c r="DOB52" s="8"/>
      <c r="DOC52" s="8"/>
      <c r="DOD52" s="8"/>
      <c r="DOE52" s="8"/>
      <c r="DOF52" s="8"/>
      <c r="DOG52" s="8"/>
      <c r="DOH52" s="8"/>
      <c r="DOI52" s="8"/>
      <c r="DOJ52" s="8"/>
      <c r="DOK52" s="8"/>
      <c r="DOL52" s="8"/>
      <c r="DOM52" s="8"/>
      <c r="DON52" s="8"/>
      <c r="DOO52" s="8"/>
      <c r="DOP52" s="8"/>
      <c r="DOQ52" s="8"/>
      <c r="DOR52" s="8"/>
      <c r="DOS52" s="8"/>
      <c r="DOT52" s="8"/>
      <c r="DOU52" s="8"/>
      <c r="DOV52" s="8"/>
      <c r="DOW52" s="8"/>
      <c r="DOX52" s="8"/>
      <c r="DOY52" s="8"/>
      <c r="DOZ52" s="8"/>
      <c r="DPA52" s="8"/>
      <c r="DPB52" s="8"/>
      <c r="DPC52" s="8"/>
      <c r="DPD52" s="8"/>
      <c r="DPE52" s="8"/>
      <c r="DPF52" s="8"/>
      <c r="DPG52" s="8"/>
      <c r="DPH52" s="8"/>
      <c r="DPI52" s="8"/>
      <c r="DPJ52" s="8"/>
      <c r="DPK52" s="8"/>
      <c r="DPL52" s="8"/>
      <c r="DPM52" s="8"/>
      <c r="DPN52" s="8"/>
      <c r="DPO52" s="8"/>
      <c r="DPP52" s="8"/>
      <c r="DPQ52" s="8"/>
      <c r="DPR52" s="8"/>
      <c r="DPS52" s="8"/>
      <c r="DPT52" s="8"/>
      <c r="DPU52" s="8"/>
      <c r="DPV52" s="8"/>
      <c r="DPW52" s="8"/>
      <c r="DPX52" s="8"/>
      <c r="DPY52" s="8"/>
      <c r="DPZ52" s="8"/>
      <c r="DQA52" s="8"/>
      <c r="DQB52" s="8"/>
      <c r="DQC52" s="8"/>
      <c r="DQD52" s="8"/>
      <c r="DQE52" s="8"/>
      <c r="DQF52" s="8"/>
      <c r="DQG52" s="8"/>
      <c r="DQH52" s="8"/>
      <c r="DQI52" s="8"/>
      <c r="DQJ52" s="8"/>
      <c r="DQK52" s="8"/>
      <c r="DQL52" s="8"/>
      <c r="DQM52" s="8"/>
      <c r="DQN52" s="8"/>
      <c r="DQO52" s="8"/>
      <c r="DQP52" s="8"/>
      <c r="DQQ52" s="8"/>
      <c r="DQR52" s="8"/>
      <c r="DQS52" s="8"/>
      <c r="DQT52" s="8"/>
      <c r="DQU52" s="8"/>
      <c r="DQV52" s="8"/>
      <c r="DQW52" s="8"/>
      <c r="DQX52" s="8"/>
      <c r="DQY52" s="8"/>
      <c r="DQZ52" s="8"/>
      <c r="DRA52" s="8"/>
      <c r="DRB52" s="8"/>
      <c r="DRC52" s="8"/>
      <c r="DRD52" s="8"/>
      <c r="DRE52" s="8"/>
      <c r="DRF52" s="8"/>
      <c r="DRG52" s="8"/>
      <c r="DRH52" s="8"/>
      <c r="DRI52" s="8"/>
      <c r="DRJ52" s="8"/>
      <c r="DRK52" s="8"/>
      <c r="DRL52" s="8"/>
      <c r="DRM52" s="8"/>
      <c r="DRN52" s="8"/>
      <c r="DRO52" s="8"/>
      <c r="DRP52" s="8"/>
      <c r="DRQ52" s="8"/>
      <c r="DRR52" s="8"/>
      <c r="DRS52" s="8"/>
      <c r="DRT52" s="8"/>
      <c r="DRU52" s="8"/>
      <c r="DRV52" s="8"/>
      <c r="DRW52" s="8"/>
      <c r="DRX52" s="8"/>
      <c r="DRY52" s="8"/>
      <c r="DRZ52" s="8"/>
      <c r="DSA52" s="8"/>
      <c r="DSB52" s="8"/>
      <c r="DSC52" s="8"/>
      <c r="DSD52" s="8"/>
      <c r="DSE52" s="8"/>
      <c r="DSF52" s="8"/>
      <c r="DSG52" s="8"/>
      <c r="DSH52" s="8"/>
      <c r="DSI52" s="8"/>
      <c r="DSJ52" s="8"/>
      <c r="DSK52" s="8"/>
      <c r="DSL52" s="8"/>
      <c r="DSM52" s="8"/>
      <c r="DSN52" s="8"/>
      <c r="DSO52" s="8"/>
      <c r="DSP52" s="8"/>
      <c r="DSQ52" s="8"/>
      <c r="DSR52" s="8"/>
      <c r="DSS52" s="8"/>
      <c r="DST52" s="8"/>
      <c r="DSU52" s="8"/>
      <c r="DSV52" s="8"/>
      <c r="DSW52" s="8"/>
      <c r="DSX52" s="8"/>
      <c r="DSY52" s="8"/>
      <c r="DSZ52" s="8"/>
      <c r="DTA52" s="8"/>
      <c r="DTB52" s="8"/>
      <c r="DTC52" s="8"/>
      <c r="DTD52" s="8"/>
      <c r="DTE52" s="8"/>
      <c r="DTF52" s="8"/>
      <c r="DTG52" s="8"/>
      <c r="DTH52" s="8"/>
      <c r="DTI52" s="8"/>
      <c r="DTJ52" s="8"/>
      <c r="DTK52" s="8"/>
      <c r="DTL52" s="8"/>
      <c r="DTM52" s="8"/>
      <c r="DTN52" s="8"/>
      <c r="DTO52" s="8"/>
      <c r="DTP52" s="8"/>
      <c r="DTQ52" s="8"/>
      <c r="DTR52" s="8"/>
      <c r="DTS52" s="8"/>
      <c r="DTT52" s="8"/>
      <c r="DTU52" s="8"/>
      <c r="DTV52" s="8"/>
      <c r="DTW52" s="8"/>
      <c r="DTX52" s="8"/>
      <c r="DTY52" s="8"/>
      <c r="DTZ52" s="8"/>
      <c r="DUA52" s="8"/>
      <c r="DUB52" s="8"/>
      <c r="DUC52" s="8"/>
      <c r="DUD52" s="8"/>
      <c r="DUE52" s="8"/>
      <c r="DUF52" s="8"/>
      <c r="DUG52" s="8"/>
      <c r="DUH52" s="8"/>
      <c r="DUI52" s="8"/>
      <c r="DUJ52" s="8"/>
      <c r="DUK52" s="8"/>
      <c r="DUL52" s="8"/>
      <c r="DUM52" s="8"/>
      <c r="DUN52" s="8"/>
      <c r="DUO52" s="8"/>
      <c r="DUP52" s="8"/>
      <c r="DUQ52" s="8"/>
      <c r="DUR52" s="8"/>
      <c r="DUS52" s="8"/>
      <c r="DUT52" s="8"/>
      <c r="DUU52" s="8"/>
      <c r="DUV52" s="8"/>
      <c r="DUW52" s="8"/>
      <c r="DUX52" s="8"/>
      <c r="DUY52" s="8"/>
      <c r="DUZ52" s="8"/>
      <c r="DVA52" s="8"/>
      <c r="DVB52" s="8"/>
      <c r="DVC52" s="8"/>
      <c r="DVD52" s="8"/>
      <c r="DVE52" s="8"/>
      <c r="DVF52" s="8"/>
      <c r="DVG52" s="8"/>
      <c r="DVH52" s="8"/>
      <c r="DVI52" s="8"/>
      <c r="DVJ52" s="8"/>
      <c r="DVK52" s="8"/>
      <c r="DVL52" s="8"/>
      <c r="DVM52" s="8"/>
      <c r="DVN52" s="8"/>
      <c r="DVO52" s="8"/>
      <c r="DVP52" s="8"/>
      <c r="DVQ52" s="8"/>
      <c r="DVR52" s="8"/>
      <c r="DVS52" s="8"/>
      <c r="DVT52" s="8"/>
      <c r="DVU52" s="8"/>
      <c r="DVV52" s="8"/>
      <c r="DVW52" s="8"/>
      <c r="DVX52" s="8"/>
      <c r="DVY52" s="8"/>
      <c r="DVZ52" s="8"/>
      <c r="DWA52" s="8"/>
      <c r="DWB52" s="8"/>
      <c r="DWC52" s="8"/>
      <c r="DWD52" s="8"/>
      <c r="DWE52" s="8"/>
      <c r="DWF52" s="8"/>
      <c r="DWG52" s="8"/>
      <c r="DWH52" s="8"/>
      <c r="DWI52" s="8"/>
      <c r="DWJ52" s="8"/>
      <c r="DWK52" s="8"/>
      <c r="DWL52" s="8"/>
      <c r="DWM52" s="8"/>
      <c r="DWN52" s="8"/>
      <c r="DWO52" s="8"/>
      <c r="DWP52" s="8"/>
      <c r="DWQ52" s="8"/>
      <c r="DWR52" s="8"/>
      <c r="DWS52" s="8"/>
      <c r="DWT52" s="8"/>
      <c r="DWU52" s="8"/>
      <c r="DWV52" s="8"/>
      <c r="DWW52" s="8"/>
      <c r="DWX52" s="8"/>
      <c r="DWY52" s="8"/>
      <c r="DWZ52" s="8"/>
      <c r="DXA52" s="8"/>
      <c r="DXB52" s="8"/>
      <c r="DXC52" s="8"/>
      <c r="DXD52" s="8"/>
      <c r="DXE52" s="8"/>
      <c r="DXF52" s="8"/>
      <c r="DXG52" s="8"/>
      <c r="DXH52" s="8"/>
      <c r="DXI52" s="8"/>
      <c r="DXJ52" s="8"/>
      <c r="DXK52" s="8"/>
      <c r="DXL52" s="8"/>
      <c r="DXM52" s="8"/>
      <c r="DXN52" s="8"/>
      <c r="DXO52" s="8"/>
      <c r="DXP52" s="8"/>
      <c r="DXQ52" s="8"/>
      <c r="DXR52" s="8"/>
      <c r="DXS52" s="8"/>
      <c r="DXT52" s="8"/>
      <c r="DXU52" s="8"/>
      <c r="DXV52" s="8"/>
      <c r="DXW52" s="8"/>
      <c r="DXX52" s="8"/>
      <c r="DXY52" s="8"/>
      <c r="DXZ52" s="8"/>
      <c r="DYA52" s="8"/>
      <c r="DYB52" s="8"/>
      <c r="DYC52" s="8"/>
      <c r="DYD52" s="8"/>
      <c r="DYE52" s="8"/>
      <c r="DYF52" s="8"/>
      <c r="DYG52" s="8"/>
      <c r="DYH52" s="8"/>
      <c r="DYI52" s="8"/>
      <c r="DYJ52" s="8"/>
      <c r="DYK52" s="8"/>
      <c r="DYL52" s="8"/>
      <c r="DYM52" s="8"/>
      <c r="DYN52" s="8"/>
      <c r="DYO52" s="8"/>
      <c r="DYP52" s="8"/>
      <c r="DYQ52" s="8"/>
      <c r="DYR52" s="8"/>
      <c r="DYS52" s="8"/>
      <c r="DYT52" s="8"/>
      <c r="DYU52" s="8"/>
      <c r="DYV52" s="8"/>
      <c r="DYW52" s="8"/>
      <c r="DYX52" s="8"/>
      <c r="DYY52" s="8"/>
      <c r="DYZ52" s="8"/>
      <c r="DZA52" s="8"/>
      <c r="DZB52" s="8"/>
      <c r="DZC52" s="8"/>
      <c r="DZD52" s="8"/>
      <c r="DZE52" s="8"/>
      <c r="DZF52" s="8"/>
      <c r="DZG52" s="8"/>
      <c r="DZH52" s="8"/>
      <c r="DZI52" s="8"/>
      <c r="DZJ52" s="8"/>
      <c r="DZK52" s="8"/>
      <c r="DZL52" s="8"/>
      <c r="DZM52" s="8"/>
      <c r="DZN52" s="8"/>
      <c r="DZO52" s="8"/>
      <c r="DZP52" s="8"/>
      <c r="DZQ52" s="8"/>
      <c r="DZR52" s="8"/>
      <c r="DZS52" s="8"/>
      <c r="DZT52" s="8"/>
      <c r="DZU52" s="8"/>
      <c r="DZV52" s="8"/>
      <c r="DZW52" s="8"/>
      <c r="DZX52" s="8"/>
      <c r="DZY52" s="8"/>
      <c r="DZZ52" s="8"/>
      <c r="EAA52" s="8"/>
      <c r="EAB52" s="8"/>
      <c r="EAC52" s="8"/>
      <c r="EAD52" s="8"/>
      <c r="EAE52" s="8"/>
      <c r="EAF52" s="8"/>
      <c r="EAG52" s="8"/>
      <c r="EAH52" s="8"/>
      <c r="EAI52" s="8"/>
      <c r="EAJ52" s="8"/>
      <c r="EAK52" s="8"/>
      <c r="EAL52" s="8"/>
      <c r="EAM52" s="8"/>
      <c r="EAN52" s="8"/>
      <c r="EAO52" s="8"/>
      <c r="EAP52" s="8"/>
      <c r="EAQ52" s="8"/>
      <c r="EAR52" s="8"/>
      <c r="EAS52" s="8"/>
      <c r="EAT52" s="8"/>
      <c r="EAU52" s="8"/>
      <c r="EAV52" s="8"/>
      <c r="EAW52" s="8"/>
      <c r="EAX52" s="8"/>
      <c r="EAY52" s="8"/>
      <c r="EAZ52" s="8"/>
      <c r="EBA52" s="8"/>
      <c r="EBB52" s="8"/>
      <c r="EBC52" s="8"/>
      <c r="EBD52" s="8"/>
      <c r="EBE52" s="8"/>
      <c r="EBF52" s="8"/>
      <c r="EBG52" s="8"/>
      <c r="EBH52" s="8"/>
      <c r="EBI52" s="8"/>
      <c r="EBJ52" s="8"/>
      <c r="EBK52" s="8"/>
      <c r="EBL52" s="8"/>
      <c r="EBM52" s="8"/>
      <c r="EBN52" s="8"/>
      <c r="EBO52" s="8"/>
      <c r="EBP52" s="8"/>
      <c r="EBQ52" s="8"/>
      <c r="EBR52" s="8"/>
      <c r="EBS52" s="8"/>
      <c r="EBT52" s="8"/>
      <c r="EBU52" s="8"/>
      <c r="EBV52" s="8"/>
      <c r="EBW52" s="8"/>
      <c r="EBX52" s="8"/>
      <c r="EBY52" s="8"/>
      <c r="EBZ52" s="8"/>
      <c r="ECA52" s="8"/>
      <c r="ECB52" s="8"/>
      <c r="ECC52" s="8"/>
      <c r="ECD52" s="8"/>
      <c r="ECE52" s="8"/>
      <c r="ECF52" s="8"/>
      <c r="ECG52" s="8"/>
      <c r="ECH52" s="8"/>
      <c r="ECI52" s="8"/>
      <c r="ECJ52" s="8"/>
      <c r="ECK52" s="8"/>
      <c r="ECL52" s="8"/>
      <c r="ECM52" s="8"/>
      <c r="ECN52" s="8"/>
      <c r="ECO52" s="8"/>
      <c r="ECP52" s="8"/>
      <c r="ECQ52" s="8"/>
      <c r="ECR52" s="8"/>
      <c r="ECS52" s="8"/>
      <c r="ECT52" s="8"/>
      <c r="ECU52" s="8"/>
      <c r="ECV52" s="8"/>
      <c r="ECW52" s="8"/>
      <c r="ECX52" s="8"/>
      <c r="ECY52" s="8"/>
      <c r="ECZ52" s="8"/>
      <c r="EDA52" s="8"/>
      <c r="EDB52" s="8"/>
      <c r="EDC52" s="8"/>
      <c r="EDD52" s="8"/>
      <c r="EDE52" s="8"/>
      <c r="EDF52" s="8"/>
      <c r="EDG52" s="8"/>
      <c r="EDH52" s="8"/>
      <c r="EDI52" s="8"/>
      <c r="EDJ52" s="8"/>
      <c r="EDK52" s="8"/>
      <c r="EDL52" s="8"/>
      <c r="EDM52" s="8"/>
      <c r="EDN52" s="8"/>
      <c r="EDO52" s="8"/>
      <c r="EDP52" s="8"/>
      <c r="EDQ52" s="8"/>
      <c r="EDR52" s="8"/>
      <c r="EDS52" s="8"/>
      <c r="EDT52" s="8"/>
      <c r="EDU52" s="8"/>
      <c r="EDV52" s="8"/>
      <c r="EDW52" s="8"/>
      <c r="EDX52" s="8"/>
      <c r="EDY52" s="8"/>
      <c r="EDZ52" s="8"/>
      <c r="EEA52" s="8"/>
      <c r="EEB52" s="8"/>
      <c r="EEC52" s="8"/>
      <c r="EED52" s="8"/>
      <c r="EEE52" s="8"/>
      <c r="EEF52" s="8"/>
      <c r="EEG52" s="8"/>
      <c r="EEH52" s="8"/>
      <c r="EEI52" s="8"/>
      <c r="EEJ52" s="8"/>
      <c r="EEK52" s="8"/>
      <c r="EEL52" s="8"/>
      <c r="EEM52" s="8"/>
      <c r="EEN52" s="8"/>
      <c r="EEO52" s="8"/>
      <c r="EEP52" s="8"/>
      <c r="EEQ52" s="8"/>
      <c r="EER52" s="8"/>
      <c r="EES52" s="8"/>
      <c r="EET52" s="8"/>
      <c r="EEU52" s="8"/>
      <c r="EEV52" s="8"/>
      <c r="EEW52" s="8"/>
      <c r="EEX52" s="8"/>
      <c r="EEY52" s="8"/>
      <c r="EEZ52" s="8"/>
      <c r="EFA52" s="8"/>
      <c r="EFB52" s="8"/>
      <c r="EFC52" s="8"/>
      <c r="EFD52" s="8"/>
      <c r="EFE52" s="8"/>
      <c r="EFF52" s="8"/>
      <c r="EFG52" s="8"/>
      <c r="EFH52" s="8"/>
      <c r="EFI52" s="8"/>
      <c r="EFJ52" s="8"/>
      <c r="EFK52" s="8"/>
      <c r="EFL52" s="8"/>
      <c r="EFM52" s="8"/>
      <c r="EFN52" s="8"/>
      <c r="EFO52" s="8"/>
      <c r="EFP52" s="8"/>
      <c r="EFQ52" s="8"/>
      <c r="EFR52" s="8"/>
      <c r="EFS52" s="8"/>
      <c r="EFT52" s="8"/>
      <c r="EFU52" s="8"/>
      <c r="EFV52" s="8"/>
      <c r="EFW52" s="8"/>
      <c r="EFX52" s="8"/>
      <c r="EFY52" s="8"/>
      <c r="EFZ52" s="8"/>
      <c r="EGA52" s="8"/>
      <c r="EGB52" s="8"/>
      <c r="EGC52" s="8"/>
      <c r="EGD52" s="8"/>
      <c r="EGE52" s="8"/>
      <c r="EGF52" s="8"/>
      <c r="EGG52" s="8"/>
      <c r="EGH52" s="8"/>
      <c r="EGI52" s="8"/>
      <c r="EGJ52" s="8"/>
      <c r="EGK52" s="8"/>
      <c r="EGL52" s="8"/>
      <c r="EGM52" s="8"/>
      <c r="EGN52" s="8"/>
      <c r="EGO52" s="8"/>
      <c r="EGP52" s="8"/>
      <c r="EGQ52" s="8"/>
      <c r="EGR52" s="8"/>
      <c r="EGS52" s="8"/>
      <c r="EGT52" s="8"/>
      <c r="EGU52" s="8"/>
      <c r="EGV52" s="8"/>
      <c r="EGW52" s="8"/>
      <c r="EGX52" s="8"/>
      <c r="EGY52" s="8"/>
      <c r="EGZ52" s="8"/>
      <c r="EHA52" s="8"/>
      <c r="EHB52" s="8"/>
      <c r="EHC52" s="8"/>
      <c r="EHD52" s="8"/>
      <c r="EHE52" s="8"/>
      <c r="EHF52" s="8"/>
      <c r="EHG52" s="8"/>
      <c r="EHH52" s="8"/>
      <c r="EHI52" s="8"/>
      <c r="EHJ52" s="8"/>
      <c r="EHK52" s="8"/>
      <c r="EHL52" s="8"/>
      <c r="EHM52" s="8"/>
      <c r="EHN52" s="8"/>
      <c r="EHO52" s="8"/>
      <c r="EHP52" s="8"/>
      <c r="EHQ52" s="8"/>
      <c r="EHR52" s="8"/>
      <c r="EHS52" s="8"/>
      <c r="EHT52" s="8"/>
      <c r="EHU52" s="8"/>
      <c r="EHV52" s="8"/>
      <c r="EHW52" s="8"/>
      <c r="EHX52" s="8"/>
      <c r="EHY52" s="8"/>
      <c r="EHZ52" s="8"/>
      <c r="EIA52" s="8"/>
      <c r="EIB52" s="8"/>
      <c r="EIC52" s="8"/>
      <c r="EID52" s="8"/>
      <c r="EIE52" s="8"/>
      <c r="EIF52" s="8"/>
      <c r="EIG52" s="8"/>
      <c r="EIH52" s="8"/>
      <c r="EII52" s="8"/>
      <c r="EIJ52" s="8"/>
      <c r="EIK52" s="8"/>
      <c r="EIL52" s="8"/>
      <c r="EIM52" s="8"/>
      <c r="EIN52" s="8"/>
      <c r="EIO52" s="8"/>
      <c r="EIP52" s="8"/>
      <c r="EIQ52" s="8"/>
      <c r="EIR52" s="8"/>
      <c r="EIS52" s="8"/>
      <c r="EIT52" s="8"/>
      <c r="EIU52" s="8"/>
      <c r="EIV52" s="8"/>
      <c r="EIW52" s="8"/>
      <c r="EIX52" s="8"/>
      <c r="EIY52" s="8"/>
      <c r="EIZ52" s="8"/>
      <c r="EJA52" s="8"/>
      <c r="EJB52" s="8"/>
      <c r="EJC52" s="8"/>
      <c r="EJD52" s="8"/>
      <c r="EJE52" s="8"/>
      <c r="EJF52" s="8"/>
      <c r="EJG52" s="8"/>
      <c r="EJH52" s="8"/>
      <c r="EJI52" s="8"/>
      <c r="EJJ52" s="8"/>
      <c r="EJK52" s="8"/>
      <c r="EJL52" s="8"/>
      <c r="EJM52" s="8"/>
      <c r="EJN52" s="8"/>
      <c r="EJO52" s="8"/>
      <c r="EJP52" s="8"/>
      <c r="EJQ52" s="8"/>
      <c r="EJR52" s="8"/>
      <c r="EJS52" s="8"/>
      <c r="EJT52" s="8"/>
      <c r="EJU52" s="8"/>
      <c r="EJV52" s="8"/>
      <c r="EJW52" s="8"/>
      <c r="EJX52" s="8"/>
      <c r="EJY52" s="8"/>
      <c r="EJZ52" s="8"/>
      <c r="EKA52" s="8"/>
      <c r="EKB52" s="8"/>
      <c r="EKC52" s="8"/>
      <c r="EKD52" s="8"/>
      <c r="EKE52" s="8"/>
      <c r="EKF52" s="8"/>
      <c r="EKG52" s="8"/>
      <c r="EKH52" s="8"/>
      <c r="EKI52" s="8"/>
      <c r="EKJ52" s="8"/>
      <c r="EKK52" s="8"/>
      <c r="EKL52" s="8"/>
      <c r="EKM52" s="8"/>
      <c r="EKN52" s="8"/>
      <c r="EKO52" s="8"/>
      <c r="EKP52" s="8"/>
      <c r="EKQ52" s="8"/>
      <c r="EKR52" s="8"/>
      <c r="EKS52" s="8"/>
      <c r="EKT52" s="8"/>
      <c r="EKU52" s="8"/>
      <c r="EKV52" s="8"/>
      <c r="EKW52" s="8"/>
      <c r="EKX52" s="8"/>
      <c r="EKY52" s="8"/>
      <c r="EKZ52" s="8"/>
      <c r="ELA52" s="8"/>
      <c r="ELB52" s="8"/>
      <c r="ELC52" s="8"/>
      <c r="ELD52" s="8"/>
      <c r="ELE52" s="8"/>
      <c r="ELF52" s="8"/>
      <c r="ELG52" s="8"/>
      <c r="ELH52" s="8"/>
      <c r="ELI52" s="8"/>
      <c r="ELJ52" s="8"/>
      <c r="ELK52" s="8"/>
      <c r="ELL52" s="8"/>
      <c r="ELM52" s="8"/>
      <c r="ELN52" s="8"/>
      <c r="ELO52" s="8"/>
      <c r="ELP52" s="8"/>
      <c r="ELQ52" s="8"/>
      <c r="ELR52" s="8"/>
      <c r="ELS52" s="8"/>
      <c r="ELT52" s="8"/>
      <c r="ELU52" s="8"/>
      <c r="ELV52" s="8"/>
      <c r="ELW52" s="8"/>
      <c r="ELX52" s="8"/>
      <c r="ELY52" s="8"/>
      <c r="ELZ52" s="8"/>
      <c r="EMA52" s="8"/>
      <c r="EMB52" s="8"/>
      <c r="EMC52" s="8"/>
      <c r="EMD52" s="8"/>
      <c r="EME52" s="8"/>
      <c r="EMF52" s="8"/>
      <c r="EMG52" s="8"/>
      <c r="EMH52" s="8"/>
      <c r="EMI52" s="8"/>
      <c r="EMJ52" s="8"/>
      <c r="EMK52" s="8"/>
      <c r="EML52" s="8"/>
      <c r="EMM52" s="8"/>
      <c r="EMN52" s="8"/>
      <c r="EMO52" s="8"/>
      <c r="EMP52" s="8"/>
      <c r="EMQ52" s="8"/>
      <c r="EMR52" s="8"/>
      <c r="EMS52" s="8"/>
      <c r="EMT52" s="8"/>
      <c r="EMU52" s="8"/>
      <c r="EMV52" s="8"/>
      <c r="EMW52" s="8"/>
      <c r="EMX52" s="8"/>
      <c r="EMY52" s="8"/>
      <c r="EMZ52" s="8"/>
      <c r="ENA52" s="8"/>
      <c r="ENB52" s="8"/>
      <c r="ENC52" s="8"/>
      <c r="END52" s="8"/>
      <c r="ENE52" s="8"/>
      <c r="ENF52" s="8"/>
      <c r="ENG52" s="8"/>
      <c r="ENH52" s="8"/>
      <c r="ENI52" s="8"/>
      <c r="ENJ52" s="8"/>
      <c r="ENK52" s="8"/>
      <c r="ENL52" s="8"/>
      <c r="ENM52" s="8"/>
      <c r="ENN52" s="8"/>
      <c r="ENO52" s="8"/>
      <c r="ENP52" s="8"/>
      <c r="ENQ52" s="8"/>
      <c r="ENR52" s="8"/>
      <c r="ENS52" s="8"/>
      <c r="ENT52" s="8"/>
      <c r="ENU52" s="8"/>
      <c r="ENV52" s="8"/>
      <c r="ENW52" s="8"/>
      <c r="ENX52" s="8"/>
      <c r="ENY52" s="8"/>
      <c r="ENZ52" s="8"/>
      <c r="EOA52" s="8"/>
      <c r="EOB52" s="8"/>
      <c r="EOC52" s="8"/>
      <c r="EOD52" s="8"/>
      <c r="EOE52" s="8"/>
      <c r="EOF52" s="8"/>
      <c r="EOG52" s="8"/>
      <c r="EOH52" s="8"/>
      <c r="EOI52" s="8"/>
      <c r="EOJ52" s="8"/>
      <c r="EOK52" s="8"/>
      <c r="EOL52" s="8"/>
      <c r="EOM52" s="8"/>
      <c r="EON52" s="8"/>
      <c r="EOO52" s="8"/>
      <c r="EOP52" s="8"/>
      <c r="EOQ52" s="8"/>
      <c r="EOR52" s="8"/>
      <c r="EOS52" s="8"/>
      <c r="EOT52" s="8"/>
      <c r="EOU52" s="8"/>
      <c r="EOV52" s="8"/>
      <c r="EOW52" s="8"/>
      <c r="EOX52" s="8"/>
      <c r="EOY52" s="8"/>
      <c r="EOZ52" s="8"/>
      <c r="EPA52" s="8"/>
      <c r="EPB52" s="8"/>
      <c r="EPC52" s="8"/>
      <c r="EPD52" s="8"/>
      <c r="EPE52" s="8"/>
      <c r="EPF52" s="8"/>
      <c r="EPG52" s="8"/>
      <c r="EPH52" s="8"/>
      <c r="EPI52" s="8"/>
      <c r="EPJ52" s="8"/>
      <c r="EPK52" s="8"/>
      <c r="EPL52" s="8"/>
      <c r="EPM52" s="8"/>
      <c r="EPN52" s="8"/>
      <c r="EPO52" s="8"/>
      <c r="EPP52" s="8"/>
      <c r="EPQ52" s="8"/>
      <c r="EPR52" s="8"/>
      <c r="EPS52" s="8"/>
      <c r="EPT52" s="8"/>
      <c r="EPU52" s="8"/>
      <c r="EPV52" s="8"/>
      <c r="EPW52" s="8"/>
      <c r="EPX52" s="8"/>
      <c r="EPY52" s="8"/>
      <c r="EPZ52" s="8"/>
      <c r="EQA52" s="8"/>
      <c r="EQB52" s="8"/>
      <c r="EQC52" s="8"/>
      <c r="EQD52" s="8"/>
      <c r="EQE52" s="8"/>
      <c r="EQF52" s="8"/>
      <c r="EQG52" s="8"/>
      <c r="EQH52" s="8"/>
      <c r="EQI52" s="8"/>
      <c r="EQJ52" s="8"/>
      <c r="EQK52" s="8"/>
      <c r="EQL52" s="8"/>
      <c r="EQM52" s="8"/>
      <c r="EQN52" s="8"/>
      <c r="EQO52" s="8"/>
      <c r="EQP52" s="8"/>
      <c r="EQQ52" s="8"/>
      <c r="EQR52" s="8"/>
      <c r="EQS52" s="8"/>
      <c r="EQT52" s="8"/>
      <c r="EQU52" s="8"/>
      <c r="EQV52" s="8"/>
      <c r="EQW52" s="8"/>
      <c r="EQX52" s="8"/>
      <c r="EQY52" s="8"/>
      <c r="EQZ52" s="8"/>
      <c r="ERA52" s="8"/>
      <c r="ERB52" s="8"/>
      <c r="ERC52" s="8"/>
      <c r="ERD52" s="8"/>
      <c r="ERE52" s="8"/>
      <c r="ERF52" s="8"/>
      <c r="ERG52" s="8"/>
      <c r="ERH52" s="8"/>
      <c r="ERI52" s="8"/>
      <c r="ERJ52" s="8"/>
      <c r="ERK52" s="8"/>
      <c r="ERL52" s="8"/>
      <c r="ERM52" s="8"/>
      <c r="ERN52" s="8"/>
      <c r="ERO52" s="8"/>
      <c r="ERP52" s="8"/>
      <c r="ERQ52" s="8"/>
      <c r="ERR52" s="8"/>
      <c r="ERS52" s="8"/>
      <c r="ERT52" s="8"/>
      <c r="ERU52" s="8"/>
      <c r="ERV52" s="8"/>
      <c r="ERW52" s="8"/>
      <c r="ERX52" s="8"/>
      <c r="ERY52" s="8"/>
      <c r="ERZ52" s="8"/>
      <c r="ESA52" s="8"/>
      <c r="ESB52" s="8"/>
      <c r="ESC52" s="8"/>
      <c r="ESD52" s="8"/>
      <c r="ESE52" s="8"/>
      <c r="ESF52" s="8"/>
      <c r="ESG52" s="8"/>
      <c r="ESH52" s="8"/>
      <c r="ESI52" s="8"/>
      <c r="ESJ52" s="8"/>
      <c r="ESK52" s="8"/>
      <c r="ESL52" s="8"/>
      <c r="ESM52" s="8"/>
      <c r="ESN52" s="8"/>
      <c r="ESO52" s="8"/>
      <c r="ESP52" s="8"/>
      <c r="ESQ52" s="8"/>
      <c r="ESR52" s="8"/>
      <c r="ESS52" s="8"/>
      <c r="EST52" s="8"/>
      <c r="ESU52" s="8"/>
      <c r="ESV52" s="8"/>
      <c r="ESW52" s="8"/>
      <c r="ESX52" s="8"/>
      <c r="ESY52" s="8"/>
      <c r="ESZ52" s="8"/>
      <c r="ETA52" s="8"/>
      <c r="ETB52" s="8"/>
      <c r="ETC52" s="8"/>
      <c r="ETD52" s="8"/>
      <c r="ETE52" s="8"/>
      <c r="ETF52" s="8"/>
      <c r="ETG52" s="8"/>
      <c r="ETH52" s="8"/>
      <c r="ETI52" s="8"/>
      <c r="ETJ52" s="8"/>
      <c r="ETK52" s="8"/>
      <c r="ETL52" s="8"/>
      <c r="ETM52" s="8"/>
      <c r="ETN52" s="8"/>
      <c r="ETO52" s="8"/>
      <c r="ETP52" s="8"/>
      <c r="ETQ52" s="8"/>
      <c r="ETR52" s="8"/>
      <c r="ETS52" s="8"/>
      <c r="ETT52" s="8"/>
      <c r="ETU52" s="8"/>
      <c r="ETV52" s="8"/>
      <c r="ETW52" s="8"/>
      <c r="ETX52" s="8"/>
      <c r="ETY52" s="8"/>
      <c r="ETZ52" s="8"/>
      <c r="EUA52" s="8"/>
      <c r="EUB52" s="8"/>
      <c r="EUC52" s="8"/>
      <c r="EUD52" s="8"/>
      <c r="EUE52" s="8"/>
      <c r="EUF52" s="8"/>
      <c r="EUG52" s="8"/>
      <c r="EUH52" s="8"/>
      <c r="EUI52" s="8"/>
      <c r="EUJ52" s="8"/>
      <c r="EUK52" s="8"/>
      <c r="EUL52" s="8"/>
      <c r="EUM52" s="8"/>
      <c r="EUN52" s="8"/>
      <c r="EUO52" s="8"/>
      <c r="EUP52" s="8"/>
      <c r="EUQ52" s="8"/>
      <c r="EUR52" s="8"/>
      <c r="EUS52" s="8"/>
      <c r="EUT52" s="8"/>
      <c r="EUU52" s="8"/>
      <c r="EUV52" s="8"/>
      <c r="EUW52" s="8"/>
      <c r="EUX52" s="8"/>
      <c r="EUY52" s="8"/>
      <c r="EUZ52" s="8"/>
      <c r="EVA52" s="8"/>
      <c r="EVB52" s="8"/>
      <c r="EVC52" s="8"/>
      <c r="EVD52" s="8"/>
      <c r="EVE52" s="8"/>
      <c r="EVF52" s="8"/>
      <c r="EVG52" s="8"/>
      <c r="EVH52" s="8"/>
      <c r="EVI52" s="8"/>
      <c r="EVJ52" s="8"/>
      <c r="EVK52" s="8"/>
      <c r="EVL52" s="8"/>
      <c r="EVM52" s="8"/>
      <c r="EVN52" s="8"/>
      <c r="EVO52" s="8"/>
      <c r="EVP52" s="8"/>
      <c r="EVQ52" s="8"/>
      <c r="EVR52" s="8"/>
      <c r="EVS52" s="8"/>
      <c r="EVT52" s="8"/>
      <c r="EVU52" s="8"/>
      <c r="EVV52" s="8"/>
      <c r="EVW52" s="8"/>
      <c r="EVX52" s="8"/>
      <c r="EVY52" s="8"/>
      <c r="EVZ52" s="8"/>
      <c r="EWA52" s="8"/>
      <c r="EWB52" s="8"/>
      <c r="EWC52" s="8"/>
      <c r="EWD52" s="8"/>
      <c r="EWE52" s="8"/>
      <c r="EWF52" s="8"/>
      <c r="EWG52" s="8"/>
      <c r="EWH52" s="8"/>
      <c r="EWI52" s="8"/>
      <c r="EWJ52" s="8"/>
      <c r="EWK52" s="8"/>
      <c r="EWL52" s="8"/>
      <c r="EWM52" s="8"/>
      <c r="EWN52" s="8"/>
      <c r="EWO52" s="8"/>
      <c r="EWP52" s="8"/>
      <c r="EWQ52" s="8"/>
      <c r="EWR52" s="8"/>
      <c r="EWS52" s="8"/>
      <c r="EWT52" s="8"/>
      <c r="EWU52" s="8"/>
      <c r="EWV52" s="8"/>
      <c r="EWW52" s="8"/>
      <c r="EWX52" s="8"/>
      <c r="EWY52" s="8"/>
      <c r="EWZ52" s="8"/>
      <c r="EXA52" s="8"/>
      <c r="EXB52" s="8"/>
      <c r="EXC52" s="8"/>
      <c r="EXD52" s="8"/>
      <c r="EXE52" s="8"/>
      <c r="EXF52" s="8"/>
      <c r="EXG52" s="8"/>
      <c r="EXH52" s="8"/>
      <c r="EXI52" s="8"/>
      <c r="EXJ52" s="8"/>
      <c r="EXK52" s="8"/>
      <c r="EXL52" s="8"/>
      <c r="EXM52" s="8"/>
      <c r="EXN52" s="8"/>
      <c r="EXO52" s="8"/>
      <c r="EXP52" s="8"/>
      <c r="EXQ52" s="8"/>
      <c r="EXR52" s="8"/>
      <c r="EXS52" s="8"/>
      <c r="EXT52" s="8"/>
      <c r="EXU52" s="8"/>
      <c r="EXV52" s="8"/>
      <c r="EXW52" s="8"/>
      <c r="EXX52" s="8"/>
      <c r="EXY52" s="8"/>
      <c r="EXZ52" s="8"/>
      <c r="EYA52" s="8"/>
      <c r="EYB52" s="8"/>
      <c r="EYC52" s="8"/>
      <c r="EYD52" s="8"/>
      <c r="EYE52" s="8"/>
      <c r="EYF52" s="8"/>
      <c r="EYG52" s="8"/>
      <c r="EYH52" s="8"/>
      <c r="EYI52" s="8"/>
      <c r="EYJ52" s="8"/>
      <c r="EYK52" s="8"/>
      <c r="EYL52" s="8"/>
      <c r="EYM52" s="8"/>
      <c r="EYN52" s="8"/>
      <c r="EYO52" s="8"/>
      <c r="EYP52" s="8"/>
      <c r="EYQ52" s="8"/>
      <c r="EYR52" s="8"/>
      <c r="EYS52" s="8"/>
      <c r="EYT52" s="8"/>
      <c r="EYU52" s="8"/>
      <c r="EYV52" s="8"/>
      <c r="EYW52" s="8"/>
      <c r="EYX52" s="8"/>
      <c r="EYY52" s="8"/>
      <c r="EYZ52" s="8"/>
      <c r="EZA52" s="8"/>
      <c r="EZB52" s="8"/>
      <c r="EZC52" s="8"/>
      <c r="EZD52" s="8"/>
      <c r="EZE52" s="8"/>
      <c r="EZF52" s="8"/>
      <c r="EZG52" s="8"/>
      <c r="EZH52" s="8"/>
      <c r="EZI52" s="8"/>
      <c r="EZJ52" s="8"/>
      <c r="EZK52" s="8"/>
      <c r="EZL52" s="8"/>
      <c r="EZM52" s="8"/>
      <c r="EZN52" s="8"/>
      <c r="EZO52" s="8"/>
      <c r="EZP52" s="8"/>
      <c r="EZQ52" s="8"/>
      <c r="EZR52" s="8"/>
      <c r="EZS52" s="8"/>
      <c r="EZT52" s="8"/>
      <c r="EZU52" s="8"/>
      <c r="EZV52" s="8"/>
      <c r="EZW52" s="8"/>
      <c r="EZX52" s="8"/>
      <c r="EZY52" s="8"/>
      <c r="EZZ52" s="8"/>
      <c r="FAA52" s="8"/>
      <c r="FAB52" s="8"/>
      <c r="FAC52" s="8"/>
      <c r="FAD52" s="8"/>
      <c r="FAE52" s="8"/>
      <c r="FAF52" s="8"/>
      <c r="FAG52" s="8"/>
      <c r="FAH52" s="8"/>
      <c r="FAI52" s="8"/>
      <c r="FAJ52" s="8"/>
      <c r="FAK52" s="8"/>
      <c r="FAL52" s="8"/>
      <c r="FAM52" s="8"/>
      <c r="FAN52" s="8"/>
      <c r="FAO52" s="8"/>
      <c r="FAP52" s="8"/>
      <c r="FAQ52" s="8"/>
      <c r="FAR52" s="8"/>
      <c r="FAS52" s="8"/>
      <c r="FAT52" s="8"/>
      <c r="FAU52" s="8"/>
      <c r="FAV52" s="8"/>
      <c r="FAW52" s="8"/>
      <c r="FAX52" s="8"/>
      <c r="FAY52" s="8"/>
      <c r="FAZ52" s="8"/>
      <c r="FBA52" s="8"/>
      <c r="FBB52" s="8"/>
      <c r="FBC52" s="8"/>
      <c r="FBD52" s="8"/>
      <c r="FBE52" s="8"/>
      <c r="FBF52" s="8"/>
      <c r="FBG52" s="8"/>
      <c r="FBH52" s="8"/>
      <c r="FBI52" s="8"/>
      <c r="FBJ52" s="8"/>
      <c r="FBK52" s="8"/>
      <c r="FBL52" s="8"/>
      <c r="FBM52" s="8"/>
      <c r="FBN52" s="8"/>
      <c r="FBO52" s="8"/>
      <c r="FBP52" s="8"/>
      <c r="FBQ52" s="8"/>
      <c r="FBR52" s="8"/>
      <c r="FBS52" s="8"/>
      <c r="FBT52" s="8"/>
      <c r="FBU52" s="8"/>
      <c r="FBV52" s="8"/>
      <c r="FBW52" s="8"/>
      <c r="FBX52" s="8"/>
      <c r="FBY52" s="8"/>
      <c r="FBZ52" s="8"/>
      <c r="FCA52" s="8"/>
      <c r="FCB52" s="8"/>
      <c r="FCC52" s="8"/>
      <c r="FCD52" s="8"/>
      <c r="FCE52" s="8"/>
      <c r="FCF52" s="8"/>
      <c r="FCG52" s="8"/>
      <c r="FCH52" s="8"/>
      <c r="FCI52" s="8"/>
      <c r="FCJ52" s="8"/>
      <c r="FCK52" s="8"/>
      <c r="FCL52" s="8"/>
      <c r="FCM52" s="8"/>
      <c r="FCN52" s="8"/>
      <c r="FCO52" s="8"/>
      <c r="FCP52" s="8"/>
      <c r="FCQ52" s="8"/>
      <c r="FCR52" s="8"/>
      <c r="FCS52" s="8"/>
      <c r="FCT52" s="8"/>
      <c r="FCU52" s="8"/>
      <c r="FCV52" s="8"/>
      <c r="FCW52" s="8"/>
      <c r="FCX52" s="8"/>
      <c r="FCY52" s="8"/>
      <c r="FCZ52" s="8"/>
      <c r="FDA52" s="8"/>
      <c r="FDB52" s="8"/>
      <c r="FDC52" s="8"/>
      <c r="FDD52" s="8"/>
      <c r="FDE52" s="8"/>
      <c r="FDF52" s="8"/>
      <c r="FDG52" s="8"/>
      <c r="FDH52" s="8"/>
      <c r="FDI52" s="8"/>
      <c r="FDJ52" s="8"/>
      <c r="FDK52" s="8"/>
      <c r="FDL52" s="8"/>
      <c r="FDM52" s="8"/>
      <c r="FDN52" s="8"/>
      <c r="FDO52" s="8"/>
      <c r="FDP52" s="8"/>
      <c r="FDQ52" s="8"/>
      <c r="FDR52" s="8"/>
      <c r="FDS52" s="8"/>
      <c r="FDT52" s="8"/>
      <c r="FDU52" s="8"/>
      <c r="FDV52" s="8"/>
      <c r="FDW52" s="8"/>
      <c r="FDX52" s="8"/>
      <c r="FDY52" s="8"/>
      <c r="FDZ52" s="8"/>
      <c r="FEA52" s="8"/>
      <c r="FEB52" s="8"/>
      <c r="FEC52" s="8"/>
      <c r="FED52" s="8"/>
      <c r="FEE52" s="8"/>
      <c r="FEF52" s="8"/>
      <c r="FEG52" s="8"/>
      <c r="FEH52" s="8"/>
      <c r="FEI52" s="8"/>
      <c r="FEJ52" s="8"/>
      <c r="FEK52" s="8"/>
      <c r="FEL52" s="8"/>
      <c r="FEM52" s="8"/>
      <c r="FEN52" s="8"/>
      <c r="FEO52" s="8"/>
      <c r="FEP52" s="8"/>
      <c r="FEQ52" s="8"/>
      <c r="FER52" s="8"/>
      <c r="FES52" s="8"/>
      <c r="FET52" s="8"/>
      <c r="FEU52" s="8"/>
      <c r="FEV52" s="8"/>
      <c r="FEW52" s="8"/>
      <c r="FEX52" s="8"/>
      <c r="FEY52" s="8"/>
      <c r="FEZ52" s="8"/>
      <c r="FFA52" s="8"/>
      <c r="FFB52" s="8"/>
      <c r="FFC52" s="8"/>
      <c r="FFD52" s="8"/>
      <c r="FFE52" s="8"/>
      <c r="FFF52" s="8"/>
      <c r="FFG52" s="8"/>
      <c r="FFH52" s="8"/>
      <c r="FFI52" s="8"/>
      <c r="FFJ52" s="8"/>
      <c r="FFK52" s="8"/>
      <c r="FFL52" s="8"/>
      <c r="FFM52" s="8"/>
      <c r="FFN52" s="8"/>
      <c r="FFO52" s="8"/>
      <c r="FFP52" s="8"/>
      <c r="FFQ52" s="8"/>
      <c r="FFR52" s="8"/>
      <c r="FFS52" s="8"/>
      <c r="FFT52" s="8"/>
      <c r="FFU52" s="8"/>
      <c r="FFV52" s="8"/>
      <c r="FFW52" s="8"/>
      <c r="FFX52" s="8"/>
      <c r="FFY52" s="8"/>
      <c r="FFZ52" s="8"/>
      <c r="FGA52" s="8"/>
      <c r="FGB52" s="8"/>
      <c r="FGC52" s="8"/>
      <c r="FGD52" s="8"/>
      <c r="FGE52" s="8"/>
      <c r="FGF52" s="8"/>
      <c r="FGG52" s="8"/>
      <c r="FGH52" s="8"/>
      <c r="FGI52" s="8"/>
      <c r="FGJ52" s="8"/>
      <c r="FGK52" s="8"/>
      <c r="FGL52" s="8"/>
      <c r="FGM52" s="8"/>
      <c r="FGN52" s="8"/>
      <c r="FGO52" s="8"/>
      <c r="FGP52" s="8"/>
      <c r="FGQ52" s="8"/>
      <c r="FGR52" s="8"/>
      <c r="FGS52" s="8"/>
      <c r="FGT52" s="8"/>
      <c r="FGU52" s="8"/>
      <c r="FGV52" s="8"/>
      <c r="FGW52" s="8"/>
      <c r="FGX52" s="8"/>
      <c r="FGY52" s="8"/>
      <c r="FGZ52" s="8"/>
      <c r="FHA52" s="8"/>
      <c r="FHB52" s="8"/>
      <c r="FHC52" s="8"/>
      <c r="FHD52" s="8"/>
      <c r="FHE52" s="8"/>
      <c r="FHF52" s="8"/>
      <c r="FHG52" s="8"/>
      <c r="FHH52" s="8"/>
      <c r="FHI52" s="8"/>
      <c r="FHJ52" s="8"/>
      <c r="FHK52" s="8"/>
      <c r="FHL52" s="8"/>
      <c r="FHM52" s="8"/>
      <c r="FHN52" s="8"/>
      <c r="FHO52" s="8"/>
      <c r="FHP52" s="8"/>
      <c r="FHQ52" s="8"/>
      <c r="FHR52" s="8"/>
      <c r="FHS52" s="8"/>
      <c r="FHT52" s="8"/>
      <c r="FHU52" s="8"/>
      <c r="FHV52" s="8"/>
      <c r="FHW52" s="8"/>
      <c r="FHX52" s="8"/>
      <c r="FHY52" s="8"/>
      <c r="FHZ52" s="8"/>
      <c r="FIA52" s="8"/>
      <c r="FIB52" s="8"/>
      <c r="FIC52" s="8"/>
      <c r="FID52" s="8"/>
      <c r="FIE52" s="8"/>
      <c r="FIF52" s="8"/>
      <c r="FIG52" s="8"/>
      <c r="FIH52" s="8"/>
      <c r="FII52" s="8"/>
      <c r="FIJ52" s="8"/>
      <c r="FIK52" s="8"/>
      <c r="FIL52" s="8"/>
      <c r="FIM52" s="8"/>
      <c r="FIN52" s="8"/>
      <c r="FIO52" s="8"/>
      <c r="FIP52" s="8"/>
      <c r="FIQ52" s="8"/>
      <c r="FIR52" s="8"/>
      <c r="FIS52" s="8"/>
      <c r="FIT52" s="8"/>
      <c r="FIU52" s="8"/>
      <c r="FIV52" s="8"/>
      <c r="FIW52" s="8"/>
      <c r="FIX52" s="8"/>
      <c r="FIY52" s="8"/>
      <c r="FIZ52" s="8"/>
      <c r="FJA52" s="8"/>
      <c r="FJB52" s="8"/>
      <c r="FJC52" s="8"/>
      <c r="FJD52" s="8"/>
      <c r="FJE52" s="8"/>
      <c r="FJF52" s="8"/>
      <c r="FJG52" s="8"/>
      <c r="FJH52" s="8"/>
      <c r="FJI52" s="8"/>
      <c r="FJJ52" s="8"/>
      <c r="FJK52" s="8"/>
      <c r="FJL52" s="8"/>
      <c r="FJM52" s="8"/>
      <c r="FJN52" s="8"/>
      <c r="FJO52" s="8"/>
      <c r="FJP52" s="8"/>
      <c r="FJQ52" s="8"/>
      <c r="FJR52" s="8"/>
      <c r="FJS52" s="8"/>
      <c r="FJT52" s="8"/>
      <c r="FJU52" s="8"/>
      <c r="FJV52" s="8"/>
      <c r="FJW52" s="8"/>
      <c r="FJX52" s="8"/>
      <c r="FJY52" s="8"/>
      <c r="FJZ52" s="8"/>
      <c r="FKA52" s="8"/>
      <c r="FKB52" s="8"/>
      <c r="FKC52" s="8"/>
      <c r="FKD52" s="8"/>
      <c r="FKE52" s="8"/>
      <c r="FKF52" s="8"/>
      <c r="FKG52" s="8"/>
      <c r="FKH52" s="8"/>
      <c r="FKI52" s="8"/>
      <c r="FKJ52" s="8"/>
      <c r="FKK52" s="8"/>
      <c r="FKL52" s="8"/>
      <c r="FKM52" s="8"/>
      <c r="FKN52" s="8"/>
      <c r="FKO52" s="8"/>
      <c r="FKP52" s="8"/>
      <c r="FKQ52" s="8"/>
      <c r="FKR52" s="8"/>
      <c r="FKS52" s="8"/>
      <c r="FKT52" s="8"/>
      <c r="FKU52" s="8"/>
      <c r="FKV52" s="8"/>
      <c r="FKW52" s="8"/>
      <c r="FKX52" s="8"/>
      <c r="FKY52" s="8"/>
      <c r="FKZ52" s="8"/>
      <c r="FLA52" s="8"/>
      <c r="FLB52" s="8"/>
      <c r="FLC52" s="8"/>
      <c r="FLD52" s="8"/>
      <c r="FLE52" s="8"/>
      <c r="FLF52" s="8"/>
      <c r="FLG52" s="8"/>
      <c r="FLH52" s="8"/>
      <c r="FLI52" s="8"/>
      <c r="FLJ52" s="8"/>
      <c r="FLK52" s="8"/>
      <c r="FLL52" s="8"/>
      <c r="FLM52" s="8"/>
      <c r="FLN52" s="8"/>
      <c r="FLO52" s="8"/>
      <c r="FLP52" s="8"/>
      <c r="FLQ52" s="8"/>
      <c r="FLR52" s="8"/>
      <c r="FLS52" s="8"/>
      <c r="FLT52" s="8"/>
      <c r="FLU52" s="8"/>
      <c r="FLV52" s="8"/>
      <c r="FLW52" s="8"/>
      <c r="FLX52" s="8"/>
      <c r="FLY52" s="8"/>
      <c r="FLZ52" s="8"/>
      <c r="FMA52" s="8"/>
      <c r="FMB52" s="8"/>
      <c r="FMC52" s="8"/>
      <c r="FMD52" s="8"/>
      <c r="FME52" s="8"/>
      <c r="FMF52" s="8"/>
      <c r="FMG52" s="8"/>
      <c r="FMH52" s="8"/>
      <c r="FMI52" s="8"/>
      <c r="FMJ52" s="8"/>
      <c r="FMK52" s="8"/>
      <c r="FML52" s="8"/>
      <c r="FMM52" s="8"/>
      <c r="FMN52" s="8"/>
      <c r="FMO52" s="8"/>
      <c r="FMP52" s="8"/>
      <c r="FMQ52" s="8"/>
      <c r="FMR52" s="8"/>
      <c r="FMS52" s="8"/>
      <c r="FMT52" s="8"/>
      <c r="FMU52" s="8"/>
      <c r="FMV52" s="8"/>
      <c r="FMW52" s="8"/>
      <c r="FMX52" s="8"/>
      <c r="FMY52" s="8"/>
      <c r="FMZ52" s="8"/>
      <c r="FNA52" s="8"/>
      <c r="FNB52" s="8"/>
      <c r="FNC52" s="8"/>
      <c r="FND52" s="8"/>
      <c r="FNE52" s="8"/>
      <c r="FNF52" s="8"/>
      <c r="FNG52" s="8"/>
      <c r="FNH52" s="8"/>
      <c r="FNI52" s="8"/>
      <c r="FNJ52" s="8"/>
      <c r="FNK52" s="8"/>
      <c r="FNL52" s="8"/>
      <c r="FNM52" s="8"/>
      <c r="FNN52" s="8"/>
      <c r="FNO52" s="8"/>
      <c r="FNP52" s="8"/>
      <c r="FNQ52" s="8"/>
      <c r="FNR52" s="8"/>
      <c r="FNS52" s="8"/>
      <c r="FNT52" s="8"/>
      <c r="FNU52" s="8"/>
      <c r="FNV52" s="8"/>
      <c r="FNW52" s="8"/>
      <c r="FNX52" s="8"/>
      <c r="FNY52" s="8"/>
      <c r="FNZ52" s="8"/>
      <c r="FOA52" s="8"/>
      <c r="FOB52" s="8"/>
      <c r="FOC52" s="8"/>
      <c r="FOD52" s="8"/>
      <c r="FOE52" s="8"/>
      <c r="FOF52" s="8"/>
      <c r="FOG52" s="8"/>
      <c r="FOH52" s="8"/>
      <c r="FOI52" s="8"/>
      <c r="FOJ52" s="8"/>
      <c r="FOK52" s="8"/>
      <c r="FOL52" s="8"/>
      <c r="FOM52" s="8"/>
      <c r="FON52" s="8"/>
      <c r="FOO52" s="8"/>
      <c r="FOP52" s="8"/>
      <c r="FOQ52" s="8"/>
      <c r="FOR52" s="8"/>
      <c r="FOS52" s="8"/>
      <c r="FOT52" s="8"/>
      <c r="FOU52" s="8"/>
      <c r="FOV52" s="8"/>
      <c r="FOW52" s="8"/>
      <c r="FOX52" s="8"/>
      <c r="FOY52" s="8"/>
      <c r="FOZ52" s="8"/>
      <c r="FPA52" s="8"/>
      <c r="FPB52" s="8"/>
      <c r="FPC52" s="8"/>
      <c r="FPD52" s="8"/>
      <c r="FPE52" s="8"/>
      <c r="FPF52" s="8"/>
      <c r="FPG52" s="8"/>
      <c r="FPH52" s="8"/>
      <c r="FPI52" s="8"/>
      <c r="FPJ52" s="8"/>
      <c r="FPK52" s="8"/>
      <c r="FPL52" s="8"/>
      <c r="FPM52" s="8"/>
      <c r="FPN52" s="8"/>
      <c r="FPO52" s="8"/>
      <c r="FPP52" s="8"/>
      <c r="FPQ52" s="8"/>
      <c r="FPR52" s="8"/>
      <c r="FPS52" s="8"/>
      <c r="FPT52" s="8"/>
      <c r="FPU52" s="8"/>
      <c r="FPV52" s="8"/>
      <c r="FPW52" s="8"/>
      <c r="FPX52" s="8"/>
      <c r="FPY52" s="8"/>
      <c r="FPZ52" s="8"/>
      <c r="FQA52" s="8"/>
      <c r="FQB52" s="8"/>
      <c r="FQC52" s="8"/>
      <c r="FQD52" s="8"/>
      <c r="FQE52" s="8"/>
      <c r="FQF52" s="8"/>
      <c r="FQG52" s="8"/>
      <c r="FQH52" s="8"/>
      <c r="FQI52" s="8"/>
      <c r="FQJ52" s="8"/>
      <c r="FQK52" s="8"/>
      <c r="FQL52" s="8"/>
      <c r="FQM52" s="8"/>
      <c r="FQN52" s="8"/>
      <c r="FQO52" s="8"/>
      <c r="FQP52" s="8"/>
      <c r="FQQ52" s="8"/>
      <c r="FQR52" s="8"/>
      <c r="FQS52" s="8"/>
      <c r="FQT52" s="8"/>
      <c r="FQU52" s="8"/>
      <c r="FQV52" s="8"/>
      <c r="FQW52" s="8"/>
      <c r="FQX52" s="8"/>
      <c r="FQY52" s="8"/>
      <c r="FQZ52" s="8"/>
      <c r="FRA52" s="8"/>
      <c r="FRB52" s="8"/>
      <c r="FRC52" s="8"/>
      <c r="FRD52" s="8"/>
      <c r="FRE52" s="8"/>
      <c r="FRF52" s="8"/>
      <c r="FRG52" s="8"/>
      <c r="FRH52" s="8"/>
      <c r="FRI52" s="8"/>
      <c r="FRJ52" s="8"/>
      <c r="FRK52" s="8"/>
      <c r="FRL52" s="8"/>
      <c r="FRM52" s="8"/>
      <c r="FRN52" s="8"/>
      <c r="FRO52" s="8"/>
      <c r="FRP52" s="8"/>
      <c r="FRQ52" s="8"/>
      <c r="FRR52" s="8"/>
      <c r="FRS52" s="8"/>
      <c r="FRT52" s="8"/>
      <c r="FRU52" s="8"/>
      <c r="FRV52" s="8"/>
      <c r="FRW52" s="8"/>
      <c r="FRX52" s="8"/>
      <c r="FRY52" s="8"/>
      <c r="FRZ52" s="8"/>
      <c r="FSA52" s="8"/>
      <c r="FSB52" s="8"/>
      <c r="FSC52" s="8"/>
      <c r="FSD52" s="8"/>
      <c r="FSE52" s="8"/>
      <c r="FSF52" s="8"/>
      <c r="FSG52" s="8"/>
      <c r="FSH52" s="8"/>
      <c r="FSI52" s="8"/>
      <c r="FSJ52" s="8"/>
      <c r="FSK52" s="8"/>
      <c r="FSL52" s="8"/>
      <c r="FSM52" s="8"/>
      <c r="FSN52" s="8"/>
      <c r="FSO52" s="8"/>
      <c r="FSP52" s="8"/>
      <c r="FSQ52" s="8"/>
      <c r="FSR52" s="8"/>
      <c r="FSS52" s="8"/>
      <c r="FST52" s="8"/>
      <c r="FSU52" s="8"/>
      <c r="FSV52" s="8"/>
      <c r="FSW52" s="8"/>
      <c r="FSX52" s="8"/>
      <c r="FSY52" s="8"/>
      <c r="FSZ52" s="8"/>
      <c r="FTA52" s="8"/>
      <c r="FTB52" s="8"/>
      <c r="FTC52" s="8"/>
      <c r="FTD52" s="8"/>
      <c r="FTE52" s="8"/>
      <c r="FTF52" s="8"/>
      <c r="FTG52" s="8"/>
      <c r="FTH52" s="8"/>
      <c r="FTI52" s="8"/>
      <c r="FTJ52" s="8"/>
      <c r="FTK52" s="8"/>
      <c r="FTL52" s="8"/>
      <c r="FTM52" s="8"/>
      <c r="FTN52" s="8"/>
      <c r="FTO52" s="8"/>
      <c r="FTP52" s="8"/>
      <c r="FTQ52" s="8"/>
      <c r="FTR52" s="8"/>
      <c r="FTS52" s="8"/>
      <c r="FTT52" s="8"/>
      <c r="FTU52" s="8"/>
      <c r="FTV52" s="8"/>
      <c r="FTW52" s="8"/>
      <c r="FTX52" s="8"/>
      <c r="FTY52" s="8"/>
      <c r="FTZ52" s="8"/>
      <c r="FUA52" s="8"/>
      <c r="FUB52" s="8"/>
      <c r="FUC52" s="8"/>
      <c r="FUD52" s="8"/>
      <c r="FUE52" s="8"/>
      <c r="FUF52" s="8"/>
      <c r="FUG52" s="8"/>
      <c r="FUH52" s="8"/>
      <c r="FUI52" s="8"/>
      <c r="FUJ52" s="8"/>
      <c r="FUK52" s="8"/>
      <c r="FUL52" s="8"/>
      <c r="FUM52" s="8"/>
      <c r="FUN52" s="8"/>
      <c r="FUO52" s="8"/>
      <c r="FUP52" s="8"/>
      <c r="FUQ52" s="8"/>
      <c r="FUR52" s="8"/>
      <c r="FUS52" s="8"/>
      <c r="FUT52" s="8"/>
      <c r="FUU52" s="8"/>
      <c r="FUV52" s="8"/>
      <c r="FUW52" s="8"/>
      <c r="FUX52" s="8"/>
      <c r="FUY52" s="8"/>
      <c r="FUZ52" s="8"/>
      <c r="FVA52" s="8"/>
      <c r="FVB52" s="8"/>
      <c r="FVC52" s="8"/>
      <c r="FVD52" s="8"/>
      <c r="FVE52" s="8"/>
      <c r="FVF52" s="8"/>
      <c r="FVG52" s="8"/>
      <c r="FVH52" s="8"/>
      <c r="FVI52" s="8"/>
      <c r="FVJ52" s="8"/>
      <c r="FVK52" s="8"/>
      <c r="FVL52" s="8"/>
      <c r="FVM52" s="8"/>
      <c r="FVN52" s="8"/>
      <c r="FVO52" s="8"/>
      <c r="FVP52" s="8"/>
      <c r="FVQ52" s="8"/>
      <c r="FVR52" s="8"/>
      <c r="FVS52" s="8"/>
      <c r="FVT52" s="8"/>
      <c r="FVU52" s="8"/>
      <c r="FVV52" s="8"/>
      <c r="FVW52" s="8"/>
      <c r="FVX52" s="8"/>
      <c r="FVY52" s="8"/>
      <c r="FVZ52" s="8"/>
      <c r="FWA52" s="8"/>
      <c r="FWB52" s="8"/>
      <c r="FWC52" s="8"/>
      <c r="FWD52" s="8"/>
      <c r="FWE52" s="8"/>
      <c r="FWF52" s="8"/>
      <c r="FWG52" s="8"/>
      <c r="FWH52" s="8"/>
      <c r="FWI52" s="8"/>
      <c r="FWJ52" s="8"/>
      <c r="FWK52" s="8"/>
      <c r="FWL52" s="8"/>
      <c r="FWM52" s="8"/>
      <c r="FWN52" s="8"/>
      <c r="FWO52" s="8"/>
      <c r="FWP52" s="8"/>
      <c r="FWQ52" s="8"/>
      <c r="FWR52" s="8"/>
      <c r="FWS52" s="8"/>
      <c r="FWT52" s="8"/>
      <c r="FWU52" s="8"/>
      <c r="FWV52" s="8"/>
      <c r="FWW52" s="8"/>
      <c r="FWX52" s="8"/>
      <c r="FWY52" s="8"/>
      <c r="FWZ52" s="8"/>
      <c r="FXA52" s="8"/>
      <c r="FXB52" s="8"/>
      <c r="FXC52" s="8"/>
      <c r="FXD52" s="8"/>
      <c r="FXE52" s="8"/>
      <c r="FXF52" s="8"/>
      <c r="FXG52" s="8"/>
      <c r="FXH52" s="8"/>
      <c r="FXI52" s="8"/>
      <c r="FXJ52" s="8"/>
      <c r="FXK52" s="8"/>
      <c r="FXL52" s="8"/>
      <c r="FXM52" s="8"/>
      <c r="FXN52" s="8"/>
      <c r="FXO52" s="8"/>
      <c r="FXP52" s="8"/>
      <c r="FXQ52" s="8"/>
      <c r="FXR52" s="8"/>
      <c r="FXS52" s="8"/>
      <c r="FXT52" s="8"/>
      <c r="FXU52" s="8"/>
      <c r="FXV52" s="8"/>
      <c r="FXW52" s="8"/>
      <c r="FXX52" s="8"/>
      <c r="FXY52" s="8"/>
      <c r="FXZ52" s="8"/>
      <c r="FYA52" s="8"/>
      <c r="FYB52" s="8"/>
      <c r="FYC52" s="8"/>
      <c r="FYD52" s="8"/>
      <c r="FYE52" s="8"/>
      <c r="FYF52" s="8"/>
      <c r="FYG52" s="8"/>
      <c r="FYH52" s="8"/>
      <c r="FYI52" s="8"/>
      <c r="FYJ52" s="8"/>
      <c r="FYK52" s="8"/>
      <c r="FYL52" s="8"/>
      <c r="FYM52" s="8"/>
      <c r="FYN52" s="8"/>
      <c r="FYO52" s="8"/>
      <c r="FYP52" s="8"/>
      <c r="FYQ52" s="8"/>
      <c r="FYR52" s="8"/>
      <c r="FYS52" s="8"/>
      <c r="FYT52" s="8"/>
      <c r="FYU52" s="8"/>
      <c r="FYV52" s="8"/>
      <c r="FYW52" s="8"/>
      <c r="FYX52" s="8"/>
      <c r="FYY52" s="8"/>
      <c r="FYZ52" s="8"/>
      <c r="FZA52" s="8"/>
      <c r="FZB52" s="8"/>
      <c r="FZC52" s="8"/>
      <c r="FZD52" s="8"/>
      <c r="FZE52" s="8"/>
      <c r="FZF52" s="8"/>
      <c r="FZG52" s="8"/>
      <c r="FZH52" s="8"/>
      <c r="FZI52" s="8"/>
      <c r="FZJ52" s="8"/>
      <c r="FZK52" s="8"/>
      <c r="FZL52" s="8"/>
      <c r="FZM52" s="8"/>
      <c r="FZN52" s="8"/>
      <c r="FZO52" s="8"/>
      <c r="FZP52" s="8"/>
      <c r="FZQ52" s="8"/>
      <c r="FZR52" s="8"/>
      <c r="FZS52" s="8"/>
      <c r="FZT52" s="8"/>
      <c r="FZU52" s="8"/>
      <c r="FZV52" s="8"/>
      <c r="FZW52" s="8"/>
      <c r="FZX52" s="8"/>
      <c r="FZY52" s="8"/>
      <c r="FZZ52" s="8"/>
      <c r="GAA52" s="8"/>
      <c r="GAB52" s="8"/>
      <c r="GAC52" s="8"/>
      <c r="GAD52" s="8"/>
      <c r="GAE52" s="8"/>
      <c r="GAF52" s="8"/>
      <c r="GAG52" s="8"/>
      <c r="GAH52" s="8"/>
      <c r="GAI52" s="8"/>
      <c r="GAJ52" s="8"/>
      <c r="GAK52" s="8"/>
      <c r="GAL52" s="8"/>
      <c r="GAM52" s="8"/>
      <c r="GAN52" s="8"/>
      <c r="GAO52" s="8"/>
      <c r="GAP52" s="8"/>
      <c r="GAQ52" s="8"/>
      <c r="GAR52" s="8"/>
      <c r="GAS52" s="8"/>
      <c r="GAT52" s="8"/>
      <c r="GAU52" s="8"/>
      <c r="GAV52" s="8"/>
      <c r="GAW52" s="8"/>
      <c r="GAX52" s="8"/>
      <c r="GAY52" s="8"/>
      <c r="GAZ52" s="8"/>
      <c r="GBA52" s="8"/>
      <c r="GBB52" s="8"/>
      <c r="GBC52" s="8"/>
      <c r="GBD52" s="8"/>
      <c r="GBE52" s="8"/>
      <c r="GBF52" s="8"/>
      <c r="GBG52" s="8"/>
      <c r="GBH52" s="8"/>
      <c r="GBI52" s="8"/>
      <c r="GBJ52" s="8"/>
      <c r="GBK52" s="8"/>
      <c r="GBL52" s="8"/>
      <c r="GBM52" s="8"/>
      <c r="GBN52" s="8"/>
      <c r="GBO52" s="8"/>
      <c r="GBP52" s="8"/>
      <c r="GBQ52" s="8"/>
      <c r="GBR52" s="8"/>
      <c r="GBS52" s="8"/>
      <c r="GBT52" s="8"/>
      <c r="GBU52" s="8"/>
      <c r="GBV52" s="8"/>
      <c r="GBW52" s="8"/>
      <c r="GBX52" s="8"/>
      <c r="GBY52" s="8"/>
      <c r="GBZ52" s="8"/>
      <c r="GCA52" s="8"/>
      <c r="GCB52" s="8"/>
      <c r="GCC52" s="8"/>
      <c r="GCD52" s="8"/>
      <c r="GCE52" s="8"/>
      <c r="GCF52" s="8"/>
      <c r="GCG52" s="8"/>
      <c r="GCH52" s="8"/>
      <c r="GCI52" s="8"/>
      <c r="GCJ52" s="8"/>
      <c r="GCK52" s="8"/>
      <c r="GCL52" s="8"/>
      <c r="GCM52" s="8"/>
      <c r="GCN52" s="8"/>
      <c r="GCO52" s="8"/>
      <c r="GCP52" s="8"/>
      <c r="GCQ52" s="8"/>
      <c r="GCR52" s="8"/>
      <c r="GCS52" s="8"/>
      <c r="GCT52" s="8"/>
      <c r="GCU52" s="8"/>
      <c r="GCV52" s="8"/>
      <c r="GCW52" s="8"/>
      <c r="GCX52" s="8"/>
      <c r="GCY52" s="8"/>
      <c r="GCZ52" s="8"/>
      <c r="GDA52" s="8"/>
      <c r="GDB52" s="8"/>
      <c r="GDC52" s="8"/>
      <c r="GDD52" s="8"/>
      <c r="GDE52" s="8"/>
      <c r="GDF52" s="8"/>
      <c r="GDG52" s="8"/>
      <c r="GDH52" s="8"/>
      <c r="GDI52" s="8"/>
      <c r="GDJ52" s="8"/>
      <c r="GDK52" s="8"/>
      <c r="GDL52" s="8"/>
      <c r="GDM52" s="8"/>
      <c r="GDN52" s="8"/>
      <c r="GDO52" s="8"/>
      <c r="GDP52" s="8"/>
      <c r="GDQ52" s="8"/>
      <c r="GDR52" s="8"/>
      <c r="GDS52" s="8"/>
      <c r="GDT52" s="8"/>
      <c r="GDU52" s="8"/>
      <c r="GDV52" s="8"/>
      <c r="GDW52" s="8"/>
      <c r="GDX52" s="8"/>
      <c r="GDY52" s="8"/>
      <c r="GDZ52" s="8"/>
      <c r="GEA52" s="8"/>
      <c r="GEB52" s="8"/>
      <c r="GEC52" s="8"/>
      <c r="GED52" s="8"/>
      <c r="GEE52" s="8"/>
      <c r="GEF52" s="8"/>
      <c r="GEG52" s="8"/>
      <c r="GEH52" s="8"/>
      <c r="GEI52" s="8"/>
      <c r="GEJ52" s="8"/>
      <c r="GEK52" s="8"/>
      <c r="GEL52" s="8"/>
      <c r="GEM52" s="8"/>
      <c r="GEN52" s="8"/>
      <c r="GEO52" s="8"/>
      <c r="GEP52" s="8"/>
      <c r="GEQ52" s="8"/>
      <c r="GER52" s="8"/>
      <c r="GES52" s="8"/>
      <c r="GET52" s="8"/>
      <c r="GEU52" s="8"/>
      <c r="GEV52" s="8"/>
      <c r="GEW52" s="8"/>
      <c r="GEX52" s="8"/>
      <c r="GEY52" s="8"/>
      <c r="GEZ52" s="8"/>
      <c r="GFA52" s="8"/>
      <c r="GFB52" s="8"/>
      <c r="GFC52" s="8"/>
      <c r="GFD52" s="8"/>
      <c r="GFE52" s="8"/>
      <c r="GFF52" s="8"/>
      <c r="GFG52" s="8"/>
      <c r="GFH52" s="8"/>
      <c r="GFI52" s="8"/>
      <c r="GFJ52" s="8"/>
      <c r="GFK52" s="8"/>
      <c r="GFL52" s="8"/>
      <c r="GFM52" s="8"/>
      <c r="GFN52" s="8"/>
      <c r="GFO52" s="8"/>
      <c r="GFP52" s="8"/>
      <c r="GFQ52" s="8"/>
      <c r="GFR52" s="8"/>
      <c r="GFS52" s="8"/>
      <c r="GFT52" s="8"/>
      <c r="GFU52" s="8"/>
      <c r="GFV52" s="8"/>
      <c r="GFW52" s="8"/>
      <c r="GFX52" s="8"/>
      <c r="GFY52" s="8"/>
      <c r="GFZ52" s="8"/>
      <c r="GGA52" s="8"/>
      <c r="GGB52" s="8"/>
      <c r="GGC52" s="8"/>
      <c r="GGD52" s="8"/>
      <c r="GGE52" s="8"/>
      <c r="GGF52" s="8"/>
      <c r="GGG52" s="8"/>
      <c r="GGH52" s="8"/>
      <c r="GGI52" s="8"/>
      <c r="GGJ52" s="8"/>
      <c r="GGK52" s="8"/>
      <c r="GGL52" s="8"/>
      <c r="GGM52" s="8"/>
      <c r="GGN52" s="8"/>
      <c r="GGO52" s="8"/>
      <c r="GGP52" s="8"/>
      <c r="GGQ52" s="8"/>
      <c r="GGR52" s="8"/>
      <c r="GGS52" s="8"/>
      <c r="GGT52" s="8"/>
      <c r="GGU52" s="8"/>
      <c r="GGV52" s="8"/>
      <c r="GGW52" s="8"/>
      <c r="GGX52" s="8"/>
      <c r="GGY52" s="8"/>
      <c r="GGZ52" s="8"/>
      <c r="GHA52" s="8"/>
      <c r="GHB52" s="8"/>
      <c r="GHC52" s="8"/>
      <c r="GHD52" s="8"/>
      <c r="GHE52" s="8"/>
      <c r="GHF52" s="8"/>
      <c r="GHG52" s="8"/>
      <c r="GHH52" s="8"/>
      <c r="GHI52" s="8"/>
      <c r="GHJ52" s="8"/>
      <c r="GHK52" s="8"/>
      <c r="GHL52" s="8"/>
      <c r="GHM52" s="8"/>
      <c r="GHN52" s="8"/>
      <c r="GHO52" s="8"/>
      <c r="GHP52" s="8"/>
      <c r="GHQ52" s="8"/>
      <c r="GHR52" s="8"/>
      <c r="GHS52" s="8"/>
      <c r="GHT52" s="8"/>
      <c r="GHU52" s="8"/>
      <c r="GHV52" s="8"/>
      <c r="GHW52" s="8"/>
      <c r="GHX52" s="8"/>
      <c r="GHY52" s="8"/>
      <c r="GHZ52" s="8"/>
      <c r="GIA52" s="8"/>
      <c r="GIB52" s="8"/>
      <c r="GIC52" s="8"/>
      <c r="GID52" s="8"/>
      <c r="GIE52" s="8"/>
      <c r="GIF52" s="8"/>
      <c r="GIG52" s="8"/>
      <c r="GIH52" s="8"/>
      <c r="GII52" s="8"/>
      <c r="GIJ52" s="8"/>
      <c r="GIK52" s="8"/>
      <c r="GIL52" s="8"/>
      <c r="GIM52" s="8"/>
      <c r="GIN52" s="8"/>
      <c r="GIO52" s="8"/>
      <c r="GIP52" s="8"/>
      <c r="GIQ52" s="8"/>
      <c r="GIR52" s="8"/>
      <c r="GIS52" s="8"/>
      <c r="GIT52" s="8"/>
      <c r="GIU52" s="8"/>
      <c r="GIV52" s="8"/>
      <c r="GIW52" s="8"/>
      <c r="GIX52" s="8"/>
      <c r="GIY52" s="8"/>
      <c r="GIZ52" s="8"/>
      <c r="GJA52" s="8"/>
      <c r="GJB52" s="8"/>
      <c r="GJC52" s="8"/>
      <c r="GJD52" s="8"/>
      <c r="GJE52" s="8"/>
      <c r="GJF52" s="8"/>
      <c r="GJG52" s="8"/>
      <c r="GJH52" s="8"/>
      <c r="GJI52" s="8"/>
      <c r="GJJ52" s="8"/>
      <c r="GJK52" s="8"/>
      <c r="GJL52" s="8"/>
      <c r="GJM52" s="8"/>
      <c r="GJN52" s="8"/>
      <c r="GJO52" s="8"/>
      <c r="GJP52" s="8"/>
      <c r="GJQ52" s="8"/>
      <c r="GJR52" s="8"/>
      <c r="GJS52" s="8"/>
      <c r="GJT52" s="8"/>
      <c r="GJU52" s="8"/>
      <c r="GJV52" s="8"/>
      <c r="GJW52" s="8"/>
      <c r="GJX52" s="8"/>
      <c r="GJY52" s="8"/>
      <c r="GJZ52" s="8"/>
      <c r="GKA52" s="8"/>
      <c r="GKB52" s="8"/>
      <c r="GKC52" s="8"/>
      <c r="GKD52" s="8"/>
      <c r="GKE52" s="8"/>
      <c r="GKF52" s="8"/>
      <c r="GKG52" s="8"/>
      <c r="GKH52" s="8"/>
      <c r="GKI52" s="8"/>
      <c r="GKJ52" s="8"/>
      <c r="GKK52" s="8"/>
      <c r="GKL52" s="8"/>
      <c r="GKM52" s="8"/>
      <c r="GKN52" s="8"/>
      <c r="GKO52" s="8"/>
      <c r="GKP52" s="8"/>
      <c r="GKQ52" s="8"/>
      <c r="GKR52" s="8"/>
      <c r="GKS52" s="8"/>
      <c r="GKT52" s="8"/>
      <c r="GKU52" s="8"/>
      <c r="GKV52" s="8"/>
      <c r="GKW52" s="8"/>
      <c r="GKX52" s="8"/>
      <c r="GKY52" s="8"/>
      <c r="GKZ52" s="8"/>
      <c r="GLA52" s="8"/>
      <c r="GLB52" s="8"/>
      <c r="GLC52" s="8"/>
      <c r="GLD52" s="8"/>
      <c r="GLE52" s="8"/>
      <c r="GLF52" s="8"/>
      <c r="GLG52" s="8"/>
      <c r="GLH52" s="8"/>
      <c r="GLI52" s="8"/>
      <c r="GLJ52" s="8"/>
      <c r="GLK52" s="8"/>
      <c r="GLL52" s="8"/>
      <c r="GLM52" s="8"/>
      <c r="GLN52" s="8"/>
      <c r="GLO52" s="8"/>
      <c r="GLP52" s="8"/>
      <c r="GLQ52" s="8"/>
      <c r="GLR52" s="8"/>
      <c r="GLS52" s="8"/>
      <c r="GLT52" s="8"/>
      <c r="GLU52" s="8"/>
      <c r="GLV52" s="8"/>
      <c r="GLW52" s="8"/>
      <c r="GLX52" s="8"/>
      <c r="GLY52" s="8"/>
      <c r="GLZ52" s="8"/>
      <c r="GMA52" s="8"/>
      <c r="GMB52" s="8"/>
      <c r="GMC52" s="8"/>
      <c r="GMD52" s="8"/>
      <c r="GME52" s="8"/>
      <c r="GMF52" s="8"/>
      <c r="GMG52" s="8"/>
      <c r="GMH52" s="8"/>
      <c r="GMI52" s="8"/>
      <c r="GMJ52" s="8"/>
      <c r="GMK52" s="8"/>
      <c r="GML52" s="8"/>
      <c r="GMM52" s="8"/>
      <c r="GMN52" s="8"/>
      <c r="GMO52" s="8"/>
      <c r="GMP52" s="8"/>
      <c r="GMQ52" s="8"/>
      <c r="GMR52" s="8"/>
      <c r="GMS52" s="8"/>
      <c r="GMT52" s="8"/>
      <c r="GMU52" s="8"/>
      <c r="GMV52" s="8"/>
      <c r="GMW52" s="8"/>
      <c r="GMX52" s="8"/>
      <c r="GMY52" s="8"/>
      <c r="GMZ52" s="8"/>
      <c r="GNA52" s="8"/>
      <c r="GNB52" s="8"/>
      <c r="GNC52" s="8"/>
      <c r="GND52" s="8"/>
      <c r="GNE52" s="8"/>
      <c r="GNF52" s="8"/>
      <c r="GNG52" s="8"/>
      <c r="GNH52" s="8"/>
      <c r="GNI52" s="8"/>
      <c r="GNJ52" s="8"/>
      <c r="GNK52" s="8"/>
      <c r="GNL52" s="8"/>
      <c r="GNM52" s="8"/>
      <c r="GNN52" s="8"/>
      <c r="GNO52" s="8"/>
      <c r="GNP52" s="8"/>
      <c r="GNQ52" s="8"/>
      <c r="GNR52" s="8"/>
      <c r="GNS52" s="8"/>
      <c r="GNT52" s="8"/>
      <c r="GNU52" s="8"/>
      <c r="GNV52" s="8"/>
      <c r="GNW52" s="8"/>
      <c r="GNX52" s="8"/>
      <c r="GNY52" s="8"/>
      <c r="GNZ52" s="8"/>
      <c r="GOA52" s="8"/>
      <c r="GOB52" s="8"/>
      <c r="GOC52" s="8"/>
      <c r="GOD52" s="8"/>
      <c r="GOE52" s="8"/>
      <c r="GOF52" s="8"/>
      <c r="GOG52" s="8"/>
      <c r="GOH52" s="8"/>
      <c r="GOI52" s="8"/>
      <c r="GOJ52" s="8"/>
      <c r="GOK52" s="8"/>
      <c r="GOL52" s="8"/>
      <c r="GOM52" s="8"/>
      <c r="GON52" s="8"/>
      <c r="GOO52" s="8"/>
      <c r="GOP52" s="8"/>
      <c r="GOQ52" s="8"/>
      <c r="GOR52" s="8"/>
      <c r="GOS52" s="8"/>
      <c r="GOT52" s="8"/>
      <c r="GOU52" s="8"/>
      <c r="GOV52" s="8"/>
      <c r="GOW52" s="8"/>
      <c r="GOX52" s="8"/>
      <c r="GOY52" s="8"/>
      <c r="GOZ52" s="8"/>
      <c r="GPA52" s="8"/>
      <c r="GPB52" s="8"/>
      <c r="GPC52" s="8"/>
      <c r="GPD52" s="8"/>
      <c r="GPE52" s="8"/>
      <c r="GPF52" s="8"/>
      <c r="GPG52" s="8"/>
      <c r="GPH52" s="8"/>
      <c r="GPI52" s="8"/>
      <c r="GPJ52" s="8"/>
      <c r="GPK52" s="8"/>
      <c r="GPL52" s="8"/>
      <c r="GPM52" s="8"/>
      <c r="GPN52" s="8"/>
      <c r="GPO52" s="8"/>
      <c r="GPP52" s="8"/>
      <c r="GPQ52" s="8"/>
      <c r="GPR52" s="8"/>
      <c r="GPS52" s="8"/>
      <c r="GPT52" s="8"/>
      <c r="GPU52" s="8"/>
      <c r="GPV52" s="8"/>
      <c r="GPW52" s="8"/>
      <c r="GPX52" s="8"/>
      <c r="GPY52" s="8"/>
      <c r="GPZ52" s="8"/>
      <c r="GQA52" s="8"/>
      <c r="GQB52" s="8"/>
      <c r="GQC52" s="8"/>
      <c r="GQD52" s="8"/>
      <c r="GQE52" s="8"/>
      <c r="GQF52" s="8"/>
      <c r="GQG52" s="8"/>
      <c r="GQH52" s="8"/>
      <c r="GQI52" s="8"/>
      <c r="GQJ52" s="8"/>
      <c r="GQK52" s="8"/>
      <c r="GQL52" s="8"/>
      <c r="GQM52" s="8"/>
      <c r="GQN52" s="8"/>
      <c r="GQO52" s="8"/>
      <c r="GQP52" s="8"/>
      <c r="GQQ52" s="8"/>
      <c r="GQR52" s="8"/>
      <c r="GQS52" s="8"/>
      <c r="GQT52" s="8"/>
      <c r="GQU52" s="8"/>
      <c r="GQV52" s="8"/>
      <c r="GQW52" s="8"/>
      <c r="GQX52" s="8"/>
      <c r="GQY52" s="8"/>
      <c r="GQZ52" s="8"/>
      <c r="GRA52" s="8"/>
      <c r="GRB52" s="8"/>
      <c r="GRC52" s="8"/>
      <c r="GRD52" s="8"/>
      <c r="GRE52" s="8"/>
      <c r="GRF52" s="8"/>
      <c r="GRG52" s="8"/>
      <c r="GRH52" s="8"/>
      <c r="GRI52" s="8"/>
      <c r="GRJ52" s="8"/>
      <c r="GRK52" s="8"/>
      <c r="GRL52" s="8"/>
      <c r="GRM52" s="8"/>
      <c r="GRN52" s="8"/>
      <c r="GRO52" s="8"/>
      <c r="GRP52" s="8"/>
      <c r="GRQ52" s="8"/>
      <c r="GRR52" s="8"/>
      <c r="GRS52" s="8"/>
      <c r="GRT52" s="8"/>
      <c r="GRU52" s="8"/>
      <c r="GRV52" s="8"/>
      <c r="GRW52" s="8"/>
      <c r="GRX52" s="8"/>
      <c r="GRY52" s="8"/>
      <c r="GRZ52" s="8"/>
      <c r="GSA52" s="8"/>
      <c r="GSB52" s="8"/>
      <c r="GSC52" s="8"/>
      <c r="GSD52" s="8"/>
      <c r="GSE52" s="8"/>
      <c r="GSF52" s="8"/>
      <c r="GSG52" s="8"/>
      <c r="GSH52" s="8"/>
      <c r="GSI52" s="8"/>
      <c r="GSJ52" s="8"/>
      <c r="GSK52" s="8"/>
      <c r="GSL52" s="8"/>
      <c r="GSM52" s="8"/>
      <c r="GSN52" s="8"/>
      <c r="GSO52" s="8"/>
      <c r="GSP52" s="8"/>
      <c r="GSQ52" s="8"/>
      <c r="GSR52" s="8"/>
      <c r="GSS52" s="8"/>
      <c r="GST52" s="8"/>
      <c r="GSU52" s="8"/>
      <c r="GSV52" s="8"/>
      <c r="GSW52" s="8"/>
      <c r="GSX52" s="8"/>
      <c r="GSY52" s="8"/>
      <c r="GSZ52" s="8"/>
      <c r="GTA52" s="8"/>
      <c r="GTB52" s="8"/>
      <c r="GTC52" s="8"/>
      <c r="GTD52" s="8"/>
      <c r="GTE52" s="8"/>
      <c r="GTF52" s="8"/>
      <c r="GTG52" s="8"/>
      <c r="GTH52" s="8"/>
      <c r="GTI52" s="8"/>
      <c r="GTJ52" s="8"/>
      <c r="GTK52" s="8"/>
      <c r="GTL52" s="8"/>
      <c r="GTM52" s="8"/>
      <c r="GTN52" s="8"/>
      <c r="GTO52" s="8"/>
      <c r="GTP52" s="8"/>
      <c r="GTQ52" s="8"/>
      <c r="GTR52" s="8"/>
      <c r="GTS52" s="8"/>
      <c r="GTT52" s="8"/>
      <c r="GTU52" s="8"/>
      <c r="GTV52" s="8"/>
      <c r="GTW52" s="8"/>
      <c r="GTX52" s="8"/>
      <c r="GTY52" s="8"/>
      <c r="GTZ52" s="8"/>
      <c r="GUA52" s="8"/>
      <c r="GUB52" s="8"/>
      <c r="GUC52" s="8"/>
      <c r="GUD52" s="8"/>
      <c r="GUE52" s="8"/>
      <c r="GUF52" s="8"/>
      <c r="GUG52" s="8"/>
      <c r="GUH52" s="8"/>
      <c r="GUI52" s="8"/>
      <c r="GUJ52" s="8"/>
      <c r="GUK52" s="8"/>
      <c r="GUL52" s="8"/>
      <c r="GUM52" s="8"/>
      <c r="GUN52" s="8"/>
      <c r="GUO52" s="8"/>
      <c r="GUP52" s="8"/>
      <c r="GUQ52" s="8"/>
      <c r="GUR52" s="8"/>
      <c r="GUS52" s="8"/>
      <c r="GUT52" s="8"/>
      <c r="GUU52" s="8"/>
      <c r="GUV52" s="8"/>
      <c r="GUW52" s="8"/>
      <c r="GUX52" s="8"/>
      <c r="GUY52" s="8"/>
      <c r="GUZ52" s="8"/>
      <c r="GVA52" s="8"/>
      <c r="GVB52" s="8"/>
      <c r="GVC52" s="8"/>
      <c r="GVD52" s="8"/>
      <c r="GVE52" s="8"/>
      <c r="GVF52" s="8"/>
      <c r="GVG52" s="8"/>
      <c r="GVH52" s="8"/>
      <c r="GVI52" s="8"/>
      <c r="GVJ52" s="8"/>
      <c r="GVK52" s="8"/>
      <c r="GVL52" s="8"/>
      <c r="GVM52" s="8"/>
      <c r="GVN52" s="8"/>
      <c r="GVO52" s="8"/>
      <c r="GVP52" s="8"/>
      <c r="GVQ52" s="8"/>
      <c r="GVR52" s="8"/>
      <c r="GVS52" s="8"/>
      <c r="GVT52" s="8"/>
      <c r="GVU52" s="8"/>
      <c r="GVV52" s="8"/>
      <c r="GVW52" s="8"/>
      <c r="GVX52" s="8"/>
      <c r="GVY52" s="8"/>
      <c r="GVZ52" s="8"/>
      <c r="GWA52" s="8"/>
      <c r="GWB52" s="8"/>
      <c r="GWC52" s="8"/>
      <c r="GWD52" s="8"/>
      <c r="GWE52" s="8"/>
      <c r="GWF52" s="8"/>
      <c r="GWG52" s="8"/>
      <c r="GWH52" s="8"/>
      <c r="GWI52" s="8"/>
      <c r="GWJ52" s="8"/>
      <c r="GWK52" s="8"/>
      <c r="GWL52" s="8"/>
      <c r="GWM52" s="8"/>
      <c r="GWN52" s="8"/>
      <c r="GWO52" s="8"/>
      <c r="GWP52" s="8"/>
      <c r="GWQ52" s="8"/>
      <c r="GWR52" s="8"/>
      <c r="GWS52" s="8"/>
      <c r="GWT52" s="8"/>
      <c r="GWU52" s="8"/>
      <c r="GWV52" s="8"/>
      <c r="GWW52" s="8"/>
      <c r="GWX52" s="8"/>
      <c r="GWY52" s="8"/>
      <c r="GWZ52" s="8"/>
      <c r="GXA52" s="8"/>
      <c r="GXB52" s="8"/>
      <c r="GXC52" s="8"/>
      <c r="GXD52" s="8"/>
      <c r="GXE52" s="8"/>
      <c r="GXF52" s="8"/>
      <c r="GXG52" s="8"/>
      <c r="GXH52" s="8"/>
      <c r="GXI52" s="8"/>
      <c r="GXJ52" s="8"/>
      <c r="GXK52" s="8"/>
      <c r="GXL52" s="8"/>
      <c r="GXM52" s="8"/>
      <c r="GXN52" s="8"/>
      <c r="GXO52" s="8"/>
      <c r="GXP52" s="8"/>
      <c r="GXQ52" s="8"/>
      <c r="GXR52" s="8"/>
      <c r="GXS52" s="8"/>
      <c r="GXT52" s="8"/>
      <c r="GXU52" s="8"/>
      <c r="GXV52" s="8"/>
      <c r="GXW52" s="8"/>
      <c r="GXX52" s="8"/>
      <c r="GXY52" s="8"/>
      <c r="GXZ52" s="8"/>
      <c r="GYA52" s="8"/>
      <c r="GYB52" s="8"/>
      <c r="GYC52" s="8"/>
      <c r="GYD52" s="8"/>
      <c r="GYE52" s="8"/>
      <c r="GYF52" s="8"/>
      <c r="GYG52" s="8"/>
      <c r="GYH52" s="8"/>
      <c r="GYI52" s="8"/>
      <c r="GYJ52" s="8"/>
      <c r="GYK52" s="8"/>
      <c r="GYL52" s="8"/>
      <c r="GYM52" s="8"/>
      <c r="GYN52" s="8"/>
      <c r="GYO52" s="8"/>
      <c r="GYP52" s="8"/>
      <c r="GYQ52" s="8"/>
      <c r="GYR52" s="8"/>
      <c r="GYS52" s="8"/>
      <c r="GYT52" s="8"/>
      <c r="GYU52" s="8"/>
      <c r="GYV52" s="8"/>
      <c r="GYW52" s="8"/>
      <c r="GYX52" s="8"/>
      <c r="GYY52" s="8"/>
      <c r="GYZ52" s="8"/>
      <c r="GZA52" s="8"/>
      <c r="GZB52" s="8"/>
      <c r="GZC52" s="8"/>
      <c r="GZD52" s="8"/>
      <c r="GZE52" s="8"/>
      <c r="GZF52" s="8"/>
      <c r="GZG52" s="8"/>
      <c r="GZH52" s="8"/>
      <c r="GZI52" s="8"/>
      <c r="GZJ52" s="8"/>
      <c r="GZK52" s="8"/>
      <c r="GZL52" s="8"/>
      <c r="GZM52" s="8"/>
      <c r="GZN52" s="8"/>
      <c r="GZO52" s="8"/>
      <c r="GZP52" s="8"/>
      <c r="GZQ52" s="8"/>
      <c r="GZR52" s="8"/>
      <c r="GZS52" s="8"/>
      <c r="GZT52" s="8"/>
      <c r="GZU52" s="8"/>
      <c r="GZV52" s="8"/>
      <c r="GZW52" s="8"/>
      <c r="GZX52" s="8"/>
      <c r="GZY52" s="8"/>
      <c r="GZZ52" s="8"/>
      <c r="HAA52" s="8"/>
      <c r="HAB52" s="8"/>
      <c r="HAC52" s="8"/>
      <c r="HAD52" s="8"/>
      <c r="HAE52" s="8"/>
      <c r="HAF52" s="8"/>
      <c r="HAG52" s="8"/>
      <c r="HAH52" s="8"/>
      <c r="HAI52" s="8"/>
      <c r="HAJ52" s="8"/>
      <c r="HAK52" s="8"/>
      <c r="HAL52" s="8"/>
      <c r="HAM52" s="8"/>
      <c r="HAN52" s="8"/>
      <c r="HAO52" s="8"/>
      <c r="HAP52" s="8"/>
      <c r="HAQ52" s="8"/>
      <c r="HAR52" s="8"/>
      <c r="HAS52" s="8"/>
      <c r="HAT52" s="8"/>
      <c r="HAU52" s="8"/>
      <c r="HAV52" s="8"/>
      <c r="HAW52" s="8"/>
      <c r="HAX52" s="8"/>
      <c r="HAY52" s="8"/>
      <c r="HAZ52" s="8"/>
      <c r="HBA52" s="8"/>
      <c r="HBB52" s="8"/>
      <c r="HBC52" s="8"/>
      <c r="HBD52" s="8"/>
      <c r="HBE52" s="8"/>
      <c r="HBF52" s="8"/>
      <c r="HBG52" s="8"/>
      <c r="HBH52" s="8"/>
      <c r="HBI52" s="8"/>
      <c r="HBJ52" s="8"/>
      <c r="HBK52" s="8"/>
      <c r="HBL52" s="8"/>
      <c r="HBM52" s="8"/>
      <c r="HBN52" s="8"/>
      <c r="HBO52" s="8"/>
      <c r="HBP52" s="8"/>
      <c r="HBQ52" s="8"/>
      <c r="HBR52" s="8"/>
      <c r="HBS52" s="8"/>
      <c r="HBT52" s="8"/>
      <c r="HBU52" s="8"/>
      <c r="HBV52" s="8"/>
      <c r="HBW52" s="8"/>
      <c r="HBX52" s="8"/>
      <c r="HBY52" s="8"/>
      <c r="HBZ52" s="8"/>
      <c r="HCA52" s="8"/>
      <c r="HCB52" s="8"/>
      <c r="HCC52" s="8"/>
      <c r="HCD52" s="8"/>
      <c r="HCE52" s="8"/>
      <c r="HCF52" s="8"/>
      <c r="HCG52" s="8"/>
      <c r="HCH52" s="8"/>
      <c r="HCI52" s="8"/>
      <c r="HCJ52" s="8"/>
      <c r="HCK52" s="8"/>
      <c r="HCL52" s="8"/>
      <c r="HCM52" s="8"/>
      <c r="HCN52" s="8"/>
      <c r="HCO52" s="8"/>
      <c r="HCP52" s="8"/>
      <c r="HCQ52" s="8"/>
      <c r="HCR52" s="8"/>
      <c r="HCS52" s="8"/>
      <c r="HCT52" s="8"/>
      <c r="HCU52" s="8"/>
      <c r="HCV52" s="8"/>
      <c r="HCW52" s="8"/>
      <c r="HCX52" s="8"/>
      <c r="HCY52" s="8"/>
      <c r="HCZ52" s="8"/>
      <c r="HDA52" s="8"/>
      <c r="HDB52" s="8"/>
      <c r="HDC52" s="8"/>
      <c r="HDD52" s="8"/>
      <c r="HDE52" s="8"/>
      <c r="HDF52" s="8"/>
      <c r="HDG52" s="8"/>
      <c r="HDH52" s="8"/>
      <c r="HDI52" s="8"/>
      <c r="HDJ52" s="8"/>
      <c r="HDK52" s="8"/>
      <c r="HDL52" s="8"/>
      <c r="HDM52" s="8"/>
      <c r="HDN52" s="8"/>
      <c r="HDO52" s="8"/>
      <c r="HDP52" s="8"/>
      <c r="HDQ52" s="8"/>
      <c r="HDR52" s="8"/>
      <c r="HDS52" s="8"/>
      <c r="HDT52" s="8"/>
      <c r="HDU52" s="8"/>
      <c r="HDV52" s="8"/>
      <c r="HDW52" s="8"/>
      <c r="HDX52" s="8"/>
      <c r="HDY52" s="8"/>
      <c r="HDZ52" s="8"/>
      <c r="HEA52" s="8"/>
      <c r="HEB52" s="8"/>
      <c r="HEC52" s="8"/>
      <c r="HED52" s="8"/>
      <c r="HEE52" s="8"/>
      <c r="HEF52" s="8"/>
      <c r="HEG52" s="8"/>
      <c r="HEH52" s="8"/>
      <c r="HEI52" s="8"/>
      <c r="HEJ52" s="8"/>
      <c r="HEK52" s="8"/>
      <c r="HEL52" s="8"/>
      <c r="HEM52" s="8"/>
      <c r="HEN52" s="8"/>
      <c r="HEO52" s="8"/>
      <c r="HEP52" s="8"/>
      <c r="HEQ52" s="8"/>
      <c r="HER52" s="8"/>
      <c r="HES52" s="8"/>
      <c r="HET52" s="8"/>
      <c r="HEU52" s="8"/>
      <c r="HEV52" s="8"/>
      <c r="HEW52" s="8"/>
      <c r="HEX52" s="8"/>
      <c r="HEY52" s="8"/>
      <c r="HEZ52" s="8"/>
      <c r="HFA52" s="8"/>
      <c r="HFB52" s="8"/>
      <c r="HFC52" s="8"/>
      <c r="HFD52" s="8"/>
      <c r="HFE52" s="8"/>
      <c r="HFF52" s="8"/>
      <c r="HFG52" s="8"/>
      <c r="HFH52" s="8"/>
      <c r="HFI52" s="8"/>
      <c r="HFJ52" s="8"/>
      <c r="HFK52" s="8"/>
      <c r="HFL52" s="8"/>
      <c r="HFM52" s="8"/>
      <c r="HFN52" s="8"/>
      <c r="HFO52" s="8"/>
      <c r="HFP52" s="8"/>
      <c r="HFQ52" s="8"/>
      <c r="HFR52" s="8"/>
      <c r="HFS52" s="8"/>
      <c r="HFT52" s="8"/>
      <c r="HFU52" s="8"/>
      <c r="HFV52" s="8"/>
      <c r="HFW52" s="8"/>
      <c r="HFX52" s="8"/>
      <c r="HFY52" s="8"/>
      <c r="HFZ52" s="8"/>
      <c r="HGA52" s="8"/>
      <c r="HGB52" s="8"/>
      <c r="HGC52" s="8"/>
      <c r="HGD52" s="8"/>
      <c r="HGE52" s="8"/>
      <c r="HGF52" s="8"/>
      <c r="HGG52" s="8"/>
      <c r="HGH52" s="8"/>
      <c r="HGI52" s="8"/>
      <c r="HGJ52" s="8"/>
      <c r="HGK52" s="8"/>
      <c r="HGL52" s="8"/>
      <c r="HGM52" s="8"/>
      <c r="HGN52" s="8"/>
      <c r="HGO52" s="8"/>
      <c r="HGP52" s="8"/>
      <c r="HGQ52" s="8"/>
      <c r="HGR52" s="8"/>
      <c r="HGS52" s="8"/>
      <c r="HGT52" s="8"/>
      <c r="HGU52" s="8"/>
      <c r="HGV52" s="8"/>
      <c r="HGW52" s="8"/>
      <c r="HGX52" s="8"/>
      <c r="HGY52" s="8"/>
      <c r="HGZ52" s="8"/>
      <c r="HHA52" s="8"/>
      <c r="HHB52" s="8"/>
      <c r="HHC52" s="8"/>
      <c r="HHD52" s="8"/>
      <c r="HHE52" s="8"/>
      <c r="HHF52" s="8"/>
      <c r="HHG52" s="8"/>
      <c r="HHH52" s="8"/>
      <c r="HHI52" s="8"/>
      <c r="HHJ52" s="8"/>
      <c r="HHK52" s="8"/>
      <c r="HHL52" s="8"/>
      <c r="HHM52" s="8"/>
      <c r="HHN52" s="8"/>
      <c r="HHO52" s="8"/>
      <c r="HHP52" s="8"/>
      <c r="HHQ52" s="8"/>
      <c r="HHR52" s="8"/>
      <c r="HHS52" s="8"/>
      <c r="HHT52" s="8"/>
      <c r="HHU52" s="8"/>
      <c r="HHV52" s="8"/>
      <c r="HHW52" s="8"/>
      <c r="HHX52" s="8"/>
      <c r="HHY52" s="8"/>
      <c r="HHZ52" s="8"/>
      <c r="HIA52" s="8"/>
      <c r="HIB52" s="8"/>
      <c r="HIC52" s="8"/>
      <c r="HID52" s="8"/>
      <c r="HIE52" s="8"/>
      <c r="HIF52" s="8"/>
      <c r="HIG52" s="8"/>
      <c r="HIH52" s="8"/>
      <c r="HII52" s="8"/>
      <c r="HIJ52" s="8"/>
      <c r="HIK52" s="8"/>
      <c r="HIL52" s="8"/>
      <c r="HIM52" s="8"/>
      <c r="HIN52" s="8"/>
      <c r="HIO52" s="8"/>
      <c r="HIP52" s="8"/>
      <c r="HIQ52" s="8"/>
      <c r="HIR52" s="8"/>
      <c r="HIS52" s="8"/>
      <c r="HIT52" s="8"/>
      <c r="HIU52" s="8"/>
      <c r="HIV52" s="8"/>
      <c r="HIW52" s="8"/>
      <c r="HIX52" s="8"/>
      <c r="HIY52" s="8"/>
      <c r="HIZ52" s="8"/>
      <c r="HJA52" s="8"/>
      <c r="HJB52" s="8"/>
      <c r="HJC52" s="8"/>
      <c r="HJD52" s="8"/>
      <c r="HJE52" s="8"/>
      <c r="HJF52" s="8"/>
      <c r="HJG52" s="8"/>
      <c r="HJH52" s="8"/>
      <c r="HJI52" s="8"/>
      <c r="HJJ52" s="8"/>
      <c r="HJK52" s="8"/>
      <c r="HJL52" s="8"/>
      <c r="HJM52" s="8"/>
      <c r="HJN52" s="8"/>
      <c r="HJO52" s="8"/>
      <c r="HJP52" s="8"/>
      <c r="HJQ52" s="8"/>
      <c r="HJR52" s="8"/>
      <c r="HJS52" s="8"/>
      <c r="HJT52" s="8"/>
      <c r="HJU52" s="8"/>
      <c r="HJV52" s="8"/>
      <c r="HJW52" s="8"/>
      <c r="HJX52" s="8"/>
      <c r="HJY52" s="8"/>
      <c r="HJZ52" s="8"/>
      <c r="HKA52" s="8"/>
      <c r="HKB52" s="8"/>
      <c r="HKC52" s="8"/>
      <c r="HKD52" s="8"/>
      <c r="HKE52" s="8"/>
      <c r="HKF52" s="8"/>
      <c r="HKG52" s="8"/>
      <c r="HKH52" s="8"/>
      <c r="HKI52" s="8"/>
      <c r="HKJ52" s="8"/>
      <c r="HKK52" s="8"/>
      <c r="HKL52" s="8"/>
      <c r="HKM52" s="8"/>
      <c r="HKN52" s="8"/>
      <c r="HKO52" s="8"/>
      <c r="HKP52" s="8"/>
      <c r="HKQ52" s="8"/>
      <c r="HKR52" s="8"/>
      <c r="HKS52" s="8"/>
      <c r="HKT52" s="8"/>
      <c r="HKU52" s="8"/>
      <c r="HKV52" s="8"/>
      <c r="HKW52" s="8"/>
      <c r="HKX52" s="8"/>
      <c r="HKY52" s="8"/>
      <c r="HKZ52" s="8"/>
      <c r="HLA52" s="8"/>
      <c r="HLB52" s="8"/>
      <c r="HLC52" s="8"/>
      <c r="HLD52" s="8"/>
      <c r="HLE52" s="8"/>
      <c r="HLF52" s="8"/>
      <c r="HLG52" s="8"/>
      <c r="HLH52" s="8"/>
      <c r="HLI52" s="8"/>
      <c r="HLJ52" s="8"/>
      <c r="HLK52" s="8"/>
      <c r="HLL52" s="8"/>
      <c r="HLM52" s="8"/>
      <c r="HLN52" s="8"/>
      <c r="HLO52" s="8"/>
      <c r="HLP52" s="8"/>
      <c r="HLQ52" s="8"/>
      <c r="HLR52" s="8"/>
      <c r="HLS52" s="8"/>
      <c r="HLT52" s="8"/>
      <c r="HLU52" s="8"/>
      <c r="HLV52" s="8"/>
      <c r="HLW52" s="8"/>
      <c r="HLX52" s="8"/>
      <c r="HLY52" s="8"/>
      <c r="HLZ52" s="8"/>
      <c r="HMA52" s="8"/>
      <c r="HMB52" s="8"/>
      <c r="HMC52" s="8"/>
      <c r="HMD52" s="8"/>
      <c r="HME52" s="8"/>
      <c r="HMF52" s="8"/>
      <c r="HMG52" s="8"/>
      <c r="HMH52" s="8"/>
      <c r="HMI52" s="8"/>
      <c r="HMJ52" s="8"/>
      <c r="HMK52" s="8"/>
      <c r="HML52" s="8"/>
      <c r="HMM52" s="8"/>
      <c r="HMN52" s="8"/>
      <c r="HMO52" s="8"/>
      <c r="HMP52" s="8"/>
      <c r="HMQ52" s="8"/>
      <c r="HMR52" s="8"/>
      <c r="HMS52" s="8"/>
      <c r="HMT52" s="8"/>
      <c r="HMU52" s="8"/>
      <c r="HMV52" s="8"/>
      <c r="HMW52" s="8"/>
      <c r="HMX52" s="8"/>
      <c r="HMY52" s="8"/>
      <c r="HMZ52" s="8"/>
      <c r="HNA52" s="8"/>
      <c r="HNB52" s="8"/>
      <c r="HNC52" s="8"/>
      <c r="HND52" s="8"/>
      <c r="HNE52" s="8"/>
      <c r="HNF52" s="8"/>
      <c r="HNG52" s="8"/>
      <c r="HNH52" s="8"/>
      <c r="HNI52" s="8"/>
      <c r="HNJ52" s="8"/>
      <c r="HNK52" s="8"/>
      <c r="HNL52" s="8"/>
      <c r="HNM52" s="8"/>
      <c r="HNN52" s="8"/>
      <c r="HNO52" s="8"/>
      <c r="HNP52" s="8"/>
      <c r="HNQ52" s="8"/>
      <c r="HNR52" s="8"/>
      <c r="HNS52" s="8"/>
      <c r="HNT52" s="8"/>
      <c r="HNU52" s="8"/>
      <c r="HNV52" s="8"/>
      <c r="HNW52" s="8"/>
      <c r="HNX52" s="8"/>
      <c r="HNY52" s="8"/>
      <c r="HNZ52" s="8"/>
      <c r="HOA52" s="8"/>
      <c r="HOB52" s="8"/>
      <c r="HOC52" s="8"/>
      <c r="HOD52" s="8"/>
      <c r="HOE52" s="8"/>
      <c r="HOF52" s="8"/>
      <c r="HOG52" s="8"/>
      <c r="HOH52" s="8"/>
      <c r="HOI52" s="8"/>
      <c r="HOJ52" s="8"/>
      <c r="HOK52" s="8"/>
      <c r="HOL52" s="8"/>
      <c r="HOM52" s="8"/>
      <c r="HON52" s="8"/>
      <c r="HOO52" s="8"/>
      <c r="HOP52" s="8"/>
      <c r="HOQ52" s="8"/>
      <c r="HOR52" s="8"/>
      <c r="HOS52" s="8"/>
      <c r="HOT52" s="8"/>
      <c r="HOU52" s="8"/>
      <c r="HOV52" s="8"/>
      <c r="HOW52" s="8"/>
      <c r="HOX52" s="8"/>
      <c r="HOY52" s="8"/>
      <c r="HOZ52" s="8"/>
      <c r="HPA52" s="8"/>
      <c r="HPB52" s="8"/>
      <c r="HPC52" s="8"/>
      <c r="HPD52" s="8"/>
      <c r="HPE52" s="8"/>
      <c r="HPF52" s="8"/>
      <c r="HPG52" s="8"/>
      <c r="HPH52" s="8"/>
      <c r="HPI52" s="8"/>
      <c r="HPJ52" s="8"/>
      <c r="HPK52" s="8"/>
      <c r="HPL52" s="8"/>
      <c r="HPM52" s="8"/>
      <c r="HPN52" s="8"/>
      <c r="HPO52" s="8"/>
      <c r="HPP52" s="8"/>
      <c r="HPQ52" s="8"/>
      <c r="HPR52" s="8"/>
      <c r="HPS52" s="8"/>
      <c r="HPT52" s="8"/>
      <c r="HPU52" s="8"/>
      <c r="HPV52" s="8"/>
      <c r="HPW52" s="8"/>
      <c r="HPX52" s="8"/>
      <c r="HPY52" s="8"/>
      <c r="HPZ52" s="8"/>
      <c r="HQA52" s="8"/>
      <c r="HQB52" s="8"/>
      <c r="HQC52" s="8"/>
      <c r="HQD52" s="8"/>
      <c r="HQE52" s="8"/>
      <c r="HQF52" s="8"/>
      <c r="HQG52" s="8"/>
      <c r="HQH52" s="8"/>
      <c r="HQI52" s="8"/>
      <c r="HQJ52" s="8"/>
      <c r="HQK52" s="8"/>
      <c r="HQL52" s="8"/>
      <c r="HQM52" s="8"/>
      <c r="HQN52" s="8"/>
      <c r="HQO52" s="8"/>
      <c r="HQP52" s="8"/>
      <c r="HQQ52" s="8"/>
      <c r="HQR52" s="8"/>
      <c r="HQS52" s="8"/>
      <c r="HQT52" s="8"/>
      <c r="HQU52" s="8"/>
      <c r="HQV52" s="8"/>
      <c r="HQW52" s="8"/>
      <c r="HQX52" s="8"/>
      <c r="HQY52" s="8"/>
      <c r="HQZ52" s="8"/>
      <c r="HRA52" s="8"/>
      <c r="HRB52" s="8"/>
      <c r="HRC52" s="8"/>
      <c r="HRD52" s="8"/>
      <c r="HRE52" s="8"/>
      <c r="HRF52" s="8"/>
      <c r="HRG52" s="8"/>
      <c r="HRH52" s="8"/>
      <c r="HRI52" s="8"/>
      <c r="HRJ52" s="8"/>
      <c r="HRK52" s="8"/>
      <c r="HRL52" s="8"/>
      <c r="HRM52" s="8"/>
      <c r="HRN52" s="8"/>
      <c r="HRO52" s="8"/>
      <c r="HRP52" s="8"/>
      <c r="HRQ52" s="8"/>
      <c r="HRR52" s="8"/>
      <c r="HRS52" s="8"/>
      <c r="HRT52" s="8"/>
      <c r="HRU52" s="8"/>
      <c r="HRV52" s="8"/>
      <c r="HRW52" s="8"/>
      <c r="HRX52" s="8"/>
      <c r="HRY52" s="8"/>
      <c r="HRZ52" s="8"/>
      <c r="HSA52" s="8"/>
      <c r="HSB52" s="8"/>
      <c r="HSC52" s="8"/>
      <c r="HSD52" s="8"/>
      <c r="HSE52" s="8"/>
      <c r="HSF52" s="8"/>
      <c r="HSG52" s="8"/>
      <c r="HSH52" s="8"/>
      <c r="HSI52" s="8"/>
      <c r="HSJ52" s="8"/>
      <c r="HSK52" s="8"/>
      <c r="HSL52" s="8"/>
      <c r="HSM52" s="8"/>
      <c r="HSN52" s="8"/>
      <c r="HSO52" s="8"/>
      <c r="HSP52" s="8"/>
      <c r="HSQ52" s="8"/>
      <c r="HSR52" s="8"/>
      <c r="HSS52" s="8"/>
      <c r="HST52" s="8"/>
      <c r="HSU52" s="8"/>
      <c r="HSV52" s="8"/>
      <c r="HSW52" s="8"/>
      <c r="HSX52" s="8"/>
      <c r="HSY52" s="8"/>
      <c r="HSZ52" s="8"/>
      <c r="HTA52" s="8"/>
      <c r="HTB52" s="8"/>
      <c r="HTC52" s="8"/>
      <c r="HTD52" s="8"/>
      <c r="HTE52" s="8"/>
      <c r="HTF52" s="8"/>
      <c r="HTG52" s="8"/>
      <c r="HTH52" s="8"/>
      <c r="HTI52" s="8"/>
      <c r="HTJ52" s="8"/>
      <c r="HTK52" s="8"/>
      <c r="HTL52" s="8"/>
      <c r="HTM52" s="8"/>
      <c r="HTN52" s="8"/>
      <c r="HTO52" s="8"/>
      <c r="HTP52" s="8"/>
      <c r="HTQ52" s="8"/>
      <c r="HTR52" s="8"/>
      <c r="HTS52" s="8"/>
      <c r="HTT52" s="8"/>
      <c r="HTU52" s="8"/>
      <c r="HTV52" s="8"/>
      <c r="HTW52" s="8"/>
      <c r="HTX52" s="8"/>
      <c r="HTY52" s="8"/>
      <c r="HTZ52" s="8"/>
      <c r="HUA52" s="8"/>
      <c r="HUB52" s="8"/>
      <c r="HUC52" s="8"/>
      <c r="HUD52" s="8"/>
      <c r="HUE52" s="8"/>
      <c r="HUF52" s="8"/>
      <c r="HUG52" s="8"/>
      <c r="HUH52" s="8"/>
      <c r="HUI52" s="8"/>
      <c r="HUJ52" s="8"/>
      <c r="HUK52" s="8"/>
      <c r="HUL52" s="8"/>
      <c r="HUM52" s="8"/>
      <c r="HUN52" s="8"/>
      <c r="HUO52" s="8"/>
      <c r="HUP52" s="8"/>
      <c r="HUQ52" s="8"/>
      <c r="HUR52" s="8"/>
      <c r="HUS52" s="8"/>
      <c r="HUT52" s="8"/>
      <c r="HUU52" s="8"/>
      <c r="HUV52" s="8"/>
      <c r="HUW52" s="8"/>
      <c r="HUX52" s="8"/>
      <c r="HUY52" s="8"/>
      <c r="HUZ52" s="8"/>
      <c r="HVA52" s="8"/>
      <c r="HVB52" s="8"/>
      <c r="HVC52" s="8"/>
      <c r="HVD52" s="8"/>
      <c r="HVE52" s="8"/>
      <c r="HVF52" s="8"/>
      <c r="HVG52" s="8"/>
      <c r="HVH52" s="8"/>
      <c r="HVI52" s="8"/>
      <c r="HVJ52" s="8"/>
      <c r="HVK52" s="8"/>
      <c r="HVL52" s="8"/>
      <c r="HVM52" s="8"/>
      <c r="HVN52" s="8"/>
      <c r="HVO52" s="8"/>
      <c r="HVP52" s="8"/>
      <c r="HVQ52" s="8"/>
      <c r="HVR52" s="8"/>
      <c r="HVS52" s="8"/>
      <c r="HVT52" s="8"/>
      <c r="HVU52" s="8"/>
      <c r="HVV52" s="8"/>
      <c r="HVW52" s="8"/>
      <c r="HVX52" s="8"/>
      <c r="HVY52" s="8"/>
      <c r="HVZ52" s="8"/>
      <c r="HWA52" s="8"/>
      <c r="HWB52" s="8"/>
      <c r="HWC52" s="8"/>
      <c r="HWD52" s="8"/>
      <c r="HWE52" s="8"/>
      <c r="HWF52" s="8"/>
      <c r="HWG52" s="8"/>
      <c r="HWH52" s="8"/>
      <c r="HWI52" s="8"/>
      <c r="HWJ52" s="8"/>
      <c r="HWK52" s="8"/>
      <c r="HWL52" s="8"/>
      <c r="HWM52" s="8"/>
      <c r="HWN52" s="8"/>
      <c r="HWO52" s="8"/>
      <c r="HWP52" s="8"/>
      <c r="HWQ52" s="8"/>
      <c r="HWR52" s="8"/>
      <c r="HWS52" s="8"/>
      <c r="HWT52" s="8"/>
      <c r="HWU52" s="8"/>
      <c r="HWV52" s="8"/>
      <c r="HWW52" s="8"/>
      <c r="HWX52" s="8"/>
      <c r="HWY52" s="8"/>
      <c r="HWZ52" s="8"/>
      <c r="HXA52" s="8"/>
      <c r="HXB52" s="8"/>
      <c r="HXC52" s="8"/>
      <c r="HXD52" s="8"/>
      <c r="HXE52" s="8"/>
      <c r="HXF52" s="8"/>
      <c r="HXG52" s="8"/>
      <c r="HXH52" s="8"/>
      <c r="HXI52" s="8"/>
      <c r="HXJ52" s="8"/>
      <c r="HXK52" s="8"/>
      <c r="HXL52" s="8"/>
      <c r="HXM52" s="8"/>
      <c r="HXN52" s="8"/>
      <c r="HXO52" s="8"/>
      <c r="HXP52" s="8"/>
      <c r="HXQ52" s="8"/>
      <c r="HXR52" s="8"/>
      <c r="HXS52" s="8"/>
      <c r="HXT52" s="8"/>
      <c r="HXU52" s="8"/>
      <c r="HXV52" s="8"/>
      <c r="HXW52" s="8"/>
      <c r="HXX52" s="8"/>
      <c r="HXY52" s="8"/>
      <c r="HXZ52" s="8"/>
      <c r="HYA52" s="8"/>
      <c r="HYB52" s="8"/>
      <c r="HYC52" s="8"/>
      <c r="HYD52" s="8"/>
      <c r="HYE52" s="8"/>
      <c r="HYF52" s="8"/>
      <c r="HYG52" s="8"/>
      <c r="HYH52" s="8"/>
      <c r="HYI52" s="8"/>
      <c r="HYJ52" s="8"/>
      <c r="HYK52" s="8"/>
      <c r="HYL52" s="8"/>
      <c r="HYM52" s="8"/>
      <c r="HYN52" s="8"/>
      <c r="HYO52" s="8"/>
      <c r="HYP52" s="8"/>
      <c r="HYQ52" s="8"/>
      <c r="HYR52" s="8"/>
      <c r="HYS52" s="8"/>
      <c r="HYT52" s="8"/>
      <c r="HYU52" s="8"/>
      <c r="HYV52" s="8"/>
      <c r="HYW52" s="8"/>
      <c r="HYX52" s="8"/>
      <c r="HYY52" s="8"/>
      <c r="HYZ52" s="8"/>
      <c r="HZA52" s="8"/>
      <c r="HZB52" s="8"/>
      <c r="HZC52" s="8"/>
      <c r="HZD52" s="8"/>
      <c r="HZE52" s="8"/>
      <c r="HZF52" s="8"/>
      <c r="HZG52" s="8"/>
      <c r="HZH52" s="8"/>
      <c r="HZI52" s="8"/>
      <c r="HZJ52" s="8"/>
      <c r="HZK52" s="8"/>
      <c r="HZL52" s="8"/>
      <c r="HZM52" s="8"/>
      <c r="HZN52" s="8"/>
      <c r="HZO52" s="8"/>
      <c r="HZP52" s="8"/>
      <c r="HZQ52" s="8"/>
      <c r="HZR52" s="8"/>
      <c r="HZS52" s="8"/>
      <c r="HZT52" s="8"/>
      <c r="HZU52" s="8"/>
      <c r="HZV52" s="8"/>
      <c r="HZW52" s="8"/>
      <c r="HZX52" s="8"/>
      <c r="HZY52" s="8"/>
      <c r="HZZ52" s="8"/>
      <c r="IAA52" s="8"/>
      <c r="IAB52" s="8"/>
      <c r="IAC52" s="8"/>
      <c r="IAD52" s="8"/>
      <c r="IAE52" s="8"/>
      <c r="IAF52" s="8"/>
      <c r="IAG52" s="8"/>
      <c r="IAH52" s="8"/>
      <c r="IAI52" s="8"/>
      <c r="IAJ52" s="8"/>
      <c r="IAK52" s="8"/>
      <c r="IAL52" s="8"/>
      <c r="IAM52" s="8"/>
      <c r="IAN52" s="8"/>
      <c r="IAO52" s="8"/>
      <c r="IAP52" s="8"/>
      <c r="IAQ52" s="8"/>
      <c r="IAR52" s="8"/>
      <c r="IAS52" s="8"/>
      <c r="IAT52" s="8"/>
      <c r="IAU52" s="8"/>
      <c r="IAV52" s="8"/>
      <c r="IAW52" s="8"/>
      <c r="IAX52" s="8"/>
      <c r="IAY52" s="8"/>
      <c r="IAZ52" s="8"/>
      <c r="IBA52" s="8"/>
      <c r="IBB52" s="8"/>
      <c r="IBC52" s="8"/>
      <c r="IBD52" s="8"/>
      <c r="IBE52" s="8"/>
      <c r="IBF52" s="8"/>
      <c r="IBG52" s="8"/>
      <c r="IBH52" s="8"/>
      <c r="IBI52" s="8"/>
      <c r="IBJ52" s="8"/>
      <c r="IBK52" s="8"/>
      <c r="IBL52" s="8"/>
      <c r="IBM52" s="8"/>
      <c r="IBN52" s="8"/>
      <c r="IBO52" s="8"/>
      <c r="IBP52" s="8"/>
      <c r="IBQ52" s="8"/>
      <c r="IBR52" s="8"/>
      <c r="IBS52" s="8"/>
      <c r="IBT52" s="8"/>
      <c r="IBU52" s="8"/>
      <c r="IBV52" s="8"/>
      <c r="IBW52" s="8"/>
      <c r="IBX52" s="8"/>
      <c r="IBY52" s="8"/>
      <c r="IBZ52" s="8"/>
      <c r="ICA52" s="8"/>
      <c r="ICB52" s="8"/>
      <c r="ICC52" s="8"/>
      <c r="ICD52" s="8"/>
      <c r="ICE52" s="8"/>
      <c r="ICF52" s="8"/>
      <c r="ICG52" s="8"/>
      <c r="ICH52" s="8"/>
      <c r="ICI52" s="8"/>
      <c r="ICJ52" s="8"/>
      <c r="ICK52" s="8"/>
      <c r="ICL52" s="8"/>
      <c r="ICM52" s="8"/>
      <c r="ICN52" s="8"/>
      <c r="ICO52" s="8"/>
      <c r="ICP52" s="8"/>
      <c r="ICQ52" s="8"/>
      <c r="ICR52" s="8"/>
      <c r="ICS52" s="8"/>
      <c r="ICT52" s="8"/>
      <c r="ICU52" s="8"/>
      <c r="ICV52" s="8"/>
      <c r="ICW52" s="8"/>
      <c r="ICX52" s="8"/>
      <c r="ICY52" s="8"/>
      <c r="ICZ52" s="8"/>
      <c r="IDA52" s="8"/>
      <c r="IDB52" s="8"/>
      <c r="IDC52" s="8"/>
      <c r="IDD52" s="8"/>
      <c r="IDE52" s="8"/>
      <c r="IDF52" s="8"/>
      <c r="IDG52" s="8"/>
      <c r="IDH52" s="8"/>
      <c r="IDI52" s="8"/>
      <c r="IDJ52" s="8"/>
      <c r="IDK52" s="8"/>
      <c r="IDL52" s="8"/>
      <c r="IDM52" s="8"/>
      <c r="IDN52" s="8"/>
      <c r="IDO52" s="8"/>
      <c r="IDP52" s="8"/>
      <c r="IDQ52" s="8"/>
      <c r="IDR52" s="8"/>
      <c r="IDS52" s="8"/>
      <c r="IDT52" s="8"/>
      <c r="IDU52" s="8"/>
      <c r="IDV52" s="8"/>
      <c r="IDW52" s="8"/>
      <c r="IDX52" s="8"/>
      <c r="IDY52" s="8"/>
      <c r="IDZ52" s="8"/>
      <c r="IEA52" s="8"/>
      <c r="IEB52" s="8"/>
      <c r="IEC52" s="8"/>
      <c r="IED52" s="8"/>
      <c r="IEE52" s="8"/>
      <c r="IEF52" s="8"/>
      <c r="IEG52" s="8"/>
      <c r="IEH52" s="8"/>
      <c r="IEI52" s="8"/>
      <c r="IEJ52" s="8"/>
      <c r="IEK52" s="8"/>
      <c r="IEL52" s="8"/>
      <c r="IEM52" s="8"/>
      <c r="IEN52" s="8"/>
      <c r="IEO52" s="8"/>
      <c r="IEP52" s="8"/>
      <c r="IEQ52" s="8"/>
      <c r="IER52" s="8"/>
      <c r="IES52" s="8"/>
      <c r="IET52" s="8"/>
      <c r="IEU52" s="8"/>
      <c r="IEV52" s="8"/>
      <c r="IEW52" s="8"/>
      <c r="IEX52" s="8"/>
      <c r="IEY52" s="8"/>
      <c r="IEZ52" s="8"/>
      <c r="IFA52" s="8"/>
      <c r="IFB52" s="8"/>
      <c r="IFC52" s="8"/>
      <c r="IFD52" s="8"/>
      <c r="IFE52" s="8"/>
      <c r="IFF52" s="8"/>
      <c r="IFG52" s="8"/>
      <c r="IFH52" s="8"/>
      <c r="IFI52" s="8"/>
      <c r="IFJ52" s="8"/>
      <c r="IFK52" s="8"/>
      <c r="IFL52" s="8"/>
      <c r="IFM52" s="8"/>
      <c r="IFN52" s="8"/>
      <c r="IFO52" s="8"/>
      <c r="IFP52" s="8"/>
      <c r="IFQ52" s="8"/>
      <c r="IFR52" s="8"/>
      <c r="IFS52" s="8"/>
      <c r="IFT52" s="8"/>
      <c r="IFU52" s="8"/>
      <c r="IFV52" s="8"/>
      <c r="IFW52" s="8"/>
      <c r="IFX52" s="8"/>
      <c r="IFY52" s="8"/>
      <c r="IFZ52" s="8"/>
      <c r="IGA52" s="8"/>
      <c r="IGB52" s="8"/>
      <c r="IGC52" s="8"/>
      <c r="IGD52" s="8"/>
      <c r="IGE52" s="8"/>
      <c r="IGF52" s="8"/>
      <c r="IGG52" s="8"/>
      <c r="IGH52" s="8"/>
      <c r="IGI52" s="8"/>
      <c r="IGJ52" s="8"/>
      <c r="IGK52" s="8"/>
      <c r="IGL52" s="8"/>
      <c r="IGM52" s="8"/>
      <c r="IGN52" s="8"/>
      <c r="IGO52" s="8"/>
      <c r="IGP52" s="8"/>
      <c r="IGQ52" s="8"/>
      <c r="IGR52" s="8"/>
      <c r="IGS52" s="8"/>
      <c r="IGT52" s="8"/>
      <c r="IGU52" s="8"/>
      <c r="IGV52" s="8"/>
      <c r="IGW52" s="8"/>
      <c r="IGX52" s="8"/>
      <c r="IGY52" s="8"/>
      <c r="IGZ52" s="8"/>
      <c r="IHA52" s="8"/>
      <c r="IHB52" s="8"/>
      <c r="IHC52" s="8"/>
      <c r="IHD52" s="8"/>
      <c r="IHE52" s="8"/>
      <c r="IHF52" s="8"/>
      <c r="IHG52" s="8"/>
      <c r="IHH52" s="8"/>
      <c r="IHI52" s="8"/>
      <c r="IHJ52" s="8"/>
      <c r="IHK52" s="8"/>
      <c r="IHL52" s="8"/>
      <c r="IHM52" s="8"/>
      <c r="IHN52" s="8"/>
      <c r="IHO52" s="8"/>
      <c r="IHP52" s="8"/>
      <c r="IHQ52" s="8"/>
      <c r="IHR52" s="8"/>
      <c r="IHS52" s="8"/>
      <c r="IHT52" s="8"/>
      <c r="IHU52" s="8"/>
      <c r="IHV52" s="8"/>
      <c r="IHW52" s="8"/>
      <c r="IHX52" s="8"/>
      <c r="IHY52" s="8"/>
      <c r="IHZ52" s="8"/>
      <c r="IIA52" s="8"/>
      <c r="IIB52" s="8"/>
      <c r="IIC52" s="8"/>
      <c r="IID52" s="8"/>
      <c r="IIE52" s="8"/>
      <c r="IIF52" s="8"/>
      <c r="IIG52" s="8"/>
      <c r="IIH52" s="8"/>
      <c r="III52" s="8"/>
      <c r="IIJ52" s="8"/>
      <c r="IIK52" s="8"/>
      <c r="IIL52" s="8"/>
      <c r="IIM52" s="8"/>
      <c r="IIN52" s="8"/>
      <c r="IIO52" s="8"/>
      <c r="IIP52" s="8"/>
      <c r="IIQ52" s="8"/>
      <c r="IIR52" s="8"/>
      <c r="IIS52" s="8"/>
      <c r="IIT52" s="8"/>
      <c r="IIU52" s="8"/>
      <c r="IIV52" s="8"/>
      <c r="IIW52" s="8"/>
      <c r="IIX52" s="8"/>
      <c r="IIY52" s="8"/>
      <c r="IIZ52" s="8"/>
      <c r="IJA52" s="8"/>
      <c r="IJB52" s="8"/>
      <c r="IJC52" s="8"/>
      <c r="IJD52" s="8"/>
      <c r="IJE52" s="8"/>
      <c r="IJF52" s="8"/>
      <c r="IJG52" s="8"/>
      <c r="IJH52" s="8"/>
      <c r="IJI52" s="8"/>
      <c r="IJJ52" s="8"/>
      <c r="IJK52" s="8"/>
      <c r="IJL52" s="8"/>
      <c r="IJM52" s="8"/>
      <c r="IJN52" s="8"/>
      <c r="IJO52" s="8"/>
      <c r="IJP52" s="8"/>
      <c r="IJQ52" s="8"/>
      <c r="IJR52" s="8"/>
      <c r="IJS52" s="8"/>
      <c r="IJT52" s="8"/>
      <c r="IJU52" s="8"/>
      <c r="IJV52" s="8"/>
      <c r="IJW52" s="8"/>
      <c r="IJX52" s="8"/>
      <c r="IJY52" s="8"/>
      <c r="IJZ52" s="8"/>
      <c r="IKA52" s="8"/>
      <c r="IKB52" s="8"/>
      <c r="IKC52" s="8"/>
      <c r="IKD52" s="8"/>
      <c r="IKE52" s="8"/>
      <c r="IKF52" s="8"/>
      <c r="IKG52" s="8"/>
      <c r="IKH52" s="8"/>
      <c r="IKI52" s="8"/>
      <c r="IKJ52" s="8"/>
      <c r="IKK52" s="8"/>
      <c r="IKL52" s="8"/>
      <c r="IKM52" s="8"/>
      <c r="IKN52" s="8"/>
      <c r="IKO52" s="8"/>
      <c r="IKP52" s="8"/>
      <c r="IKQ52" s="8"/>
      <c r="IKR52" s="8"/>
      <c r="IKS52" s="8"/>
      <c r="IKT52" s="8"/>
      <c r="IKU52" s="8"/>
      <c r="IKV52" s="8"/>
      <c r="IKW52" s="8"/>
      <c r="IKX52" s="8"/>
      <c r="IKY52" s="8"/>
      <c r="IKZ52" s="8"/>
      <c r="ILA52" s="8"/>
      <c r="ILB52" s="8"/>
      <c r="ILC52" s="8"/>
      <c r="ILD52" s="8"/>
      <c r="ILE52" s="8"/>
      <c r="ILF52" s="8"/>
      <c r="ILG52" s="8"/>
      <c r="ILH52" s="8"/>
      <c r="ILI52" s="8"/>
      <c r="ILJ52" s="8"/>
      <c r="ILK52" s="8"/>
      <c r="ILL52" s="8"/>
      <c r="ILM52" s="8"/>
      <c r="ILN52" s="8"/>
      <c r="ILO52" s="8"/>
      <c r="ILP52" s="8"/>
      <c r="ILQ52" s="8"/>
      <c r="ILR52" s="8"/>
      <c r="ILS52" s="8"/>
      <c r="ILT52" s="8"/>
      <c r="ILU52" s="8"/>
      <c r="ILV52" s="8"/>
      <c r="ILW52" s="8"/>
      <c r="ILX52" s="8"/>
      <c r="ILY52" s="8"/>
      <c r="ILZ52" s="8"/>
      <c r="IMA52" s="8"/>
      <c r="IMB52" s="8"/>
      <c r="IMC52" s="8"/>
      <c r="IMD52" s="8"/>
      <c r="IME52" s="8"/>
      <c r="IMF52" s="8"/>
      <c r="IMG52" s="8"/>
      <c r="IMH52" s="8"/>
      <c r="IMI52" s="8"/>
      <c r="IMJ52" s="8"/>
      <c r="IMK52" s="8"/>
      <c r="IML52" s="8"/>
      <c r="IMM52" s="8"/>
      <c r="IMN52" s="8"/>
      <c r="IMO52" s="8"/>
      <c r="IMP52" s="8"/>
      <c r="IMQ52" s="8"/>
      <c r="IMR52" s="8"/>
      <c r="IMS52" s="8"/>
      <c r="IMT52" s="8"/>
      <c r="IMU52" s="8"/>
      <c r="IMV52" s="8"/>
      <c r="IMW52" s="8"/>
      <c r="IMX52" s="8"/>
      <c r="IMY52" s="8"/>
      <c r="IMZ52" s="8"/>
      <c r="INA52" s="8"/>
      <c r="INB52" s="8"/>
      <c r="INC52" s="8"/>
      <c r="IND52" s="8"/>
      <c r="INE52" s="8"/>
      <c r="INF52" s="8"/>
      <c r="ING52" s="8"/>
      <c r="INH52" s="8"/>
      <c r="INI52" s="8"/>
      <c r="INJ52" s="8"/>
      <c r="INK52" s="8"/>
      <c r="INL52" s="8"/>
      <c r="INM52" s="8"/>
      <c r="INN52" s="8"/>
      <c r="INO52" s="8"/>
      <c r="INP52" s="8"/>
      <c r="INQ52" s="8"/>
      <c r="INR52" s="8"/>
      <c r="INS52" s="8"/>
      <c r="INT52" s="8"/>
      <c r="INU52" s="8"/>
      <c r="INV52" s="8"/>
      <c r="INW52" s="8"/>
      <c r="INX52" s="8"/>
      <c r="INY52" s="8"/>
      <c r="INZ52" s="8"/>
      <c r="IOA52" s="8"/>
      <c r="IOB52" s="8"/>
      <c r="IOC52" s="8"/>
      <c r="IOD52" s="8"/>
      <c r="IOE52" s="8"/>
      <c r="IOF52" s="8"/>
      <c r="IOG52" s="8"/>
      <c r="IOH52" s="8"/>
      <c r="IOI52" s="8"/>
      <c r="IOJ52" s="8"/>
      <c r="IOK52" s="8"/>
      <c r="IOL52" s="8"/>
      <c r="IOM52" s="8"/>
      <c r="ION52" s="8"/>
      <c r="IOO52" s="8"/>
      <c r="IOP52" s="8"/>
      <c r="IOQ52" s="8"/>
      <c r="IOR52" s="8"/>
      <c r="IOS52" s="8"/>
      <c r="IOT52" s="8"/>
      <c r="IOU52" s="8"/>
      <c r="IOV52" s="8"/>
      <c r="IOW52" s="8"/>
      <c r="IOX52" s="8"/>
      <c r="IOY52" s="8"/>
      <c r="IOZ52" s="8"/>
      <c r="IPA52" s="8"/>
      <c r="IPB52" s="8"/>
      <c r="IPC52" s="8"/>
      <c r="IPD52" s="8"/>
      <c r="IPE52" s="8"/>
      <c r="IPF52" s="8"/>
      <c r="IPG52" s="8"/>
      <c r="IPH52" s="8"/>
      <c r="IPI52" s="8"/>
      <c r="IPJ52" s="8"/>
      <c r="IPK52" s="8"/>
      <c r="IPL52" s="8"/>
      <c r="IPM52" s="8"/>
      <c r="IPN52" s="8"/>
      <c r="IPO52" s="8"/>
      <c r="IPP52" s="8"/>
      <c r="IPQ52" s="8"/>
      <c r="IPR52" s="8"/>
      <c r="IPS52" s="8"/>
      <c r="IPT52" s="8"/>
      <c r="IPU52" s="8"/>
      <c r="IPV52" s="8"/>
      <c r="IPW52" s="8"/>
      <c r="IPX52" s="8"/>
      <c r="IPY52" s="8"/>
      <c r="IPZ52" s="8"/>
      <c r="IQA52" s="8"/>
      <c r="IQB52" s="8"/>
      <c r="IQC52" s="8"/>
      <c r="IQD52" s="8"/>
      <c r="IQE52" s="8"/>
      <c r="IQF52" s="8"/>
      <c r="IQG52" s="8"/>
      <c r="IQH52" s="8"/>
      <c r="IQI52" s="8"/>
      <c r="IQJ52" s="8"/>
      <c r="IQK52" s="8"/>
      <c r="IQL52" s="8"/>
      <c r="IQM52" s="8"/>
      <c r="IQN52" s="8"/>
      <c r="IQO52" s="8"/>
      <c r="IQP52" s="8"/>
      <c r="IQQ52" s="8"/>
      <c r="IQR52" s="8"/>
      <c r="IQS52" s="8"/>
      <c r="IQT52" s="8"/>
      <c r="IQU52" s="8"/>
      <c r="IQV52" s="8"/>
      <c r="IQW52" s="8"/>
      <c r="IQX52" s="8"/>
      <c r="IQY52" s="8"/>
      <c r="IQZ52" s="8"/>
      <c r="IRA52" s="8"/>
      <c r="IRB52" s="8"/>
      <c r="IRC52" s="8"/>
      <c r="IRD52" s="8"/>
      <c r="IRE52" s="8"/>
      <c r="IRF52" s="8"/>
      <c r="IRG52" s="8"/>
      <c r="IRH52" s="8"/>
      <c r="IRI52" s="8"/>
      <c r="IRJ52" s="8"/>
      <c r="IRK52" s="8"/>
      <c r="IRL52" s="8"/>
      <c r="IRM52" s="8"/>
      <c r="IRN52" s="8"/>
      <c r="IRO52" s="8"/>
      <c r="IRP52" s="8"/>
      <c r="IRQ52" s="8"/>
      <c r="IRR52" s="8"/>
      <c r="IRS52" s="8"/>
      <c r="IRT52" s="8"/>
      <c r="IRU52" s="8"/>
      <c r="IRV52" s="8"/>
      <c r="IRW52" s="8"/>
      <c r="IRX52" s="8"/>
      <c r="IRY52" s="8"/>
      <c r="IRZ52" s="8"/>
      <c r="ISA52" s="8"/>
      <c r="ISB52" s="8"/>
      <c r="ISC52" s="8"/>
      <c r="ISD52" s="8"/>
      <c r="ISE52" s="8"/>
      <c r="ISF52" s="8"/>
      <c r="ISG52" s="8"/>
      <c r="ISH52" s="8"/>
      <c r="ISI52" s="8"/>
      <c r="ISJ52" s="8"/>
      <c r="ISK52" s="8"/>
      <c r="ISL52" s="8"/>
      <c r="ISM52" s="8"/>
      <c r="ISN52" s="8"/>
      <c r="ISO52" s="8"/>
      <c r="ISP52" s="8"/>
      <c r="ISQ52" s="8"/>
      <c r="ISR52" s="8"/>
      <c r="ISS52" s="8"/>
      <c r="IST52" s="8"/>
      <c r="ISU52" s="8"/>
      <c r="ISV52" s="8"/>
      <c r="ISW52" s="8"/>
      <c r="ISX52" s="8"/>
      <c r="ISY52" s="8"/>
      <c r="ISZ52" s="8"/>
      <c r="ITA52" s="8"/>
      <c r="ITB52" s="8"/>
      <c r="ITC52" s="8"/>
      <c r="ITD52" s="8"/>
      <c r="ITE52" s="8"/>
      <c r="ITF52" s="8"/>
      <c r="ITG52" s="8"/>
      <c r="ITH52" s="8"/>
      <c r="ITI52" s="8"/>
      <c r="ITJ52" s="8"/>
      <c r="ITK52" s="8"/>
      <c r="ITL52" s="8"/>
      <c r="ITM52" s="8"/>
      <c r="ITN52" s="8"/>
      <c r="ITO52" s="8"/>
      <c r="ITP52" s="8"/>
      <c r="ITQ52" s="8"/>
      <c r="ITR52" s="8"/>
      <c r="ITS52" s="8"/>
      <c r="ITT52" s="8"/>
      <c r="ITU52" s="8"/>
      <c r="ITV52" s="8"/>
      <c r="ITW52" s="8"/>
      <c r="ITX52" s="8"/>
      <c r="ITY52" s="8"/>
      <c r="ITZ52" s="8"/>
      <c r="IUA52" s="8"/>
      <c r="IUB52" s="8"/>
      <c r="IUC52" s="8"/>
      <c r="IUD52" s="8"/>
      <c r="IUE52" s="8"/>
      <c r="IUF52" s="8"/>
      <c r="IUG52" s="8"/>
      <c r="IUH52" s="8"/>
      <c r="IUI52" s="8"/>
      <c r="IUJ52" s="8"/>
      <c r="IUK52" s="8"/>
      <c r="IUL52" s="8"/>
      <c r="IUM52" s="8"/>
      <c r="IUN52" s="8"/>
      <c r="IUO52" s="8"/>
      <c r="IUP52" s="8"/>
      <c r="IUQ52" s="8"/>
      <c r="IUR52" s="8"/>
      <c r="IUS52" s="8"/>
      <c r="IUT52" s="8"/>
      <c r="IUU52" s="8"/>
      <c r="IUV52" s="8"/>
      <c r="IUW52" s="8"/>
      <c r="IUX52" s="8"/>
      <c r="IUY52" s="8"/>
      <c r="IUZ52" s="8"/>
      <c r="IVA52" s="8"/>
      <c r="IVB52" s="8"/>
      <c r="IVC52" s="8"/>
      <c r="IVD52" s="8"/>
      <c r="IVE52" s="8"/>
      <c r="IVF52" s="8"/>
      <c r="IVG52" s="8"/>
      <c r="IVH52" s="8"/>
      <c r="IVI52" s="8"/>
      <c r="IVJ52" s="8"/>
      <c r="IVK52" s="8"/>
      <c r="IVL52" s="8"/>
      <c r="IVM52" s="8"/>
      <c r="IVN52" s="8"/>
      <c r="IVO52" s="8"/>
      <c r="IVP52" s="8"/>
      <c r="IVQ52" s="8"/>
      <c r="IVR52" s="8"/>
      <c r="IVS52" s="8"/>
      <c r="IVT52" s="8"/>
      <c r="IVU52" s="8"/>
      <c r="IVV52" s="8"/>
      <c r="IVW52" s="8"/>
      <c r="IVX52" s="8"/>
      <c r="IVY52" s="8"/>
      <c r="IVZ52" s="8"/>
      <c r="IWA52" s="8"/>
      <c r="IWB52" s="8"/>
      <c r="IWC52" s="8"/>
      <c r="IWD52" s="8"/>
      <c r="IWE52" s="8"/>
      <c r="IWF52" s="8"/>
      <c r="IWG52" s="8"/>
      <c r="IWH52" s="8"/>
      <c r="IWI52" s="8"/>
      <c r="IWJ52" s="8"/>
      <c r="IWK52" s="8"/>
      <c r="IWL52" s="8"/>
      <c r="IWM52" s="8"/>
      <c r="IWN52" s="8"/>
      <c r="IWO52" s="8"/>
      <c r="IWP52" s="8"/>
      <c r="IWQ52" s="8"/>
      <c r="IWR52" s="8"/>
      <c r="IWS52" s="8"/>
      <c r="IWT52" s="8"/>
      <c r="IWU52" s="8"/>
      <c r="IWV52" s="8"/>
      <c r="IWW52" s="8"/>
      <c r="IWX52" s="8"/>
      <c r="IWY52" s="8"/>
      <c r="IWZ52" s="8"/>
      <c r="IXA52" s="8"/>
      <c r="IXB52" s="8"/>
      <c r="IXC52" s="8"/>
      <c r="IXD52" s="8"/>
      <c r="IXE52" s="8"/>
      <c r="IXF52" s="8"/>
      <c r="IXG52" s="8"/>
      <c r="IXH52" s="8"/>
      <c r="IXI52" s="8"/>
      <c r="IXJ52" s="8"/>
      <c r="IXK52" s="8"/>
      <c r="IXL52" s="8"/>
      <c r="IXM52" s="8"/>
      <c r="IXN52" s="8"/>
      <c r="IXO52" s="8"/>
      <c r="IXP52" s="8"/>
      <c r="IXQ52" s="8"/>
      <c r="IXR52" s="8"/>
      <c r="IXS52" s="8"/>
      <c r="IXT52" s="8"/>
      <c r="IXU52" s="8"/>
      <c r="IXV52" s="8"/>
      <c r="IXW52" s="8"/>
      <c r="IXX52" s="8"/>
      <c r="IXY52" s="8"/>
      <c r="IXZ52" s="8"/>
      <c r="IYA52" s="8"/>
      <c r="IYB52" s="8"/>
      <c r="IYC52" s="8"/>
      <c r="IYD52" s="8"/>
      <c r="IYE52" s="8"/>
      <c r="IYF52" s="8"/>
      <c r="IYG52" s="8"/>
      <c r="IYH52" s="8"/>
      <c r="IYI52" s="8"/>
      <c r="IYJ52" s="8"/>
      <c r="IYK52" s="8"/>
      <c r="IYL52" s="8"/>
      <c r="IYM52" s="8"/>
      <c r="IYN52" s="8"/>
      <c r="IYO52" s="8"/>
      <c r="IYP52" s="8"/>
      <c r="IYQ52" s="8"/>
      <c r="IYR52" s="8"/>
      <c r="IYS52" s="8"/>
      <c r="IYT52" s="8"/>
      <c r="IYU52" s="8"/>
      <c r="IYV52" s="8"/>
      <c r="IYW52" s="8"/>
      <c r="IYX52" s="8"/>
      <c r="IYY52" s="8"/>
      <c r="IYZ52" s="8"/>
      <c r="IZA52" s="8"/>
      <c r="IZB52" s="8"/>
      <c r="IZC52" s="8"/>
      <c r="IZD52" s="8"/>
      <c r="IZE52" s="8"/>
      <c r="IZF52" s="8"/>
      <c r="IZG52" s="8"/>
      <c r="IZH52" s="8"/>
      <c r="IZI52" s="8"/>
      <c r="IZJ52" s="8"/>
      <c r="IZK52" s="8"/>
      <c r="IZL52" s="8"/>
      <c r="IZM52" s="8"/>
      <c r="IZN52" s="8"/>
      <c r="IZO52" s="8"/>
      <c r="IZP52" s="8"/>
      <c r="IZQ52" s="8"/>
      <c r="IZR52" s="8"/>
      <c r="IZS52" s="8"/>
      <c r="IZT52" s="8"/>
      <c r="IZU52" s="8"/>
      <c r="IZV52" s="8"/>
      <c r="IZW52" s="8"/>
      <c r="IZX52" s="8"/>
      <c r="IZY52" s="8"/>
      <c r="IZZ52" s="8"/>
      <c r="JAA52" s="8"/>
      <c r="JAB52" s="8"/>
      <c r="JAC52" s="8"/>
      <c r="JAD52" s="8"/>
      <c r="JAE52" s="8"/>
      <c r="JAF52" s="8"/>
      <c r="JAG52" s="8"/>
      <c r="JAH52" s="8"/>
      <c r="JAI52" s="8"/>
      <c r="JAJ52" s="8"/>
      <c r="JAK52" s="8"/>
      <c r="JAL52" s="8"/>
      <c r="JAM52" s="8"/>
      <c r="JAN52" s="8"/>
      <c r="JAO52" s="8"/>
      <c r="JAP52" s="8"/>
      <c r="JAQ52" s="8"/>
      <c r="JAR52" s="8"/>
      <c r="JAS52" s="8"/>
      <c r="JAT52" s="8"/>
      <c r="JAU52" s="8"/>
      <c r="JAV52" s="8"/>
      <c r="JAW52" s="8"/>
      <c r="JAX52" s="8"/>
      <c r="JAY52" s="8"/>
      <c r="JAZ52" s="8"/>
      <c r="JBA52" s="8"/>
      <c r="JBB52" s="8"/>
      <c r="JBC52" s="8"/>
      <c r="JBD52" s="8"/>
      <c r="JBE52" s="8"/>
      <c r="JBF52" s="8"/>
      <c r="JBG52" s="8"/>
      <c r="JBH52" s="8"/>
      <c r="JBI52" s="8"/>
      <c r="JBJ52" s="8"/>
      <c r="JBK52" s="8"/>
      <c r="JBL52" s="8"/>
      <c r="JBM52" s="8"/>
      <c r="JBN52" s="8"/>
      <c r="JBO52" s="8"/>
      <c r="JBP52" s="8"/>
      <c r="JBQ52" s="8"/>
      <c r="JBR52" s="8"/>
      <c r="JBS52" s="8"/>
      <c r="JBT52" s="8"/>
      <c r="JBU52" s="8"/>
      <c r="JBV52" s="8"/>
      <c r="JBW52" s="8"/>
      <c r="JBX52" s="8"/>
      <c r="JBY52" s="8"/>
      <c r="JBZ52" s="8"/>
      <c r="JCA52" s="8"/>
      <c r="JCB52" s="8"/>
      <c r="JCC52" s="8"/>
      <c r="JCD52" s="8"/>
      <c r="JCE52" s="8"/>
      <c r="JCF52" s="8"/>
      <c r="JCG52" s="8"/>
      <c r="JCH52" s="8"/>
      <c r="JCI52" s="8"/>
      <c r="JCJ52" s="8"/>
      <c r="JCK52" s="8"/>
      <c r="JCL52" s="8"/>
      <c r="JCM52" s="8"/>
      <c r="JCN52" s="8"/>
      <c r="JCO52" s="8"/>
      <c r="JCP52" s="8"/>
      <c r="JCQ52" s="8"/>
      <c r="JCR52" s="8"/>
      <c r="JCS52" s="8"/>
      <c r="JCT52" s="8"/>
      <c r="JCU52" s="8"/>
      <c r="JCV52" s="8"/>
      <c r="JCW52" s="8"/>
      <c r="JCX52" s="8"/>
      <c r="JCY52" s="8"/>
      <c r="JCZ52" s="8"/>
      <c r="JDA52" s="8"/>
      <c r="JDB52" s="8"/>
      <c r="JDC52" s="8"/>
      <c r="JDD52" s="8"/>
      <c r="JDE52" s="8"/>
      <c r="JDF52" s="8"/>
      <c r="JDG52" s="8"/>
      <c r="JDH52" s="8"/>
      <c r="JDI52" s="8"/>
      <c r="JDJ52" s="8"/>
      <c r="JDK52" s="8"/>
      <c r="JDL52" s="8"/>
      <c r="JDM52" s="8"/>
      <c r="JDN52" s="8"/>
      <c r="JDO52" s="8"/>
      <c r="JDP52" s="8"/>
      <c r="JDQ52" s="8"/>
      <c r="JDR52" s="8"/>
      <c r="JDS52" s="8"/>
      <c r="JDT52" s="8"/>
      <c r="JDU52" s="8"/>
      <c r="JDV52" s="8"/>
      <c r="JDW52" s="8"/>
      <c r="JDX52" s="8"/>
      <c r="JDY52" s="8"/>
      <c r="JDZ52" s="8"/>
      <c r="JEA52" s="8"/>
      <c r="JEB52" s="8"/>
      <c r="JEC52" s="8"/>
      <c r="JED52" s="8"/>
      <c r="JEE52" s="8"/>
      <c r="JEF52" s="8"/>
      <c r="JEG52" s="8"/>
      <c r="JEH52" s="8"/>
      <c r="JEI52" s="8"/>
      <c r="JEJ52" s="8"/>
      <c r="JEK52" s="8"/>
      <c r="JEL52" s="8"/>
      <c r="JEM52" s="8"/>
      <c r="JEN52" s="8"/>
      <c r="JEO52" s="8"/>
      <c r="JEP52" s="8"/>
      <c r="JEQ52" s="8"/>
      <c r="JER52" s="8"/>
      <c r="JES52" s="8"/>
      <c r="JET52" s="8"/>
      <c r="JEU52" s="8"/>
      <c r="JEV52" s="8"/>
      <c r="JEW52" s="8"/>
      <c r="JEX52" s="8"/>
      <c r="JEY52" s="8"/>
      <c r="JEZ52" s="8"/>
      <c r="JFA52" s="8"/>
      <c r="JFB52" s="8"/>
      <c r="JFC52" s="8"/>
      <c r="JFD52" s="8"/>
      <c r="JFE52" s="8"/>
      <c r="JFF52" s="8"/>
      <c r="JFG52" s="8"/>
      <c r="JFH52" s="8"/>
      <c r="JFI52" s="8"/>
      <c r="JFJ52" s="8"/>
      <c r="JFK52" s="8"/>
      <c r="JFL52" s="8"/>
      <c r="JFM52" s="8"/>
      <c r="JFN52" s="8"/>
      <c r="JFO52" s="8"/>
      <c r="JFP52" s="8"/>
      <c r="JFQ52" s="8"/>
      <c r="JFR52" s="8"/>
      <c r="JFS52" s="8"/>
      <c r="JFT52" s="8"/>
      <c r="JFU52" s="8"/>
      <c r="JFV52" s="8"/>
      <c r="JFW52" s="8"/>
      <c r="JFX52" s="8"/>
      <c r="JFY52" s="8"/>
      <c r="JFZ52" s="8"/>
      <c r="JGA52" s="8"/>
      <c r="JGB52" s="8"/>
      <c r="JGC52" s="8"/>
      <c r="JGD52" s="8"/>
      <c r="JGE52" s="8"/>
      <c r="JGF52" s="8"/>
      <c r="JGG52" s="8"/>
      <c r="JGH52" s="8"/>
      <c r="JGI52" s="8"/>
      <c r="JGJ52" s="8"/>
      <c r="JGK52" s="8"/>
      <c r="JGL52" s="8"/>
      <c r="JGM52" s="8"/>
      <c r="JGN52" s="8"/>
      <c r="JGO52" s="8"/>
      <c r="JGP52" s="8"/>
      <c r="JGQ52" s="8"/>
      <c r="JGR52" s="8"/>
      <c r="JGS52" s="8"/>
      <c r="JGT52" s="8"/>
      <c r="JGU52" s="8"/>
      <c r="JGV52" s="8"/>
      <c r="JGW52" s="8"/>
      <c r="JGX52" s="8"/>
      <c r="JGY52" s="8"/>
      <c r="JGZ52" s="8"/>
      <c r="JHA52" s="8"/>
      <c r="JHB52" s="8"/>
      <c r="JHC52" s="8"/>
      <c r="JHD52" s="8"/>
      <c r="JHE52" s="8"/>
      <c r="JHF52" s="8"/>
      <c r="JHG52" s="8"/>
      <c r="JHH52" s="8"/>
      <c r="JHI52" s="8"/>
      <c r="JHJ52" s="8"/>
      <c r="JHK52" s="8"/>
      <c r="JHL52" s="8"/>
      <c r="JHM52" s="8"/>
      <c r="JHN52" s="8"/>
      <c r="JHO52" s="8"/>
      <c r="JHP52" s="8"/>
      <c r="JHQ52" s="8"/>
      <c r="JHR52" s="8"/>
      <c r="JHS52" s="8"/>
      <c r="JHT52" s="8"/>
      <c r="JHU52" s="8"/>
      <c r="JHV52" s="8"/>
      <c r="JHW52" s="8"/>
      <c r="JHX52" s="8"/>
      <c r="JHY52" s="8"/>
      <c r="JHZ52" s="8"/>
      <c r="JIA52" s="8"/>
      <c r="JIB52" s="8"/>
      <c r="JIC52" s="8"/>
      <c r="JID52" s="8"/>
      <c r="JIE52" s="8"/>
      <c r="JIF52" s="8"/>
      <c r="JIG52" s="8"/>
      <c r="JIH52" s="8"/>
      <c r="JII52" s="8"/>
      <c r="JIJ52" s="8"/>
      <c r="JIK52" s="8"/>
      <c r="JIL52" s="8"/>
      <c r="JIM52" s="8"/>
      <c r="JIN52" s="8"/>
      <c r="JIO52" s="8"/>
      <c r="JIP52" s="8"/>
      <c r="JIQ52" s="8"/>
      <c r="JIR52" s="8"/>
      <c r="JIS52" s="8"/>
      <c r="JIT52" s="8"/>
      <c r="JIU52" s="8"/>
      <c r="JIV52" s="8"/>
      <c r="JIW52" s="8"/>
      <c r="JIX52" s="8"/>
      <c r="JIY52" s="8"/>
      <c r="JIZ52" s="8"/>
      <c r="JJA52" s="8"/>
      <c r="JJB52" s="8"/>
      <c r="JJC52" s="8"/>
      <c r="JJD52" s="8"/>
      <c r="JJE52" s="8"/>
      <c r="JJF52" s="8"/>
      <c r="JJG52" s="8"/>
      <c r="JJH52" s="8"/>
      <c r="JJI52" s="8"/>
      <c r="JJJ52" s="8"/>
      <c r="JJK52" s="8"/>
      <c r="JJL52" s="8"/>
      <c r="JJM52" s="8"/>
      <c r="JJN52" s="8"/>
      <c r="JJO52" s="8"/>
      <c r="JJP52" s="8"/>
      <c r="JJQ52" s="8"/>
      <c r="JJR52" s="8"/>
      <c r="JJS52" s="8"/>
      <c r="JJT52" s="8"/>
      <c r="JJU52" s="8"/>
      <c r="JJV52" s="8"/>
      <c r="JJW52" s="8"/>
      <c r="JJX52" s="8"/>
      <c r="JJY52" s="8"/>
      <c r="JJZ52" s="8"/>
      <c r="JKA52" s="8"/>
      <c r="JKB52" s="8"/>
      <c r="JKC52" s="8"/>
      <c r="JKD52" s="8"/>
      <c r="JKE52" s="8"/>
      <c r="JKF52" s="8"/>
      <c r="JKG52" s="8"/>
      <c r="JKH52" s="8"/>
      <c r="JKI52" s="8"/>
      <c r="JKJ52" s="8"/>
      <c r="JKK52" s="8"/>
      <c r="JKL52" s="8"/>
      <c r="JKM52" s="8"/>
      <c r="JKN52" s="8"/>
      <c r="JKO52" s="8"/>
      <c r="JKP52" s="8"/>
      <c r="JKQ52" s="8"/>
      <c r="JKR52" s="8"/>
      <c r="JKS52" s="8"/>
      <c r="JKT52" s="8"/>
      <c r="JKU52" s="8"/>
      <c r="JKV52" s="8"/>
      <c r="JKW52" s="8"/>
      <c r="JKX52" s="8"/>
      <c r="JKY52" s="8"/>
      <c r="JKZ52" s="8"/>
      <c r="JLA52" s="8"/>
      <c r="JLB52" s="8"/>
      <c r="JLC52" s="8"/>
      <c r="JLD52" s="8"/>
      <c r="JLE52" s="8"/>
      <c r="JLF52" s="8"/>
      <c r="JLG52" s="8"/>
      <c r="JLH52" s="8"/>
      <c r="JLI52" s="8"/>
      <c r="JLJ52" s="8"/>
      <c r="JLK52" s="8"/>
      <c r="JLL52" s="8"/>
      <c r="JLM52" s="8"/>
      <c r="JLN52" s="8"/>
      <c r="JLO52" s="8"/>
      <c r="JLP52" s="8"/>
      <c r="JLQ52" s="8"/>
      <c r="JLR52" s="8"/>
      <c r="JLS52" s="8"/>
      <c r="JLT52" s="8"/>
      <c r="JLU52" s="8"/>
      <c r="JLV52" s="8"/>
      <c r="JLW52" s="8"/>
      <c r="JLX52" s="8"/>
      <c r="JLY52" s="8"/>
      <c r="JLZ52" s="8"/>
      <c r="JMA52" s="8"/>
      <c r="JMB52" s="8"/>
      <c r="JMC52" s="8"/>
      <c r="JMD52" s="8"/>
      <c r="JME52" s="8"/>
      <c r="JMF52" s="8"/>
      <c r="JMG52" s="8"/>
      <c r="JMH52" s="8"/>
      <c r="JMI52" s="8"/>
      <c r="JMJ52" s="8"/>
      <c r="JMK52" s="8"/>
      <c r="JML52" s="8"/>
      <c r="JMM52" s="8"/>
      <c r="JMN52" s="8"/>
      <c r="JMO52" s="8"/>
      <c r="JMP52" s="8"/>
      <c r="JMQ52" s="8"/>
      <c r="JMR52" s="8"/>
      <c r="JMS52" s="8"/>
      <c r="JMT52" s="8"/>
      <c r="JMU52" s="8"/>
      <c r="JMV52" s="8"/>
      <c r="JMW52" s="8"/>
      <c r="JMX52" s="8"/>
      <c r="JMY52" s="8"/>
      <c r="JMZ52" s="8"/>
      <c r="JNA52" s="8"/>
      <c r="JNB52" s="8"/>
      <c r="JNC52" s="8"/>
      <c r="JND52" s="8"/>
      <c r="JNE52" s="8"/>
      <c r="JNF52" s="8"/>
      <c r="JNG52" s="8"/>
      <c r="JNH52" s="8"/>
      <c r="JNI52" s="8"/>
      <c r="JNJ52" s="8"/>
      <c r="JNK52" s="8"/>
      <c r="JNL52" s="8"/>
      <c r="JNM52" s="8"/>
      <c r="JNN52" s="8"/>
      <c r="JNO52" s="8"/>
      <c r="JNP52" s="8"/>
      <c r="JNQ52" s="8"/>
      <c r="JNR52" s="8"/>
      <c r="JNS52" s="8"/>
      <c r="JNT52" s="8"/>
      <c r="JNU52" s="8"/>
      <c r="JNV52" s="8"/>
      <c r="JNW52" s="8"/>
      <c r="JNX52" s="8"/>
      <c r="JNY52" s="8"/>
      <c r="JNZ52" s="8"/>
      <c r="JOA52" s="8"/>
      <c r="JOB52" s="8"/>
      <c r="JOC52" s="8"/>
      <c r="JOD52" s="8"/>
      <c r="JOE52" s="8"/>
      <c r="JOF52" s="8"/>
      <c r="JOG52" s="8"/>
      <c r="JOH52" s="8"/>
      <c r="JOI52" s="8"/>
      <c r="JOJ52" s="8"/>
      <c r="JOK52" s="8"/>
      <c r="JOL52" s="8"/>
      <c r="JOM52" s="8"/>
      <c r="JON52" s="8"/>
      <c r="JOO52" s="8"/>
      <c r="JOP52" s="8"/>
      <c r="JOQ52" s="8"/>
      <c r="JOR52" s="8"/>
      <c r="JOS52" s="8"/>
      <c r="JOT52" s="8"/>
      <c r="JOU52" s="8"/>
      <c r="JOV52" s="8"/>
      <c r="JOW52" s="8"/>
      <c r="JOX52" s="8"/>
      <c r="JOY52" s="8"/>
      <c r="JOZ52" s="8"/>
      <c r="JPA52" s="8"/>
      <c r="JPB52" s="8"/>
      <c r="JPC52" s="8"/>
      <c r="JPD52" s="8"/>
      <c r="JPE52" s="8"/>
      <c r="JPF52" s="8"/>
      <c r="JPG52" s="8"/>
      <c r="JPH52" s="8"/>
      <c r="JPI52" s="8"/>
      <c r="JPJ52" s="8"/>
      <c r="JPK52" s="8"/>
      <c r="JPL52" s="8"/>
      <c r="JPM52" s="8"/>
      <c r="JPN52" s="8"/>
      <c r="JPO52" s="8"/>
      <c r="JPP52" s="8"/>
      <c r="JPQ52" s="8"/>
      <c r="JPR52" s="8"/>
      <c r="JPS52" s="8"/>
      <c r="JPT52" s="8"/>
      <c r="JPU52" s="8"/>
      <c r="JPV52" s="8"/>
      <c r="JPW52" s="8"/>
      <c r="JPX52" s="8"/>
      <c r="JPY52" s="8"/>
      <c r="JPZ52" s="8"/>
      <c r="JQA52" s="8"/>
      <c r="JQB52" s="8"/>
      <c r="JQC52" s="8"/>
      <c r="JQD52" s="8"/>
      <c r="JQE52" s="8"/>
      <c r="JQF52" s="8"/>
      <c r="JQG52" s="8"/>
      <c r="JQH52" s="8"/>
      <c r="JQI52" s="8"/>
      <c r="JQJ52" s="8"/>
      <c r="JQK52" s="8"/>
      <c r="JQL52" s="8"/>
      <c r="JQM52" s="8"/>
      <c r="JQN52" s="8"/>
      <c r="JQO52" s="8"/>
      <c r="JQP52" s="8"/>
      <c r="JQQ52" s="8"/>
      <c r="JQR52" s="8"/>
      <c r="JQS52" s="8"/>
      <c r="JQT52" s="8"/>
      <c r="JQU52" s="8"/>
      <c r="JQV52" s="8"/>
      <c r="JQW52" s="8"/>
      <c r="JQX52" s="8"/>
      <c r="JQY52" s="8"/>
      <c r="JQZ52" s="8"/>
      <c r="JRA52" s="8"/>
      <c r="JRB52" s="8"/>
      <c r="JRC52" s="8"/>
      <c r="JRD52" s="8"/>
      <c r="JRE52" s="8"/>
      <c r="JRF52" s="8"/>
      <c r="JRG52" s="8"/>
      <c r="JRH52" s="8"/>
      <c r="JRI52" s="8"/>
      <c r="JRJ52" s="8"/>
      <c r="JRK52" s="8"/>
      <c r="JRL52" s="8"/>
      <c r="JRM52" s="8"/>
      <c r="JRN52" s="8"/>
      <c r="JRO52" s="8"/>
      <c r="JRP52" s="8"/>
      <c r="JRQ52" s="8"/>
      <c r="JRR52" s="8"/>
      <c r="JRS52" s="8"/>
      <c r="JRT52" s="8"/>
      <c r="JRU52" s="8"/>
      <c r="JRV52" s="8"/>
      <c r="JRW52" s="8"/>
      <c r="JRX52" s="8"/>
      <c r="JRY52" s="8"/>
      <c r="JRZ52" s="8"/>
      <c r="JSA52" s="8"/>
      <c r="JSB52" s="8"/>
      <c r="JSC52" s="8"/>
      <c r="JSD52" s="8"/>
      <c r="JSE52" s="8"/>
      <c r="JSF52" s="8"/>
      <c r="JSG52" s="8"/>
      <c r="JSH52" s="8"/>
      <c r="JSI52" s="8"/>
      <c r="JSJ52" s="8"/>
      <c r="JSK52" s="8"/>
      <c r="JSL52" s="8"/>
      <c r="JSM52" s="8"/>
      <c r="JSN52" s="8"/>
      <c r="JSO52" s="8"/>
      <c r="JSP52" s="8"/>
      <c r="JSQ52" s="8"/>
      <c r="JSR52" s="8"/>
      <c r="JSS52" s="8"/>
      <c r="JST52" s="8"/>
      <c r="JSU52" s="8"/>
      <c r="JSV52" s="8"/>
      <c r="JSW52" s="8"/>
      <c r="JSX52" s="8"/>
      <c r="JSY52" s="8"/>
      <c r="JSZ52" s="8"/>
      <c r="JTA52" s="8"/>
      <c r="JTB52" s="8"/>
      <c r="JTC52" s="8"/>
      <c r="JTD52" s="8"/>
      <c r="JTE52" s="8"/>
      <c r="JTF52" s="8"/>
      <c r="JTG52" s="8"/>
      <c r="JTH52" s="8"/>
      <c r="JTI52" s="8"/>
      <c r="JTJ52" s="8"/>
      <c r="JTK52" s="8"/>
      <c r="JTL52" s="8"/>
      <c r="JTM52" s="8"/>
      <c r="JTN52" s="8"/>
      <c r="JTO52" s="8"/>
      <c r="JTP52" s="8"/>
      <c r="JTQ52" s="8"/>
      <c r="JTR52" s="8"/>
      <c r="JTS52" s="8"/>
      <c r="JTT52" s="8"/>
      <c r="JTU52" s="8"/>
      <c r="JTV52" s="8"/>
      <c r="JTW52" s="8"/>
      <c r="JTX52" s="8"/>
      <c r="JTY52" s="8"/>
      <c r="JTZ52" s="8"/>
      <c r="JUA52" s="8"/>
      <c r="JUB52" s="8"/>
      <c r="JUC52" s="8"/>
      <c r="JUD52" s="8"/>
      <c r="JUE52" s="8"/>
      <c r="JUF52" s="8"/>
      <c r="JUG52" s="8"/>
      <c r="JUH52" s="8"/>
      <c r="JUI52" s="8"/>
      <c r="JUJ52" s="8"/>
      <c r="JUK52" s="8"/>
      <c r="JUL52" s="8"/>
      <c r="JUM52" s="8"/>
      <c r="JUN52" s="8"/>
      <c r="JUO52" s="8"/>
      <c r="JUP52" s="8"/>
      <c r="JUQ52" s="8"/>
      <c r="JUR52" s="8"/>
      <c r="JUS52" s="8"/>
      <c r="JUT52" s="8"/>
      <c r="JUU52" s="8"/>
      <c r="JUV52" s="8"/>
      <c r="JUW52" s="8"/>
      <c r="JUX52" s="8"/>
      <c r="JUY52" s="8"/>
      <c r="JUZ52" s="8"/>
      <c r="JVA52" s="8"/>
      <c r="JVB52" s="8"/>
      <c r="JVC52" s="8"/>
      <c r="JVD52" s="8"/>
      <c r="JVE52" s="8"/>
      <c r="JVF52" s="8"/>
      <c r="JVG52" s="8"/>
      <c r="JVH52" s="8"/>
      <c r="JVI52" s="8"/>
      <c r="JVJ52" s="8"/>
      <c r="JVK52" s="8"/>
      <c r="JVL52" s="8"/>
      <c r="JVM52" s="8"/>
      <c r="JVN52" s="8"/>
      <c r="JVO52" s="8"/>
      <c r="JVP52" s="8"/>
      <c r="JVQ52" s="8"/>
      <c r="JVR52" s="8"/>
      <c r="JVS52" s="8"/>
      <c r="JVT52" s="8"/>
      <c r="JVU52" s="8"/>
      <c r="JVV52" s="8"/>
      <c r="JVW52" s="8"/>
      <c r="JVX52" s="8"/>
      <c r="JVY52" s="8"/>
      <c r="JVZ52" s="8"/>
      <c r="JWA52" s="8"/>
      <c r="JWB52" s="8"/>
      <c r="JWC52" s="8"/>
      <c r="JWD52" s="8"/>
      <c r="JWE52" s="8"/>
      <c r="JWF52" s="8"/>
      <c r="JWG52" s="8"/>
      <c r="JWH52" s="8"/>
      <c r="JWI52" s="8"/>
      <c r="JWJ52" s="8"/>
      <c r="JWK52" s="8"/>
      <c r="JWL52" s="8"/>
      <c r="JWM52" s="8"/>
      <c r="JWN52" s="8"/>
      <c r="JWO52" s="8"/>
      <c r="JWP52" s="8"/>
      <c r="JWQ52" s="8"/>
      <c r="JWR52" s="8"/>
      <c r="JWS52" s="8"/>
      <c r="JWT52" s="8"/>
      <c r="JWU52" s="8"/>
      <c r="JWV52" s="8"/>
      <c r="JWW52" s="8"/>
      <c r="JWX52" s="8"/>
      <c r="JWY52" s="8"/>
      <c r="JWZ52" s="8"/>
      <c r="JXA52" s="8"/>
      <c r="JXB52" s="8"/>
      <c r="JXC52" s="8"/>
      <c r="JXD52" s="8"/>
      <c r="JXE52" s="8"/>
      <c r="JXF52" s="8"/>
      <c r="JXG52" s="8"/>
      <c r="JXH52" s="8"/>
      <c r="JXI52" s="8"/>
      <c r="JXJ52" s="8"/>
      <c r="JXK52" s="8"/>
      <c r="JXL52" s="8"/>
      <c r="JXM52" s="8"/>
      <c r="JXN52" s="8"/>
      <c r="JXO52" s="8"/>
      <c r="JXP52" s="8"/>
      <c r="JXQ52" s="8"/>
      <c r="JXR52" s="8"/>
      <c r="JXS52" s="8"/>
      <c r="JXT52" s="8"/>
      <c r="JXU52" s="8"/>
      <c r="JXV52" s="8"/>
      <c r="JXW52" s="8"/>
      <c r="JXX52" s="8"/>
      <c r="JXY52" s="8"/>
      <c r="JXZ52" s="8"/>
      <c r="JYA52" s="8"/>
      <c r="JYB52" s="8"/>
      <c r="JYC52" s="8"/>
      <c r="JYD52" s="8"/>
      <c r="JYE52" s="8"/>
      <c r="JYF52" s="8"/>
      <c r="JYG52" s="8"/>
      <c r="JYH52" s="8"/>
      <c r="JYI52" s="8"/>
      <c r="JYJ52" s="8"/>
      <c r="JYK52" s="8"/>
      <c r="JYL52" s="8"/>
      <c r="JYM52" s="8"/>
      <c r="JYN52" s="8"/>
      <c r="JYO52" s="8"/>
      <c r="JYP52" s="8"/>
      <c r="JYQ52" s="8"/>
      <c r="JYR52" s="8"/>
      <c r="JYS52" s="8"/>
      <c r="JYT52" s="8"/>
      <c r="JYU52" s="8"/>
      <c r="JYV52" s="8"/>
      <c r="JYW52" s="8"/>
      <c r="JYX52" s="8"/>
      <c r="JYY52" s="8"/>
      <c r="JYZ52" s="8"/>
      <c r="JZA52" s="8"/>
      <c r="JZB52" s="8"/>
      <c r="JZC52" s="8"/>
      <c r="JZD52" s="8"/>
      <c r="JZE52" s="8"/>
      <c r="JZF52" s="8"/>
      <c r="JZG52" s="8"/>
      <c r="JZH52" s="8"/>
      <c r="JZI52" s="8"/>
      <c r="JZJ52" s="8"/>
      <c r="JZK52" s="8"/>
      <c r="JZL52" s="8"/>
      <c r="JZM52" s="8"/>
      <c r="JZN52" s="8"/>
      <c r="JZO52" s="8"/>
      <c r="JZP52" s="8"/>
      <c r="JZQ52" s="8"/>
      <c r="JZR52" s="8"/>
      <c r="JZS52" s="8"/>
      <c r="JZT52" s="8"/>
      <c r="JZU52" s="8"/>
      <c r="JZV52" s="8"/>
      <c r="JZW52" s="8"/>
      <c r="JZX52" s="8"/>
      <c r="JZY52" s="8"/>
      <c r="JZZ52" s="8"/>
      <c r="KAA52" s="8"/>
      <c r="KAB52" s="8"/>
      <c r="KAC52" s="8"/>
      <c r="KAD52" s="8"/>
      <c r="KAE52" s="8"/>
      <c r="KAF52" s="8"/>
      <c r="KAG52" s="8"/>
      <c r="KAH52" s="8"/>
      <c r="KAI52" s="8"/>
      <c r="KAJ52" s="8"/>
      <c r="KAK52" s="8"/>
      <c r="KAL52" s="8"/>
      <c r="KAM52" s="8"/>
      <c r="KAN52" s="8"/>
      <c r="KAO52" s="8"/>
      <c r="KAP52" s="8"/>
      <c r="KAQ52" s="8"/>
      <c r="KAR52" s="8"/>
      <c r="KAS52" s="8"/>
      <c r="KAT52" s="8"/>
      <c r="KAU52" s="8"/>
      <c r="KAV52" s="8"/>
      <c r="KAW52" s="8"/>
      <c r="KAX52" s="8"/>
      <c r="KAY52" s="8"/>
      <c r="KAZ52" s="8"/>
      <c r="KBA52" s="8"/>
      <c r="KBB52" s="8"/>
      <c r="KBC52" s="8"/>
      <c r="KBD52" s="8"/>
      <c r="KBE52" s="8"/>
      <c r="KBF52" s="8"/>
      <c r="KBG52" s="8"/>
      <c r="KBH52" s="8"/>
      <c r="KBI52" s="8"/>
      <c r="KBJ52" s="8"/>
      <c r="KBK52" s="8"/>
      <c r="KBL52" s="8"/>
      <c r="KBM52" s="8"/>
      <c r="KBN52" s="8"/>
      <c r="KBO52" s="8"/>
      <c r="KBP52" s="8"/>
      <c r="KBQ52" s="8"/>
      <c r="KBR52" s="8"/>
      <c r="KBS52" s="8"/>
      <c r="KBT52" s="8"/>
      <c r="KBU52" s="8"/>
      <c r="KBV52" s="8"/>
      <c r="KBW52" s="8"/>
      <c r="KBX52" s="8"/>
      <c r="KBY52" s="8"/>
      <c r="KBZ52" s="8"/>
      <c r="KCA52" s="8"/>
      <c r="KCB52" s="8"/>
      <c r="KCC52" s="8"/>
      <c r="KCD52" s="8"/>
      <c r="KCE52" s="8"/>
      <c r="KCF52" s="8"/>
      <c r="KCG52" s="8"/>
      <c r="KCH52" s="8"/>
      <c r="KCI52" s="8"/>
      <c r="KCJ52" s="8"/>
      <c r="KCK52" s="8"/>
      <c r="KCL52" s="8"/>
      <c r="KCM52" s="8"/>
      <c r="KCN52" s="8"/>
      <c r="KCO52" s="8"/>
      <c r="KCP52" s="8"/>
      <c r="KCQ52" s="8"/>
      <c r="KCR52" s="8"/>
      <c r="KCS52" s="8"/>
      <c r="KCT52" s="8"/>
      <c r="KCU52" s="8"/>
      <c r="KCV52" s="8"/>
      <c r="KCW52" s="8"/>
      <c r="KCX52" s="8"/>
      <c r="KCY52" s="8"/>
      <c r="KCZ52" s="8"/>
      <c r="KDA52" s="8"/>
      <c r="KDB52" s="8"/>
      <c r="KDC52" s="8"/>
      <c r="KDD52" s="8"/>
      <c r="KDE52" s="8"/>
      <c r="KDF52" s="8"/>
      <c r="KDG52" s="8"/>
      <c r="KDH52" s="8"/>
      <c r="KDI52" s="8"/>
      <c r="KDJ52" s="8"/>
      <c r="KDK52" s="8"/>
      <c r="KDL52" s="8"/>
      <c r="KDM52" s="8"/>
      <c r="KDN52" s="8"/>
      <c r="KDO52" s="8"/>
      <c r="KDP52" s="8"/>
      <c r="KDQ52" s="8"/>
      <c r="KDR52" s="8"/>
      <c r="KDS52" s="8"/>
      <c r="KDT52" s="8"/>
      <c r="KDU52" s="8"/>
      <c r="KDV52" s="8"/>
      <c r="KDW52" s="8"/>
      <c r="KDX52" s="8"/>
      <c r="KDY52" s="8"/>
      <c r="KDZ52" s="8"/>
      <c r="KEA52" s="8"/>
      <c r="KEB52" s="8"/>
      <c r="KEC52" s="8"/>
      <c r="KED52" s="8"/>
      <c r="KEE52" s="8"/>
      <c r="KEF52" s="8"/>
      <c r="KEG52" s="8"/>
      <c r="KEH52" s="8"/>
      <c r="KEI52" s="8"/>
      <c r="KEJ52" s="8"/>
      <c r="KEK52" s="8"/>
      <c r="KEL52" s="8"/>
      <c r="KEM52" s="8"/>
      <c r="KEN52" s="8"/>
      <c r="KEO52" s="8"/>
      <c r="KEP52" s="8"/>
      <c r="KEQ52" s="8"/>
      <c r="KER52" s="8"/>
      <c r="KES52" s="8"/>
      <c r="KET52" s="8"/>
      <c r="KEU52" s="8"/>
      <c r="KEV52" s="8"/>
      <c r="KEW52" s="8"/>
      <c r="KEX52" s="8"/>
      <c r="KEY52" s="8"/>
      <c r="KEZ52" s="8"/>
      <c r="KFA52" s="8"/>
      <c r="KFB52" s="8"/>
      <c r="KFC52" s="8"/>
      <c r="KFD52" s="8"/>
      <c r="KFE52" s="8"/>
      <c r="KFF52" s="8"/>
      <c r="KFG52" s="8"/>
      <c r="KFH52" s="8"/>
      <c r="KFI52" s="8"/>
      <c r="KFJ52" s="8"/>
      <c r="KFK52" s="8"/>
      <c r="KFL52" s="8"/>
      <c r="KFM52" s="8"/>
      <c r="KFN52" s="8"/>
      <c r="KFO52" s="8"/>
      <c r="KFP52" s="8"/>
      <c r="KFQ52" s="8"/>
      <c r="KFR52" s="8"/>
      <c r="KFS52" s="8"/>
      <c r="KFT52" s="8"/>
      <c r="KFU52" s="8"/>
      <c r="KFV52" s="8"/>
      <c r="KFW52" s="8"/>
      <c r="KFX52" s="8"/>
      <c r="KFY52" s="8"/>
      <c r="KFZ52" s="8"/>
      <c r="KGA52" s="8"/>
      <c r="KGB52" s="8"/>
      <c r="KGC52" s="8"/>
      <c r="KGD52" s="8"/>
      <c r="KGE52" s="8"/>
      <c r="KGF52" s="8"/>
      <c r="KGG52" s="8"/>
      <c r="KGH52" s="8"/>
      <c r="KGI52" s="8"/>
      <c r="KGJ52" s="8"/>
      <c r="KGK52" s="8"/>
      <c r="KGL52" s="8"/>
      <c r="KGM52" s="8"/>
      <c r="KGN52" s="8"/>
      <c r="KGO52" s="8"/>
      <c r="KGP52" s="8"/>
      <c r="KGQ52" s="8"/>
      <c r="KGR52" s="8"/>
      <c r="KGS52" s="8"/>
      <c r="KGT52" s="8"/>
      <c r="KGU52" s="8"/>
      <c r="KGV52" s="8"/>
      <c r="KGW52" s="8"/>
      <c r="KGX52" s="8"/>
      <c r="KGY52" s="8"/>
      <c r="KGZ52" s="8"/>
      <c r="KHA52" s="8"/>
      <c r="KHB52" s="8"/>
      <c r="KHC52" s="8"/>
      <c r="KHD52" s="8"/>
      <c r="KHE52" s="8"/>
      <c r="KHF52" s="8"/>
      <c r="KHG52" s="8"/>
      <c r="KHH52" s="8"/>
      <c r="KHI52" s="8"/>
      <c r="KHJ52" s="8"/>
      <c r="KHK52" s="8"/>
      <c r="KHL52" s="8"/>
      <c r="KHM52" s="8"/>
      <c r="KHN52" s="8"/>
      <c r="KHO52" s="8"/>
      <c r="KHP52" s="8"/>
      <c r="KHQ52" s="8"/>
      <c r="KHR52" s="8"/>
      <c r="KHS52" s="8"/>
      <c r="KHT52" s="8"/>
      <c r="KHU52" s="8"/>
      <c r="KHV52" s="8"/>
      <c r="KHW52" s="8"/>
      <c r="KHX52" s="8"/>
      <c r="KHY52" s="8"/>
      <c r="KHZ52" s="8"/>
      <c r="KIA52" s="8"/>
      <c r="KIB52" s="8"/>
      <c r="KIC52" s="8"/>
      <c r="KID52" s="8"/>
      <c r="KIE52" s="8"/>
      <c r="KIF52" s="8"/>
      <c r="KIG52" s="8"/>
      <c r="KIH52" s="8"/>
      <c r="KII52" s="8"/>
      <c r="KIJ52" s="8"/>
      <c r="KIK52" s="8"/>
      <c r="KIL52" s="8"/>
      <c r="KIM52" s="8"/>
      <c r="KIN52" s="8"/>
      <c r="KIO52" s="8"/>
      <c r="KIP52" s="8"/>
      <c r="KIQ52" s="8"/>
      <c r="KIR52" s="8"/>
      <c r="KIS52" s="8"/>
      <c r="KIT52" s="8"/>
      <c r="KIU52" s="8"/>
      <c r="KIV52" s="8"/>
      <c r="KIW52" s="8"/>
      <c r="KIX52" s="8"/>
      <c r="KIY52" s="8"/>
      <c r="KIZ52" s="8"/>
      <c r="KJA52" s="8"/>
      <c r="KJB52" s="8"/>
      <c r="KJC52" s="8"/>
      <c r="KJD52" s="8"/>
      <c r="KJE52" s="8"/>
      <c r="KJF52" s="8"/>
      <c r="KJG52" s="8"/>
      <c r="KJH52" s="8"/>
      <c r="KJI52" s="8"/>
      <c r="KJJ52" s="8"/>
      <c r="KJK52" s="8"/>
      <c r="KJL52" s="8"/>
      <c r="KJM52" s="8"/>
      <c r="KJN52" s="8"/>
      <c r="KJO52" s="8"/>
      <c r="KJP52" s="8"/>
      <c r="KJQ52" s="8"/>
      <c r="KJR52" s="8"/>
      <c r="KJS52" s="8"/>
      <c r="KJT52" s="8"/>
      <c r="KJU52" s="8"/>
      <c r="KJV52" s="8"/>
      <c r="KJW52" s="8"/>
      <c r="KJX52" s="8"/>
      <c r="KJY52" s="8"/>
      <c r="KJZ52" s="8"/>
      <c r="KKA52" s="8"/>
      <c r="KKB52" s="8"/>
      <c r="KKC52" s="8"/>
      <c r="KKD52" s="8"/>
      <c r="KKE52" s="8"/>
      <c r="KKF52" s="8"/>
      <c r="KKG52" s="8"/>
      <c r="KKH52" s="8"/>
      <c r="KKI52" s="8"/>
      <c r="KKJ52" s="8"/>
      <c r="KKK52" s="8"/>
      <c r="KKL52" s="8"/>
      <c r="KKM52" s="8"/>
      <c r="KKN52" s="8"/>
      <c r="KKO52" s="8"/>
      <c r="KKP52" s="8"/>
      <c r="KKQ52" s="8"/>
      <c r="KKR52" s="8"/>
      <c r="KKS52" s="8"/>
      <c r="KKT52" s="8"/>
      <c r="KKU52" s="8"/>
      <c r="KKV52" s="8"/>
      <c r="KKW52" s="8"/>
      <c r="KKX52" s="8"/>
      <c r="KKY52" s="8"/>
      <c r="KKZ52" s="8"/>
      <c r="KLA52" s="8"/>
      <c r="KLB52" s="8"/>
      <c r="KLC52" s="8"/>
      <c r="KLD52" s="8"/>
      <c r="KLE52" s="8"/>
      <c r="KLF52" s="8"/>
      <c r="KLG52" s="8"/>
      <c r="KLH52" s="8"/>
      <c r="KLI52" s="8"/>
      <c r="KLJ52" s="8"/>
      <c r="KLK52" s="8"/>
      <c r="KLL52" s="8"/>
      <c r="KLM52" s="8"/>
      <c r="KLN52" s="8"/>
      <c r="KLO52" s="8"/>
      <c r="KLP52" s="8"/>
      <c r="KLQ52" s="8"/>
      <c r="KLR52" s="8"/>
      <c r="KLS52" s="8"/>
      <c r="KLT52" s="8"/>
      <c r="KLU52" s="8"/>
      <c r="KLV52" s="8"/>
      <c r="KLW52" s="8"/>
      <c r="KLX52" s="8"/>
      <c r="KLY52" s="8"/>
      <c r="KLZ52" s="8"/>
      <c r="KMA52" s="8"/>
      <c r="KMB52" s="8"/>
      <c r="KMC52" s="8"/>
      <c r="KMD52" s="8"/>
      <c r="KME52" s="8"/>
      <c r="KMF52" s="8"/>
      <c r="KMG52" s="8"/>
      <c r="KMH52" s="8"/>
      <c r="KMI52" s="8"/>
      <c r="KMJ52" s="8"/>
      <c r="KMK52" s="8"/>
      <c r="KML52" s="8"/>
      <c r="KMM52" s="8"/>
      <c r="KMN52" s="8"/>
      <c r="KMO52" s="8"/>
      <c r="KMP52" s="8"/>
      <c r="KMQ52" s="8"/>
      <c r="KMR52" s="8"/>
      <c r="KMS52" s="8"/>
      <c r="KMT52" s="8"/>
      <c r="KMU52" s="8"/>
      <c r="KMV52" s="8"/>
      <c r="KMW52" s="8"/>
      <c r="KMX52" s="8"/>
      <c r="KMY52" s="8"/>
      <c r="KMZ52" s="8"/>
      <c r="KNA52" s="8"/>
      <c r="KNB52" s="8"/>
      <c r="KNC52" s="8"/>
      <c r="KND52" s="8"/>
      <c r="KNE52" s="8"/>
      <c r="KNF52" s="8"/>
      <c r="KNG52" s="8"/>
      <c r="KNH52" s="8"/>
      <c r="KNI52" s="8"/>
      <c r="KNJ52" s="8"/>
      <c r="KNK52" s="8"/>
      <c r="KNL52" s="8"/>
      <c r="KNM52" s="8"/>
      <c r="KNN52" s="8"/>
      <c r="KNO52" s="8"/>
      <c r="KNP52" s="8"/>
      <c r="KNQ52" s="8"/>
      <c r="KNR52" s="8"/>
      <c r="KNS52" s="8"/>
      <c r="KNT52" s="8"/>
      <c r="KNU52" s="8"/>
      <c r="KNV52" s="8"/>
      <c r="KNW52" s="8"/>
      <c r="KNX52" s="8"/>
      <c r="KNY52" s="8"/>
      <c r="KNZ52" s="8"/>
      <c r="KOA52" s="8"/>
      <c r="KOB52" s="8"/>
      <c r="KOC52" s="8"/>
      <c r="KOD52" s="8"/>
      <c r="KOE52" s="8"/>
      <c r="KOF52" s="8"/>
      <c r="KOG52" s="8"/>
      <c r="KOH52" s="8"/>
      <c r="KOI52" s="8"/>
      <c r="KOJ52" s="8"/>
      <c r="KOK52" s="8"/>
      <c r="KOL52" s="8"/>
      <c r="KOM52" s="8"/>
      <c r="KON52" s="8"/>
      <c r="KOO52" s="8"/>
      <c r="KOP52" s="8"/>
      <c r="KOQ52" s="8"/>
      <c r="KOR52" s="8"/>
      <c r="KOS52" s="8"/>
      <c r="KOT52" s="8"/>
      <c r="KOU52" s="8"/>
      <c r="KOV52" s="8"/>
      <c r="KOW52" s="8"/>
      <c r="KOX52" s="8"/>
      <c r="KOY52" s="8"/>
      <c r="KOZ52" s="8"/>
      <c r="KPA52" s="8"/>
      <c r="KPB52" s="8"/>
      <c r="KPC52" s="8"/>
      <c r="KPD52" s="8"/>
      <c r="KPE52" s="8"/>
      <c r="KPF52" s="8"/>
      <c r="KPG52" s="8"/>
      <c r="KPH52" s="8"/>
      <c r="KPI52" s="8"/>
      <c r="KPJ52" s="8"/>
      <c r="KPK52" s="8"/>
      <c r="KPL52" s="8"/>
      <c r="KPM52" s="8"/>
      <c r="KPN52" s="8"/>
      <c r="KPO52" s="8"/>
      <c r="KPP52" s="8"/>
      <c r="KPQ52" s="8"/>
      <c r="KPR52" s="8"/>
      <c r="KPS52" s="8"/>
      <c r="KPT52" s="8"/>
      <c r="KPU52" s="8"/>
      <c r="KPV52" s="8"/>
      <c r="KPW52" s="8"/>
      <c r="KPX52" s="8"/>
      <c r="KPY52" s="8"/>
      <c r="KPZ52" s="8"/>
      <c r="KQA52" s="8"/>
      <c r="KQB52" s="8"/>
      <c r="KQC52" s="8"/>
      <c r="KQD52" s="8"/>
      <c r="KQE52" s="8"/>
      <c r="KQF52" s="8"/>
      <c r="KQG52" s="8"/>
      <c r="KQH52" s="8"/>
      <c r="KQI52" s="8"/>
      <c r="KQJ52" s="8"/>
      <c r="KQK52" s="8"/>
      <c r="KQL52" s="8"/>
      <c r="KQM52" s="8"/>
      <c r="KQN52" s="8"/>
      <c r="KQO52" s="8"/>
      <c r="KQP52" s="8"/>
      <c r="KQQ52" s="8"/>
      <c r="KQR52" s="8"/>
      <c r="KQS52" s="8"/>
      <c r="KQT52" s="8"/>
      <c r="KQU52" s="8"/>
      <c r="KQV52" s="8"/>
      <c r="KQW52" s="8"/>
      <c r="KQX52" s="8"/>
      <c r="KQY52" s="8"/>
      <c r="KQZ52" s="8"/>
      <c r="KRA52" s="8"/>
      <c r="KRB52" s="8"/>
      <c r="KRC52" s="8"/>
      <c r="KRD52" s="8"/>
      <c r="KRE52" s="8"/>
      <c r="KRF52" s="8"/>
      <c r="KRG52" s="8"/>
      <c r="KRH52" s="8"/>
      <c r="KRI52" s="8"/>
      <c r="KRJ52" s="8"/>
      <c r="KRK52" s="8"/>
      <c r="KRL52" s="8"/>
      <c r="KRM52" s="8"/>
      <c r="KRN52" s="8"/>
      <c r="KRO52" s="8"/>
      <c r="KRP52" s="8"/>
      <c r="KRQ52" s="8"/>
      <c r="KRR52" s="8"/>
      <c r="KRS52" s="8"/>
      <c r="KRT52" s="8"/>
      <c r="KRU52" s="8"/>
      <c r="KRV52" s="8"/>
      <c r="KRW52" s="8"/>
      <c r="KRX52" s="8"/>
      <c r="KRY52" s="8"/>
      <c r="KRZ52" s="8"/>
      <c r="KSA52" s="8"/>
      <c r="KSB52" s="8"/>
      <c r="KSC52" s="8"/>
      <c r="KSD52" s="8"/>
      <c r="KSE52" s="8"/>
      <c r="KSF52" s="8"/>
      <c r="KSG52" s="8"/>
      <c r="KSH52" s="8"/>
      <c r="KSI52" s="8"/>
      <c r="KSJ52" s="8"/>
      <c r="KSK52" s="8"/>
      <c r="KSL52" s="8"/>
      <c r="KSM52" s="8"/>
      <c r="KSN52" s="8"/>
      <c r="KSO52" s="8"/>
      <c r="KSP52" s="8"/>
      <c r="KSQ52" s="8"/>
      <c r="KSR52" s="8"/>
      <c r="KSS52" s="8"/>
      <c r="KST52" s="8"/>
      <c r="KSU52" s="8"/>
      <c r="KSV52" s="8"/>
      <c r="KSW52" s="8"/>
      <c r="KSX52" s="8"/>
      <c r="KSY52" s="8"/>
      <c r="KSZ52" s="8"/>
      <c r="KTA52" s="8"/>
      <c r="KTB52" s="8"/>
      <c r="KTC52" s="8"/>
      <c r="KTD52" s="8"/>
      <c r="KTE52" s="8"/>
      <c r="KTF52" s="8"/>
      <c r="KTG52" s="8"/>
      <c r="KTH52" s="8"/>
      <c r="KTI52" s="8"/>
      <c r="KTJ52" s="8"/>
      <c r="KTK52" s="8"/>
      <c r="KTL52" s="8"/>
      <c r="KTM52" s="8"/>
      <c r="KTN52" s="8"/>
      <c r="KTO52" s="8"/>
      <c r="KTP52" s="8"/>
      <c r="KTQ52" s="8"/>
      <c r="KTR52" s="8"/>
      <c r="KTS52" s="8"/>
      <c r="KTT52" s="8"/>
      <c r="KTU52" s="8"/>
      <c r="KTV52" s="8"/>
      <c r="KTW52" s="8"/>
      <c r="KTX52" s="8"/>
      <c r="KTY52" s="8"/>
      <c r="KTZ52" s="8"/>
      <c r="KUA52" s="8"/>
      <c r="KUB52" s="8"/>
      <c r="KUC52" s="8"/>
      <c r="KUD52" s="8"/>
      <c r="KUE52" s="8"/>
      <c r="KUF52" s="8"/>
      <c r="KUG52" s="8"/>
      <c r="KUH52" s="8"/>
      <c r="KUI52" s="8"/>
      <c r="KUJ52" s="8"/>
      <c r="KUK52" s="8"/>
      <c r="KUL52" s="8"/>
      <c r="KUM52" s="8"/>
      <c r="KUN52" s="8"/>
      <c r="KUO52" s="8"/>
      <c r="KUP52" s="8"/>
      <c r="KUQ52" s="8"/>
      <c r="KUR52" s="8"/>
      <c r="KUS52" s="8"/>
      <c r="KUT52" s="8"/>
      <c r="KUU52" s="8"/>
      <c r="KUV52" s="8"/>
      <c r="KUW52" s="8"/>
      <c r="KUX52" s="8"/>
      <c r="KUY52" s="8"/>
      <c r="KUZ52" s="8"/>
      <c r="KVA52" s="8"/>
      <c r="KVB52" s="8"/>
      <c r="KVC52" s="8"/>
      <c r="KVD52" s="8"/>
      <c r="KVE52" s="8"/>
      <c r="KVF52" s="8"/>
      <c r="KVG52" s="8"/>
      <c r="KVH52" s="8"/>
      <c r="KVI52" s="8"/>
      <c r="KVJ52" s="8"/>
      <c r="KVK52" s="8"/>
      <c r="KVL52" s="8"/>
      <c r="KVM52" s="8"/>
      <c r="KVN52" s="8"/>
      <c r="KVO52" s="8"/>
      <c r="KVP52" s="8"/>
      <c r="KVQ52" s="8"/>
      <c r="KVR52" s="8"/>
      <c r="KVS52" s="8"/>
      <c r="KVT52" s="8"/>
      <c r="KVU52" s="8"/>
      <c r="KVV52" s="8"/>
      <c r="KVW52" s="8"/>
      <c r="KVX52" s="8"/>
      <c r="KVY52" s="8"/>
      <c r="KVZ52" s="8"/>
      <c r="KWA52" s="8"/>
      <c r="KWB52" s="8"/>
      <c r="KWC52" s="8"/>
      <c r="KWD52" s="8"/>
      <c r="KWE52" s="8"/>
      <c r="KWF52" s="8"/>
      <c r="KWG52" s="8"/>
      <c r="KWH52" s="8"/>
      <c r="KWI52" s="8"/>
      <c r="KWJ52" s="8"/>
      <c r="KWK52" s="8"/>
      <c r="KWL52" s="8"/>
      <c r="KWM52" s="8"/>
      <c r="KWN52" s="8"/>
      <c r="KWO52" s="8"/>
      <c r="KWP52" s="8"/>
      <c r="KWQ52" s="8"/>
      <c r="KWR52" s="8"/>
      <c r="KWS52" s="8"/>
      <c r="KWT52" s="8"/>
      <c r="KWU52" s="8"/>
      <c r="KWV52" s="8"/>
      <c r="KWW52" s="8"/>
      <c r="KWX52" s="8"/>
      <c r="KWY52" s="8"/>
      <c r="KWZ52" s="8"/>
      <c r="KXA52" s="8"/>
      <c r="KXB52" s="8"/>
      <c r="KXC52" s="8"/>
      <c r="KXD52" s="8"/>
      <c r="KXE52" s="8"/>
      <c r="KXF52" s="8"/>
      <c r="KXG52" s="8"/>
      <c r="KXH52" s="8"/>
      <c r="KXI52" s="8"/>
      <c r="KXJ52" s="8"/>
      <c r="KXK52" s="8"/>
      <c r="KXL52" s="8"/>
      <c r="KXM52" s="8"/>
      <c r="KXN52" s="8"/>
      <c r="KXO52" s="8"/>
      <c r="KXP52" s="8"/>
      <c r="KXQ52" s="8"/>
      <c r="KXR52" s="8"/>
      <c r="KXS52" s="8"/>
      <c r="KXT52" s="8"/>
      <c r="KXU52" s="8"/>
      <c r="KXV52" s="8"/>
      <c r="KXW52" s="8"/>
      <c r="KXX52" s="8"/>
      <c r="KXY52" s="8"/>
      <c r="KXZ52" s="8"/>
      <c r="KYA52" s="8"/>
      <c r="KYB52" s="8"/>
      <c r="KYC52" s="8"/>
      <c r="KYD52" s="8"/>
      <c r="KYE52" s="8"/>
      <c r="KYF52" s="8"/>
      <c r="KYG52" s="8"/>
      <c r="KYH52" s="8"/>
      <c r="KYI52" s="8"/>
      <c r="KYJ52" s="8"/>
      <c r="KYK52" s="8"/>
      <c r="KYL52" s="8"/>
      <c r="KYM52" s="8"/>
      <c r="KYN52" s="8"/>
      <c r="KYO52" s="8"/>
      <c r="KYP52" s="8"/>
      <c r="KYQ52" s="8"/>
      <c r="KYR52" s="8"/>
      <c r="KYS52" s="8"/>
      <c r="KYT52" s="8"/>
      <c r="KYU52" s="8"/>
      <c r="KYV52" s="8"/>
      <c r="KYW52" s="8"/>
      <c r="KYX52" s="8"/>
      <c r="KYY52" s="8"/>
      <c r="KYZ52" s="8"/>
      <c r="KZA52" s="8"/>
      <c r="KZB52" s="8"/>
      <c r="KZC52" s="8"/>
      <c r="KZD52" s="8"/>
      <c r="KZE52" s="8"/>
      <c r="KZF52" s="8"/>
      <c r="KZG52" s="8"/>
      <c r="KZH52" s="8"/>
      <c r="KZI52" s="8"/>
      <c r="KZJ52" s="8"/>
      <c r="KZK52" s="8"/>
      <c r="KZL52" s="8"/>
      <c r="KZM52" s="8"/>
      <c r="KZN52" s="8"/>
      <c r="KZO52" s="8"/>
      <c r="KZP52" s="8"/>
      <c r="KZQ52" s="8"/>
      <c r="KZR52" s="8"/>
      <c r="KZS52" s="8"/>
      <c r="KZT52" s="8"/>
      <c r="KZU52" s="8"/>
      <c r="KZV52" s="8"/>
      <c r="KZW52" s="8"/>
      <c r="KZX52" s="8"/>
      <c r="KZY52" s="8"/>
      <c r="KZZ52" s="8"/>
      <c r="LAA52" s="8"/>
      <c r="LAB52" s="8"/>
      <c r="LAC52" s="8"/>
      <c r="LAD52" s="8"/>
      <c r="LAE52" s="8"/>
      <c r="LAF52" s="8"/>
      <c r="LAG52" s="8"/>
      <c r="LAH52" s="8"/>
      <c r="LAI52" s="8"/>
      <c r="LAJ52" s="8"/>
      <c r="LAK52" s="8"/>
      <c r="LAL52" s="8"/>
      <c r="LAM52" s="8"/>
      <c r="LAN52" s="8"/>
      <c r="LAO52" s="8"/>
      <c r="LAP52" s="8"/>
      <c r="LAQ52" s="8"/>
      <c r="LAR52" s="8"/>
      <c r="LAS52" s="8"/>
      <c r="LAT52" s="8"/>
      <c r="LAU52" s="8"/>
      <c r="LAV52" s="8"/>
      <c r="LAW52" s="8"/>
      <c r="LAX52" s="8"/>
      <c r="LAY52" s="8"/>
      <c r="LAZ52" s="8"/>
      <c r="LBA52" s="8"/>
      <c r="LBB52" s="8"/>
      <c r="LBC52" s="8"/>
      <c r="LBD52" s="8"/>
      <c r="LBE52" s="8"/>
      <c r="LBF52" s="8"/>
      <c r="LBG52" s="8"/>
      <c r="LBH52" s="8"/>
      <c r="LBI52" s="8"/>
      <c r="LBJ52" s="8"/>
      <c r="LBK52" s="8"/>
      <c r="LBL52" s="8"/>
      <c r="LBM52" s="8"/>
      <c r="LBN52" s="8"/>
      <c r="LBO52" s="8"/>
      <c r="LBP52" s="8"/>
      <c r="LBQ52" s="8"/>
      <c r="LBR52" s="8"/>
      <c r="LBS52" s="8"/>
      <c r="LBT52" s="8"/>
      <c r="LBU52" s="8"/>
      <c r="LBV52" s="8"/>
      <c r="LBW52" s="8"/>
      <c r="LBX52" s="8"/>
      <c r="LBY52" s="8"/>
      <c r="LBZ52" s="8"/>
      <c r="LCA52" s="8"/>
      <c r="LCB52" s="8"/>
      <c r="LCC52" s="8"/>
      <c r="LCD52" s="8"/>
      <c r="LCE52" s="8"/>
      <c r="LCF52" s="8"/>
      <c r="LCG52" s="8"/>
      <c r="LCH52" s="8"/>
      <c r="LCI52" s="8"/>
      <c r="LCJ52" s="8"/>
      <c r="LCK52" s="8"/>
      <c r="LCL52" s="8"/>
      <c r="LCM52" s="8"/>
      <c r="LCN52" s="8"/>
      <c r="LCO52" s="8"/>
      <c r="LCP52" s="8"/>
      <c r="LCQ52" s="8"/>
      <c r="LCR52" s="8"/>
      <c r="LCS52" s="8"/>
      <c r="LCT52" s="8"/>
      <c r="LCU52" s="8"/>
      <c r="LCV52" s="8"/>
      <c r="LCW52" s="8"/>
      <c r="LCX52" s="8"/>
      <c r="LCY52" s="8"/>
      <c r="LCZ52" s="8"/>
      <c r="LDA52" s="8"/>
      <c r="LDB52" s="8"/>
      <c r="LDC52" s="8"/>
      <c r="LDD52" s="8"/>
      <c r="LDE52" s="8"/>
      <c r="LDF52" s="8"/>
      <c r="LDG52" s="8"/>
      <c r="LDH52" s="8"/>
      <c r="LDI52" s="8"/>
      <c r="LDJ52" s="8"/>
      <c r="LDK52" s="8"/>
      <c r="LDL52" s="8"/>
      <c r="LDM52" s="8"/>
      <c r="LDN52" s="8"/>
      <c r="LDO52" s="8"/>
      <c r="LDP52" s="8"/>
      <c r="LDQ52" s="8"/>
      <c r="LDR52" s="8"/>
      <c r="LDS52" s="8"/>
      <c r="LDT52" s="8"/>
      <c r="LDU52" s="8"/>
      <c r="LDV52" s="8"/>
      <c r="LDW52" s="8"/>
      <c r="LDX52" s="8"/>
      <c r="LDY52" s="8"/>
      <c r="LDZ52" s="8"/>
      <c r="LEA52" s="8"/>
      <c r="LEB52" s="8"/>
      <c r="LEC52" s="8"/>
      <c r="LED52" s="8"/>
      <c r="LEE52" s="8"/>
      <c r="LEF52" s="8"/>
      <c r="LEG52" s="8"/>
      <c r="LEH52" s="8"/>
      <c r="LEI52" s="8"/>
      <c r="LEJ52" s="8"/>
      <c r="LEK52" s="8"/>
      <c r="LEL52" s="8"/>
      <c r="LEM52" s="8"/>
      <c r="LEN52" s="8"/>
      <c r="LEO52" s="8"/>
      <c r="LEP52" s="8"/>
      <c r="LEQ52" s="8"/>
      <c r="LER52" s="8"/>
      <c r="LES52" s="8"/>
      <c r="LET52" s="8"/>
      <c r="LEU52" s="8"/>
      <c r="LEV52" s="8"/>
      <c r="LEW52" s="8"/>
      <c r="LEX52" s="8"/>
      <c r="LEY52" s="8"/>
      <c r="LEZ52" s="8"/>
      <c r="LFA52" s="8"/>
      <c r="LFB52" s="8"/>
      <c r="LFC52" s="8"/>
      <c r="LFD52" s="8"/>
      <c r="LFE52" s="8"/>
      <c r="LFF52" s="8"/>
      <c r="LFG52" s="8"/>
      <c r="LFH52" s="8"/>
      <c r="LFI52" s="8"/>
      <c r="LFJ52" s="8"/>
      <c r="LFK52" s="8"/>
      <c r="LFL52" s="8"/>
      <c r="LFM52" s="8"/>
      <c r="LFN52" s="8"/>
      <c r="LFO52" s="8"/>
      <c r="LFP52" s="8"/>
      <c r="LFQ52" s="8"/>
      <c r="LFR52" s="8"/>
      <c r="LFS52" s="8"/>
      <c r="LFT52" s="8"/>
      <c r="LFU52" s="8"/>
      <c r="LFV52" s="8"/>
      <c r="LFW52" s="8"/>
      <c r="LFX52" s="8"/>
      <c r="LFY52" s="8"/>
      <c r="LFZ52" s="8"/>
      <c r="LGA52" s="8"/>
      <c r="LGB52" s="8"/>
      <c r="LGC52" s="8"/>
      <c r="LGD52" s="8"/>
      <c r="LGE52" s="8"/>
      <c r="LGF52" s="8"/>
      <c r="LGG52" s="8"/>
      <c r="LGH52" s="8"/>
      <c r="LGI52" s="8"/>
      <c r="LGJ52" s="8"/>
      <c r="LGK52" s="8"/>
      <c r="LGL52" s="8"/>
      <c r="LGM52" s="8"/>
      <c r="LGN52" s="8"/>
      <c r="LGO52" s="8"/>
      <c r="LGP52" s="8"/>
      <c r="LGQ52" s="8"/>
      <c r="LGR52" s="8"/>
      <c r="LGS52" s="8"/>
      <c r="LGT52" s="8"/>
      <c r="LGU52" s="8"/>
      <c r="LGV52" s="8"/>
      <c r="LGW52" s="8"/>
      <c r="LGX52" s="8"/>
      <c r="LGY52" s="8"/>
      <c r="LGZ52" s="8"/>
      <c r="LHA52" s="8"/>
      <c r="LHB52" s="8"/>
      <c r="LHC52" s="8"/>
      <c r="LHD52" s="8"/>
      <c r="LHE52" s="8"/>
      <c r="LHF52" s="8"/>
      <c r="LHG52" s="8"/>
      <c r="LHH52" s="8"/>
      <c r="LHI52" s="8"/>
      <c r="LHJ52" s="8"/>
      <c r="LHK52" s="8"/>
      <c r="LHL52" s="8"/>
      <c r="LHM52" s="8"/>
      <c r="LHN52" s="8"/>
      <c r="LHO52" s="8"/>
      <c r="LHP52" s="8"/>
      <c r="LHQ52" s="8"/>
      <c r="LHR52" s="8"/>
      <c r="LHS52" s="8"/>
      <c r="LHT52" s="8"/>
      <c r="LHU52" s="8"/>
      <c r="LHV52" s="8"/>
      <c r="LHW52" s="8"/>
      <c r="LHX52" s="8"/>
      <c r="LHY52" s="8"/>
      <c r="LHZ52" s="8"/>
      <c r="LIA52" s="8"/>
      <c r="LIB52" s="8"/>
      <c r="LIC52" s="8"/>
      <c r="LID52" s="8"/>
      <c r="LIE52" s="8"/>
      <c r="LIF52" s="8"/>
      <c r="LIG52" s="8"/>
      <c r="LIH52" s="8"/>
      <c r="LII52" s="8"/>
      <c r="LIJ52" s="8"/>
      <c r="LIK52" s="8"/>
      <c r="LIL52" s="8"/>
      <c r="LIM52" s="8"/>
      <c r="LIN52" s="8"/>
      <c r="LIO52" s="8"/>
      <c r="LIP52" s="8"/>
      <c r="LIQ52" s="8"/>
      <c r="LIR52" s="8"/>
      <c r="LIS52" s="8"/>
      <c r="LIT52" s="8"/>
      <c r="LIU52" s="8"/>
      <c r="LIV52" s="8"/>
      <c r="LIW52" s="8"/>
      <c r="LIX52" s="8"/>
      <c r="LIY52" s="8"/>
      <c r="LIZ52" s="8"/>
      <c r="LJA52" s="8"/>
      <c r="LJB52" s="8"/>
      <c r="LJC52" s="8"/>
      <c r="LJD52" s="8"/>
      <c r="LJE52" s="8"/>
      <c r="LJF52" s="8"/>
      <c r="LJG52" s="8"/>
      <c r="LJH52" s="8"/>
      <c r="LJI52" s="8"/>
      <c r="LJJ52" s="8"/>
      <c r="LJK52" s="8"/>
      <c r="LJL52" s="8"/>
      <c r="LJM52" s="8"/>
      <c r="LJN52" s="8"/>
      <c r="LJO52" s="8"/>
      <c r="LJP52" s="8"/>
      <c r="LJQ52" s="8"/>
      <c r="LJR52" s="8"/>
      <c r="LJS52" s="8"/>
      <c r="LJT52" s="8"/>
      <c r="LJU52" s="8"/>
      <c r="LJV52" s="8"/>
      <c r="LJW52" s="8"/>
      <c r="LJX52" s="8"/>
      <c r="LJY52" s="8"/>
      <c r="LJZ52" s="8"/>
      <c r="LKA52" s="8"/>
      <c r="LKB52" s="8"/>
      <c r="LKC52" s="8"/>
      <c r="LKD52" s="8"/>
      <c r="LKE52" s="8"/>
      <c r="LKF52" s="8"/>
      <c r="LKG52" s="8"/>
      <c r="LKH52" s="8"/>
      <c r="LKI52" s="8"/>
      <c r="LKJ52" s="8"/>
      <c r="LKK52" s="8"/>
      <c r="LKL52" s="8"/>
      <c r="LKM52" s="8"/>
      <c r="LKN52" s="8"/>
      <c r="LKO52" s="8"/>
      <c r="LKP52" s="8"/>
      <c r="LKQ52" s="8"/>
      <c r="LKR52" s="8"/>
      <c r="LKS52" s="8"/>
      <c r="LKT52" s="8"/>
      <c r="LKU52" s="8"/>
      <c r="LKV52" s="8"/>
      <c r="LKW52" s="8"/>
      <c r="LKX52" s="8"/>
      <c r="LKY52" s="8"/>
      <c r="LKZ52" s="8"/>
      <c r="LLA52" s="8"/>
      <c r="LLB52" s="8"/>
      <c r="LLC52" s="8"/>
      <c r="LLD52" s="8"/>
      <c r="LLE52" s="8"/>
      <c r="LLF52" s="8"/>
      <c r="LLG52" s="8"/>
      <c r="LLH52" s="8"/>
      <c r="LLI52" s="8"/>
      <c r="LLJ52" s="8"/>
      <c r="LLK52" s="8"/>
      <c r="LLL52" s="8"/>
      <c r="LLM52" s="8"/>
      <c r="LLN52" s="8"/>
      <c r="LLO52" s="8"/>
      <c r="LLP52" s="8"/>
      <c r="LLQ52" s="8"/>
      <c r="LLR52" s="8"/>
      <c r="LLS52" s="8"/>
      <c r="LLT52" s="8"/>
      <c r="LLU52" s="8"/>
      <c r="LLV52" s="8"/>
      <c r="LLW52" s="8"/>
      <c r="LLX52" s="8"/>
      <c r="LLY52" s="8"/>
      <c r="LLZ52" s="8"/>
      <c r="LMA52" s="8"/>
      <c r="LMB52" s="8"/>
      <c r="LMC52" s="8"/>
      <c r="LMD52" s="8"/>
      <c r="LME52" s="8"/>
      <c r="LMF52" s="8"/>
      <c r="LMG52" s="8"/>
      <c r="LMH52" s="8"/>
      <c r="LMI52" s="8"/>
      <c r="LMJ52" s="8"/>
      <c r="LMK52" s="8"/>
      <c r="LML52" s="8"/>
      <c r="LMM52" s="8"/>
      <c r="LMN52" s="8"/>
      <c r="LMO52" s="8"/>
      <c r="LMP52" s="8"/>
      <c r="LMQ52" s="8"/>
      <c r="LMR52" s="8"/>
      <c r="LMS52" s="8"/>
      <c r="LMT52" s="8"/>
      <c r="LMU52" s="8"/>
      <c r="LMV52" s="8"/>
      <c r="LMW52" s="8"/>
      <c r="LMX52" s="8"/>
      <c r="LMY52" s="8"/>
      <c r="LMZ52" s="8"/>
      <c r="LNA52" s="8"/>
      <c r="LNB52" s="8"/>
      <c r="LNC52" s="8"/>
      <c r="LND52" s="8"/>
      <c r="LNE52" s="8"/>
      <c r="LNF52" s="8"/>
      <c r="LNG52" s="8"/>
      <c r="LNH52" s="8"/>
      <c r="LNI52" s="8"/>
      <c r="LNJ52" s="8"/>
      <c r="LNK52" s="8"/>
      <c r="LNL52" s="8"/>
      <c r="LNM52" s="8"/>
      <c r="LNN52" s="8"/>
      <c r="LNO52" s="8"/>
      <c r="LNP52" s="8"/>
      <c r="LNQ52" s="8"/>
      <c r="LNR52" s="8"/>
      <c r="LNS52" s="8"/>
      <c r="LNT52" s="8"/>
      <c r="LNU52" s="8"/>
      <c r="LNV52" s="8"/>
      <c r="LNW52" s="8"/>
      <c r="LNX52" s="8"/>
      <c r="LNY52" s="8"/>
      <c r="LNZ52" s="8"/>
      <c r="LOA52" s="8"/>
      <c r="LOB52" s="8"/>
      <c r="LOC52" s="8"/>
      <c r="LOD52" s="8"/>
      <c r="LOE52" s="8"/>
      <c r="LOF52" s="8"/>
      <c r="LOG52" s="8"/>
      <c r="LOH52" s="8"/>
      <c r="LOI52" s="8"/>
      <c r="LOJ52" s="8"/>
      <c r="LOK52" s="8"/>
      <c r="LOL52" s="8"/>
      <c r="LOM52" s="8"/>
      <c r="LON52" s="8"/>
      <c r="LOO52" s="8"/>
      <c r="LOP52" s="8"/>
      <c r="LOQ52" s="8"/>
      <c r="LOR52" s="8"/>
      <c r="LOS52" s="8"/>
      <c r="LOT52" s="8"/>
      <c r="LOU52" s="8"/>
      <c r="LOV52" s="8"/>
      <c r="LOW52" s="8"/>
      <c r="LOX52" s="8"/>
      <c r="LOY52" s="8"/>
      <c r="LOZ52" s="8"/>
      <c r="LPA52" s="8"/>
      <c r="LPB52" s="8"/>
      <c r="LPC52" s="8"/>
      <c r="LPD52" s="8"/>
      <c r="LPE52" s="8"/>
      <c r="LPF52" s="8"/>
      <c r="LPG52" s="8"/>
      <c r="LPH52" s="8"/>
      <c r="LPI52" s="8"/>
      <c r="LPJ52" s="8"/>
      <c r="LPK52" s="8"/>
      <c r="LPL52" s="8"/>
      <c r="LPM52" s="8"/>
      <c r="LPN52" s="8"/>
      <c r="LPO52" s="8"/>
      <c r="LPP52" s="8"/>
      <c r="LPQ52" s="8"/>
      <c r="LPR52" s="8"/>
      <c r="LPS52" s="8"/>
      <c r="LPT52" s="8"/>
      <c r="LPU52" s="8"/>
      <c r="LPV52" s="8"/>
      <c r="LPW52" s="8"/>
      <c r="LPX52" s="8"/>
      <c r="LPY52" s="8"/>
      <c r="LPZ52" s="8"/>
      <c r="LQA52" s="8"/>
      <c r="LQB52" s="8"/>
      <c r="LQC52" s="8"/>
      <c r="LQD52" s="8"/>
      <c r="LQE52" s="8"/>
      <c r="LQF52" s="8"/>
      <c r="LQG52" s="8"/>
      <c r="LQH52" s="8"/>
      <c r="LQI52" s="8"/>
      <c r="LQJ52" s="8"/>
      <c r="LQK52" s="8"/>
      <c r="LQL52" s="8"/>
      <c r="LQM52" s="8"/>
      <c r="LQN52" s="8"/>
      <c r="LQO52" s="8"/>
      <c r="LQP52" s="8"/>
      <c r="LQQ52" s="8"/>
      <c r="LQR52" s="8"/>
      <c r="LQS52" s="8"/>
      <c r="LQT52" s="8"/>
      <c r="LQU52" s="8"/>
      <c r="LQV52" s="8"/>
      <c r="LQW52" s="8"/>
      <c r="LQX52" s="8"/>
      <c r="LQY52" s="8"/>
      <c r="LQZ52" s="8"/>
      <c r="LRA52" s="8"/>
      <c r="LRB52" s="8"/>
      <c r="LRC52" s="8"/>
      <c r="LRD52" s="8"/>
      <c r="LRE52" s="8"/>
      <c r="LRF52" s="8"/>
      <c r="LRG52" s="8"/>
      <c r="LRH52" s="8"/>
      <c r="LRI52" s="8"/>
      <c r="LRJ52" s="8"/>
      <c r="LRK52" s="8"/>
      <c r="LRL52" s="8"/>
      <c r="LRM52" s="8"/>
      <c r="LRN52" s="8"/>
      <c r="LRO52" s="8"/>
      <c r="LRP52" s="8"/>
      <c r="LRQ52" s="8"/>
      <c r="LRR52" s="8"/>
      <c r="LRS52" s="8"/>
      <c r="LRT52" s="8"/>
      <c r="LRU52" s="8"/>
      <c r="LRV52" s="8"/>
      <c r="LRW52" s="8"/>
      <c r="LRX52" s="8"/>
      <c r="LRY52" s="8"/>
      <c r="LRZ52" s="8"/>
      <c r="LSA52" s="8"/>
      <c r="LSB52" s="8"/>
      <c r="LSC52" s="8"/>
      <c r="LSD52" s="8"/>
      <c r="LSE52" s="8"/>
      <c r="LSF52" s="8"/>
      <c r="LSG52" s="8"/>
      <c r="LSH52" s="8"/>
      <c r="LSI52" s="8"/>
      <c r="LSJ52" s="8"/>
      <c r="LSK52" s="8"/>
      <c r="LSL52" s="8"/>
      <c r="LSM52" s="8"/>
      <c r="LSN52" s="8"/>
      <c r="LSO52" s="8"/>
      <c r="LSP52" s="8"/>
      <c r="LSQ52" s="8"/>
      <c r="LSR52" s="8"/>
      <c r="LSS52" s="8"/>
      <c r="LST52" s="8"/>
      <c r="LSU52" s="8"/>
      <c r="LSV52" s="8"/>
      <c r="LSW52" s="8"/>
      <c r="LSX52" s="8"/>
      <c r="LSY52" s="8"/>
      <c r="LSZ52" s="8"/>
      <c r="LTA52" s="8"/>
      <c r="LTB52" s="8"/>
      <c r="LTC52" s="8"/>
      <c r="LTD52" s="8"/>
      <c r="LTE52" s="8"/>
      <c r="LTF52" s="8"/>
      <c r="LTG52" s="8"/>
      <c r="LTH52" s="8"/>
      <c r="LTI52" s="8"/>
      <c r="LTJ52" s="8"/>
      <c r="LTK52" s="8"/>
      <c r="LTL52" s="8"/>
      <c r="LTM52" s="8"/>
      <c r="LTN52" s="8"/>
      <c r="LTO52" s="8"/>
      <c r="LTP52" s="8"/>
      <c r="LTQ52" s="8"/>
      <c r="LTR52" s="8"/>
      <c r="LTS52" s="8"/>
      <c r="LTT52" s="8"/>
      <c r="LTU52" s="8"/>
      <c r="LTV52" s="8"/>
      <c r="LTW52" s="8"/>
      <c r="LTX52" s="8"/>
      <c r="LTY52" s="8"/>
      <c r="LTZ52" s="8"/>
      <c r="LUA52" s="8"/>
      <c r="LUB52" s="8"/>
      <c r="LUC52" s="8"/>
      <c r="LUD52" s="8"/>
      <c r="LUE52" s="8"/>
      <c r="LUF52" s="8"/>
      <c r="LUG52" s="8"/>
      <c r="LUH52" s="8"/>
      <c r="LUI52" s="8"/>
      <c r="LUJ52" s="8"/>
      <c r="LUK52" s="8"/>
      <c r="LUL52" s="8"/>
      <c r="LUM52" s="8"/>
      <c r="LUN52" s="8"/>
      <c r="LUO52" s="8"/>
      <c r="LUP52" s="8"/>
      <c r="LUQ52" s="8"/>
      <c r="LUR52" s="8"/>
      <c r="LUS52" s="8"/>
      <c r="LUT52" s="8"/>
      <c r="LUU52" s="8"/>
      <c r="LUV52" s="8"/>
      <c r="LUW52" s="8"/>
      <c r="LUX52" s="8"/>
      <c r="LUY52" s="8"/>
      <c r="LUZ52" s="8"/>
      <c r="LVA52" s="8"/>
      <c r="LVB52" s="8"/>
      <c r="LVC52" s="8"/>
      <c r="LVD52" s="8"/>
      <c r="LVE52" s="8"/>
      <c r="LVF52" s="8"/>
      <c r="LVG52" s="8"/>
      <c r="LVH52" s="8"/>
      <c r="LVI52" s="8"/>
      <c r="LVJ52" s="8"/>
      <c r="LVK52" s="8"/>
      <c r="LVL52" s="8"/>
      <c r="LVM52" s="8"/>
      <c r="LVN52" s="8"/>
      <c r="LVO52" s="8"/>
      <c r="LVP52" s="8"/>
      <c r="LVQ52" s="8"/>
      <c r="LVR52" s="8"/>
      <c r="LVS52" s="8"/>
      <c r="LVT52" s="8"/>
      <c r="LVU52" s="8"/>
      <c r="LVV52" s="8"/>
      <c r="LVW52" s="8"/>
      <c r="LVX52" s="8"/>
      <c r="LVY52" s="8"/>
      <c r="LVZ52" s="8"/>
      <c r="LWA52" s="8"/>
      <c r="LWB52" s="8"/>
      <c r="LWC52" s="8"/>
      <c r="LWD52" s="8"/>
      <c r="LWE52" s="8"/>
      <c r="LWF52" s="8"/>
      <c r="LWG52" s="8"/>
      <c r="LWH52" s="8"/>
      <c r="LWI52" s="8"/>
      <c r="LWJ52" s="8"/>
      <c r="LWK52" s="8"/>
      <c r="LWL52" s="8"/>
      <c r="LWM52" s="8"/>
      <c r="LWN52" s="8"/>
      <c r="LWO52" s="8"/>
      <c r="LWP52" s="8"/>
      <c r="LWQ52" s="8"/>
      <c r="LWR52" s="8"/>
      <c r="LWS52" s="8"/>
      <c r="LWT52" s="8"/>
      <c r="LWU52" s="8"/>
      <c r="LWV52" s="8"/>
      <c r="LWW52" s="8"/>
      <c r="LWX52" s="8"/>
      <c r="LWY52" s="8"/>
      <c r="LWZ52" s="8"/>
      <c r="LXA52" s="8"/>
      <c r="LXB52" s="8"/>
      <c r="LXC52" s="8"/>
      <c r="LXD52" s="8"/>
      <c r="LXE52" s="8"/>
      <c r="LXF52" s="8"/>
      <c r="LXG52" s="8"/>
      <c r="LXH52" s="8"/>
      <c r="LXI52" s="8"/>
      <c r="LXJ52" s="8"/>
      <c r="LXK52" s="8"/>
      <c r="LXL52" s="8"/>
      <c r="LXM52" s="8"/>
      <c r="LXN52" s="8"/>
      <c r="LXO52" s="8"/>
      <c r="LXP52" s="8"/>
      <c r="LXQ52" s="8"/>
      <c r="LXR52" s="8"/>
      <c r="LXS52" s="8"/>
      <c r="LXT52" s="8"/>
      <c r="LXU52" s="8"/>
      <c r="LXV52" s="8"/>
      <c r="LXW52" s="8"/>
      <c r="LXX52" s="8"/>
      <c r="LXY52" s="8"/>
      <c r="LXZ52" s="8"/>
      <c r="LYA52" s="8"/>
      <c r="LYB52" s="8"/>
      <c r="LYC52" s="8"/>
      <c r="LYD52" s="8"/>
      <c r="LYE52" s="8"/>
      <c r="LYF52" s="8"/>
      <c r="LYG52" s="8"/>
      <c r="LYH52" s="8"/>
      <c r="LYI52" s="8"/>
      <c r="LYJ52" s="8"/>
      <c r="LYK52" s="8"/>
      <c r="LYL52" s="8"/>
      <c r="LYM52" s="8"/>
      <c r="LYN52" s="8"/>
      <c r="LYO52" s="8"/>
      <c r="LYP52" s="8"/>
      <c r="LYQ52" s="8"/>
      <c r="LYR52" s="8"/>
      <c r="LYS52" s="8"/>
      <c r="LYT52" s="8"/>
      <c r="LYU52" s="8"/>
      <c r="LYV52" s="8"/>
      <c r="LYW52" s="8"/>
      <c r="LYX52" s="8"/>
      <c r="LYY52" s="8"/>
      <c r="LYZ52" s="8"/>
      <c r="LZA52" s="8"/>
      <c r="LZB52" s="8"/>
      <c r="LZC52" s="8"/>
      <c r="LZD52" s="8"/>
      <c r="LZE52" s="8"/>
      <c r="LZF52" s="8"/>
      <c r="LZG52" s="8"/>
      <c r="LZH52" s="8"/>
      <c r="LZI52" s="8"/>
      <c r="LZJ52" s="8"/>
      <c r="LZK52" s="8"/>
      <c r="LZL52" s="8"/>
      <c r="LZM52" s="8"/>
      <c r="LZN52" s="8"/>
      <c r="LZO52" s="8"/>
      <c r="LZP52" s="8"/>
      <c r="LZQ52" s="8"/>
      <c r="LZR52" s="8"/>
      <c r="LZS52" s="8"/>
      <c r="LZT52" s="8"/>
      <c r="LZU52" s="8"/>
      <c r="LZV52" s="8"/>
      <c r="LZW52" s="8"/>
      <c r="LZX52" s="8"/>
      <c r="LZY52" s="8"/>
      <c r="LZZ52" s="8"/>
      <c r="MAA52" s="8"/>
      <c r="MAB52" s="8"/>
      <c r="MAC52" s="8"/>
      <c r="MAD52" s="8"/>
      <c r="MAE52" s="8"/>
      <c r="MAF52" s="8"/>
      <c r="MAG52" s="8"/>
      <c r="MAH52" s="8"/>
      <c r="MAI52" s="8"/>
      <c r="MAJ52" s="8"/>
      <c r="MAK52" s="8"/>
      <c r="MAL52" s="8"/>
      <c r="MAM52" s="8"/>
      <c r="MAN52" s="8"/>
      <c r="MAO52" s="8"/>
      <c r="MAP52" s="8"/>
      <c r="MAQ52" s="8"/>
      <c r="MAR52" s="8"/>
      <c r="MAS52" s="8"/>
      <c r="MAT52" s="8"/>
      <c r="MAU52" s="8"/>
      <c r="MAV52" s="8"/>
      <c r="MAW52" s="8"/>
      <c r="MAX52" s="8"/>
      <c r="MAY52" s="8"/>
      <c r="MAZ52" s="8"/>
      <c r="MBA52" s="8"/>
      <c r="MBB52" s="8"/>
      <c r="MBC52" s="8"/>
      <c r="MBD52" s="8"/>
      <c r="MBE52" s="8"/>
      <c r="MBF52" s="8"/>
      <c r="MBG52" s="8"/>
      <c r="MBH52" s="8"/>
      <c r="MBI52" s="8"/>
      <c r="MBJ52" s="8"/>
      <c r="MBK52" s="8"/>
      <c r="MBL52" s="8"/>
      <c r="MBM52" s="8"/>
      <c r="MBN52" s="8"/>
      <c r="MBO52" s="8"/>
      <c r="MBP52" s="8"/>
      <c r="MBQ52" s="8"/>
      <c r="MBR52" s="8"/>
      <c r="MBS52" s="8"/>
      <c r="MBT52" s="8"/>
      <c r="MBU52" s="8"/>
      <c r="MBV52" s="8"/>
      <c r="MBW52" s="8"/>
      <c r="MBX52" s="8"/>
      <c r="MBY52" s="8"/>
      <c r="MBZ52" s="8"/>
      <c r="MCA52" s="8"/>
      <c r="MCB52" s="8"/>
      <c r="MCC52" s="8"/>
      <c r="MCD52" s="8"/>
      <c r="MCE52" s="8"/>
      <c r="MCF52" s="8"/>
      <c r="MCG52" s="8"/>
      <c r="MCH52" s="8"/>
      <c r="MCI52" s="8"/>
      <c r="MCJ52" s="8"/>
      <c r="MCK52" s="8"/>
      <c r="MCL52" s="8"/>
      <c r="MCM52" s="8"/>
      <c r="MCN52" s="8"/>
      <c r="MCO52" s="8"/>
      <c r="MCP52" s="8"/>
      <c r="MCQ52" s="8"/>
      <c r="MCR52" s="8"/>
      <c r="MCS52" s="8"/>
      <c r="MCT52" s="8"/>
      <c r="MCU52" s="8"/>
      <c r="MCV52" s="8"/>
      <c r="MCW52" s="8"/>
      <c r="MCX52" s="8"/>
      <c r="MCY52" s="8"/>
      <c r="MCZ52" s="8"/>
      <c r="MDA52" s="8"/>
      <c r="MDB52" s="8"/>
      <c r="MDC52" s="8"/>
      <c r="MDD52" s="8"/>
      <c r="MDE52" s="8"/>
      <c r="MDF52" s="8"/>
      <c r="MDG52" s="8"/>
      <c r="MDH52" s="8"/>
      <c r="MDI52" s="8"/>
      <c r="MDJ52" s="8"/>
      <c r="MDK52" s="8"/>
      <c r="MDL52" s="8"/>
      <c r="MDM52" s="8"/>
      <c r="MDN52" s="8"/>
      <c r="MDO52" s="8"/>
      <c r="MDP52" s="8"/>
      <c r="MDQ52" s="8"/>
      <c r="MDR52" s="8"/>
      <c r="MDS52" s="8"/>
      <c r="MDT52" s="8"/>
      <c r="MDU52" s="8"/>
      <c r="MDV52" s="8"/>
      <c r="MDW52" s="8"/>
      <c r="MDX52" s="8"/>
      <c r="MDY52" s="8"/>
      <c r="MDZ52" s="8"/>
      <c r="MEA52" s="8"/>
      <c r="MEB52" s="8"/>
      <c r="MEC52" s="8"/>
      <c r="MED52" s="8"/>
      <c r="MEE52" s="8"/>
      <c r="MEF52" s="8"/>
      <c r="MEG52" s="8"/>
      <c r="MEH52" s="8"/>
      <c r="MEI52" s="8"/>
      <c r="MEJ52" s="8"/>
      <c r="MEK52" s="8"/>
      <c r="MEL52" s="8"/>
      <c r="MEM52" s="8"/>
      <c r="MEN52" s="8"/>
      <c r="MEO52" s="8"/>
      <c r="MEP52" s="8"/>
      <c r="MEQ52" s="8"/>
      <c r="MER52" s="8"/>
      <c r="MES52" s="8"/>
      <c r="MET52" s="8"/>
      <c r="MEU52" s="8"/>
      <c r="MEV52" s="8"/>
      <c r="MEW52" s="8"/>
      <c r="MEX52" s="8"/>
      <c r="MEY52" s="8"/>
      <c r="MEZ52" s="8"/>
      <c r="MFA52" s="8"/>
      <c r="MFB52" s="8"/>
      <c r="MFC52" s="8"/>
      <c r="MFD52" s="8"/>
      <c r="MFE52" s="8"/>
      <c r="MFF52" s="8"/>
      <c r="MFG52" s="8"/>
      <c r="MFH52" s="8"/>
      <c r="MFI52" s="8"/>
      <c r="MFJ52" s="8"/>
      <c r="MFK52" s="8"/>
      <c r="MFL52" s="8"/>
      <c r="MFM52" s="8"/>
      <c r="MFN52" s="8"/>
      <c r="MFO52" s="8"/>
      <c r="MFP52" s="8"/>
      <c r="MFQ52" s="8"/>
      <c r="MFR52" s="8"/>
      <c r="MFS52" s="8"/>
      <c r="MFT52" s="8"/>
      <c r="MFU52" s="8"/>
      <c r="MFV52" s="8"/>
      <c r="MFW52" s="8"/>
      <c r="MFX52" s="8"/>
      <c r="MFY52" s="8"/>
      <c r="MFZ52" s="8"/>
      <c r="MGA52" s="8"/>
      <c r="MGB52" s="8"/>
      <c r="MGC52" s="8"/>
      <c r="MGD52" s="8"/>
      <c r="MGE52" s="8"/>
      <c r="MGF52" s="8"/>
      <c r="MGG52" s="8"/>
      <c r="MGH52" s="8"/>
      <c r="MGI52" s="8"/>
      <c r="MGJ52" s="8"/>
      <c r="MGK52" s="8"/>
      <c r="MGL52" s="8"/>
      <c r="MGM52" s="8"/>
      <c r="MGN52" s="8"/>
      <c r="MGO52" s="8"/>
      <c r="MGP52" s="8"/>
      <c r="MGQ52" s="8"/>
      <c r="MGR52" s="8"/>
      <c r="MGS52" s="8"/>
      <c r="MGT52" s="8"/>
      <c r="MGU52" s="8"/>
      <c r="MGV52" s="8"/>
      <c r="MGW52" s="8"/>
      <c r="MGX52" s="8"/>
      <c r="MGY52" s="8"/>
      <c r="MGZ52" s="8"/>
      <c r="MHA52" s="8"/>
      <c r="MHB52" s="8"/>
      <c r="MHC52" s="8"/>
      <c r="MHD52" s="8"/>
      <c r="MHE52" s="8"/>
      <c r="MHF52" s="8"/>
      <c r="MHG52" s="8"/>
      <c r="MHH52" s="8"/>
      <c r="MHI52" s="8"/>
      <c r="MHJ52" s="8"/>
      <c r="MHK52" s="8"/>
      <c r="MHL52" s="8"/>
      <c r="MHM52" s="8"/>
      <c r="MHN52" s="8"/>
      <c r="MHO52" s="8"/>
      <c r="MHP52" s="8"/>
      <c r="MHQ52" s="8"/>
      <c r="MHR52" s="8"/>
      <c r="MHS52" s="8"/>
      <c r="MHT52" s="8"/>
      <c r="MHU52" s="8"/>
      <c r="MHV52" s="8"/>
      <c r="MHW52" s="8"/>
      <c r="MHX52" s="8"/>
      <c r="MHY52" s="8"/>
      <c r="MHZ52" s="8"/>
      <c r="MIA52" s="8"/>
      <c r="MIB52" s="8"/>
      <c r="MIC52" s="8"/>
      <c r="MID52" s="8"/>
      <c r="MIE52" s="8"/>
      <c r="MIF52" s="8"/>
      <c r="MIG52" s="8"/>
      <c r="MIH52" s="8"/>
      <c r="MII52" s="8"/>
      <c r="MIJ52" s="8"/>
      <c r="MIK52" s="8"/>
      <c r="MIL52" s="8"/>
      <c r="MIM52" s="8"/>
      <c r="MIN52" s="8"/>
      <c r="MIO52" s="8"/>
      <c r="MIP52" s="8"/>
      <c r="MIQ52" s="8"/>
      <c r="MIR52" s="8"/>
      <c r="MIS52" s="8"/>
      <c r="MIT52" s="8"/>
      <c r="MIU52" s="8"/>
      <c r="MIV52" s="8"/>
      <c r="MIW52" s="8"/>
      <c r="MIX52" s="8"/>
      <c r="MIY52" s="8"/>
      <c r="MIZ52" s="8"/>
      <c r="MJA52" s="8"/>
      <c r="MJB52" s="8"/>
      <c r="MJC52" s="8"/>
      <c r="MJD52" s="8"/>
      <c r="MJE52" s="8"/>
      <c r="MJF52" s="8"/>
      <c r="MJG52" s="8"/>
      <c r="MJH52" s="8"/>
      <c r="MJI52" s="8"/>
      <c r="MJJ52" s="8"/>
      <c r="MJK52" s="8"/>
      <c r="MJL52" s="8"/>
      <c r="MJM52" s="8"/>
      <c r="MJN52" s="8"/>
      <c r="MJO52" s="8"/>
      <c r="MJP52" s="8"/>
      <c r="MJQ52" s="8"/>
      <c r="MJR52" s="8"/>
      <c r="MJS52" s="8"/>
      <c r="MJT52" s="8"/>
      <c r="MJU52" s="8"/>
      <c r="MJV52" s="8"/>
      <c r="MJW52" s="8"/>
      <c r="MJX52" s="8"/>
      <c r="MJY52" s="8"/>
      <c r="MJZ52" s="8"/>
      <c r="MKA52" s="8"/>
      <c r="MKB52" s="8"/>
      <c r="MKC52" s="8"/>
      <c r="MKD52" s="8"/>
      <c r="MKE52" s="8"/>
      <c r="MKF52" s="8"/>
      <c r="MKG52" s="8"/>
      <c r="MKH52" s="8"/>
      <c r="MKI52" s="8"/>
      <c r="MKJ52" s="8"/>
      <c r="MKK52" s="8"/>
      <c r="MKL52" s="8"/>
      <c r="MKM52" s="8"/>
      <c r="MKN52" s="8"/>
      <c r="MKO52" s="8"/>
      <c r="MKP52" s="8"/>
      <c r="MKQ52" s="8"/>
      <c r="MKR52" s="8"/>
      <c r="MKS52" s="8"/>
      <c r="MKT52" s="8"/>
      <c r="MKU52" s="8"/>
      <c r="MKV52" s="8"/>
      <c r="MKW52" s="8"/>
      <c r="MKX52" s="8"/>
      <c r="MKY52" s="8"/>
      <c r="MKZ52" s="8"/>
      <c r="MLA52" s="8"/>
      <c r="MLB52" s="8"/>
      <c r="MLC52" s="8"/>
      <c r="MLD52" s="8"/>
      <c r="MLE52" s="8"/>
      <c r="MLF52" s="8"/>
      <c r="MLG52" s="8"/>
      <c r="MLH52" s="8"/>
      <c r="MLI52" s="8"/>
      <c r="MLJ52" s="8"/>
      <c r="MLK52" s="8"/>
      <c r="MLL52" s="8"/>
      <c r="MLM52" s="8"/>
      <c r="MLN52" s="8"/>
      <c r="MLO52" s="8"/>
      <c r="MLP52" s="8"/>
      <c r="MLQ52" s="8"/>
      <c r="MLR52" s="8"/>
      <c r="MLS52" s="8"/>
      <c r="MLT52" s="8"/>
      <c r="MLU52" s="8"/>
      <c r="MLV52" s="8"/>
      <c r="MLW52" s="8"/>
      <c r="MLX52" s="8"/>
      <c r="MLY52" s="8"/>
      <c r="MLZ52" s="8"/>
      <c r="MMA52" s="8"/>
      <c r="MMB52" s="8"/>
      <c r="MMC52" s="8"/>
      <c r="MMD52" s="8"/>
      <c r="MME52" s="8"/>
      <c r="MMF52" s="8"/>
      <c r="MMG52" s="8"/>
      <c r="MMH52" s="8"/>
      <c r="MMI52" s="8"/>
      <c r="MMJ52" s="8"/>
      <c r="MMK52" s="8"/>
      <c r="MML52" s="8"/>
      <c r="MMM52" s="8"/>
      <c r="MMN52" s="8"/>
      <c r="MMO52" s="8"/>
      <c r="MMP52" s="8"/>
      <c r="MMQ52" s="8"/>
      <c r="MMR52" s="8"/>
      <c r="MMS52" s="8"/>
      <c r="MMT52" s="8"/>
      <c r="MMU52" s="8"/>
      <c r="MMV52" s="8"/>
      <c r="MMW52" s="8"/>
      <c r="MMX52" s="8"/>
      <c r="MMY52" s="8"/>
      <c r="MMZ52" s="8"/>
      <c r="MNA52" s="8"/>
      <c r="MNB52" s="8"/>
      <c r="MNC52" s="8"/>
      <c r="MND52" s="8"/>
      <c r="MNE52" s="8"/>
      <c r="MNF52" s="8"/>
      <c r="MNG52" s="8"/>
      <c r="MNH52" s="8"/>
      <c r="MNI52" s="8"/>
      <c r="MNJ52" s="8"/>
      <c r="MNK52" s="8"/>
      <c r="MNL52" s="8"/>
      <c r="MNM52" s="8"/>
      <c r="MNN52" s="8"/>
      <c r="MNO52" s="8"/>
      <c r="MNP52" s="8"/>
      <c r="MNQ52" s="8"/>
      <c r="MNR52" s="8"/>
      <c r="MNS52" s="8"/>
      <c r="MNT52" s="8"/>
      <c r="MNU52" s="8"/>
      <c r="MNV52" s="8"/>
      <c r="MNW52" s="8"/>
      <c r="MNX52" s="8"/>
      <c r="MNY52" s="8"/>
      <c r="MNZ52" s="8"/>
      <c r="MOA52" s="8"/>
      <c r="MOB52" s="8"/>
      <c r="MOC52" s="8"/>
      <c r="MOD52" s="8"/>
      <c r="MOE52" s="8"/>
      <c r="MOF52" s="8"/>
      <c r="MOG52" s="8"/>
      <c r="MOH52" s="8"/>
      <c r="MOI52" s="8"/>
      <c r="MOJ52" s="8"/>
      <c r="MOK52" s="8"/>
      <c r="MOL52" s="8"/>
      <c r="MOM52" s="8"/>
      <c r="MON52" s="8"/>
      <c r="MOO52" s="8"/>
      <c r="MOP52" s="8"/>
      <c r="MOQ52" s="8"/>
      <c r="MOR52" s="8"/>
      <c r="MOS52" s="8"/>
      <c r="MOT52" s="8"/>
      <c r="MOU52" s="8"/>
      <c r="MOV52" s="8"/>
      <c r="MOW52" s="8"/>
      <c r="MOX52" s="8"/>
      <c r="MOY52" s="8"/>
      <c r="MOZ52" s="8"/>
      <c r="MPA52" s="8"/>
      <c r="MPB52" s="8"/>
      <c r="MPC52" s="8"/>
      <c r="MPD52" s="8"/>
      <c r="MPE52" s="8"/>
      <c r="MPF52" s="8"/>
      <c r="MPG52" s="8"/>
      <c r="MPH52" s="8"/>
      <c r="MPI52" s="8"/>
      <c r="MPJ52" s="8"/>
      <c r="MPK52" s="8"/>
      <c r="MPL52" s="8"/>
      <c r="MPM52" s="8"/>
      <c r="MPN52" s="8"/>
      <c r="MPO52" s="8"/>
      <c r="MPP52" s="8"/>
      <c r="MPQ52" s="8"/>
      <c r="MPR52" s="8"/>
      <c r="MPS52" s="8"/>
      <c r="MPT52" s="8"/>
      <c r="MPU52" s="8"/>
      <c r="MPV52" s="8"/>
      <c r="MPW52" s="8"/>
      <c r="MPX52" s="8"/>
      <c r="MPY52" s="8"/>
      <c r="MPZ52" s="8"/>
      <c r="MQA52" s="8"/>
      <c r="MQB52" s="8"/>
      <c r="MQC52" s="8"/>
      <c r="MQD52" s="8"/>
      <c r="MQE52" s="8"/>
      <c r="MQF52" s="8"/>
      <c r="MQG52" s="8"/>
      <c r="MQH52" s="8"/>
      <c r="MQI52" s="8"/>
      <c r="MQJ52" s="8"/>
      <c r="MQK52" s="8"/>
      <c r="MQL52" s="8"/>
      <c r="MQM52" s="8"/>
      <c r="MQN52" s="8"/>
      <c r="MQO52" s="8"/>
      <c r="MQP52" s="8"/>
      <c r="MQQ52" s="8"/>
      <c r="MQR52" s="8"/>
      <c r="MQS52" s="8"/>
      <c r="MQT52" s="8"/>
      <c r="MQU52" s="8"/>
      <c r="MQV52" s="8"/>
      <c r="MQW52" s="8"/>
      <c r="MQX52" s="8"/>
      <c r="MQY52" s="8"/>
      <c r="MQZ52" s="8"/>
      <c r="MRA52" s="8"/>
      <c r="MRB52" s="8"/>
      <c r="MRC52" s="8"/>
      <c r="MRD52" s="8"/>
      <c r="MRE52" s="8"/>
      <c r="MRF52" s="8"/>
      <c r="MRG52" s="8"/>
      <c r="MRH52" s="8"/>
      <c r="MRI52" s="8"/>
      <c r="MRJ52" s="8"/>
      <c r="MRK52" s="8"/>
      <c r="MRL52" s="8"/>
      <c r="MRM52" s="8"/>
      <c r="MRN52" s="8"/>
      <c r="MRO52" s="8"/>
      <c r="MRP52" s="8"/>
      <c r="MRQ52" s="8"/>
      <c r="MRR52" s="8"/>
      <c r="MRS52" s="8"/>
      <c r="MRT52" s="8"/>
      <c r="MRU52" s="8"/>
      <c r="MRV52" s="8"/>
      <c r="MRW52" s="8"/>
      <c r="MRX52" s="8"/>
      <c r="MRY52" s="8"/>
      <c r="MRZ52" s="8"/>
      <c r="MSA52" s="8"/>
      <c r="MSB52" s="8"/>
      <c r="MSC52" s="8"/>
      <c r="MSD52" s="8"/>
      <c r="MSE52" s="8"/>
      <c r="MSF52" s="8"/>
      <c r="MSG52" s="8"/>
      <c r="MSH52" s="8"/>
      <c r="MSI52" s="8"/>
      <c r="MSJ52" s="8"/>
      <c r="MSK52" s="8"/>
      <c r="MSL52" s="8"/>
      <c r="MSM52" s="8"/>
      <c r="MSN52" s="8"/>
      <c r="MSO52" s="8"/>
      <c r="MSP52" s="8"/>
      <c r="MSQ52" s="8"/>
      <c r="MSR52" s="8"/>
      <c r="MSS52" s="8"/>
      <c r="MST52" s="8"/>
      <c r="MSU52" s="8"/>
      <c r="MSV52" s="8"/>
      <c r="MSW52" s="8"/>
      <c r="MSX52" s="8"/>
      <c r="MSY52" s="8"/>
      <c r="MSZ52" s="8"/>
      <c r="MTA52" s="8"/>
      <c r="MTB52" s="8"/>
      <c r="MTC52" s="8"/>
      <c r="MTD52" s="8"/>
      <c r="MTE52" s="8"/>
      <c r="MTF52" s="8"/>
      <c r="MTG52" s="8"/>
      <c r="MTH52" s="8"/>
      <c r="MTI52" s="8"/>
      <c r="MTJ52" s="8"/>
      <c r="MTK52" s="8"/>
      <c r="MTL52" s="8"/>
      <c r="MTM52" s="8"/>
      <c r="MTN52" s="8"/>
      <c r="MTO52" s="8"/>
      <c r="MTP52" s="8"/>
      <c r="MTQ52" s="8"/>
      <c r="MTR52" s="8"/>
      <c r="MTS52" s="8"/>
      <c r="MTT52" s="8"/>
      <c r="MTU52" s="8"/>
      <c r="MTV52" s="8"/>
      <c r="MTW52" s="8"/>
      <c r="MTX52" s="8"/>
      <c r="MTY52" s="8"/>
      <c r="MTZ52" s="8"/>
      <c r="MUA52" s="8"/>
      <c r="MUB52" s="8"/>
      <c r="MUC52" s="8"/>
      <c r="MUD52" s="8"/>
      <c r="MUE52" s="8"/>
      <c r="MUF52" s="8"/>
      <c r="MUG52" s="8"/>
      <c r="MUH52" s="8"/>
      <c r="MUI52" s="8"/>
      <c r="MUJ52" s="8"/>
      <c r="MUK52" s="8"/>
      <c r="MUL52" s="8"/>
      <c r="MUM52" s="8"/>
      <c r="MUN52" s="8"/>
      <c r="MUO52" s="8"/>
      <c r="MUP52" s="8"/>
      <c r="MUQ52" s="8"/>
      <c r="MUR52" s="8"/>
      <c r="MUS52" s="8"/>
      <c r="MUT52" s="8"/>
      <c r="MUU52" s="8"/>
      <c r="MUV52" s="8"/>
      <c r="MUW52" s="8"/>
      <c r="MUX52" s="8"/>
      <c r="MUY52" s="8"/>
      <c r="MUZ52" s="8"/>
      <c r="MVA52" s="8"/>
      <c r="MVB52" s="8"/>
      <c r="MVC52" s="8"/>
      <c r="MVD52" s="8"/>
      <c r="MVE52" s="8"/>
      <c r="MVF52" s="8"/>
      <c r="MVG52" s="8"/>
      <c r="MVH52" s="8"/>
      <c r="MVI52" s="8"/>
      <c r="MVJ52" s="8"/>
      <c r="MVK52" s="8"/>
      <c r="MVL52" s="8"/>
      <c r="MVM52" s="8"/>
      <c r="MVN52" s="8"/>
      <c r="MVO52" s="8"/>
      <c r="MVP52" s="8"/>
      <c r="MVQ52" s="8"/>
      <c r="MVR52" s="8"/>
      <c r="MVS52" s="8"/>
      <c r="MVT52" s="8"/>
      <c r="MVU52" s="8"/>
      <c r="MVV52" s="8"/>
      <c r="MVW52" s="8"/>
      <c r="MVX52" s="8"/>
      <c r="MVY52" s="8"/>
      <c r="MVZ52" s="8"/>
      <c r="MWA52" s="8"/>
      <c r="MWB52" s="8"/>
      <c r="MWC52" s="8"/>
      <c r="MWD52" s="8"/>
      <c r="MWE52" s="8"/>
      <c r="MWF52" s="8"/>
      <c r="MWG52" s="8"/>
      <c r="MWH52" s="8"/>
      <c r="MWI52" s="8"/>
      <c r="MWJ52" s="8"/>
      <c r="MWK52" s="8"/>
      <c r="MWL52" s="8"/>
      <c r="MWM52" s="8"/>
      <c r="MWN52" s="8"/>
      <c r="MWO52" s="8"/>
      <c r="MWP52" s="8"/>
      <c r="MWQ52" s="8"/>
      <c r="MWR52" s="8"/>
      <c r="MWS52" s="8"/>
      <c r="MWT52" s="8"/>
      <c r="MWU52" s="8"/>
      <c r="MWV52" s="8"/>
      <c r="MWW52" s="8"/>
      <c r="MWX52" s="8"/>
      <c r="MWY52" s="8"/>
      <c r="MWZ52" s="8"/>
      <c r="MXA52" s="8"/>
      <c r="MXB52" s="8"/>
      <c r="MXC52" s="8"/>
      <c r="MXD52" s="8"/>
      <c r="MXE52" s="8"/>
      <c r="MXF52" s="8"/>
      <c r="MXG52" s="8"/>
      <c r="MXH52" s="8"/>
      <c r="MXI52" s="8"/>
      <c r="MXJ52" s="8"/>
      <c r="MXK52" s="8"/>
      <c r="MXL52" s="8"/>
      <c r="MXM52" s="8"/>
      <c r="MXN52" s="8"/>
      <c r="MXO52" s="8"/>
      <c r="MXP52" s="8"/>
      <c r="MXQ52" s="8"/>
      <c r="MXR52" s="8"/>
      <c r="MXS52" s="8"/>
      <c r="MXT52" s="8"/>
      <c r="MXU52" s="8"/>
      <c r="MXV52" s="8"/>
      <c r="MXW52" s="8"/>
      <c r="MXX52" s="8"/>
      <c r="MXY52" s="8"/>
      <c r="MXZ52" s="8"/>
      <c r="MYA52" s="8"/>
      <c r="MYB52" s="8"/>
      <c r="MYC52" s="8"/>
      <c r="MYD52" s="8"/>
      <c r="MYE52" s="8"/>
      <c r="MYF52" s="8"/>
      <c r="MYG52" s="8"/>
      <c r="MYH52" s="8"/>
      <c r="MYI52" s="8"/>
      <c r="MYJ52" s="8"/>
      <c r="MYK52" s="8"/>
      <c r="MYL52" s="8"/>
      <c r="MYM52" s="8"/>
      <c r="MYN52" s="8"/>
      <c r="MYO52" s="8"/>
      <c r="MYP52" s="8"/>
      <c r="MYQ52" s="8"/>
      <c r="MYR52" s="8"/>
      <c r="MYS52" s="8"/>
      <c r="MYT52" s="8"/>
      <c r="MYU52" s="8"/>
      <c r="MYV52" s="8"/>
      <c r="MYW52" s="8"/>
      <c r="MYX52" s="8"/>
      <c r="MYY52" s="8"/>
      <c r="MYZ52" s="8"/>
      <c r="MZA52" s="8"/>
      <c r="MZB52" s="8"/>
      <c r="MZC52" s="8"/>
      <c r="MZD52" s="8"/>
      <c r="MZE52" s="8"/>
      <c r="MZF52" s="8"/>
      <c r="MZG52" s="8"/>
      <c r="MZH52" s="8"/>
      <c r="MZI52" s="8"/>
      <c r="MZJ52" s="8"/>
      <c r="MZK52" s="8"/>
      <c r="MZL52" s="8"/>
      <c r="MZM52" s="8"/>
      <c r="MZN52" s="8"/>
      <c r="MZO52" s="8"/>
      <c r="MZP52" s="8"/>
      <c r="MZQ52" s="8"/>
      <c r="MZR52" s="8"/>
      <c r="MZS52" s="8"/>
      <c r="MZT52" s="8"/>
      <c r="MZU52" s="8"/>
      <c r="MZV52" s="8"/>
      <c r="MZW52" s="8"/>
      <c r="MZX52" s="8"/>
      <c r="MZY52" s="8"/>
      <c r="MZZ52" s="8"/>
      <c r="NAA52" s="8"/>
      <c r="NAB52" s="8"/>
      <c r="NAC52" s="8"/>
      <c r="NAD52" s="8"/>
      <c r="NAE52" s="8"/>
      <c r="NAF52" s="8"/>
      <c r="NAG52" s="8"/>
      <c r="NAH52" s="8"/>
      <c r="NAI52" s="8"/>
      <c r="NAJ52" s="8"/>
      <c r="NAK52" s="8"/>
      <c r="NAL52" s="8"/>
      <c r="NAM52" s="8"/>
      <c r="NAN52" s="8"/>
      <c r="NAO52" s="8"/>
      <c r="NAP52" s="8"/>
      <c r="NAQ52" s="8"/>
      <c r="NAR52" s="8"/>
      <c r="NAS52" s="8"/>
      <c r="NAT52" s="8"/>
      <c r="NAU52" s="8"/>
      <c r="NAV52" s="8"/>
      <c r="NAW52" s="8"/>
      <c r="NAX52" s="8"/>
      <c r="NAY52" s="8"/>
      <c r="NAZ52" s="8"/>
      <c r="NBA52" s="8"/>
      <c r="NBB52" s="8"/>
      <c r="NBC52" s="8"/>
      <c r="NBD52" s="8"/>
      <c r="NBE52" s="8"/>
      <c r="NBF52" s="8"/>
      <c r="NBG52" s="8"/>
      <c r="NBH52" s="8"/>
      <c r="NBI52" s="8"/>
      <c r="NBJ52" s="8"/>
      <c r="NBK52" s="8"/>
      <c r="NBL52" s="8"/>
      <c r="NBM52" s="8"/>
      <c r="NBN52" s="8"/>
      <c r="NBO52" s="8"/>
      <c r="NBP52" s="8"/>
      <c r="NBQ52" s="8"/>
      <c r="NBR52" s="8"/>
      <c r="NBS52" s="8"/>
      <c r="NBT52" s="8"/>
      <c r="NBU52" s="8"/>
      <c r="NBV52" s="8"/>
      <c r="NBW52" s="8"/>
      <c r="NBX52" s="8"/>
      <c r="NBY52" s="8"/>
      <c r="NBZ52" s="8"/>
      <c r="NCA52" s="8"/>
      <c r="NCB52" s="8"/>
      <c r="NCC52" s="8"/>
      <c r="NCD52" s="8"/>
      <c r="NCE52" s="8"/>
      <c r="NCF52" s="8"/>
      <c r="NCG52" s="8"/>
      <c r="NCH52" s="8"/>
      <c r="NCI52" s="8"/>
      <c r="NCJ52" s="8"/>
      <c r="NCK52" s="8"/>
      <c r="NCL52" s="8"/>
      <c r="NCM52" s="8"/>
      <c r="NCN52" s="8"/>
      <c r="NCO52" s="8"/>
      <c r="NCP52" s="8"/>
      <c r="NCQ52" s="8"/>
      <c r="NCR52" s="8"/>
      <c r="NCS52" s="8"/>
      <c r="NCT52" s="8"/>
      <c r="NCU52" s="8"/>
      <c r="NCV52" s="8"/>
      <c r="NCW52" s="8"/>
      <c r="NCX52" s="8"/>
      <c r="NCY52" s="8"/>
      <c r="NCZ52" s="8"/>
      <c r="NDA52" s="8"/>
      <c r="NDB52" s="8"/>
      <c r="NDC52" s="8"/>
      <c r="NDD52" s="8"/>
      <c r="NDE52" s="8"/>
      <c r="NDF52" s="8"/>
      <c r="NDG52" s="8"/>
      <c r="NDH52" s="8"/>
      <c r="NDI52" s="8"/>
      <c r="NDJ52" s="8"/>
      <c r="NDK52" s="8"/>
      <c r="NDL52" s="8"/>
      <c r="NDM52" s="8"/>
      <c r="NDN52" s="8"/>
      <c r="NDO52" s="8"/>
      <c r="NDP52" s="8"/>
      <c r="NDQ52" s="8"/>
      <c r="NDR52" s="8"/>
      <c r="NDS52" s="8"/>
      <c r="NDT52" s="8"/>
      <c r="NDU52" s="8"/>
      <c r="NDV52" s="8"/>
      <c r="NDW52" s="8"/>
      <c r="NDX52" s="8"/>
      <c r="NDY52" s="8"/>
      <c r="NDZ52" s="8"/>
      <c r="NEA52" s="8"/>
      <c r="NEB52" s="8"/>
      <c r="NEC52" s="8"/>
      <c r="NED52" s="8"/>
      <c r="NEE52" s="8"/>
      <c r="NEF52" s="8"/>
      <c r="NEG52" s="8"/>
      <c r="NEH52" s="8"/>
      <c r="NEI52" s="8"/>
      <c r="NEJ52" s="8"/>
      <c r="NEK52" s="8"/>
      <c r="NEL52" s="8"/>
      <c r="NEM52" s="8"/>
      <c r="NEN52" s="8"/>
      <c r="NEO52" s="8"/>
      <c r="NEP52" s="8"/>
      <c r="NEQ52" s="8"/>
      <c r="NER52" s="8"/>
      <c r="NES52" s="8"/>
      <c r="NET52" s="8"/>
      <c r="NEU52" s="8"/>
      <c r="NEV52" s="8"/>
      <c r="NEW52" s="8"/>
      <c r="NEX52" s="8"/>
      <c r="NEY52" s="8"/>
      <c r="NEZ52" s="8"/>
      <c r="NFA52" s="8"/>
      <c r="NFB52" s="8"/>
      <c r="NFC52" s="8"/>
      <c r="NFD52" s="8"/>
      <c r="NFE52" s="8"/>
      <c r="NFF52" s="8"/>
      <c r="NFG52" s="8"/>
      <c r="NFH52" s="8"/>
      <c r="NFI52" s="8"/>
      <c r="NFJ52" s="8"/>
      <c r="NFK52" s="8"/>
      <c r="NFL52" s="8"/>
      <c r="NFM52" s="8"/>
      <c r="NFN52" s="8"/>
      <c r="NFO52" s="8"/>
      <c r="NFP52" s="8"/>
      <c r="NFQ52" s="8"/>
      <c r="NFR52" s="8"/>
      <c r="NFS52" s="8"/>
      <c r="NFT52" s="8"/>
      <c r="NFU52" s="8"/>
      <c r="NFV52" s="8"/>
      <c r="NFW52" s="8"/>
      <c r="NFX52" s="8"/>
      <c r="NFY52" s="8"/>
      <c r="NFZ52" s="8"/>
      <c r="NGA52" s="8"/>
      <c r="NGB52" s="8"/>
      <c r="NGC52" s="8"/>
      <c r="NGD52" s="8"/>
      <c r="NGE52" s="8"/>
      <c r="NGF52" s="8"/>
      <c r="NGG52" s="8"/>
      <c r="NGH52" s="8"/>
      <c r="NGI52" s="8"/>
      <c r="NGJ52" s="8"/>
      <c r="NGK52" s="8"/>
      <c r="NGL52" s="8"/>
      <c r="NGM52" s="8"/>
      <c r="NGN52" s="8"/>
      <c r="NGO52" s="8"/>
      <c r="NGP52" s="8"/>
      <c r="NGQ52" s="8"/>
      <c r="NGR52" s="8"/>
      <c r="NGS52" s="8"/>
      <c r="NGT52" s="8"/>
      <c r="NGU52" s="8"/>
      <c r="NGV52" s="8"/>
      <c r="NGW52" s="8"/>
      <c r="NGX52" s="8"/>
      <c r="NGY52" s="8"/>
      <c r="NGZ52" s="8"/>
      <c r="NHA52" s="8"/>
      <c r="NHB52" s="8"/>
      <c r="NHC52" s="8"/>
      <c r="NHD52" s="8"/>
      <c r="NHE52" s="8"/>
      <c r="NHF52" s="8"/>
      <c r="NHG52" s="8"/>
      <c r="NHH52" s="8"/>
      <c r="NHI52" s="8"/>
      <c r="NHJ52" s="8"/>
      <c r="NHK52" s="8"/>
      <c r="NHL52" s="8"/>
      <c r="NHM52" s="8"/>
      <c r="NHN52" s="8"/>
      <c r="NHO52" s="8"/>
      <c r="NHP52" s="8"/>
      <c r="NHQ52" s="8"/>
      <c r="NHR52" s="8"/>
      <c r="NHS52" s="8"/>
      <c r="NHT52" s="8"/>
      <c r="NHU52" s="8"/>
      <c r="NHV52" s="8"/>
      <c r="NHW52" s="8"/>
      <c r="NHX52" s="8"/>
      <c r="NHY52" s="8"/>
      <c r="NHZ52" s="8"/>
      <c r="NIA52" s="8"/>
      <c r="NIB52" s="8"/>
      <c r="NIC52" s="8"/>
      <c r="NID52" s="8"/>
      <c r="NIE52" s="8"/>
      <c r="NIF52" s="8"/>
      <c r="NIG52" s="8"/>
      <c r="NIH52" s="8"/>
      <c r="NII52" s="8"/>
      <c r="NIJ52" s="8"/>
      <c r="NIK52" s="8"/>
      <c r="NIL52" s="8"/>
      <c r="NIM52" s="8"/>
      <c r="NIN52" s="8"/>
      <c r="NIO52" s="8"/>
      <c r="NIP52" s="8"/>
      <c r="NIQ52" s="8"/>
      <c r="NIR52" s="8"/>
      <c r="NIS52" s="8"/>
      <c r="NIT52" s="8"/>
      <c r="NIU52" s="8"/>
      <c r="NIV52" s="8"/>
      <c r="NIW52" s="8"/>
      <c r="NIX52" s="8"/>
      <c r="NIY52" s="8"/>
      <c r="NIZ52" s="8"/>
      <c r="NJA52" s="8"/>
      <c r="NJB52" s="8"/>
      <c r="NJC52" s="8"/>
      <c r="NJD52" s="8"/>
      <c r="NJE52" s="8"/>
      <c r="NJF52" s="8"/>
      <c r="NJG52" s="8"/>
      <c r="NJH52" s="8"/>
      <c r="NJI52" s="8"/>
      <c r="NJJ52" s="8"/>
      <c r="NJK52" s="8"/>
      <c r="NJL52" s="8"/>
      <c r="NJM52" s="8"/>
      <c r="NJN52" s="8"/>
      <c r="NJO52" s="8"/>
      <c r="NJP52" s="8"/>
      <c r="NJQ52" s="8"/>
      <c r="NJR52" s="8"/>
      <c r="NJS52" s="8"/>
      <c r="NJT52" s="8"/>
      <c r="NJU52" s="8"/>
      <c r="NJV52" s="8"/>
      <c r="NJW52" s="8"/>
      <c r="NJX52" s="8"/>
      <c r="NJY52" s="8"/>
      <c r="NJZ52" s="8"/>
      <c r="NKA52" s="8"/>
      <c r="NKB52" s="8"/>
      <c r="NKC52" s="8"/>
      <c r="NKD52" s="8"/>
      <c r="NKE52" s="8"/>
      <c r="NKF52" s="8"/>
      <c r="NKG52" s="8"/>
      <c r="NKH52" s="8"/>
      <c r="NKI52" s="8"/>
      <c r="NKJ52" s="8"/>
      <c r="NKK52" s="8"/>
      <c r="NKL52" s="8"/>
      <c r="NKM52" s="8"/>
      <c r="NKN52" s="8"/>
      <c r="NKO52" s="8"/>
      <c r="NKP52" s="8"/>
      <c r="NKQ52" s="8"/>
      <c r="NKR52" s="8"/>
      <c r="NKS52" s="8"/>
      <c r="NKT52" s="8"/>
      <c r="NKU52" s="8"/>
      <c r="NKV52" s="8"/>
      <c r="NKW52" s="8"/>
      <c r="NKX52" s="8"/>
      <c r="NKY52" s="8"/>
      <c r="NKZ52" s="8"/>
      <c r="NLA52" s="8"/>
      <c r="NLB52" s="8"/>
      <c r="NLC52" s="8"/>
      <c r="NLD52" s="8"/>
      <c r="NLE52" s="8"/>
      <c r="NLF52" s="8"/>
      <c r="NLG52" s="8"/>
      <c r="NLH52" s="8"/>
      <c r="NLI52" s="8"/>
      <c r="NLJ52" s="8"/>
      <c r="NLK52" s="8"/>
      <c r="NLL52" s="8"/>
      <c r="NLM52" s="8"/>
      <c r="NLN52" s="8"/>
      <c r="NLO52" s="8"/>
      <c r="NLP52" s="8"/>
      <c r="NLQ52" s="8"/>
      <c r="NLR52" s="8"/>
      <c r="NLS52" s="8"/>
      <c r="NLT52" s="8"/>
      <c r="NLU52" s="8"/>
      <c r="NLV52" s="8"/>
      <c r="NLW52" s="8"/>
      <c r="NLX52" s="8"/>
      <c r="NLY52" s="8"/>
      <c r="NLZ52" s="8"/>
      <c r="NMA52" s="8"/>
      <c r="NMB52" s="8"/>
      <c r="NMC52" s="8"/>
      <c r="NMD52" s="8"/>
      <c r="NME52" s="8"/>
      <c r="NMF52" s="8"/>
      <c r="NMG52" s="8"/>
      <c r="NMH52" s="8"/>
      <c r="NMI52" s="8"/>
      <c r="NMJ52" s="8"/>
      <c r="NMK52" s="8"/>
      <c r="NML52" s="8"/>
      <c r="NMM52" s="8"/>
      <c r="NMN52" s="8"/>
      <c r="NMO52" s="8"/>
      <c r="NMP52" s="8"/>
      <c r="NMQ52" s="8"/>
      <c r="NMR52" s="8"/>
      <c r="NMS52" s="8"/>
      <c r="NMT52" s="8"/>
      <c r="NMU52" s="8"/>
      <c r="NMV52" s="8"/>
      <c r="NMW52" s="8"/>
      <c r="NMX52" s="8"/>
      <c r="NMY52" s="8"/>
      <c r="NMZ52" s="8"/>
      <c r="NNA52" s="8"/>
      <c r="NNB52" s="8"/>
      <c r="NNC52" s="8"/>
      <c r="NND52" s="8"/>
      <c r="NNE52" s="8"/>
      <c r="NNF52" s="8"/>
      <c r="NNG52" s="8"/>
      <c r="NNH52" s="8"/>
      <c r="NNI52" s="8"/>
      <c r="NNJ52" s="8"/>
      <c r="NNK52" s="8"/>
      <c r="NNL52" s="8"/>
      <c r="NNM52" s="8"/>
      <c r="NNN52" s="8"/>
      <c r="NNO52" s="8"/>
      <c r="NNP52" s="8"/>
      <c r="NNQ52" s="8"/>
      <c r="NNR52" s="8"/>
      <c r="NNS52" s="8"/>
      <c r="NNT52" s="8"/>
      <c r="NNU52" s="8"/>
      <c r="NNV52" s="8"/>
      <c r="NNW52" s="8"/>
      <c r="NNX52" s="8"/>
      <c r="NNY52" s="8"/>
      <c r="NNZ52" s="8"/>
      <c r="NOA52" s="8"/>
      <c r="NOB52" s="8"/>
      <c r="NOC52" s="8"/>
      <c r="NOD52" s="8"/>
      <c r="NOE52" s="8"/>
      <c r="NOF52" s="8"/>
      <c r="NOG52" s="8"/>
      <c r="NOH52" s="8"/>
      <c r="NOI52" s="8"/>
      <c r="NOJ52" s="8"/>
      <c r="NOK52" s="8"/>
      <c r="NOL52" s="8"/>
      <c r="NOM52" s="8"/>
      <c r="NON52" s="8"/>
      <c r="NOO52" s="8"/>
      <c r="NOP52" s="8"/>
      <c r="NOQ52" s="8"/>
      <c r="NOR52" s="8"/>
      <c r="NOS52" s="8"/>
      <c r="NOT52" s="8"/>
      <c r="NOU52" s="8"/>
      <c r="NOV52" s="8"/>
      <c r="NOW52" s="8"/>
      <c r="NOX52" s="8"/>
      <c r="NOY52" s="8"/>
      <c r="NOZ52" s="8"/>
      <c r="NPA52" s="8"/>
      <c r="NPB52" s="8"/>
      <c r="NPC52" s="8"/>
      <c r="NPD52" s="8"/>
      <c r="NPE52" s="8"/>
      <c r="NPF52" s="8"/>
      <c r="NPG52" s="8"/>
      <c r="NPH52" s="8"/>
      <c r="NPI52" s="8"/>
      <c r="NPJ52" s="8"/>
      <c r="NPK52" s="8"/>
      <c r="NPL52" s="8"/>
      <c r="NPM52" s="8"/>
      <c r="NPN52" s="8"/>
      <c r="NPO52" s="8"/>
      <c r="NPP52" s="8"/>
      <c r="NPQ52" s="8"/>
      <c r="NPR52" s="8"/>
      <c r="NPS52" s="8"/>
      <c r="NPT52" s="8"/>
      <c r="NPU52" s="8"/>
      <c r="NPV52" s="8"/>
      <c r="NPW52" s="8"/>
      <c r="NPX52" s="8"/>
      <c r="NPY52" s="8"/>
      <c r="NPZ52" s="8"/>
      <c r="NQA52" s="8"/>
      <c r="NQB52" s="8"/>
      <c r="NQC52" s="8"/>
      <c r="NQD52" s="8"/>
      <c r="NQE52" s="8"/>
      <c r="NQF52" s="8"/>
      <c r="NQG52" s="8"/>
      <c r="NQH52" s="8"/>
      <c r="NQI52" s="8"/>
      <c r="NQJ52" s="8"/>
      <c r="NQK52" s="8"/>
      <c r="NQL52" s="8"/>
      <c r="NQM52" s="8"/>
      <c r="NQN52" s="8"/>
      <c r="NQO52" s="8"/>
      <c r="NQP52" s="8"/>
      <c r="NQQ52" s="8"/>
      <c r="NQR52" s="8"/>
      <c r="NQS52" s="8"/>
      <c r="NQT52" s="8"/>
      <c r="NQU52" s="8"/>
      <c r="NQV52" s="8"/>
      <c r="NQW52" s="8"/>
      <c r="NQX52" s="8"/>
      <c r="NQY52" s="8"/>
      <c r="NQZ52" s="8"/>
      <c r="NRA52" s="8"/>
      <c r="NRB52" s="8"/>
      <c r="NRC52" s="8"/>
      <c r="NRD52" s="8"/>
      <c r="NRE52" s="8"/>
      <c r="NRF52" s="8"/>
      <c r="NRG52" s="8"/>
      <c r="NRH52" s="8"/>
      <c r="NRI52" s="8"/>
      <c r="NRJ52" s="8"/>
      <c r="NRK52" s="8"/>
      <c r="NRL52" s="8"/>
      <c r="NRM52" s="8"/>
      <c r="NRN52" s="8"/>
      <c r="NRO52" s="8"/>
      <c r="NRP52" s="8"/>
      <c r="NRQ52" s="8"/>
      <c r="NRR52" s="8"/>
      <c r="NRS52" s="8"/>
      <c r="NRT52" s="8"/>
      <c r="NRU52" s="8"/>
      <c r="NRV52" s="8"/>
      <c r="NRW52" s="8"/>
      <c r="NRX52" s="8"/>
      <c r="NRY52" s="8"/>
      <c r="NRZ52" s="8"/>
      <c r="NSA52" s="8"/>
      <c r="NSB52" s="8"/>
      <c r="NSC52" s="8"/>
      <c r="NSD52" s="8"/>
      <c r="NSE52" s="8"/>
      <c r="NSF52" s="8"/>
      <c r="NSG52" s="8"/>
      <c r="NSH52" s="8"/>
      <c r="NSI52" s="8"/>
      <c r="NSJ52" s="8"/>
      <c r="NSK52" s="8"/>
      <c r="NSL52" s="8"/>
      <c r="NSM52" s="8"/>
      <c r="NSN52" s="8"/>
      <c r="NSO52" s="8"/>
      <c r="NSP52" s="8"/>
      <c r="NSQ52" s="8"/>
      <c r="NSR52" s="8"/>
      <c r="NSS52" s="8"/>
      <c r="NST52" s="8"/>
      <c r="NSU52" s="8"/>
      <c r="NSV52" s="8"/>
      <c r="NSW52" s="8"/>
      <c r="NSX52" s="8"/>
      <c r="NSY52" s="8"/>
      <c r="NSZ52" s="8"/>
      <c r="NTA52" s="8"/>
      <c r="NTB52" s="8"/>
      <c r="NTC52" s="8"/>
      <c r="NTD52" s="8"/>
      <c r="NTE52" s="8"/>
      <c r="NTF52" s="8"/>
      <c r="NTG52" s="8"/>
      <c r="NTH52" s="8"/>
      <c r="NTI52" s="8"/>
      <c r="NTJ52" s="8"/>
      <c r="NTK52" s="8"/>
      <c r="NTL52" s="8"/>
      <c r="NTM52" s="8"/>
      <c r="NTN52" s="8"/>
      <c r="NTO52" s="8"/>
      <c r="NTP52" s="8"/>
      <c r="NTQ52" s="8"/>
      <c r="NTR52" s="8"/>
      <c r="NTS52" s="8"/>
      <c r="NTT52" s="8"/>
      <c r="NTU52" s="8"/>
      <c r="NTV52" s="8"/>
      <c r="NTW52" s="8"/>
      <c r="NTX52" s="8"/>
      <c r="NTY52" s="8"/>
      <c r="NTZ52" s="8"/>
      <c r="NUA52" s="8"/>
      <c r="NUB52" s="8"/>
      <c r="NUC52" s="8"/>
      <c r="NUD52" s="8"/>
      <c r="NUE52" s="8"/>
      <c r="NUF52" s="8"/>
      <c r="NUG52" s="8"/>
      <c r="NUH52" s="8"/>
      <c r="NUI52" s="8"/>
      <c r="NUJ52" s="8"/>
      <c r="NUK52" s="8"/>
      <c r="NUL52" s="8"/>
      <c r="NUM52" s="8"/>
      <c r="NUN52" s="8"/>
      <c r="NUO52" s="8"/>
      <c r="NUP52" s="8"/>
      <c r="NUQ52" s="8"/>
      <c r="NUR52" s="8"/>
      <c r="NUS52" s="8"/>
      <c r="NUT52" s="8"/>
      <c r="NUU52" s="8"/>
      <c r="NUV52" s="8"/>
      <c r="NUW52" s="8"/>
      <c r="NUX52" s="8"/>
      <c r="NUY52" s="8"/>
      <c r="NUZ52" s="8"/>
      <c r="NVA52" s="8"/>
      <c r="NVB52" s="8"/>
      <c r="NVC52" s="8"/>
      <c r="NVD52" s="8"/>
      <c r="NVE52" s="8"/>
      <c r="NVF52" s="8"/>
      <c r="NVG52" s="8"/>
      <c r="NVH52" s="8"/>
      <c r="NVI52" s="8"/>
      <c r="NVJ52" s="8"/>
      <c r="NVK52" s="8"/>
      <c r="NVL52" s="8"/>
      <c r="NVM52" s="8"/>
      <c r="NVN52" s="8"/>
      <c r="NVO52" s="8"/>
      <c r="NVP52" s="8"/>
      <c r="NVQ52" s="8"/>
      <c r="NVR52" s="8"/>
      <c r="NVS52" s="8"/>
      <c r="NVT52" s="8"/>
      <c r="NVU52" s="8"/>
      <c r="NVV52" s="8"/>
      <c r="NVW52" s="8"/>
      <c r="NVX52" s="8"/>
      <c r="NVY52" s="8"/>
      <c r="NVZ52" s="8"/>
      <c r="NWA52" s="8"/>
      <c r="NWB52" s="8"/>
      <c r="NWC52" s="8"/>
      <c r="NWD52" s="8"/>
      <c r="NWE52" s="8"/>
      <c r="NWF52" s="8"/>
      <c r="NWG52" s="8"/>
      <c r="NWH52" s="8"/>
      <c r="NWI52" s="8"/>
      <c r="NWJ52" s="8"/>
      <c r="NWK52" s="8"/>
      <c r="NWL52" s="8"/>
      <c r="NWM52" s="8"/>
      <c r="NWN52" s="8"/>
      <c r="NWO52" s="8"/>
      <c r="NWP52" s="8"/>
      <c r="NWQ52" s="8"/>
      <c r="NWR52" s="8"/>
      <c r="NWS52" s="8"/>
      <c r="NWT52" s="8"/>
      <c r="NWU52" s="8"/>
      <c r="NWV52" s="8"/>
      <c r="NWW52" s="8"/>
      <c r="NWX52" s="8"/>
      <c r="NWY52" s="8"/>
      <c r="NWZ52" s="8"/>
      <c r="NXA52" s="8"/>
      <c r="NXB52" s="8"/>
      <c r="NXC52" s="8"/>
      <c r="NXD52" s="8"/>
      <c r="NXE52" s="8"/>
      <c r="NXF52" s="8"/>
      <c r="NXG52" s="8"/>
      <c r="NXH52" s="8"/>
      <c r="NXI52" s="8"/>
      <c r="NXJ52" s="8"/>
      <c r="NXK52" s="8"/>
      <c r="NXL52" s="8"/>
      <c r="NXM52" s="8"/>
      <c r="NXN52" s="8"/>
      <c r="NXO52" s="8"/>
      <c r="NXP52" s="8"/>
      <c r="NXQ52" s="8"/>
      <c r="NXR52" s="8"/>
      <c r="NXS52" s="8"/>
      <c r="NXT52" s="8"/>
      <c r="NXU52" s="8"/>
      <c r="NXV52" s="8"/>
      <c r="NXW52" s="8"/>
      <c r="NXX52" s="8"/>
      <c r="NXY52" s="8"/>
      <c r="NXZ52" s="8"/>
      <c r="NYA52" s="8"/>
      <c r="NYB52" s="8"/>
      <c r="NYC52" s="8"/>
      <c r="NYD52" s="8"/>
      <c r="NYE52" s="8"/>
      <c r="NYF52" s="8"/>
      <c r="NYG52" s="8"/>
      <c r="NYH52" s="8"/>
      <c r="NYI52" s="8"/>
      <c r="NYJ52" s="8"/>
      <c r="NYK52" s="8"/>
      <c r="NYL52" s="8"/>
      <c r="NYM52" s="8"/>
      <c r="NYN52" s="8"/>
      <c r="NYO52" s="8"/>
      <c r="NYP52" s="8"/>
      <c r="NYQ52" s="8"/>
      <c r="NYR52" s="8"/>
      <c r="NYS52" s="8"/>
      <c r="NYT52" s="8"/>
      <c r="NYU52" s="8"/>
      <c r="NYV52" s="8"/>
      <c r="NYW52" s="8"/>
      <c r="NYX52" s="8"/>
      <c r="NYY52" s="8"/>
      <c r="NYZ52" s="8"/>
      <c r="NZA52" s="8"/>
      <c r="NZB52" s="8"/>
      <c r="NZC52" s="8"/>
      <c r="NZD52" s="8"/>
      <c r="NZE52" s="8"/>
      <c r="NZF52" s="8"/>
      <c r="NZG52" s="8"/>
      <c r="NZH52" s="8"/>
      <c r="NZI52" s="8"/>
      <c r="NZJ52" s="8"/>
      <c r="NZK52" s="8"/>
      <c r="NZL52" s="8"/>
      <c r="NZM52" s="8"/>
      <c r="NZN52" s="8"/>
      <c r="NZO52" s="8"/>
      <c r="NZP52" s="8"/>
      <c r="NZQ52" s="8"/>
      <c r="NZR52" s="8"/>
      <c r="NZS52" s="8"/>
      <c r="NZT52" s="8"/>
      <c r="NZU52" s="8"/>
      <c r="NZV52" s="8"/>
      <c r="NZW52" s="8"/>
      <c r="NZX52" s="8"/>
      <c r="NZY52" s="8"/>
      <c r="NZZ52" s="8"/>
      <c r="OAA52" s="8"/>
      <c r="OAB52" s="8"/>
      <c r="OAC52" s="8"/>
      <c r="OAD52" s="8"/>
      <c r="OAE52" s="8"/>
      <c r="OAF52" s="8"/>
      <c r="OAG52" s="8"/>
      <c r="OAH52" s="8"/>
      <c r="OAI52" s="8"/>
      <c r="OAJ52" s="8"/>
      <c r="OAK52" s="8"/>
      <c r="OAL52" s="8"/>
      <c r="OAM52" s="8"/>
      <c r="OAN52" s="8"/>
      <c r="OAO52" s="8"/>
      <c r="OAP52" s="8"/>
      <c r="OAQ52" s="8"/>
      <c r="OAR52" s="8"/>
      <c r="OAS52" s="8"/>
      <c r="OAT52" s="8"/>
      <c r="OAU52" s="8"/>
      <c r="OAV52" s="8"/>
      <c r="OAW52" s="8"/>
      <c r="OAX52" s="8"/>
      <c r="OAY52" s="8"/>
      <c r="OAZ52" s="8"/>
      <c r="OBA52" s="8"/>
      <c r="OBB52" s="8"/>
      <c r="OBC52" s="8"/>
      <c r="OBD52" s="8"/>
      <c r="OBE52" s="8"/>
      <c r="OBF52" s="8"/>
      <c r="OBG52" s="8"/>
      <c r="OBH52" s="8"/>
      <c r="OBI52" s="8"/>
      <c r="OBJ52" s="8"/>
      <c r="OBK52" s="8"/>
      <c r="OBL52" s="8"/>
      <c r="OBM52" s="8"/>
      <c r="OBN52" s="8"/>
      <c r="OBO52" s="8"/>
      <c r="OBP52" s="8"/>
      <c r="OBQ52" s="8"/>
      <c r="OBR52" s="8"/>
      <c r="OBS52" s="8"/>
      <c r="OBT52" s="8"/>
      <c r="OBU52" s="8"/>
      <c r="OBV52" s="8"/>
      <c r="OBW52" s="8"/>
      <c r="OBX52" s="8"/>
      <c r="OBY52" s="8"/>
      <c r="OBZ52" s="8"/>
      <c r="OCA52" s="8"/>
      <c r="OCB52" s="8"/>
      <c r="OCC52" s="8"/>
      <c r="OCD52" s="8"/>
      <c r="OCE52" s="8"/>
      <c r="OCF52" s="8"/>
      <c r="OCG52" s="8"/>
      <c r="OCH52" s="8"/>
      <c r="OCI52" s="8"/>
      <c r="OCJ52" s="8"/>
      <c r="OCK52" s="8"/>
      <c r="OCL52" s="8"/>
      <c r="OCM52" s="8"/>
      <c r="OCN52" s="8"/>
      <c r="OCO52" s="8"/>
      <c r="OCP52" s="8"/>
      <c r="OCQ52" s="8"/>
      <c r="OCR52" s="8"/>
      <c r="OCS52" s="8"/>
      <c r="OCT52" s="8"/>
      <c r="OCU52" s="8"/>
      <c r="OCV52" s="8"/>
      <c r="OCW52" s="8"/>
      <c r="OCX52" s="8"/>
      <c r="OCY52" s="8"/>
      <c r="OCZ52" s="8"/>
      <c r="ODA52" s="8"/>
      <c r="ODB52" s="8"/>
      <c r="ODC52" s="8"/>
      <c r="ODD52" s="8"/>
      <c r="ODE52" s="8"/>
      <c r="ODF52" s="8"/>
      <c r="ODG52" s="8"/>
      <c r="ODH52" s="8"/>
      <c r="ODI52" s="8"/>
      <c r="ODJ52" s="8"/>
      <c r="ODK52" s="8"/>
      <c r="ODL52" s="8"/>
      <c r="ODM52" s="8"/>
      <c r="ODN52" s="8"/>
      <c r="ODO52" s="8"/>
      <c r="ODP52" s="8"/>
      <c r="ODQ52" s="8"/>
      <c r="ODR52" s="8"/>
      <c r="ODS52" s="8"/>
      <c r="ODT52" s="8"/>
      <c r="ODU52" s="8"/>
      <c r="ODV52" s="8"/>
      <c r="ODW52" s="8"/>
      <c r="ODX52" s="8"/>
      <c r="ODY52" s="8"/>
      <c r="ODZ52" s="8"/>
      <c r="OEA52" s="8"/>
      <c r="OEB52" s="8"/>
      <c r="OEC52" s="8"/>
      <c r="OED52" s="8"/>
      <c r="OEE52" s="8"/>
      <c r="OEF52" s="8"/>
      <c r="OEG52" s="8"/>
      <c r="OEH52" s="8"/>
      <c r="OEI52" s="8"/>
      <c r="OEJ52" s="8"/>
      <c r="OEK52" s="8"/>
      <c r="OEL52" s="8"/>
      <c r="OEM52" s="8"/>
      <c r="OEN52" s="8"/>
      <c r="OEO52" s="8"/>
      <c r="OEP52" s="8"/>
      <c r="OEQ52" s="8"/>
      <c r="OER52" s="8"/>
      <c r="OES52" s="8"/>
      <c r="OET52" s="8"/>
      <c r="OEU52" s="8"/>
      <c r="OEV52" s="8"/>
      <c r="OEW52" s="8"/>
      <c r="OEX52" s="8"/>
      <c r="OEY52" s="8"/>
      <c r="OEZ52" s="8"/>
      <c r="OFA52" s="8"/>
      <c r="OFB52" s="8"/>
      <c r="OFC52" s="8"/>
      <c r="OFD52" s="8"/>
      <c r="OFE52" s="8"/>
      <c r="OFF52" s="8"/>
      <c r="OFG52" s="8"/>
      <c r="OFH52" s="8"/>
      <c r="OFI52" s="8"/>
      <c r="OFJ52" s="8"/>
      <c r="OFK52" s="8"/>
      <c r="OFL52" s="8"/>
      <c r="OFM52" s="8"/>
      <c r="OFN52" s="8"/>
      <c r="OFO52" s="8"/>
      <c r="OFP52" s="8"/>
      <c r="OFQ52" s="8"/>
      <c r="OFR52" s="8"/>
      <c r="OFS52" s="8"/>
      <c r="OFT52" s="8"/>
      <c r="OFU52" s="8"/>
      <c r="OFV52" s="8"/>
      <c r="OFW52" s="8"/>
      <c r="OFX52" s="8"/>
      <c r="OFY52" s="8"/>
      <c r="OFZ52" s="8"/>
      <c r="OGA52" s="8"/>
      <c r="OGB52" s="8"/>
      <c r="OGC52" s="8"/>
      <c r="OGD52" s="8"/>
      <c r="OGE52" s="8"/>
      <c r="OGF52" s="8"/>
      <c r="OGG52" s="8"/>
      <c r="OGH52" s="8"/>
      <c r="OGI52" s="8"/>
      <c r="OGJ52" s="8"/>
      <c r="OGK52" s="8"/>
      <c r="OGL52" s="8"/>
      <c r="OGM52" s="8"/>
      <c r="OGN52" s="8"/>
      <c r="OGO52" s="8"/>
      <c r="OGP52" s="8"/>
      <c r="OGQ52" s="8"/>
      <c r="OGR52" s="8"/>
      <c r="OGS52" s="8"/>
      <c r="OGT52" s="8"/>
      <c r="OGU52" s="8"/>
      <c r="OGV52" s="8"/>
      <c r="OGW52" s="8"/>
      <c r="OGX52" s="8"/>
      <c r="OGY52" s="8"/>
      <c r="OGZ52" s="8"/>
      <c r="OHA52" s="8"/>
      <c r="OHB52" s="8"/>
      <c r="OHC52" s="8"/>
      <c r="OHD52" s="8"/>
      <c r="OHE52" s="8"/>
      <c r="OHF52" s="8"/>
      <c r="OHG52" s="8"/>
      <c r="OHH52" s="8"/>
      <c r="OHI52" s="8"/>
      <c r="OHJ52" s="8"/>
      <c r="OHK52" s="8"/>
      <c r="OHL52" s="8"/>
      <c r="OHM52" s="8"/>
      <c r="OHN52" s="8"/>
      <c r="OHO52" s="8"/>
      <c r="OHP52" s="8"/>
      <c r="OHQ52" s="8"/>
      <c r="OHR52" s="8"/>
      <c r="OHS52" s="8"/>
      <c r="OHT52" s="8"/>
      <c r="OHU52" s="8"/>
      <c r="OHV52" s="8"/>
      <c r="OHW52" s="8"/>
      <c r="OHX52" s="8"/>
      <c r="OHY52" s="8"/>
      <c r="OHZ52" s="8"/>
      <c r="OIA52" s="8"/>
      <c r="OIB52" s="8"/>
      <c r="OIC52" s="8"/>
      <c r="OID52" s="8"/>
      <c r="OIE52" s="8"/>
      <c r="OIF52" s="8"/>
      <c r="OIG52" s="8"/>
      <c r="OIH52" s="8"/>
      <c r="OII52" s="8"/>
      <c r="OIJ52" s="8"/>
      <c r="OIK52" s="8"/>
      <c r="OIL52" s="8"/>
      <c r="OIM52" s="8"/>
      <c r="OIN52" s="8"/>
      <c r="OIO52" s="8"/>
      <c r="OIP52" s="8"/>
      <c r="OIQ52" s="8"/>
      <c r="OIR52" s="8"/>
      <c r="OIS52" s="8"/>
      <c r="OIT52" s="8"/>
      <c r="OIU52" s="8"/>
      <c r="OIV52" s="8"/>
      <c r="OIW52" s="8"/>
      <c r="OIX52" s="8"/>
      <c r="OIY52" s="8"/>
      <c r="OIZ52" s="8"/>
      <c r="OJA52" s="8"/>
      <c r="OJB52" s="8"/>
      <c r="OJC52" s="8"/>
      <c r="OJD52" s="8"/>
      <c r="OJE52" s="8"/>
      <c r="OJF52" s="8"/>
      <c r="OJG52" s="8"/>
      <c r="OJH52" s="8"/>
      <c r="OJI52" s="8"/>
      <c r="OJJ52" s="8"/>
      <c r="OJK52" s="8"/>
      <c r="OJL52" s="8"/>
      <c r="OJM52" s="8"/>
      <c r="OJN52" s="8"/>
      <c r="OJO52" s="8"/>
      <c r="OJP52" s="8"/>
      <c r="OJQ52" s="8"/>
      <c r="OJR52" s="8"/>
      <c r="OJS52" s="8"/>
      <c r="OJT52" s="8"/>
      <c r="OJU52" s="8"/>
      <c r="OJV52" s="8"/>
      <c r="OJW52" s="8"/>
      <c r="OJX52" s="8"/>
      <c r="OJY52" s="8"/>
      <c r="OJZ52" s="8"/>
      <c r="OKA52" s="8"/>
      <c r="OKB52" s="8"/>
      <c r="OKC52" s="8"/>
      <c r="OKD52" s="8"/>
      <c r="OKE52" s="8"/>
      <c r="OKF52" s="8"/>
      <c r="OKG52" s="8"/>
      <c r="OKH52" s="8"/>
      <c r="OKI52" s="8"/>
      <c r="OKJ52" s="8"/>
      <c r="OKK52" s="8"/>
      <c r="OKL52" s="8"/>
      <c r="OKM52" s="8"/>
      <c r="OKN52" s="8"/>
      <c r="OKO52" s="8"/>
      <c r="OKP52" s="8"/>
      <c r="OKQ52" s="8"/>
      <c r="OKR52" s="8"/>
      <c r="OKS52" s="8"/>
      <c r="OKT52" s="8"/>
      <c r="OKU52" s="8"/>
      <c r="OKV52" s="8"/>
      <c r="OKW52" s="8"/>
      <c r="OKX52" s="8"/>
      <c r="OKY52" s="8"/>
      <c r="OKZ52" s="8"/>
      <c r="OLA52" s="8"/>
      <c r="OLB52" s="8"/>
      <c r="OLC52" s="8"/>
      <c r="OLD52" s="8"/>
      <c r="OLE52" s="8"/>
      <c r="OLF52" s="8"/>
      <c r="OLG52" s="8"/>
      <c r="OLH52" s="8"/>
      <c r="OLI52" s="8"/>
      <c r="OLJ52" s="8"/>
      <c r="OLK52" s="8"/>
      <c r="OLL52" s="8"/>
      <c r="OLM52" s="8"/>
      <c r="OLN52" s="8"/>
      <c r="OLO52" s="8"/>
      <c r="OLP52" s="8"/>
      <c r="OLQ52" s="8"/>
      <c r="OLR52" s="8"/>
      <c r="OLS52" s="8"/>
      <c r="OLT52" s="8"/>
      <c r="OLU52" s="8"/>
      <c r="OLV52" s="8"/>
      <c r="OLW52" s="8"/>
      <c r="OLX52" s="8"/>
      <c r="OLY52" s="8"/>
      <c r="OLZ52" s="8"/>
      <c r="OMA52" s="8"/>
      <c r="OMB52" s="8"/>
      <c r="OMC52" s="8"/>
      <c r="OMD52" s="8"/>
      <c r="OME52" s="8"/>
      <c r="OMF52" s="8"/>
      <c r="OMG52" s="8"/>
      <c r="OMH52" s="8"/>
      <c r="OMI52" s="8"/>
      <c r="OMJ52" s="8"/>
      <c r="OMK52" s="8"/>
      <c r="OML52" s="8"/>
      <c r="OMM52" s="8"/>
      <c r="OMN52" s="8"/>
      <c r="OMO52" s="8"/>
      <c r="OMP52" s="8"/>
      <c r="OMQ52" s="8"/>
      <c r="OMR52" s="8"/>
      <c r="OMS52" s="8"/>
      <c r="OMT52" s="8"/>
      <c r="OMU52" s="8"/>
      <c r="OMV52" s="8"/>
      <c r="OMW52" s="8"/>
      <c r="OMX52" s="8"/>
      <c r="OMY52" s="8"/>
      <c r="OMZ52" s="8"/>
      <c r="ONA52" s="8"/>
      <c r="ONB52" s="8"/>
      <c r="ONC52" s="8"/>
      <c r="OND52" s="8"/>
      <c r="ONE52" s="8"/>
      <c r="ONF52" s="8"/>
      <c r="ONG52" s="8"/>
      <c r="ONH52" s="8"/>
      <c r="ONI52" s="8"/>
      <c r="ONJ52" s="8"/>
      <c r="ONK52" s="8"/>
      <c r="ONL52" s="8"/>
      <c r="ONM52" s="8"/>
      <c r="ONN52" s="8"/>
      <c r="ONO52" s="8"/>
      <c r="ONP52" s="8"/>
      <c r="ONQ52" s="8"/>
      <c r="ONR52" s="8"/>
      <c r="ONS52" s="8"/>
      <c r="ONT52" s="8"/>
      <c r="ONU52" s="8"/>
      <c r="ONV52" s="8"/>
      <c r="ONW52" s="8"/>
      <c r="ONX52" s="8"/>
      <c r="ONY52" s="8"/>
      <c r="ONZ52" s="8"/>
      <c r="OOA52" s="8"/>
      <c r="OOB52" s="8"/>
      <c r="OOC52" s="8"/>
      <c r="OOD52" s="8"/>
      <c r="OOE52" s="8"/>
      <c r="OOF52" s="8"/>
      <c r="OOG52" s="8"/>
      <c r="OOH52" s="8"/>
      <c r="OOI52" s="8"/>
      <c r="OOJ52" s="8"/>
      <c r="OOK52" s="8"/>
      <c r="OOL52" s="8"/>
      <c r="OOM52" s="8"/>
      <c r="OON52" s="8"/>
      <c r="OOO52" s="8"/>
      <c r="OOP52" s="8"/>
      <c r="OOQ52" s="8"/>
      <c r="OOR52" s="8"/>
      <c r="OOS52" s="8"/>
      <c r="OOT52" s="8"/>
      <c r="OOU52" s="8"/>
      <c r="OOV52" s="8"/>
      <c r="OOW52" s="8"/>
      <c r="OOX52" s="8"/>
      <c r="OOY52" s="8"/>
      <c r="OOZ52" s="8"/>
      <c r="OPA52" s="8"/>
      <c r="OPB52" s="8"/>
      <c r="OPC52" s="8"/>
      <c r="OPD52" s="8"/>
      <c r="OPE52" s="8"/>
      <c r="OPF52" s="8"/>
      <c r="OPG52" s="8"/>
      <c r="OPH52" s="8"/>
      <c r="OPI52" s="8"/>
      <c r="OPJ52" s="8"/>
      <c r="OPK52" s="8"/>
      <c r="OPL52" s="8"/>
      <c r="OPM52" s="8"/>
      <c r="OPN52" s="8"/>
      <c r="OPO52" s="8"/>
      <c r="OPP52" s="8"/>
      <c r="OPQ52" s="8"/>
      <c r="OPR52" s="8"/>
      <c r="OPS52" s="8"/>
      <c r="OPT52" s="8"/>
      <c r="OPU52" s="8"/>
      <c r="OPV52" s="8"/>
      <c r="OPW52" s="8"/>
      <c r="OPX52" s="8"/>
      <c r="OPY52" s="8"/>
      <c r="OPZ52" s="8"/>
      <c r="OQA52" s="8"/>
      <c r="OQB52" s="8"/>
      <c r="OQC52" s="8"/>
      <c r="OQD52" s="8"/>
      <c r="OQE52" s="8"/>
      <c r="OQF52" s="8"/>
      <c r="OQG52" s="8"/>
      <c r="OQH52" s="8"/>
      <c r="OQI52" s="8"/>
      <c r="OQJ52" s="8"/>
      <c r="OQK52" s="8"/>
      <c r="OQL52" s="8"/>
      <c r="OQM52" s="8"/>
      <c r="OQN52" s="8"/>
      <c r="OQO52" s="8"/>
      <c r="OQP52" s="8"/>
      <c r="OQQ52" s="8"/>
      <c r="OQR52" s="8"/>
      <c r="OQS52" s="8"/>
      <c r="OQT52" s="8"/>
      <c r="OQU52" s="8"/>
      <c r="OQV52" s="8"/>
      <c r="OQW52" s="8"/>
      <c r="OQX52" s="8"/>
      <c r="OQY52" s="8"/>
      <c r="OQZ52" s="8"/>
      <c r="ORA52" s="8"/>
      <c r="ORB52" s="8"/>
      <c r="ORC52" s="8"/>
      <c r="ORD52" s="8"/>
      <c r="ORE52" s="8"/>
      <c r="ORF52" s="8"/>
      <c r="ORG52" s="8"/>
      <c r="ORH52" s="8"/>
      <c r="ORI52" s="8"/>
      <c r="ORJ52" s="8"/>
      <c r="ORK52" s="8"/>
      <c r="ORL52" s="8"/>
      <c r="ORM52" s="8"/>
      <c r="ORN52" s="8"/>
      <c r="ORO52" s="8"/>
      <c r="ORP52" s="8"/>
      <c r="ORQ52" s="8"/>
      <c r="ORR52" s="8"/>
      <c r="ORS52" s="8"/>
      <c r="ORT52" s="8"/>
      <c r="ORU52" s="8"/>
      <c r="ORV52" s="8"/>
      <c r="ORW52" s="8"/>
      <c r="ORX52" s="8"/>
      <c r="ORY52" s="8"/>
      <c r="ORZ52" s="8"/>
      <c r="OSA52" s="8"/>
      <c r="OSB52" s="8"/>
      <c r="OSC52" s="8"/>
      <c r="OSD52" s="8"/>
      <c r="OSE52" s="8"/>
      <c r="OSF52" s="8"/>
      <c r="OSG52" s="8"/>
      <c r="OSH52" s="8"/>
      <c r="OSI52" s="8"/>
      <c r="OSJ52" s="8"/>
      <c r="OSK52" s="8"/>
      <c r="OSL52" s="8"/>
      <c r="OSM52" s="8"/>
      <c r="OSN52" s="8"/>
      <c r="OSO52" s="8"/>
      <c r="OSP52" s="8"/>
      <c r="OSQ52" s="8"/>
      <c r="OSR52" s="8"/>
      <c r="OSS52" s="8"/>
      <c r="OST52" s="8"/>
      <c r="OSU52" s="8"/>
      <c r="OSV52" s="8"/>
      <c r="OSW52" s="8"/>
      <c r="OSX52" s="8"/>
      <c r="OSY52" s="8"/>
      <c r="OSZ52" s="8"/>
      <c r="OTA52" s="8"/>
      <c r="OTB52" s="8"/>
      <c r="OTC52" s="8"/>
      <c r="OTD52" s="8"/>
      <c r="OTE52" s="8"/>
      <c r="OTF52" s="8"/>
      <c r="OTG52" s="8"/>
      <c r="OTH52" s="8"/>
      <c r="OTI52" s="8"/>
      <c r="OTJ52" s="8"/>
      <c r="OTK52" s="8"/>
      <c r="OTL52" s="8"/>
      <c r="OTM52" s="8"/>
      <c r="OTN52" s="8"/>
      <c r="OTO52" s="8"/>
      <c r="OTP52" s="8"/>
      <c r="OTQ52" s="8"/>
      <c r="OTR52" s="8"/>
      <c r="OTS52" s="8"/>
      <c r="OTT52" s="8"/>
      <c r="OTU52" s="8"/>
      <c r="OTV52" s="8"/>
      <c r="OTW52" s="8"/>
      <c r="OTX52" s="8"/>
      <c r="OTY52" s="8"/>
      <c r="OTZ52" s="8"/>
      <c r="OUA52" s="8"/>
      <c r="OUB52" s="8"/>
      <c r="OUC52" s="8"/>
      <c r="OUD52" s="8"/>
      <c r="OUE52" s="8"/>
      <c r="OUF52" s="8"/>
      <c r="OUG52" s="8"/>
      <c r="OUH52" s="8"/>
      <c r="OUI52" s="8"/>
      <c r="OUJ52" s="8"/>
      <c r="OUK52" s="8"/>
      <c r="OUL52" s="8"/>
      <c r="OUM52" s="8"/>
      <c r="OUN52" s="8"/>
      <c r="OUO52" s="8"/>
      <c r="OUP52" s="8"/>
      <c r="OUQ52" s="8"/>
      <c r="OUR52" s="8"/>
      <c r="OUS52" s="8"/>
      <c r="OUT52" s="8"/>
      <c r="OUU52" s="8"/>
      <c r="OUV52" s="8"/>
      <c r="OUW52" s="8"/>
      <c r="OUX52" s="8"/>
      <c r="OUY52" s="8"/>
      <c r="OUZ52" s="8"/>
      <c r="OVA52" s="8"/>
      <c r="OVB52" s="8"/>
      <c r="OVC52" s="8"/>
      <c r="OVD52" s="8"/>
      <c r="OVE52" s="8"/>
      <c r="OVF52" s="8"/>
      <c r="OVG52" s="8"/>
      <c r="OVH52" s="8"/>
      <c r="OVI52" s="8"/>
      <c r="OVJ52" s="8"/>
      <c r="OVK52" s="8"/>
      <c r="OVL52" s="8"/>
      <c r="OVM52" s="8"/>
      <c r="OVN52" s="8"/>
      <c r="OVO52" s="8"/>
      <c r="OVP52" s="8"/>
      <c r="OVQ52" s="8"/>
      <c r="OVR52" s="8"/>
      <c r="OVS52" s="8"/>
      <c r="OVT52" s="8"/>
      <c r="OVU52" s="8"/>
      <c r="OVV52" s="8"/>
      <c r="OVW52" s="8"/>
      <c r="OVX52" s="8"/>
      <c r="OVY52" s="8"/>
      <c r="OVZ52" s="8"/>
      <c r="OWA52" s="8"/>
      <c r="OWB52" s="8"/>
      <c r="OWC52" s="8"/>
      <c r="OWD52" s="8"/>
      <c r="OWE52" s="8"/>
      <c r="OWF52" s="8"/>
      <c r="OWG52" s="8"/>
      <c r="OWH52" s="8"/>
      <c r="OWI52" s="8"/>
      <c r="OWJ52" s="8"/>
      <c r="OWK52" s="8"/>
      <c r="OWL52" s="8"/>
      <c r="OWM52" s="8"/>
      <c r="OWN52" s="8"/>
      <c r="OWO52" s="8"/>
      <c r="OWP52" s="8"/>
      <c r="OWQ52" s="8"/>
      <c r="OWR52" s="8"/>
      <c r="OWS52" s="8"/>
      <c r="OWT52" s="8"/>
      <c r="OWU52" s="8"/>
      <c r="OWV52" s="8"/>
      <c r="OWW52" s="8"/>
      <c r="OWX52" s="8"/>
      <c r="OWY52" s="8"/>
      <c r="OWZ52" s="8"/>
      <c r="OXA52" s="8"/>
      <c r="OXB52" s="8"/>
      <c r="OXC52" s="8"/>
      <c r="OXD52" s="8"/>
      <c r="OXE52" s="8"/>
      <c r="OXF52" s="8"/>
      <c r="OXG52" s="8"/>
      <c r="OXH52" s="8"/>
      <c r="OXI52" s="8"/>
      <c r="OXJ52" s="8"/>
      <c r="OXK52" s="8"/>
      <c r="OXL52" s="8"/>
      <c r="OXM52" s="8"/>
      <c r="OXN52" s="8"/>
      <c r="OXO52" s="8"/>
      <c r="OXP52" s="8"/>
      <c r="OXQ52" s="8"/>
      <c r="OXR52" s="8"/>
      <c r="OXS52" s="8"/>
      <c r="OXT52" s="8"/>
      <c r="OXU52" s="8"/>
      <c r="OXV52" s="8"/>
      <c r="OXW52" s="8"/>
      <c r="OXX52" s="8"/>
      <c r="OXY52" s="8"/>
      <c r="OXZ52" s="8"/>
      <c r="OYA52" s="8"/>
      <c r="OYB52" s="8"/>
      <c r="OYC52" s="8"/>
      <c r="OYD52" s="8"/>
      <c r="OYE52" s="8"/>
      <c r="OYF52" s="8"/>
      <c r="OYG52" s="8"/>
      <c r="OYH52" s="8"/>
      <c r="OYI52" s="8"/>
      <c r="OYJ52" s="8"/>
      <c r="OYK52" s="8"/>
      <c r="OYL52" s="8"/>
      <c r="OYM52" s="8"/>
      <c r="OYN52" s="8"/>
      <c r="OYO52" s="8"/>
      <c r="OYP52" s="8"/>
      <c r="OYQ52" s="8"/>
      <c r="OYR52" s="8"/>
      <c r="OYS52" s="8"/>
      <c r="OYT52" s="8"/>
      <c r="OYU52" s="8"/>
      <c r="OYV52" s="8"/>
      <c r="OYW52" s="8"/>
      <c r="OYX52" s="8"/>
      <c r="OYY52" s="8"/>
      <c r="OYZ52" s="8"/>
      <c r="OZA52" s="8"/>
      <c r="OZB52" s="8"/>
      <c r="OZC52" s="8"/>
      <c r="OZD52" s="8"/>
      <c r="OZE52" s="8"/>
      <c r="OZF52" s="8"/>
      <c r="OZG52" s="8"/>
      <c r="OZH52" s="8"/>
      <c r="OZI52" s="8"/>
      <c r="OZJ52" s="8"/>
      <c r="OZK52" s="8"/>
      <c r="OZL52" s="8"/>
      <c r="OZM52" s="8"/>
      <c r="OZN52" s="8"/>
      <c r="OZO52" s="8"/>
      <c r="OZP52" s="8"/>
      <c r="OZQ52" s="8"/>
      <c r="OZR52" s="8"/>
      <c r="OZS52" s="8"/>
      <c r="OZT52" s="8"/>
      <c r="OZU52" s="8"/>
      <c r="OZV52" s="8"/>
      <c r="OZW52" s="8"/>
      <c r="OZX52" s="8"/>
      <c r="OZY52" s="8"/>
      <c r="OZZ52" s="8"/>
      <c r="PAA52" s="8"/>
      <c r="PAB52" s="8"/>
      <c r="PAC52" s="8"/>
      <c r="PAD52" s="8"/>
      <c r="PAE52" s="8"/>
      <c r="PAF52" s="8"/>
      <c r="PAG52" s="8"/>
      <c r="PAH52" s="8"/>
      <c r="PAI52" s="8"/>
      <c r="PAJ52" s="8"/>
      <c r="PAK52" s="8"/>
      <c r="PAL52" s="8"/>
      <c r="PAM52" s="8"/>
      <c r="PAN52" s="8"/>
      <c r="PAO52" s="8"/>
      <c r="PAP52" s="8"/>
      <c r="PAQ52" s="8"/>
      <c r="PAR52" s="8"/>
      <c r="PAS52" s="8"/>
      <c r="PAT52" s="8"/>
      <c r="PAU52" s="8"/>
      <c r="PAV52" s="8"/>
      <c r="PAW52" s="8"/>
      <c r="PAX52" s="8"/>
      <c r="PAY52" s="8"/>
      <c r="PAZ52" s="8"/>
      <c r="PBA52" s="8"/>
      <c r="PBB52" s="8"/>
      <c r="PBC52" s="8"/>
      <c r="PBD52" s="8"/>
      <c r="PBE52" s="8"/>
      <c r="PBF52" s="8"/>
      <c r="PBG52" s="8"/>
      <c r="PBH52" s="8"/>
      <c r="PBI52" s="8"/>
      <c r="PBJ52" s="8"/>
      <c r="PBK52" s="8"/>
      <c r="PBL52" s="8"/>
      <c r="PBM52" s="8"/>
      <c r="PBN52" s="8"/>
      <c r="PBO52" s="8"/>
      <c r="PBP52" s="8"/>
      <c r="PBQ52" s="8"/>
      <c r="PBR52" s="8"/>
      <c r="PBS52" s="8"/>
      <c r="PBT52" s="8"/>
      <c r="PBU52" s="8"/>
      <c r="PBV52" s="8"/>
      <c r="PBW52" s="8"/>
      <c r="PBX52" s="8"/>
      <c r="PBY52" s="8"/>
      <c r="PBZ52" s="8"/>
      <c r="PCA52" s="8"/>
      <c r="PCB52" s="8"/>
      <c r="PCC52" s="8"/>
      <c r="PCD52" s="8"/>
      <c r="PCE52" s="8"/>
      <c r="PCF52" s="8"/>
      <c r="PCG52" s="8"/>
      <c r="PCH52" s="8"/>
      <c r="PCI52" s="8"/>
      <c r="PCJ52" s="8"/>
      <c r="PCK52" s="8"/>
      <c r="PCL52" s="8"/>
      <c r="PCM52" s="8"/>
      <c r="PCN52" s="8"/>
      <c r="PCO52" s="8"/>
      <c r="PCP52" s="8"/>
      <c r="PCQ52" s="8"/>
      <c r="PCR52" s="8"/>
      <c r="PCS52" s="8"/>
      <c r="PCT52" s="8"/>
      <c r="PCU52" s="8"/>
      <c r="PCV52" s="8"/>
      <c r="PCW52" s="8"/>
      <c r="PCX52" s="8"/>
      <c r="PCY52" s="8"/>
      <c r="PCZ52" s="8"/>
      <c r="PDA52" s="8"/>
      <c r="PDB52" s="8"/>
      <c r="PDC52" s="8"/>
      <c r="PDD52" s="8"/>
      <c r="PDE52" s="8"/>
      <c r="PDF52" s="8"/>
      <c r="PDG52" s="8"/>
      <c r="PDH52" s="8"/>
      <c r="PDI52" s="8"/>
      <c r="PDJ52" s="8"/>
      <c r="PDK52" s="8"/>
      <c r="PDL52" s="8"/>
      <c r="PDM52" s="8"/>
      <c r="PDN52" s="8"/>
      <c r="PDO52" s="8"/>
      <c r="PDP52" s="8"/>
      <c r="PDQ52" s="8"/>
      <c r="PDR52" s="8"/>
      <c r="PDS52" s="8"/>
      <c r="PDT52" s="8"/>
      <c r="PDU52" s="8"/>
      <c r="PDV52" s="8"/>
      <c r="PDW52" s="8"/>
      <c r="PDX52" s="8"/>
      <c r="PDY52" s="8"/>
      <c r="PDZ52" s="8"/>
      <c r="PEA52" s="8"/>
      <c r="PEB52" s="8"/>
      <c r="PEC52" s="8"/>
      <c r="PED52" s="8"/>
      <c r="PEE52" s="8"/>
      <c r="PEF52" s="8"/>
      <c r="PEG52" s="8"/>
      <c r="PEH52" s="8"/>
      <c r="PEI52" s="8"/>
      <c r="PEJ52" s="8"/>
      <c r="PEK52" s="8"/>
      <c r="PEL52" s="8"/>
      <c r="PEM52" s="8"/>
      <c r="PEN52" s="8"/>
      <c r="PEO52" s="8"/>
      <c r="PEP52" s="8"/>
      <c r="PEQ52" s="8"/>
      <c r="PER52" s="8"/>
      <c r="PES52" s="8"/>
      <c r="PET52" s="8"/>
      <c r="PEU52" s="8"/>
      <c r="PEV52" s="8"/>
      <c r="PEW52" s="8"/>
      <c r="PEX52" s="8"/>
      <c r="PEY52" s="8"/>
      <c r="PEZ52" s="8"/>
      <c r="PFA52" s="8"/>
      <c r="PFB52" s="8"/>
      <c r="PFC52" s="8"/>
      <c r="PFD52" s="8"/>
      <c r="PFE52" s="8"/>
      <c r="PFF52" s="8"/>
      <c r="PFG52" s="8"/>
      <c r="PFH52" s="8"/>
      <c r="PFI52" s="8"/>
      <c r="PFJ52" s="8"/>
      <c r="PFK52" s="8"/>
      <c r="PFL52" s="8"/>
      <c r="PFM52" s="8"/>
      <c r="PFN52" s="8"/>
      <c r="PFO52" s="8"/>
      <c r="PFP52" s="8"/>
      <c r="PFQ52" s="8"/>
      <c r="PFR52" s="8"/>
      <c r="PFS52" s="8"/>
      <c r="PFT52" s="8"/>
      <c r="PFU52" s="8"/>
      <c r="PFV52" s="8"/>
      <c r="PFW52" s="8"/>
      <c r="PFX52" s="8"/>
      <c r="PFY52" s="8"/>
      <c r="PFZ52" s="8"/>
      <c r="PGA52" s="8"/>
      <c r="PGB52" s="8"/>
      <c r="PGC52" s="8"/>
      <c r="PGD52" s="8"/>
      <c r="PGE52" s="8"/>
      <c r="PGF52" s="8"/>
      <c r="PGG52" s="8"/>
      <c r="PGH52" s="8"/>
      <c r="PGI52" s="8"/>
      <c r="PGJ52" s="8"/>
      <c r="PGK52" s="8"/>
      <c r="PGL52" s="8"/>
      <c r="PGM52" s="8"/>
      <c r="PGN52" s="8"/>
      <c r="PGO52" s="8"/>
      <c r="PGP52" s="8"/>
      <c r="PGQ52" s="8"/>
      <c r="PGR52" s="8"/>
      <c r="PGS52" s="8"/>
      <c r="PGT52" s="8"/>
      <c r="PGU52" s="8"/>
      <c r="PGV52" s="8"/>
      <c r="PGW52" s="8"/>
      <c r="PGX52" s="8"/>
      <c r="PGY52" s="8"/>
      <c r="PGZ52" s="8"/>
      <c r="PHA52" s="8"/>
      <c r="PHB52" s="8"/>
      <c r="PHC52" s="8"/>
      <c r="PHD52" s="8"/>
      <c r="PHE52" s="8"/>
      <c r="PHF52" s="8"/>
      <c r="PHG52" s="8"/>
      <c r="PHH52" s="8"/>
      <c r="PHI52" s="8"/>
      <c r="PHJ52" s="8"/>
      <c r="PHK52" s="8"/>
      <c r="PHL52" s="8"/>
      <c r="PHM52" s="8"/>
      <c r="PHN52" s="8"/>
      <c r="PHO52" s="8"/>
      <c r="PHP52" s="8"/>
      <c r="PHQ52" s="8"/>
      <c r="PHR52" s="8"/>
      <c r="PHS52" s="8"/>
      <c r="PHT52" s="8"/>
      <c r="PHU52" s="8"/>
      <c r="PHV52" s="8"/>
      <c r="PHW52" s="8"/>
      <c r="PHX52" s="8"/>
      <c r="PHY52" s="8"/>
      <c r="PHZ52" s="8"/>
      <c r="PIA52" s="8"/>
      <c r="PIB52" s="8"/>
      <c r="PIC52" s="8"/>
      <c r="PID52" s="8"/>
      <c r="PIE52" s="8"/>
      <c r="PIF52" s="8"/>
      <c r="PIG52" s="8"/>
      <c r="PIH52" s="8"/>
      <c r="PII52" s="8"/>
      <c r="PIJ52" s="8"/>
      <c r="PIK52" s="8"/>
      <c r="PIL52" s="8"/>
      <c r="PIM52" s="8"/>
      <c r="PIN52" s="8"/>
      <c r="PIO52" s="8"/>
      <c r="PIP52" s="8"/>
      <c r="PIQ52" s="8"/>
      <c r="PIR52" s="8"/>
      <c r="PIS52" s="8"/>
      <c r="PIT52" s="8"/>
      <c r="PIU52" s="8"/>
      <c r="PIV52" s="8"/>
      <c r="PIW52" s="8"/>
      <c r="PIX52" s="8"/>
      <c r="PIY52" s="8"/>
      <c r="PIZ52" s="8"/>
      <c r="PJA52" s="8"/>
      <c r="PJB52" s="8"/>
      <c r="PJC52" s="8"/>
      <c r="PJD52" s="8"/>
      <c r="PJE52" s="8"/>
      <c r="PJF52" s="8"/>
      <c r="PJG52" s="8"/>
      <c r="PJH52" s="8"/>
      <c r="PJI52" s="8"/>
      <c r="PJJ52" s="8"/>
      <c r="PJK52" s="8"/>
      <c r="PJL52" s="8"/>
      <c r="PJM52" s="8"/>
      <c r="PJN52" s="8"/>
      <c r="PJO52" s="8"/>
      <c r="PJP52" s="8"/>
      <c r="PJQ52" s="8"/>
      <c r="PJR52" s="8"/>
      <c r="PJS52" s="8"/>
      <c r="PJT52" s="8"/>
      <c r="PJU52" s="8"/>
      <c r="PJV52" s="8"/>
      <c r="PJW52" s="8"/>
      <c r="PJX52" s="8"/>
      <c r="PJY52" s="8"/>
      <c r="PJZ52" s="8"/>
      <c r="PKA52" s="8"/>
      <c r="PKB52" s="8"/>
      <c r="PKC52" s="8"/>
      <c r="PKD52" s="8"/>
      <c r="PKE52" s="8"/>
      <c r="PKF52" s="8"/>
      <c r="PKG52" s="8"/>
      <c r="PKH52" s="8"/>
      <c r="PKI52" s="8"/>
      <c r="PKJ52" s="8"/>
      <c r="PKK52" s="8"/>
      <c r="PKL52" s="8"/>
      <c r="PKM52" s="8"/>
      <c r="PKN52" s="8"/>
      <c r="PKO52" s="8"/>
      <c r="PKP52" s="8"/>
      <c r="PKQ52" s="8"/>
      <c r="PKR52" s="8"/>
      <c r="PKS52" s="8"/>
      <c r="PKT52" s="8"/>
      <c r="PKU52" s="8"/>
      <c r="PKV52" s="8"/>
      <c r="PKW52" s="8"/>
      <c r="PKX52" s="8"/>
      <c r="PKY52" s="8"/>
      <c r="PKZ52" s="8"/>
      <c r="PLA52" s="8"/>
      <c r="PLB52" s="8"/>
      <c r="PLC52" s="8"/>
      <c r="PLD52" s="8"/>
      <c r="PLE52" s="8"/>
      <c r="PLF52" s="8"/>
      <c r="PLG52" s="8"/>
      <c r="PLH52" s="8"/>
      <c r="PLI52" s="8"/>
      <c r="PLJ52" s="8"/>
      <c r="PLK52" s="8"/>
      <c r="PLL52" s="8"/>
      <c r="PLM52" s="8"/>
      <c r="PLN52" s="8"/>
      <c r="PLO52" s="8"/>
      <c r="PLP52" s="8"/>
      <c r="PLQ52" s="8"/>
      <c r="PLR52" s="8"/>
      <c r="PLS52" s="8"/>
      <c r="PLT52" s="8"/>
      <c r="PLU52" s="8"/>
      <c r="PLV52" s="8"/>
      <c r="PLW52" s="8"/>
      <c r="PLX52" s="8"/>
      <c r="PLY52" s="8"/>
      <c r="PLZ52" s="8"/>
      <c r="PMA52" s="8"/>
      <c r="PMB52" s="8"/>
      <c r="PMC52" s="8"/>
      <c r="PMD52" s="8"/>
      <c r="PME52" s="8"/>
      <c r="PMF52" s="8"/>
      <c r="PMG52" s="8"/>
      <c r="PMH52" s="8"/>
      <c r="PMI52" s="8"/>
      <c r="PMJ52" s="8"/>
      <c r="PMK52" s="8"/>
      <c r="PML52" s="8"/>
      <c r="PMM52" s="8"/>
      <c r="PMN52" s="8"/>
      <c r="PMO52" s="8"/>
      <c r="PMP52" s="8"/>
      <c r="PMQ52" s="8"/>
      <c r="PMR52" s="8"/>
      <c r="PMS52" s="8"/>
      <c r="PMT52" s="8"/>
      <c r="PMU52" s="8"/>
      <c r="PMV52" s="8"/>
      <c r="PMW52" s="8"/>
      <c r="PMX52" s="8"/>
      <c r="PMY52" s="8"/>
      <c r="PMZ52" s="8"/>
      <c r="PNA52" s="8"/>
      <c r="PNB52" s="8"/>
      <c r="PNC52" s="8"/>
      <c r="PND52" s="8"/>
      <c r="PNE52" s="8"/>
      <c r="PNF52" s="8"/>
      <c r="PNG52" s="8"/>
      <c r="PNH52" s="8"/>
      <c r="PNI52" s="8"/>
      <c r="PNJ52" s="8"/>
      <c r="PNK52" s="8"/>
      <c r="PNL52" s="8"/>
      <c r="PNM52" s="8"/>
      <c r="PNN52" s="8"/>
      <c r="PNO52" s="8"/>
      <c r="PNP52" s="8"/>
      <c r="PNQ52" s="8"/>
      <c r="PNR52" s="8"/>
      <c r="PNS52" s="8"/>
      <c r="PNT52" s="8"/>
      <c r="PNU52" s="8"/>
      <c r="PNV52" s="8"/>
      <c r="PNW52" s="8"/>
      <c r="PNX52" s="8"/>
      <c r="PNY52" s="8"/>
      <c r="PNZ52" s="8"/>
      <c r="POA52" s="8"/>
      <c r="POB52" s="8"/>
      <c r="POC52" s="8"/>
      <c r="POD52" s="8"/>
      <c r="POE52" s="8"/>
      <c r="POF52" s="8"/>
      <c r="POG52" s="8"/>
      <c r="POH52" s="8"/>
      <c r="POI52" s="8"/>
      <c r="POJ52" s="8"/>
      <c r="POK52" s="8"/>
      <c r="POL52" s="8"/>
      <c r="POM52" s="8"/>
      <c r="PON52" s="8"/>
      <c r="POO52" s="8"/>
      <c r="POP52" s="8"/>
      <c r="POQ52" s="8"/>
      <c r="POR52" s="8"/>
      <c r="POS52" s="8"/>
      <c r="POT52" s="8"/>
      <c r="POU52" s="8"/>
      <c r="POV52" s="8"/>
      <c r="POW52" s="8"/>
      <c r="POX52" s="8"/>
      <c r="POY52" s="8"/>
      <c r="POZ52" s="8"/>
      <c r="PPA52" s="8"/>
      <c r="PPB52" s="8"/>
      <c r="PPC52" s="8"/>
      <c r="PPD52" s="8"/>
      <c r="PPE52" s="8"/>
      <c r="PPF52" s="8"/>
      <c r="PPG52" s="8"/>
      <c r="PPH52" s="8"/>
      <c r="PPI52" s="8"/>
      <c r="PPJ52" s="8"/>
      <c r="PPK52" s="8"/>
      <c r="PPL52" s="8"/>
      <c r="PPM52" s="8"/>
      <c r="PPN52" s="8"/>
      <c r="PPO52" s="8"/>
      <c r="PPP52" s="8"/>
      <c r="PPQ52" s="8"/>
      <c r="PPR52" s="8"/>
      <c r="PPS52" s="8"/>
      <c r="PPT52" s="8"/>
      <c r="PPU52" s="8"/>
      <c r="PPV52" s="8"/>
      <c r="PPW52" s="8"/>
      <c r="PPX52" s="8"/>
      <c r="PPY52" s="8"/>
      <c r="PPZ52" s="8"/>
      <c r="PQA52" s="8"/>
      <c r="PQB52" s="8"/>
      <c r="PQC52" s="8"/>
      <c r="PQD52" s="8"/>
      <c r="PQE52" s="8"/>
      <c r="PQF52" s="8"/>
      <c r="PQG52" s="8"/>
      <c r="PQH52" s="8"/>
      <c r="PQI52" s="8"/>
      <c r="PQJ52" s="8"/>
      <c r="PQK52" s="8"/>
      <c r="PQL52" s="8"/>
      <c r="PQM52" s="8"/>
      <c r="PQN52" s="8"/>
      <c r="PQO52" s="8"/>
      <c r="PQP52" s="8"/>
      <c r="PQQ52" s="8"/>
      <c r="PQR52" s="8"/>
      <c r="PQS52" s="8"/>
      <c r="PQT52" s="8"/>
      <c r="PQU52" s="8"/>
      <c r="PQV52" s="8"/>
      <c r="PQW52" s="8"/>
      <c r="PQX52" s="8"/>
      <c r="PQY52" s="8"/>
      <c r="PQZ52" s="8"/>
      <c r="PRA52" s="8"/>
      <c r="PRB52" s="8"/>
      <c r="PRC52" s="8"/>
      <c r="PRD52" s="8"/>
      <c r="PRE52" s="8"/>
      <c r="PRF52" s="8"/>
      <c r="PRG52" s="8"/>
      <c r="PRH52" s="8"/>
      <c r="PRI52" s="8"/>
      <c r="PRJ52" s="8"/>
      <c r="PRK52" s="8"/>
      <c r="PRL52" s="8"/>
      <c r="PRM52" s="8"/>
      <c r="PRN52" s="8"/>
      <c r="PRO52" s="8"/>
      <c r="PRP52" s="8"/>
      <c r="PRQ52" s="8"/>
      <c r="PRR52" s="8"/>
      <c r="PRS52" s="8"/>
      <c r="PRT52" s="8"/>
      <c r="PRU52" s="8"/>
      <c r="PRV52" s="8"/>
      <c r="PRW52" s="8"/>
      <c r="PRX52" s="8"/>
      <c r="PRY52" s="8"/>
      <c r="PRZ52" s="8"/>
      <c r="PSA52" s="8"/>
      <c r="PSB52" s="8"/>
      <c r="PSC52" s="8"/>
      <c r="PSD52" s="8"/>
      <c r="PSE52" s="8"/>
      <c r="PSF52" s="8"/>
      <c r="PSG52" s="8"/>
      <c r="PSH52" s="8"/>
      <c r="PSI52" s="8"/>
      <c r="PSJ52" s="8"/>
      <c r="PSK52" s="8"/>
      <c r="PSL52" s="8"/>
      <c r="PSM52" s="8"/>
      <c r="PSN52" s="8"/>
      <c r="PSO52" s="8"/>
      <c r="PSP52" s="8"/>
      <c r="PSQ52" s="8"/>
      <c r="PSR52" s="8"/>
      <c r="PSS52" s="8"/>
      <c r="PST52" s="8"/>
      <c r="PSU52" s="8"/>
      <c r="PSV52" s="8"/>
      <c r="PSW52" s="8"/>
      <c r="PSX52" s="8"/>
      <c r="PSY52" s="8"/>
      <c r="PSZ52" s="8"/>
      <c r="PTA52" s="8"/>
      <c r="PTB52" s="8"/>
      <c r="PTC52" s="8"/>
      <c r="PTD52" s="8"/>
      <c r="PTE52" s="8"/>
      <c r="PTF52" s="8"/>
      <c r="PTG52" s="8"/>
      <c r="PTH52" s="8"/>
      <c r="PTI52" s="8"/>
      <c r="PTJ52" s="8"/>
      <c r="PTK52" s="8"/>
      <c r="PTL52" s="8"/>
      <c r="PTM52" s="8"/>
      <c r="PTN52" s="8"/>
      <c r="PTO52" s="8"/>
      <c r="PTP52" s="8"/>
      <c r="PTQ52" s="8"/>
      <c r="PTR52" s="8"/>
      <c r="PTS52" s="8"/>
      <c r="PTT52" s="8"/>
      <c r="PTU52" s="8"/>
      <c r="PTV52" s="8"/>
      <c r="PTW52" s="8"/>
      <c r="PTX52" s="8"/>
      <c r="PTY52" s="8"/>
      <c r="PTZ52" s="8"/>
      <c r="PUA52" s="8"/>
      <c r="PUB52" s="8"/>
      <c r="PUC52" s="8"/>
      <c r="PUD52" s="8"/>
      <c r="PUE52" s="8"/>
      <c r="PUF52" s="8"/>
      <c r="PUG52" s="8"/>
      <c r="PUH52" s="8"/>
      <c r="PUI52" s="8"/>
      <c r="PUJ52" s="8"/>
      <c r="PUK52" s="8"/>
      <c r="PUL52" s="8"/>
      <c r="PUM52" s="8"/>
      <c r="PUN52" s="8"/>
      <c r="PUO52" s="8"/>
      <c r="PUP52" s="8"/>
      <c r="PUQ52" s="8"/>
      <c r="PUR52" s="8"/>
      <c r="PUS52" s="8"/>
      <c r="PUT52" s="8"/>
      <c r="PUU52" s="8"/>
      <c r="PUV52" s="8"/>
      <c r="PUW52" s="8"/>
      <c r="PUX52" s="8"/>
      <c r="PUY52" s="8"/>
      <c r="PUZ52" s="8"/>
      <c r="PVA52" s="8"/>
      <c r="PVB52" s="8"/>
      <c r="PVC52" s="8"/>
      <c r="PVD52" s="8"/>
      <c r="PVE52" s="8"/>
      <c r="PVF52" s="8"/>
      <c r="PVG52" s="8"/>
      <c r="PVH52" s="8"/>
      <c r="PVI52" s="8"/>
      <c r="PVJ52" s="8"/>
      <c r="PVK52" s="8"/>
      <c r="PVL52" s="8"/>
      <c r="PVM52" s="8"/>
      <c r="PVN52" s="8"/>
      <c r="PVO52" s="8"/>
      <c r="PVP52" s="8"/>
      <c r="PVQ52" s="8"/>
      <c r="PVR52" s="8"/>
      <c r="PVS52" s="8"/>
      <c r="PVT52" s="8"/>
      <c r="PVU52" s="8"/>
      <c r="PVV52" s="8"/>
      <c r="PVW52" s="8"/>
      <c r="PVX52" s="8"/>
      <c r="PVY52" s="8"/>
      <c r="PVZ52" s="8"/>
      <c r="PWA52" s="8"/>
      <c r="PWB52" s="8"/>
      <c r="PWC52" s="8"/>
      <c r="PWD52" s="8"/>
      <c r="PWE52" s="8"/>
      <c r="PWF52" s="8"/>
      <c r="PWG52" s="8"/>
      <c r="PWH52" s="8"/>
      <c r="PWI52" s="8"/>
      <c r="PWJ52" s="8"/>
      <c r="PWK52" s="8"/>
      <c r="PWL52" s="8"/>
      <c r="PWM52" s="8"/>
      <c r="PWN52" s="8"/>
      <c r="PWO52" s="8"/>
      <c r="PWP52" s="8"/>
      <c r="PWQ52" s="8"/>
      <c r="PWR52" s="8"/>
      <c r="PWS52" s="8"/>
      <c r="PWT52" s="8"/>
      <c r="PWU52" s="8"/>
      <c r="PWV52" s="8"/>
      <c r="PWW52" s="8"/>
      <c r="PWX52" s="8"/>
      <c r="PWY52" s="8"/>
      <c r="PWZ52" s="8"/>
      <c r="PXA52" s="8"/>
      <c r="PXB52" s="8"/>
      <c r="PXC52" s="8"/>
      <c r="PXD52" s="8"/>
      <c r="PXE52" s="8"/>
      <c r="PXF52" s="8"/>
      <c r="PXG52" s="8"/>
      <c r="PXH52" s="8"/>
      <c r="PXI52" s="8"/>
      <c r="PXJ52" s="8"/>
      <c r="PXK52" s="8"/>
      <c r="PXL52" s="8"/>
      <c r="PXM52" s="8"/>
      <c r="PXN52" s="8"/>
      <c r="PXO52" s="8"/>
      <c r="PXP52" s="8"/>
      <c r="PXQ52" s="8"/>
      <c r="PXR52" s="8"/>
      <c r="PXS52" s="8"/>
      <c r="PXT52" s="8"/>
      <c r="PXU52" s="8"/>
      <c r="PXV52" s="8"/>
      <c r="PXW52" s="8"/>
      <c r="PXX52" s="8"/>
      <c r="PXY52" s="8"/>
      <c r="PXZ52" s="8"/>
      <c r="PYA52" s="8"/>
      <c r="PYB52" s="8"/>
      <c r="PYC52" s="8"/>
      <c r="PYD52" s="8"/>
      <c r="PYE52" s="8"/>
      <c r="PYF52" s="8"/>
      <c r="PYG52" s="8"/>
      <c r="PYH52" s="8"/>
      <c r="PYI52" s="8"/>
      <c r="PYJ52" s="8"/>
      <c r="PYK52" s="8"/>
      <c r="PYL52" s="8"/>
      <c r="PYM52" s="8"/>
      <c r="PYN52" s="8"/>
      <c r="PYO52" s="8"/>
      <c r="PYP52" s="8"/>
      <c r="PYQ52" s="8"/>
      <c r="PYR52" s="8"/>
      <c r="PYS52" s="8"/>
      <c r="PYT52" s="8"/>
      <c r="PYU52" s="8"/>
      <c r="PYV52" s="8"/>
      <c r="PYW52" s="8"/>
      <c r="PYX52" s="8"/>
      <c r="PYY52" s="8"/>
      <c r="PYZ52" s="8"/>
      <c r="PZA52" s="8"/>
      <c r="PZB52" s="8"/>
      <c r="PZC52" s="8"/>
      <c r="PZD52" s="8"/>
      <c r="PZE52" s="8"/>
      <c r="PZF52" s="8"/>
      <c r="PZG52" s="8"/>
      <c r="PZH52" s="8"/>
      <c r="PZI52" s="8"/>
      <c r="PZJ52" s="8"/>
      <c r="PZK52" s="8"/>
      <c r="PZL52" s="8"/>
      <c r="PZM52" s="8"/>
      <c r="PZN52" s="8"/>
      <c r="PZO52" s="8"/>
      <c r="PZP52" s="8"/>
      <c r="PZQ52" s="8"/>
      <c r="PZR52" s="8"/>
      <c r="PZS52" s="8"/>
      <c r="PZT52" s="8"/>
      <c r="PZU52" s="8"/>
      <c r="PZV52" s="8"/>
      <c r="PZW52" s="8"/>
      <c r="PZX52" s="8"/>
      <c r="PZY52" s="8"/>
      <c r="PZZ52" s="8"/>
      <c r="QAA52" s="8"/>
      <c r="QAB52" s="8"/>
      <c r="QAC52" s="8"/>
      <c r="QAD52" s="8"/>
      <c r="QAE52" s="8"/>
      <c r="QAF52" s="8"/>
      <c r="QAG52" s="8"/>
      <c r="QAH52" s="8"/>
      <c r="QAI52" s="8"/>
      <c r="QAJ52" s="8"/>
      <c r="QAK52" s="8"/>
      <c r="QAL52" s="8"/>
      <c r="QAM52" s="8"/>
      <c r="QAN52" s="8"/>
      <c r="QAO52" s="8"/>
      <c r="QAP52" s="8"/>
      <c r="QAQ52" s="8"/>
      <c r="QAR52" s="8"/>
      <c r="QAS52" s="8"/>
      <c r="QAT52" s="8"/>
      <c r="QAU52" s="8"/>
      <c r="QAV52" s="8"/>
      <c r="QAW52" s="8"/>
      <c r="QAX52" s="8"/>
      <c r="QAY52" s="8"/>
      <c r="QAZ52" s="8"/>
      <c r="QBA52" s="8"/>
      <c r="QBB52" s="8"/>
      <c r="QBC52" s="8"/>
      <c r="QBD52" s="8"/>
      <c r="QBE52" s="8"/>
      <c r="QBF52" s="8"/>
      <c r="QBG52" s="8"/>
      <c r="QBH52" s="8"/>
      <c r="QBI52" s="8"/>
      <c r="QBJ52" s="8"/>
      <c r="QBK52" s="8"/>
      <c r="QBL52" s="8"/>
      <c r="QBM52" s="8"/>
      <c r="QBN52" s="8"/>
      <c r="QBO52" s="8"/>
      <c r="QBP52" s="8"/>
      <c r="QBQ52" s="8"/>
      <c r="QBR52" s="8"/>
      <c r="QBS52" s="8"/>
      <c r="QBT52" s="8"/>
      <c r="QBU52" s="8"/>
      <c r="QBV52" s="8"/>
      <c r="QBW52" s="8"/>
      <c r="QBX52" s="8"/>
      <c r="QBY52" s="8"/>
      <c r="QBZ52" s="8"/>
      <c r="QCA52" s="8"/>
      <c r="QCB52" s="8"/>
      <c r="QCC52" s="8"/>
      <c r="QCD52" s="8"/>
      <c r="QCE52" s="8"/>
      <c r="QCF52" s="8"/>
      <c r="QCG52" s="8"/>
      <c r="QCH52" s="8"/>
      <c r="QCI52" s="8"/>
      <c r="QCJ52" s="8"/>
      <c r="QCK52" s="8"/>
      <c r="QCL52" s="8"/>
      <c r="QCM52" s="8"/>
      <c r="QCN52" s="8"/>
      <c r="QCO52" s="8"/>
      <c r="QCP52" s="8"/>
      <c r="QCQ52" s="8"/>
      <c r="QCR52" s="8"/>
      <c r="QCS52" s="8"/>
      <c r="QCT52" s="8"/>
      <c r="QCU52" s="8"/>
      <c r="QCV52" s="8"/>
      <c r="QCW52" s="8"/>
      <c r="QCX52" s="8"/>
      <c r="QCY52" s="8"/>
      <c r="QCZ52" s="8"/>
      <c r="QDA52" s="8"/>
      <c r="QDB52" s="8"/>
      <c r="QDC52" s="8"/>
      <c r="QDD52" s="8"/>
      <c r="QDE52" s="8"/>
      <c r="QDF52" s="8"/>
      <c r="QDG52" s="8"/>
      <c r="QDH52" s="8"/>
      <c r="QDI52" s="8"/>
      <c r="QDJ52" s="8"/>
      <c r="QDK52" s="8"/>
      <c r="QDL52" s="8"/>
      <c r="QDM52" s="8"/>
      <c r="QDN52" s="8"/>
      <c r="QDO52" s="8"/>
      <c r="QDP52" s="8"/>
      <c r="QDQ52" s="8"/>
      <c r="QDR52" s="8"/>
      <c r="QDS52" s="8"/>
      <c r="QDT52" s="8"/>
      <c r="QDU52" s="8"/>
      <c r="QDV52" s="8"/>
      <c r="QDW52" s="8"/>
      <c r="QDX52" s="8"/>
      <c r="QDY52" s="8"/>
      <c r="QDZ52" s="8"/>
      <c r="QEA52" s="8"/>
      <c r="QEB52" s="8"/>
      <c r="QEC52" s="8"/>
      <c r="QED52" s="8"/>
      <c r="QEE52" s="8"/>
      <c r="QEF52" s="8"/>
      <c r="QEG52" s="8"/>
      <c r="QEH52" s="8"/>
      <c r="QEI52" s="8"/>
      <c r="QEJ52" s="8"/>
      <c r="QEK52" s="8"/>
      <c r="QEL52" s="8"/>
      <c r="QEM52" s="8"/>
      <c r="QEN52" s="8"/>
      <c r="QEO52" s="8"/>
      <c r="QEP52" s="8"/>
      <c r="QEQ52" s="8"/>
      <c r="QER52" s="8"/>
      <c r="QES52" s="8"/>
      <c r="QET52" s="8"/>
      <c r="QEU52" s="8"/>
      <c r="QEV52" s="8"/>
      <c r="QEW52" s="8"/>
      <c r="QEX52" s="8"/>
      <c r="QEY52" s="8"/>
      <c r="QEZ52" s="8"/>
      <c r="QFA52" s="8"/>
      <c r="QFB52" s="8"/>
      <c r="QFC52" s="8"/>
      <c r="QFD52" s="8"/>
      <c r="QFE52" s="8"/>
      <c r="QFF52" s="8"/>
      <c r="QFG52" s="8"/>
      <c r="QFH52" s="8"/>
      <c r="QFI52" s="8"/>
      <c r="QFJ52" s="8"/>
      <c r="QFK52" s="8"/>
      <c r="QFL52" s="8"/>
      <c r="QFM52" s="8"/>
      <c r="QFN52" s="8"/>
      <c r="QFO52" s="8"/>
      <c r="QFP52" s="8"/>
      <c r="QFQ52" s="8"/>
      <c r="QFR52" s="8"/>
      <c r="QFS52" s="8"/>
      <c r="QFT52" s="8"/>
      <c r="QFU52" s="8"/>
      <c r="QFV52" s="8"/>
      <c r="QFW52" s="8"/>
      <c r="QFX52" s="8"/>
      <c r="QFY52" s="8"/>
      <c r="QFZ52" s="8"/>
      <c r="QGA52" s="8"/>
      <c r="QGB52" s="8"/>
      <c r="QGC52" s="8"/>
      <c r="QGD52" s="8"/>
      <c r="QGE52" s="8"/>
      <c r="QGF52" s="8"/>
      <c r="QGG52" s="8"/>
      <c r="QGH52" s="8"/>
      <c r="QGI52" s="8"/>
      <c r="QGJ52" s="8"/>
      <c r="QGK52" s="8"/>
      <c r="QGL52" s="8"/>
      <c r="QGM52" s="8"/>
      <c r="QGN52" s="8"/>
      <c r="QGO52" s="8"/>
      <c r="QGP52" s="8"/>
      <c r="QGQ52" s="8"/>
      <c r="QGR52" s="8"/>
      <c r="QGS52" s="8"/>
      <c r="QGT52" s="8"/>
      <c r="QGU52" s="8"/>
      <c r="QGV52" s="8"/>
      <c r="QGW52" s="8"/>
      <c r="QGX52" s="8"/>
      <c r="QGY52" s="8"/>
      <c r="QGZ52" s="8"/>
      <c r="QHA52" s="8"/>
      <c r="QHB52" s="8"/>
      <c r="QHC52" s="8"/>
      <c r="QHD52" s="8"/>
      <c r="QHE52" s="8"/>
      <c r="QHF52" s="8"/>
      <c r="QHG52" s="8"/>
      <c r="QHH52" s="8"/>
      <c r="QHI52" s="8"/>
      <c r="QHJ52" s="8"/>
      <c r="QHK52" s="8"/>
      <c r="QHL52" s="8"/>
      <c r="QHM52" s="8"/>
      <c r="QHN52" s="8"/>
      <c r="QHO52" s="8"/>
      <c r="QHP52" s="8"/>
      <c r="QHQ52" s="8"/>
      <c r="QHR52" s="8"/>
      <c r="QHS52" s="8"/>
      <c r="QHT52" s="8"/>
      <c r="QHU52" s="8"/>
      <c r="QHV52" s="8"/>
      <c r="QHW52" s="8"/>
      <c r="QHX52" s="8"/>
      <c r="QHY52" s="8"/>
      <c r="QHZ52" s="8"/>
      <c r="QIA52" s="8"/>
      <c r="QIB52" s="8"/>
      <c r="QIC52" s="8"/>
      <c r="QID52" s="8"/>
      <c r="QIE52" s="8"/>
      <c r="QIF52" s="8"/>
      <c r="QIG52" s="8"/>
      <c r="QIH52" s="8"/>
      <c r="QII52" s="8"/>
      <c r="QIJ52" s="8"/>
      <c r="QIK52" s="8"/>
      <c r="QIL52" s="8"/>
      <c r="QIM52" s="8"/>
      <c r="QIN52" s="8"/>
      <c r="QIO52" s="8"/>
      <c r="QIP52" s="8"/>
      <c r="QIQ52" s="8"/>
      <c r="QIR52" s="8"/>
      <c r="QIS52" s="8"/>
      <c r="QIT52" s="8"/>
      <c r="QIU52" s="8"/>
      <c r="QIV52" s="8"/>
      <c r="QIW52" s="8"/>
      <c r="QIX52" s="8"/>
      <c r="QIY52" s="8"/>
      <c r="QIZ52" s="8"/>
      <c r="QJA52" s="8"/>
      <c r="QJB52" s="8"/>
      <c r="QJC52" s="8"/>
      <c r="QJD52" s="8"/>
      <c r="QJE52" s="8"/>
      <c r="QJF52" s="8"/>
      <c r="QJG52" s="8"/>
      <c r="QJH52" s="8"/>
      <c r="QJI52" s="8"/>
      <c r="QJJ52" s="8"/>
      <c r="QJK52" s="8"/>
      <c r="QJL52" s="8"/>
      <c r="QJM52" s="8"/>
      <c r="QJN52" s="8"/>
      <c r="QJO52" s="8"/>
      <c r="QJP52" s="8"/>
      <c r="QJQ52" s="8"/>
      <c r="QJR52" s="8"/>
      <c r="QJS52" s="8"/>
      <c r="QJT52" s="8"/>
      <c r="QJU52" s="8"/>
      <c r="QJV52" s="8"/>
      <c r="QJW52" s="8"/>
      <c r="QJX52" s="8"/>
      <c r="QJY52" s="8"/>
      <c r="QJZ52" s="8"/>
      <c r="QKA52" s="8"/>
      <c r="QKB52" s="8"/>
      <c r="QKC52" s="8"/>
      <c r="QKD52" s="8"/>
      <c r="QKE52" s="8"/>
      <c r="QKF52" s="8"/>
      <c r="QKG52" s="8"/>
      <c r="QKH52" s="8"/>
      <c r="QKI52" s="8"/>
      <c r="QKJ52" s="8"/>
      <c r="QKK52" s="8"/>
      <c r="QKL52" s="8"/>
      <c r="QKM52" s="8"/>
      <c r="QKN52" s="8"/>
      <c r="QKO52" s="8"/>
      <c r="QKP52" s="8"/>
      <c r="QKQ52" s="8"/>
      <c r="QKR52" s="8"/>
      <c r="QKS52" s="8"/>
      <c r="QKT52" s="8"/>
      <c r="QKU52" s="8"/>
      <c r="QKV52" s="8"/>
      <c r="QKW52" s="8"/>
      <c r="QKX52" s="8"/>
      <c r="QKY52" s="8"/>
      <c r="QKZ52" s="8"/>
      <c r="QLA52" s="8"/>
      <c r="QLB52" s="8"/>
      <c r="QLC52" s="8"/>
      <c r="QLD52" s="8"/>
      <c r="QLE52" s="8"/>
      <c r="QLF52" s="8"/>
      <c r="QLG52" s="8"/>
      <c r="QLH52" s="8"/>
      <c r="QLI52" s="8"/>
      <c r="QLJ52" s="8"/>
      <c r="QLK52" s="8"/>
      <c r="QLL52" s="8"/>
      <c r="QLM52" s="8"/>
      <c r="QLN52" s="8"/>
      <c r="QLO52" s="8"/>
      <c r="QLP52" s="8"/>
      <c r="QLQ52" s="8"/>
      <c r="QLR52" s="8"/>
      <c r="QLS52" s="8"/>
      <c r="QLT52" s="8"/>
      <c r="QLU52" s="8"/>
      <c r="QLV52" s="8"/>
      <c r="QLW52" s="8"/>
      <c r="QLX52" s="8"/>
      <c r="QLY52" s="8"/>
      <c r="QLZ52" s="8"/>
      <c r="QMA52" s="8"/>
      <c r="QMB52" s="8"/>
      <c r="QMC52" s="8"/>
      <c r="QMD52" s="8"/>
      <c r="QME52" s="8"/>
      <c r="QMF52" s="8"/>
      <c r="QMG52" s="8"/>
      <c r="QMH52" s="8"/>
      <c r="QMI52" s="8"/>
      <c r="QMJ52" s="8"/>
      <c r="QMK52" s="8"/>
      <c r="QML52" s="8"/>
      <c r="QMM52" s="8"/>
      <c r="QMN52" s="8"/>
      <c r="QMO52" s="8"/>
      <c r="QMP52" s="8"/>
      <c r="QMQ52" s="8"/>
      <c r="QMR52" s="8"/>
      <c r="QMS52" s="8"/>
      <c r="QMT52" s="8"/>
      <c r="QMU52" s="8"/>
      <c r="QMV52" s="8"/>
      <c r="QMW52" s="8"/>
      <c r="QMX52" s="8"/>
      <c r="QMY52" s="8"/>
      <c r="QMZ52" s="8"/>
      <c r="QNA52" s="8"/>
      <c r="QNB52" s="8"/>
      <c r="QNC52" s="8"/>
      <c r="QND52" s="8"/>
      <c r="QNE52" s="8"/>
      <c r="QNF52" s="8"/>
      <c r="QNG52" s="8"/>
      <c r="QNH52" s="8"/>
      <c r="QNI52" s="8"/>
      <c r="QNJ52" s="8"/>
      <c r="QNK52" s="8"/>
      <c r="QNL52" s="8"/>
      <c r="QNM52" s="8"/>
      <c r="QNN52" s="8"/>
      <c r="QNO52" s="8"/>
      <c r="QNP52" s="8"/>
      <c r="QNQ52" s="8"/>
      <c r="QNR52" s="8"/>
      <c r="QNS52" s="8"/>
      <c r="QNT52" s="8"/>
      <c r="QNU52" s="8"/>
      <c r="QNV52" s="8"/>
      <c r="QNW52" s="8"/>
      <c r="QNX52" s="8"/>
      <c r="QNY52" s="8"/>
      <c r="QNZ52" s="8"/>
      <c r="QOA52" s="8"/>
      <c r="QOB52" s="8"/>
      <c r="QOC52" s="8"/>
      <c r="QOD52" s="8"/>
      <c r="QOE52" s="8"/>
      <c r="QOF52" s="8"/>
      <c r="QOG52" s="8"/>
      <c r="QOH52" s="8"/>
      <c r="QOI52" s="8"/>
      <c r="QOJ52" s="8"/>
      <c r="QOK52" s="8"/>
      <c r="QOL52" s="8"/>
      <c r="QOM52" s="8"/>
      <c r="QON52" s="8"/>
      <c r="QOO52" s="8"/>
      <c r="QOP52" s="8"/>
      <c r="QOQ52" s="8"/>
      <c r="QOR52" s="8"/>
      <c r="QOS52" s="8"/>
      <c r="QOT52" s="8"/>
      <c r="QOU52" s="8"/>
      <c r="QOV52" s="8"/>
      <c r="QOW52" s="8"/>
      <c r="QOX52" s="8"/>
      <c r="QOY52" s="8"/>
      <c r="QOZ52" s="8"/>
      <c r="QPA52" s="8"/>
      <c r="QPB52" s="8"/>
      <c r="QPC52" s="8"/>
      <c r="QPD52" s="8"/>
      <c r="QPE52" s="8"/>
      <c r="QPF52" s="8"/>
      <c r="QPG52" s="8"/>
      <c r="QPH52" s="8"/>
      <c r="QPI52" s="8"/>
      <c r="QPJ52" s="8"/>
      <c r="QPK52" s="8"/>
      <c r="QPL52" s="8"/>
      <c r="QPM52" s="8"/>
      <c r="QPN52" s="8"/>
      <c r="QPO52" s="8"/>
      <c r="QPP52" s="8"/>
      <c r="QPQ52" s="8"/>
      <c r="QPR52" s="8"/>
      <c r="QPS52" s="8"/>
      <c r="QPT52" s="8"/>
      <c r="QPU52" s="8"/>
      <c r="QPV52" s="8"/>
      <c r="QPW52" s="8"/>
      <c r="QPX52" s="8"/>
      <c r="QPY52" s="8"/>
      <c r="QPZ52" s="8"/>
      <c r="QQA52" s="8"/>
      <c r="QQB52" s="8"/>
      <c r="QQC52" s="8"/>
      <c r="QQD52" s="8"/>
      <c r="QQE52" s="8"/>
      <c r="QQF52" s="8"/>
      <c r="QQG52" s="8"/>
      <c r="QQH52" s="8"/>
      <c r="QQI52" s="8"/>
      <c r="QQJ52" s="8"/>
      <c r="QQK52" s="8"/>
      <c r="QQL52" s="8"/>
      <c r="QQM52" s="8"/>
      <c r="QQN52" s="8"/>
      <c r="QQO52" s="8"/>
      <c r="QQP52" s="8"/>
      <c r="QQQ52" s="8"/>
      <c r="QQR52" s="8"/>
      <c r="QQS52" s="8"/>
      <c r="QQT52" s="8"/>
      <c r="QQU52" s="8"/>
      <c r="QQV52" s="8"/>
      <c r="QQW52" s="8"/>
      <c r="QQX52" s="8"/>
      <c r="QQY52" s="8"/>
      <c r="QQZ52" s="8"/>
      <c r="QRA52" s="8"/>
      <c r="QRB52" s="8"/>
      <c r="QRC52" s="8"/>
      <c r="QRD52" s="8"/>
      <c r="QRE52" s="8"/>
      <c r="QRF52" s="8"/>
      <c r="QRG52" s="8"/>
      <c r="QRH52" s="8"/>
      <c r="QRI52" s="8"/>
      <c r="QRJ52" s="8"/>
      <c r="QRK52" s="8"/>
      <c r="QRL52" s="8"/>
      <c r="QRM52" s="8"/>
      <c r="QRN52" s="8"/>
      <c r="QRO52" s="8"/>
      <c r="QRP52" s="8"/>
      <c r="QRQ52" s="8"/>
      <c r="QRR52" s="8"/>
      <c r="QRS52" s="8"/>
      <c r="QRT52" s="8"/>
      <c r="QRU52" s="8"/>
      <c r="QRV52" s="8"/>
      <c r="QRW52" s="8"/>
      <c r="QRX52" s="8"/>
      <c r="QRY52" s="8"/>
      <c r="QRZ52" s="8"/>
      <c r="QSA52" s="8"/>
      <c r="QSB52" s="8"/>
      <c r="QSC52" s="8"/>
      <c r="QSD52" s="8"/>
      <c r="QSE52" s="8"/>
      <c r="QSF52" s="8"/>
      <c r="QSG52" s="8"/>
      <c r="QSH52" s="8"/>
      <c r="QSI52" s="8"/>
      <c r="QSJ52" s="8"/>
      <c r="QSK52" s="8"/>
      <c r="QSL52" s="8"/>
      <c r="QSM52" s="8"/>
      <c r="QSN52" s="8"/>
      <c r="QSO52" s="8"/>
      <c r="QSP52" s="8"/>
      <c r="QSQ52" s="8"/>
      <c r="QSR52" s="8"/>
      <c r="QSS52" s="8"/>
      <c r="QST52" s="8"/>
      <c r="QSU52" s="8"/>
      <c r="QSV52" s="8"/>
      <c r="QSW52" s="8"/>
      <c r="QSX52" s="8"/>
      <c r="QSY52" s="8"/>
      <c r="QSZ52" s="8"/>
      <c r="QTA52" s="8"/>
      <c r="QTB52" s="8"/>
      <c r="QTC52" s="8"/>
      <c r="QTD52" s="8"/>
      <c r="QTE52" s="8"/>
      <c r="QTF52" s="8"/>
      <c r="QTG52" s="8"/>
      <c r="QTH52" s="8"/>
      <c r="QTI52" s="8"/>
      <c r="QTJ52" s="8"/>
      <c r="QTK52" s="8"/>
      <c r="QTL52" s="8"/>
      <c r="QTM52" s="8"/>
      <c r="QTN52" s="8"/>
      <c r="QTO52" s="8"/>
      <c r="QTP52" s="8"/>
      <c r="QTQ52" s="8"/>
      <c r="QTR52" s="8"/>
      <c r="QTS52" s="8"/>
      <c r="QTT52" s="8"/>
      <c r="QTU52" s="8"/>
      <c r="QTV52" s="8"/>
      <c r="QTW52" s="8"/>
      <c r="QTX52" s="8"/>
      <c r="QTY52" s="8"/>
      <c r="QTZ52" s="8"/>
      <c r="QUA52" s="8"/>
      <c r="QUB52" s="8"/>
      <c r="QUC52" s="8"/>
      <c r="QUD52" s="8"/>
      <c r="QUE52" s="8"/>
      <c r="QUF52" s="8"/>
      <c r="QUG52" s="8"/>
      <c r="QUH52" s="8"/>
      <c r="QUI52" s="8"/>
      <c r="QUJ52" s="8"/>
      <c r="QUK52" s="8"/>
      <c r="QUL52" s="8"/>
      <c r="QUM52" s="8"/>
      <c r="QUN52" s="8"/>
      <c r="QUO52" s="8"/>
      <c r="QUP52" s="8"/>
      <c r="QUQ52" s="8"/>
      <c r="QUR52" s="8"/>
      <c r="QUS52" s="8"/>
      <c r="QUT52" s="8"/>
      <c r="QUU52" s="8"/>
      <c r="QUV52" s="8"/>
      <c r="QUW52" s="8"/>
      <c r="QUX52" s="8"/>
      <c r="QUY52" s="8"/>
      <c r="QUZ52" s="8"/>
      <c r="QVA52" s="8"/>
      <c r="QVB52" s="8"/>
      <c r="QVC52" s="8"/>
      <c r="QVD52" s="8"/>
      <c r="QVE52" s="8"/>
      <c r="QVF52" s="8"/>
      <c r="QVG52" s="8"/>
      <c r="QVH52" s="8"/>
      <c r="QVI52" s="8"/>
      <c r="QVJ52" s="8"/>
      <c r="QVK52" s="8"/>
      <c r="QVL52" s="8"/>
      <c r="QVM52" s="8"/>
      <c r="QVN52" s="8"/>
      <c r="QVO52" s="8"/>
      <c r="QVP52" s="8"/>
      <c r="QVQ52" s="8"/>
      <c r="QVR52" s="8"/>
      <c r="QVS52" s="8"/>
      <c r="QVT52" s="8"/>
      <c r="QVU52" s="8"/>
      <c r="QVV52" s="8"/>
      <c r="QVW52" s="8"/>
      <c r="QVX52" s="8"/>
      <c r="QVY52" s="8"/>
      <c r="QVZ52" s="8"/>
      <c r="QWA52" s="8"/>
      <c r="QWB52" s="8"/>
      <c r="QWC52" s="8"/>
      <c r="QWD52" s="8"/>
      <c r="QWE52" s="8"/>
      <c r="QWF52" s="8"/>
      <c r="QWG52" s="8"/>
      <c r="QWH52" s="8"/>
      <c r="QWI52" s="8"/>
      <c r="QWJ52" s="8"/>
      <c r="QWK52" s="8"/>
      <c r="QWL52" s="8"/>
      <c r="QWM52" s="8"/>
      <c r="QWN52" s="8"/>
      <c r="QWO52" s="8"/>
      <c r="QWP52" s="8"/>
      <c r="QWQ52" s="8"/>
      <c r="QWR52" s="8"/>
      <c r="QWS52" s="8"/>
      <c r="QWT52" s="8"/>
      <c r="QWU52" s="8"/>
      <c r="QWV52" s="8"/>
      <c r="QWW52" s="8"/>
      <c r="QWX52" s="8"/>
      <c r="QWY52" s="8"/>
      <c r="QWZ52" s="8"/>
      <c r="QXA52" s="8"/>
      <c r="QXB52" s="8"/>
      <c r="QXC52" s="8"/>
      <c r="QXD52" s="8"/>
      <c r="QXE52" s="8"/>
      <c r="QXF52" s="8"/>
      <c r="QXG52" s="8"/>
      <c r="QXH52" s="8"/>
      <c r="QXI52" s="8"/>
      <c r="QXJ52" s="8"/>
      <c r="QXK52" s="8"/>
      <c r="QXL52" s="8"/>
      <c r="QXM52" s="8"/>
      <c r="QXN52" s="8"/>
      <c r="QXO52" s="8"/>
      <c r="QXP52" s="8"/>
      <c r="QXQ52" s="8"/>
      <c r="QXR52" s="8"/>
      <c r="QXS52" s="8"/>
      <c r="QXT52" s="8"/>
      <c r="QXU52" s="8"/>
      <c r="QXV52" s="8"/>
      <c r="QXW52" s="8"/>
      <c r="QXX52" s="8"/>
      <c r="QXY52" s="8"/>
      <c r="QXZ52" s="8"/>
      <c r="QYA52" s="8"/>
      <c r="QYB52" s="8"/>
      <c r="QYC52" s="8"/>
      <c r="QYD52" s="8"/>
      <c r="QYE52" s="8"/>
      <c r="QYF52" s="8"/>
      <c r="QYG52" s="8"/>
      <c r="QYH52" s="8"/>
      <c r="QYI52" s="8"/>
      <c r="QYJ52" s="8"/>
      <c r="QYK52" s="8"/>
      <c r="QYL52" s="8"/>
      <c r="QYM52" s="8"/>
      <c r="QYN52" s="8"/>
      <c r="QYO52" s="8"/>
      <c r="QYP52" s="8"/>
      <c r="QYQ52" s="8"/>
      <c r="QYR52" s="8"/>
      <c r="QYS52" s="8"/>
      <c r="QYT52" s="8"/>
      <c r="QYU52" s="8"/>
      <c r="QYV52" s="8"/>
      <c r="QYW52" s="8"/>
      <c r="QYX52" s="8"/>
      <c r="QYY52" s="8"/>
      <c r="QYZ52" s="8"/>
      <c r="QZA52" s="8"/>
      <c r="QZB52" s="8"/>
      <c r="QZC52" s="8"/>
      <c r="QZD52" s="8"/>
      <c r="QZE52" s="8"/>
      <c r="QZF52" s="8"/>
      <c r="QZG52" s="8"/>
      <c r="QZH52" s="8"/>
      <c r="QZI52" s="8"/>
      <c r="QZJ52" s="8"/>
      <c r="QZK52" s="8"/>
      <c r="QZL52" s="8"/>
      <c r="QZM52" s="8"/>
      <c r="QZN52" s="8"/>
      <c r="QZO52" s="8"/>
      <c r="QZP52" s="8"/>
      <c r="QZQ52" s="8"/>
      <c r="QZR52" s="8"/>
      <c r="QZS52" s="8"/>
      <c r="QZT52" s="8"/>
      <c r="QZU52" s="8"/>
      <c r="QZV52" s="8"/>
      <c r="QZW52" s="8"/>
      <c r="QZX52" s="8"/>
      <c r="QZY52" s="8"/>
      <c r="QZZ52" s="8"/>
      <c r="RAA52" s="8"/>
      <c r="RAB52" s="8"/>
      <c r="RAC52" s="8"/>
      <c r="RAD52" s="8"/>
      <c r="RAE52" s="8"/>
      <c r="RAF52" s="8"/>
      <c r="RAG52" s="8"/>
      <c r="RAH52" s="8"/>
      <c r="RAI52" s="8"/>
      <c r="RAJ52" s="8"/>
      <c r="RAK52" s="8"/>
      <c r="RAL52" s="8"/>
      <c r="RAM52" s="8"/>
      <c r="RAN52" s="8"/>
      <c r="RAO52" s="8"/>
      <c r="RAP52" s="8"/>
      <c r="RAQ52" s="8"/>
      <c r="RAR52" s="8"/>
      <c r="RAS52" s="8"/>
      <c r="RAT52" s="8"/>
      <c r="RAU52" s="8"/>
      <c r="RAV52" s="8"/>
      <c r="RAW52" s="8"/>
      <c r="RAX52" s="8"/>
      <c r="RAY52" s="8"/>
      <c r="RAZ52" s="8"/>
      <c r="RBA52" s="8"/>
      <c r="RBB52" s="8"/>
      <c r="RBC52" s="8"/>
      <c r="RBD52" s="8"/>
      <c r="RBE52" s="8"/>
      <c r="RBF52" s="8"/>
      <c r="RBG52" s="8"/>
      <c r="RBH52" s="8"/>
      <c r="RBI52" s="8"/>
      <c r="RBJ52" s="8"/>
      <c r="RBK52" s="8"/>
      <c r="RBL52" s="8"/>
      <c r="RBM52" s="8"/>
      <c r="RBN52" s="8"/>
      <c r="RBO52" s="8"/>
      <c r="RBP52" s="8"/>
      <c r="RBQ52" s="8"/>
      <c r="RBR52" s="8"/>
      <c r="RBS52" s="8"/>
      <c r="RBT52" s="8"/>
      <c r="RBU52" s="8"/>
      <c r="RBV52" s="8"/>
      <c r="RBW52" s="8"/>
      <c r="RBX52" s="8"/>
      <c r="RBY52" s="8"/>
      <c r="RBZ52" s="8"/>
      <c r="RCA52" s="8"/>
      <c r="RCB52" s="8"/>
      <c r="RCC52" s="8"/>
      <c r="RCD52" s="8"/>
      <c r="RCE52" s="8"/>
      <c r="RCF52" s="8"/>
      <c r="RCG52" s="8"/>
      <c r="RCH52" s="8"/>
      <c r="RCI52" s="8"/>
      <c r="RCJ52" s="8"/>
      <c r="RCK52" s="8"/>
      <c r="RCL52" s="8"/>
      <c r="RCM52" s="8"/>
      <c r="RCN52" s="8"/>
      <c r="RCO52" s="8"/>
      <c r="RCP52" s="8"/>
      <c r="RCQ52" s="8"/>
      <c r="RCR52" s="8"/>
      <c r="RCS52" s="8"/>
      <c r="RCT52" s="8"/>
      <c r="RCU52" s="8"/>
      <c r="RCV52" s="8"/>
      <c r="RCW52" s="8"/>
      <c r="RCX52" s="8"/>
      <c r="RCY52" s="8"/>
      <c r="RCZ52" s="8"/>
      <c r="RDA52" s="8"/>
      <c r="RDB52" s="8"/>
      <c r="RDC52" s="8"/>
      <c r="RDD52" s="8"/>
      <c r="RDE52" s="8"/>
      <c r="RDF52" s="8"/>
      <c r="RDG52" s="8"/>
      <c r="RDH52" s="8"/>
      <c r="RDI52" s="8"/>
      <c r="RDJ52" s="8"/>
      <c r="RDK52" s="8"/>
      <c r="RDL52" s="8"/>
      <c r="RDM52" s="8"/>
      <c r="RDN52" s="8"/>
      <c r="RDO52" s="8"/>
      <c r="RDP52" s="8"/>
      <c r="RDQ52" s="8"/>
      <c r="RDR52" s="8"/>
      <c r="RDS52" s="8"/>
      <c r="RDT52" s="8"/>
      <c r="RDU52" s="8"/>
      <c r="RDV52" s="8"/>
      <c r="RDW52" s="8"/>
      <c r="RDX52" s="8"/>
      <c r="RDY52" s="8"/>
      <c r="RDZ52" s="8"/>
      <c r="REA52" s="8"/>
      <c r="REB52" s="8"/>
      <c r="REC52" s="8"/>
      <c r="RED52" s="8"/>
      <c r="REE52" s="8"/>
      <c r="REF52" s="8"/>
      <c r="REG52" s="8"/>
      <c r="REH52" s="8"/>
      <c r="REI52" s="8"/>
      <c r="REJ52" s="8"/>
      <c r="REK52" s="8"/>
      <c r="REL52" s="8"/>
      <c r="REM52" s="8"/>
      <c r="REN52" s="8"/>
      <c r="REO52" s="8"/>
      <c r="REP52" s="8"/>
      <c r="REQ52" s="8"/>
      <c r="RER52" s="8"/>
      <c r="RES52" s="8"/>
      <c r="RET52" s="8"/>
      <c r="REU52" s="8"/>
      <c r="REV52" s="8"/>
      <c r="REW52" s="8"/>
      <c r="REX52" s="8"/>
      <c r="REY52" s="8"/>
      <c r="REZ52" s="8"/>
      <c r="RFA52" s="8"/>
      <c r="RFB52" s="8"/>
      <c r="RFC52" s="8"/>
      <c r="RFD52" s="8"/>
      <c r="RFE52" s="8"/>
      <c r="RFF52" s="8"/>
      <c r="RFG52" s="8"/>
      <c r="RFH52" s="8"/>
      <c r="RFI52" s="8"/>
      <c r="RFJ52" s="8"/>
      <c r="RFK52" s="8"/>
      <c r="RFL52" s="8"/>
      <c r="RFM52" s="8"/>
      <c r="RFN52" s="8"/>
      <c r="RFO52" s="8"/>
      <c r="RFP52" s="8"/>
      <c r="RFQ52" s="8"/>
      <c r="RFR52" s="8"/>
      <c r="RFS52" s="8"/>
      <c r="RFT52" s="8"/>
      <c r="RFU52" s="8"/>
      <c r="RFV52" s="8"/>
      <c r="RFW52" s="8"/>
      <c r="RFX52" s="8"/>
      <c r="RFY52" s="8"/>
      <c r="RFZ52" s="8"/>
      <c r="RGA52" s="8"/>
      <c r="RGB52" s="8"/>
      <c r="RGC52" s="8"/>
      <c r="RGD52" s="8"/>
      <c r="RGE52" s="8"/>
      <c r="RGF52" s="8"/>
      <c r="RGG52" s="8"/>
      <c r="RGH52" s="8"/>
      <c r="RGI52" s="8"/>
      <c r="RGJ52" s="8"/>
      <c r="RGK52" s="8"/>
      <c r="RGL52" s="8"/>
      <c r="RGM52" s="8"/>
      <c r="RGN52" s="8"/>
      <c r="RGO52" s="8"/>
      <c r="RGP52" s="8"/>
      <c r="RGQ52" s="8"/>
      <c r="RGR52" s="8"/>
      <c r="RGS52" s="8"/>
      <c r="RGT52" s="8"/>
      <c r="RGU52" s="8"/>
      <c r="RGV52" s="8"/>
      <c r="RGW52" s="8"/>
      <c r="RGX52" s="8"/>
      <c r="RGY52" s="8"/>
      <c r="RGZ52" s="8"/>
      <c r="RHA52" s="8"/>
      <c r="RHB52" s="8"/>
      <c r="RHC52" s="8"/>
      <c r="RHD52" s="8"/>
      <c r="RHE52" s="8"/>
      <c r="RHF52" s="8"/>
      <c r="RHG52" s="8"/>
      <c r="RHH52" s="8"/>
      <c r="RHI52" s="8"/>
      <c r="RHJ52" s="8"/>
      <c r="RHK52" s="8"/>
      <c r="RHL52" s="8"/>
      <c r="RHM52" s="8"/>
      <c r="RHN52" s="8"/>
      <c r="RHO52" s="8"/>
      <c r="RHP52" s="8"/>
      <c r="RHQ52" s="8"/>
      <c r="RHR52" s="8"/>
      <c r="RHS52" s="8"/>
      <c r="RHT52" s="8"/>
      <c r="RHU52" s="8"/>
      <c r="RHV52" s="8"/>
      <c r="RHW52" s="8"/>
      <c r="RHX52" s="8"/>
      <c r="RHY52" s="8"/>
      <c r="RHZ52" s="8"/>
      <c r="RIA52" s="8"/>
      <c r="RIB52" s="8"/>
      <c r="RIC52" s="8"/>
      <c r="RID52" s="8"/>
      <c r="RIE52" s="8"/>
      <c r="RIF52" s="8"/>
      <c r="RIG52" s="8"/>
      <c r="RIH52" s="8"/>
      <c r="RII52" s="8"/>
      <c r="RIJ52" s="8"/>
      <c r="RIK52" s="8"/>
      <c r="RIL52" s="8"/>
      <c r="RIM52" s="8"/>
      <c r="RIN52" s="8"/>
      <c r="RIO52" s="8"/>
      <c r="RIP52" s="8"/>
      <c r="RIQ52" s="8"/>
      <c r="RIR52" s="8"/>
      <c r="RIS52" s="8"/>
      <c r="RIT52" s="8"/>
      <c r="RIU52" s="8"/>
      <c r="RIV52" s="8"/>
      <c r="RIW52" s="8"/>
      <c r="RIX52" s="8"/>
      <c r="RIY52" s="8"/>
      <c r="RIZ52" s="8"/>
      <c r="RJA52" s="8"/>
      <c r="RJB52" s="8"/>
      <c r="RJC52" s="8"/>
      <c r="RJD52" s="8"/>
      <c r="RJE52" s="8"/>
      <c r="RJF52" s="8"/>
      <c r="RJG52" s="8"/>
      <c r="RJH52" s="8"/>
      <c r="RJI52" s="8"/>
      <c r="RJJ52" s="8"/>
      <c r="RJK52" s="8"/>
      <c r="RJL52" s="8"/>
      <c r="RJM52" s="8"/>
      <c r="RJN52" s="8"/>
      <c r="RJO52" s="8"/>
      <c r="RJP52" s="8"/>
      <c r="RJQ52" s="8"/>
      <c r="RJR52" s="8"/>
      <c r="RJS52" s="8"/>
      <c r="RJT52" s="8"/>
      <c r="RJU52" s="8"/>
      <c r="RJV52" s="8"/>
      <c r="RJW52" s="8"/>
      <c r="RJX52" s="8"/>
      <c r="RJY52" s="8"/>
      <c r="RJZ52" s="8"/>
      <c r="RKA52" s="8"/>
      <c r="RKB52" s="8"/>
      <c r="RKC52" s="8"/>
      <c r="RKD52" s="8"/>
      <c r="RKE52" s="8"/>
      <c r="RKF52" s="8"/>
      <c r="RKG52" s="8"/>
      <c r="RKH52" s="8"/>
      <c r="RKI52" s="8"/>
      <c r="RKJ52" s="8"/>
      <c r="RKK52" s="8"/>
      <c r="RKL52" s="8"/>
      <c r="RKM52" s="8"/>
      <c r="RKN52" s="8"/>
      <c r="RKO52" s="8"/>
      <c r="RKP52" s="8"/>
      <c r="RKQ52" s="8"/>
      <c r="RKR52" s="8"/>
      <c r="RKS52" s="8"/>
      <c r="RKT52" s="8"/>
      <c r="RKU52" s="8"/>
      <c r="RKV52" s="8"/>
      <c r="RKW52" s="8"/>
      <c r="RKX52" s="8"/>
      <c r="RKY52" s="8"/>
      <c r="RKZ52" s="8"/>
      <c r="RLA52" s="8"/>
      <c r="RLB52" s="8"/>
      <c r="RLC52" s="8"/>
      <c r="RLD52" s="8"/>
      <c r="RLE52" s="8"/>
      <c r="RLF52" s="8"/>
      <c r="RLG52" s="8"/>
      <c r="RLH52" s="8"/>
      <c r="RLI52" s="8"/>
      <c r="RLJ52" s="8"/>
      <c r="RLK52" s="8"/>
      <c r="RLL52" s="8"/>
      <c r="RLM52" s="8"/>
      <c r="RLN52" s="8"/>
      <c r="RLO52" s="8"/>
      <c r="RLP52" s="8"/>
      <c r="RLQ52" s="8"/>
      <c r="RLR52" s="8"/>
      <c r="RLS52" s="8"/>
      <c r="RLT52" s="8"/>
      <c r="RLU52" s="8"/>
      <c r="RLV52" s="8"/>
      <c r="RLW52" s="8"/>
      <c r="RLX52" s="8"/>
      <c r="RLY52" s="8"/>
      <c r="RLZ52" s="8"/>
      <c r="RMA52" s="8"/>
      <c r="RMB52" s="8"/>
      <c r="RMC52" s="8"/>
      <c r="RMD52" s="8"/>
      <c r="RME52" s="8"/>
      <c r="RMF52" s="8"/>
      <c r="RMG52" s="8"/>
      <c r="RMH52" s="8"/>
      <c r="RMI52" s="8"/>
      <c r="RMJ52" s="8"/>
      <c r="RMK52" s="8"/>
      <c r="RML52" s="8"/>
      <c r="RMM52" s="8"/>
      <c r="RMN52" s="8"/>
      <c r="RMO52" s="8"/>
      <c r="RMP52" s="8"/>
      <c r="RMQ52" s="8"/>
      <c r="RMR52" s="8"/>
      <c r="RMS52" s="8"/>
      <c r="RMT52" s="8"/>
      <c r="RMU52" s="8"/>
      <c r="RMV52" s="8"/>
      <c r="RMW52" s="8"/>
      <c r="RMX52" s="8"/>
      <c r="RMY52" s="8"/>
      <c r="RMZ52" s="8"/>
      <c r="RNA52" s="8"/>
      <c r="RNB52" s="8"/>
      <c r="RNC52" s="8"/>
      <c r="RND52" s="8"/>
      <c r="RNE52" s="8"/>
      <c r="RNF52" s="8"/>
      <c r="RNG52" s="8"/>
      <c r="RNH52" s="8"/>
      <c r="RNI52" s="8"/>
      <c r="RNJ52" s="8"/>
      <c r="RNK52" s="8"/>
      <c r="RNL52" s="8"/>
      <c r="RNM52" s="8"/>
      <c r="RNN52" s="8"/>
      <c r="RNO52" s="8"/>
      <c r="RNP52" s="8"/>
      <c r="RNQ52" s="8"/>
      <c r="RNR52" s="8"/>
      <c r="RNS52" s="8"/>
      <c r="RNT52" s="8"/>
      <c r="RNU52" s="8"/>
      <c r="RNV52" s="8"/>
      <c r="RNW52" s="8"/>
      <c r="RNX52" s="8"/>
      <c r="RNY52" s="8"/>
      <c r="RNZ52" s="8"/>
      <c r="ROA52" s="8"/>
      <c r="ROB52" s="8"/>
      <c r="ROC52" s="8"/>
      <c r="ROD52" s="8"/>
      <c r="ROE52" s="8"/>
      <c r="ROF52" s="8"/>
      <c r="ROG52" s="8"/>
      <c r="ROH52" s="8"/>
      <c r="ROI52" s="8"/>
      <c r="ROJ52" s="8"/>
      <c r="ROK52" s="8"/>
      <c r="ROL52" s="8"/>
      <c r="ROM52" s="8"/>
      <c r="RON52" s="8"/>
      <c r="ROO52" s="8"/>
      <c r="ROP52" s="8"/>
      <c r="ROQ52" s="8"/>
      <c r="ROR52" s="8"/>
      <c r="ROS52" s="8"/>
      <c r="ROT52" s="8"/>
      <c r="ROU52" s="8"/>
      <c r="ROV52" s="8"/>
      <c r="ROW52" s="8"/>
      <c r="ROX52" s="8"/>
      <c r="ROY52" s="8"/>
      <c r="ROZ52" s="8"/>
      <c r="RPA52" s="8"/>
      <c r="RPB52" s="8"/>
      <c r="RPC52" s="8"/>
      <c r="RPD52" s="8"/>
      <c r="RPE52" s="8"/>
      <c r="RPF52" s="8"/>
      <c r="RPG52" s="8"/>
      <c r="RPH52" s="8"/>
      <c r="RPI52" s="8"/>
      <c r="RPJ52" s="8"/>
      <c r="RPK52" s="8"/>
      <c r="RPL52" s="8"/>
      <c r="RPM52" s="8"/>
      <c r="RPN52" s="8"/>
      <c r="RPO52" s="8"/>
      <c r="RPP52" s="8"/>
      <c r="RPQ52" s="8"/>
      <c r="RPR52" s="8"/>
      <c r="RPS52" s="8"/>
      <c r="RPT52" s="8"/>
      <c r="RPU52" s="8"/>
      <c r="RPV52" s="8"/>
      <c r="RPW52" s="8"/>
      <c r="RPX52" s="8"/>
      <c r="RPY52" s="8"/>
      <c r="RPZ52" s="8"/>
      <c r="RQA52" s="8"/>
      <c r="RQB52" s="8"/>
      <c r="RQC52" s="8"/>
      <c r="RQD52" s="8"/>
      <c r="RQE52" s="8"/>
      <c r="RQF52" s="8"/>
      <c r="RQG52" s="8"/>
      <c r="RQH52" s="8"/>
      <c r="RQI52" s="8"/>
      <c r="RQJ52" s="8"/>
      <c r="RQK52" s="8"/>
      <c r="RQL52" s="8"/>
      <c r="RQM52" s="8"/>
      <c r="RQN52" s="8"/>
      <c r="RQO52" s="8"/>
      <c r="RQP52" s="8"/>
      <c r="RQQ52" s="8"/>
      <c r="RQR52" s="8"/>
      <c r="RQS52" s="8"/>
      <c r="RQT52" s="8"/>
      <c r="RQU52" s="8"/>
      <c r="RQV52" s="8"/>
      <c r="RQW52" s="8"/>
      <c r="RQX52" s="8"/>
      <c r="RQY52" s="8"/>
      <c r="RQZ52" s="8"/>
      <c r="RRA52" s="8"/>
      <c r="RRB52" s="8"/>
      <c r="RRC52" s="8"/>
      <c r="RRD52" s="8"/>
      <c r="RRE52" s="8"/>
      <c r="RRF52" s="8"/>
      <c r="RRG52" s="8"/>
      <c r="RRH52" s="8"/>
      <c r="RRI52" s="8"/>
      <c r="RRJ52" s="8"/>
      <c r="RRK52" s="8"/>
      <c r="RRL52" s="8"/>
      <c r="RRM52" s="8"/>
      <c r="RRN52" s="8"/>
      <c r="RRO52" s="8"/>
      <c r="RRP52" s="8"/>
      <c r="RRQ52" s="8"/>
      <c r="RRR52" s="8"/>
      <c r="RRS52" s="8"/>
      <c r="RRT52" s="8"/>
      <c r="RRU52" s="8"/>
      <c r="RRV52" s="8"/>
      <c r="RRW52" s="8"/>
      <c r="RRX52" s="8"/>
      <c r="RRY52" s="8"/>
      <c r="RRZ52" s="8"/>
      <c r="RSA52" s="8"/>
      <c r="RSB52" s="8"/>
      <c r="RSC52" s="8"/>
      <c r="RSD52" s="8"/>
      <c r="RSE52" s="8"/>
      <c r="RSF52" s="8"/>
      <c r="RSG52" s="8"/>
      <c r="RSH52" s="8"/>
      <c r="RSI52" s="8"/>
      <c r="RSJ52" s="8"/>
      <c r="RSK52" s="8"/>
      <c r="RSL52" s="8"/>
      <c r="RSM52" s="8"/>
      <c r="RSN52" s="8"/>
      <c r="RSO52" s="8"/>
      <c r="RSP52" s="8"/>
      <c r="RSQ52" s="8"/>
      <c r="RSR52" s="8"/>
      <c r="RSS52" s="8"/>
      <c r="RST52" s="8"/>
      <c r="RSU52" s="8"/>
      <c r="RSV52" s="8"/>
      <c r="RSW52" s="8"/>
      <c r="RSX52" s="8"/>
      <c r="RSY52" s="8"/>
      <c r="RSZ52" s="8"/>
      <c r="RTA52" s="8"/>
      <c r="RTB52" s="8"/>
      <c r="RTC52" s="8"/>
      <c r="RTD52" s="8"/>
      <c r="RTE52" s="8"/>
      <c r="RTF52" s="8"/>
      <c r="RTG52" s="8"/>
      <c r="RTH52" s="8"/>
      <c r="RTI52" s="8"/>
      <c r="RTJ52" s="8"/>
      <c r="RTK52" s="8"/>
      <c r="RTL52" s="8"/>
      <c r="RTM52" s="8"/>
      <c r="RTN52" s="8"/>
      <c r="RTO52" s="8"/>
      <c r="RTP52" s="8"/>
      <c r="RTQ52" s="8"/>
      <c r="RTR52" s="8"/>
      <c r="RTS52" s="8"/>
      <c r="RTT52" s="8"/>
      <c r="RTU52" s="8"/>
      <c r="RTV52" s="8"/>
      <c r="RTW52" s="8"/>
      <c r="RTX52" s="8"/>
      <c r="RTY52" s="8"/>
      <c r="RTZ52" s="8"/>
      <c r="RUA52" s="8"/>
      <c r="RUB52" s="8"/>
      <c r="RUC52" s="8"/>
      <c r="RUD52" s="8"/>
      <c r="RUE52" s="8"/>
      <c r="RUF52" s="8"/>
      <c r="RUG52" s="8"/>
      <c r="RUH52" s="8"/>
      <c r="RUI52" s="8"/>
      <c r="RUJ52" s="8"/>
      <c r="RUK52" s="8"/>
      <c r="RUL52" s="8"/>
      <c r="RUM52" s="8"/>
      <c r="RUN52" s="8"/>
      <c r="RUO52" s="8"/>
      <c r="RUP52" s="8"/>
      <c r="RUQ52" s="8"/>
      <c r="RUR52" s="8"/>
      <c r="RUS52" s="8"/>
      <c r="RUT52" s="8"/>
      <c r="RUU52" s="8"/>
      <c r="RUV52" s="8"/>
      <c r="RUW52" s="8"/>
      <c r="RUX52" s="8"/>
      <c r="RUY52" s="8"/>
      <c r="RUZ52" s="8"/>
      <c r="RVA52" s="8"/>
      <c r="RVB52" s="8"/>
      <c r="RVC52" s="8"/>
      <c r="RVD52" s="8"/>
      <c r="RVE52" s="8"/>
      <c r="RVF52" s="8"/>
      <c r="RVG52" s="8"/>
      <c r="RVH52" s="8"/>
      <c r="RVI52" s="8"/>
      <c r="RVJ52" s="8"/>
      <c r="RVK52" s="8"/>
      <c r="RVL52" s="8"/>
      <c r="RVM52" s="8"/>
      <c r="RVN52" s="8"/>
      <c r="RVO52" s="8"/>
      <c r="RVP52" s="8"/>
      <c r="RVQ52" s="8"/>
      <c r="RVR52" s="8"/>
      <c r="RVS52" s="8"/>
      <c r="RVT52" s="8"/>
      <c r="RVU52" s="8"/>
      <c r="RVV52" s="8"/>
      <c r="RVW52" s="8"/>
      <c r="RVX52" s="8"/>
      <c r="RVY52" s="8"/>
      <c r="RVZ52" s="8"/>
      <c r="RWA52" s="8"/>
      <c r="RWB52" s="8"/>
      <c r="RWC52" s="8"/>
      <c r="RWD52" s="8"/>
      <c r="RWE52" s="8"/>
      <c r="RWF52" s="8"/>
      <c r="RWG52" s="8"/>
      <c r="RWH52" s="8"/>
      <c r="RWI52" s="8"/>
      <c r="RWJ52" s="8"/>
      <c r="RWK52" s="8"/>
      <c r="RWL52" s="8"/>
      <c r="RWM52" s="8"/>
      <c r="RWN52" s="8"/>
      <c r="RWO52" s="8"/>
      <c r="RWP52" s="8"/>
      <c r="RWQ52" s="8"/>
      <c r="RWR52" s="8"/>
      <c r="RWS52" s="8"/>
      <c r="RWT52" s="8"/>
      <c r="RWU52" s="8"/>
      <c r="RWV52" s="8"/>
      <c r="RWW52" s="8"/>
      <c r="RWX52" s="8"/>
      <c r="RWY52" s="8"/>
      <c r="RWZ52" s="8"/>
      <c r="RXA52" s="8"/>
      <c r="RXB52" s="8"/>
      <c r="RXC52" s="8"/>
      <c r="RXD52" s="8"/>
      <c r="RXE52" s="8"/>
      <c r="RXF52" s="8"/>
      <c r="RXG52" s="8"/>
      <c r="RXH52" s="8"/>
      <c r="RXI52" s="8"/>
      <c r="RXJ52" s="8"/>
      <c r="RXK52" s="8"/>
      <c r="RXL52" s="8"/>
      <c r="RXM52" s="8"/>
      <c r="RXN52" s="8"/>
      <c r="RXO52" s="8"/>
      <c r="RXP52" s="8"/>
      <c r="RXQ52" s="8"/>
      <c r="RXR52" s="8"/>
      <c r="RXS52" s="8"/>
      <c r="RXT52" s="8"/>
      <c r="RXU52" s="8"/>
      <c r="RXV52" s="8"/>
      <c r="RXW52" s="8"/>
      <c r="RXX52" s="8"/>
      <c r="RXY52" s="8"/>
      <c r="RXZ52" s="8"/>
      <c r="RYA52" s="8"/>
      <c r="RYB52" s="8"/>
      <c r="RYC52" s="8"/>
      <c r="RYD52" s="8"/>
      <c r="RYE52" s="8"/>
      <c r="RYF52" s="8"/>
      <c r="RYG52" s="8"/>
      <c r="RYH52" s="8"/>
      <c r="RYI52" s="8"/>
      <c r="RYJ52" s="8"/>
      <c r="RYK52" s="8"/>
      <c r="RYL52" s="8"/>
      <c r="RYM52" s="8"/>
      <c r="RYN52" s="8"/>
      <c r="RYO52" s="8"/>
      <c r="RYP52" s="8"/>
      <c r="RYQ52" s="8"/>
      <c r="RYR52" s="8"/>
      <c r="RYS52" s="8"/>
      <c r="RYT52" s="8"/>
      <c r="RYU52" s="8"/>
      <c r="RYV52" s="8"/>
      <c r="RYW52" s="8"/>
      <c r="RYX52" s="8"/>
      <c r="RYY52" s="8"/>
      <c r="RYZ52" s="8"/>
      <c r="RZA52" s="8"/>
      <c r="RZB52" s="8"/>
      <c r="RZC52" s="8"/>
      <c r="RZD52" s="8"/>
      <c r="RZE52" s="8"/>
      <c r="RZF52" s="8"/>
      <c r="RZG52" s="8"/>
      <c r="RZH52" s="8"/>
      <c r="RZI52" s="8"/>
      <c r="RZJ52" s="8"/>
      <c r="RZK52" s="8"/>
      <c r="RZL52" s="8"/>
      <c r="RZM52" s="8"/>
      <c r="RZN52" s="8"/>
      <c r="RZO52" s="8"/>
      <c r="RZP52" s="8"/>
      <c r="RZQ52" s="8"/>
      <c r="RZR52" s="8"/>
      <c r="RZS52" s="8"/>
      <c r="RZT52" s="8"/>
      <c r="RZU52" s="8"/>
      <c r="RZV52" s="8"/>
      <c r="RZW52" s="8"/>
      <c r="RZX52" s="8"/>
      <c r="RZY52" s="8"/>
      <c r="RZZ52" s="8"/>
      <c r="SAA52" s="8"/>
      <c r="SAB52" s="8"/>
      <c r="SAC52" s="8"/>
      <c r="SAD52" s="8"/>
      <c r="SAE52" s="8"/>
      <c r="SAF52" s="8"/>
      <c r="SAG52" s="8"/>
      <c r="SAH52" s="8"/>
      <c r="SAI52" s="8"/>
      <c r="SAJ52" s="8"/>
      <c r="SAK52" s="8"/>
      <c r="SAL52" s="8"/>
      <c r="SAM52" s="8"/>
      <c r="SAN52" s="8"/>
      <c r="SAO52" s="8"/>
      <c r="SAP52" s="8"/>
      <c r="SAQ52" s="8"/>
      <c r="SAR52" s="8"/>
      <c r="SAS52" s="8"/>
      <c r="SAT52" s="8"/>
      <c r="SAU52" s="8"/>
      <c r="SAV52" s="8"/>
      <c r="SAW52" s="8"/>
      <c r="SAX52" s="8"/>
      <c r="SAY52" s="8"/>
      <c r="SAZ52" s="8"/>
      <c r="SBA52" s="8"/>
      <c r="SBB52" s="8"/>
      <c r="SBC52" s="8"/>
      <c r="SBD52" s="8"/>
      <c r="SBE52" s="8"/>
      <c r="SBF52" s="8"/>
      <c r="SBG52" s="8"/>
      <c r="SBH52" s="8"/>
      <c r="SBI52" s="8"/>
      <c r="SBJ52" s="8"/>
      <c r="SBK52" s="8"/>
      <c r="SBL52" s="8"/>
      <c r="SBM52" s="8"/>
      <c r="SBN52" s="8"/>
      <c r="SBO52" s="8"/>
      <c r="SBP52" s="8"/>
      <c r="SBQ52" s="8"/>
      <c r="SBR52" s="8"/>
      <c r="SBS52" s="8"/>
      <c r="SBT52" s="8"/>
      <c r="SBU52" s="8"/>
      <c r="SBV52" s="8"/>
      <c r="SBW52" s="8"/>
      <c r="SBX52" s="8"/>
      <c r="SBY52" s="8"/>
      <c r="SBZ52" s="8"/>
      <c r="SCA52" s="8"/>
      <c r="SCB52" s="8"/>
      <c r="SCC52" s="8"/>
      <c r="SCD52" s="8"/>
      <c r="SCE52" s="8"/>
      <c r="SCF52" s="8"/>
      <c r="SCG52" s="8"/>
      <c r="SCH52" s="8"/>
      <c r="SCI52" s="8"/>
      <c r="SCJ52" s="8"/>
      <c r="SCK52" s="8"/>
      <c r="SCL52" s="8"/>
      <c r="SCM52" s="8"/>
      <c r="SCN52" s="8"/>
      <c r="SCO52" s="8"/>
      <c r="SCP52" s="8"/>
      <c r="SCQ52" s="8"/>
      <c r="SCR52" s="8"/>
      <c r="SCS52" s="8"/>
      <c r="SCT52" s="8"/>
      <c r="SCU52" s="8"/>
      <c r="SCV52" s="8"/>
      <c r="SCW52" s="8"/>
      <c r="SCX52" s="8"/>
      <c r="SCY52" s="8"/>
      <c r="SCZ52" s="8"/>
      <c r="SDA52" s="8"/>
      <c r="SDB52" s="8"/>
      <c r="SDC52" s="8"/>
      <c r="SDD52" s="8"/>
      <c r="SDE52" s="8"/>
      <c r="SDF52" s="8"/>
      <c r="SDG52" s="8"/>
      <c r="SDH52" s="8"/>
      <c r="SDI52" s="8"/>
      <c r="SDJ52" s="8"/>
      <c r="SDK52" s="8"/>
      <c r="SDL52" s="8"/>
      <c r="SDM52" s="8"/>
      <c r="SDN52" s="8"/>
      <c r="SDO52" s="8"/>
      <c r="SDP52" s="8"/>
      <c r="SDQ52" s="8"/>
      <c r="SDR52" s="8"/>
      <c r="SDS52" s="8"/>
      <c r="SDT52" s="8"/>
      <c r="SDU52" s="8"/>
      <c r="SDV52" s="8"/>
      <c r="SDW52" s="8"/>
      <c r="SDX52" s="8"/>
      <c r="SDY52" s="8"/>
      <c r="SDZ52" s="8"/>
      <c r="SEA52" s="8"/>
      <c r="SEB52" s="8"/>
      <c r="SEC52" s="8"/>
      <c r="SED52" s="8"/>
      <c r="SEE52" s="8"/>
      <c r="SEF52" s="8"/>
      <c r="SEG52" s="8"/>
      <c r="SEH52" s="8"/>
      <c r="SEI52" s="8"/>
      <c r="SEJ52" s="8"/>
      <c r="SEK52" s="8"/>
      <c r="SEL52" s="8"/>
      <c r="SEM52" s="8"/>
      <c r="SEN52" s="8"/>
      <c r="SEO52" s="8"/>
      <c r="SEP52" s="8"/>
      <c r="SEQ52" s="8"/>
      <c r="SER52" s="8"/>
      <c r="SES52" s="8"/>
      <c r="SET52" s="8"/>
      <c r="SEU52" s="8"/>
      <c r="SEV52" s="8"/>
      <c r="SEW52" s="8"/>
      <c r="SEX52" s="8"/>
      <c r="SEY52" s="8"/>
      <c r="SEZ52" s="8"/>
      <c r="SFA52" s="8"/>
      <c r="SFB52" s="8"/>
      <c r="SFC52" s="8"/>
      <c r="SFD52" s="8"/>
      <c r="SFE52" s="8"/>
      <c r="SFF52" s="8"/>
      <c r="SFG52" s="8"/>
      <c r="SFH52" s="8"/>
      <c r="SFI52" s="8"/>
      <c r="SFJ52" s="8"/>
      <c r="SFK52" s="8"/>
      <c r="SFL52" s="8"/>
      <c r="SFM52" s="8"/>
      <c r="SFN52" s="8"/>
      <c r="SFO52" s="8"/>
      <c r="SFP52" s="8"/>
      <c r="SFQ52" s="8"/>
      <c r="SFR52" s="8"/>
      <c r="SFS52" s="8"/>
      <c r="SFT52" s="8"/>
      <c r="SFU52" s="8"/>
      <c r="SFV52" s="8"/>
      <c r="SFW52" s="8"/>
      <c r="SFX52" s="8"/>
      <c r="SFY52" s="8"/>
      <c r="SFZ52" s="8"/>
      <c r="SGA52" s="8"/>
      <c r="SGB52" s="8"/>
      <c r="SGC52" s="8"/>
      <c r="SGD52" s="8"/>
      <c r="SGE52" s="8"/>
      <c r="SGF52" s="8"/>
      <c r="SGG52" s="8"/>
      <c r="SGH52" s="8"/>
      <c r="SGI52" s="8"/>
      <c r="SGJ52" s="8"/>
      <c r="SGK52" s="8"/>
      <c r="SGL52" s="8"/>
      <c r="SGM52" s="8"/>
      <c r="SGN52" s="8"/>
      <c r="SGO52" s="8"/>
      <c r="SGP52" s="8"/>
      <c r="SGQ52" s="8"/>
      <c r="SGR52" s="8"/>
      <c r="SGS52" s="8"/>
      <c r="SGT52" s="8"/>
      <c r="SGU52" s="8"/>
      <c r="SGV52" s="8"/>
      <c r="SGW52" s="8"/>
      <c r="SGX52" s="8"/>
      <c r="SGY52" s="8"/>
      <c r="SGZ52" s="8"/>
      <c r="SHA52" s="8"/>
      <c r="SHB52" s="8"/>
      <c r="SHC52" s="8"/>
      <c r="SHD52" s="8"/>
      <c r="SHE52" s="8"/>
      <c r="SHF52" s="8"/>
      <c r="SHG52" s="8"/>
      <c r="SHH52" s="8"/>
      <c r="SHI52" s="8"/>
      <c r="SHJ52" s="8"/>
      <c r="SHK52" s="8"/>
      <c r="SHL52" s="8"/>
      <c r="SHM52" s="8"/>
      <c r="SHN52" s="8"/>
      <c r="SHO52" s="8"/>
      <c r="SHP52" s="8"/>
      <c r="SHQ52" s="8"/>
      <c r="SHR52" s="8"/>
      <c r="SHS52" s="8"/>
      <c r="SHT52" s="8"/>
      <c r="SHU52" s="8"/>
      <c r="SHV52" s="8"/>
      <c r="SHW52" s="8"/>
      <c r="SHX52" s="8"/>
      <c r="SHY52" s="8"/>
      <c r="SHZ52" s="8"/>
      <c r="SIA52" s="8"/>
      <c r="SIB52" s="8"/>
      <c r="SIC52" s="8"/>
      <c r="SID52" s="8"/>
      <c r="SIE52" s="8"/>
      <c r="SIF52" s="8"/>
      <c r="SIG52" s="8"/>
      <c r="SIH52" s="8"/>
      <c r="SII52" s="8"/>
      <c r="SIJ52" s="8"/>
      <c r="SIK52" s="8"/>
      <c r="SIL52" s="8"/>
      <c r="SIM52" s="8"/>
      <c r="SIN52" s="8"/>
      <c r="SIO52" s="8"/>
      <c r="SIP52" s="8"/>
      <c r="SIQ52" s="8"/>
      <c r="SIR52" s="8"/>
      <c r="SIS52" s="8"/>
      <c r="SIT52" s="8"/>
      <c r="SIU52" s="8"/>
      <c r="SIV52" s="8"/>
      <c r="SIW52" s="8"/>
      <c r="SIX52" s="8"/>
      <c r="SIY52" s="8"/>
      <c r="SIZ52" s="8"/>
      <c r="SJA52" s="8"/>
      <c r="SJB52" s="8"/>
      <c r="SJC52" s="8"/>
      <c r="SJD52" s="8"/>
      <c r="SJE52" s="8"/>
      <c r="SJF52" s="8"/>
      <c r="SJG52" s="8"/>
      <c r="SJH52" s="8"/>
      <c r="SJI52" s="8"/>
      <c r="SJJ52" s="8"/>
      <c r="SJK52" s="8"/>
      <c r="SJL52" s="8"/>
      <c r="SJM52" s="8"/>
      <c r="SJN52" s="8"/>
      <c r="SJO52" s="8"/>
      <c r="SJP52" s="8"/>
      <c r="SJQ52" s="8"/>
      <c r="SJR52" s="8"/>
      <c r="SJS52" s="8"/>
      <c r="SJT52" s="8"/>
      <c r="SJU52" s="8"/>
      <c r="SJV52" s="8"/>
      <c r="SJW52" s="8"/>
      <c r="SJX52" s="8"/>
      <c r="SJY52" s="8"/>
      <c r="SJZ52" s="8"/>
      <c r="SKA52" s="8"/>
      <c r="SKB52" s="8"/>
      <c r="SKC52" s="8"/>
      <c r="SKD52" s="8"/>
      <c r="SKE52" s="8"/>
      <c r="SKF52" s="8"/>
      <c r="SKG52" s="8"/>
      <c r="SKH52" s="8"/>
      <c r="SKI52" s="8"/>
      <c r="SKJ52" s="8"/>
      <c r="SKK52" s="8"/>
      <c r="SKL52" s="8"/>
      <c r="SKM52" s="8"/>
      <c r="SKN52" s="8"/>
      <c r="SKO52" s="8"/>
      <c r="SKP52" s="8"/>
      <c r="SKQ52" s="8"/>
      <c r="SKR52" s="8"/>
      <c r="SKS52" s="8"/>
      <c r="SKT52" s="8"/>
      <c r="SKU52" s="8"/>
      <c r="SKV52" s="8"/>
      <c r="SKW52" s="8"/>
      <c r="SKX52" s="8"/>
      <c r="SKY52" s="8"/>
      <c r="SKZ52" s="8"/>
      <c r="SLA52" s="8"/>
      <c r="SLB52" s="8"/>
      <c r="SLC52" s="8"/>
      <c r="SLD52" s="8"/>
      <c r="SLE52" s="8"/>
      <c r="SLF52" s="8"/>
      <c r="SLG52" s="8"/>
      <c r="SLH52" s="8"/>
      <c r="SLI52" s="8"/>
      <c r="SLJ52" s="8"/>
      <c r="SLK52" s="8"/>
      <c r="SLL52" s="8"/>
      <c r="SLM52" s="8"/>
      <c r="SLN52" s="8"/>
      <c r="SLO52" s="8"/>
      <c r="SLP52" s="8"/>
      <c r="SLQ52" s="8"/>
      <c r="SLR52" s="8"/>
      <c r="SLS52" s="8"/>
      <c r="SLT52" s="8"/>
      <c r="SLU52" s="8"/>
      <c r="SLV52" s="8"/>
      <c r="SLW52" s="8"/>
      <c r="SLX52" s="8"/>
      <c r="SLY52" s="8"/>
      <c r="SLZ52" s="8"/>
      <c r="SMA52" s="8"/>
      <c r="SMB52" s="8"/>
      <c r="SMC52" s="8"/>
      <c r="SMD52" s="8"/>
      <c r="SME52" s="8"/>
      <c r="SMF52" s="8"/>
      <c r="SMG52" s="8"/>
      <c r="SMH52" s="8"/>
      <c r="SMI52" s="8"/>
      <c r="SMJ52" s="8"/>
      <c r="SMK52" s="8"/>
      <c r="SML52" s="8"/>
      <c r="SMM52" s="8"/>
      <c r="SMN52" s="8"/>
      <c r="SMO52" s="8"/>
      <c r="SMP52" s="8"/>
      <c r="SMQ52" s="8"/>
      <c r="SMR52" s="8"/>
      <c r="SMS52" s="8"/>
      <c r="SMT52" s="8"/>
      <c r="SMU52" s="8"/>
      <c r="SMV52" s="8"/>
      <c r="SMW52" s="8"/>
      <c r="SMX52" s="8"/>
      <c r="SMY52" s="8"/>
      <c r="SMZ52" s="8"/>
      <c r="SNA52" s="8"/>
      <c r="SNB52" s="8"/>
      <c r="SNC52" s="8"/>
      <c r="SND52" s="8"/>
      <c r="SNE52" s="8"/>
      <c r="SNF52" s="8"/>
      <c r="SNG52" s="8"/>
      <c r="SNH52" s="8"/>
      <c r="SNI52" s="8"/>
      <c r="SNJ52" s="8"/>
      <c r="SNK52" s="8"/>
      <c r="SNL52" s="8"/>
      <c r="SNM52" s="8"/>
      <c r="SNN52" s="8"/>
      <c r="SNO52" s="8"/>
      <c r="SNP52" s="8"/>
      <c r="SNQ52" s="8"/>
      <c r="SNR52" s="8"/>
      <c r="SNS52" s="8"/>
      <c r="SNT52" s="8"/>
      <c r="SNU52" s="8"/>
      <c r="SNV52" s="8"/>
      <c r="SNW52" s="8"/>
      <c r="SNX52" s="8"/>
      <c r="SNY52" s="8"/>
      <c r="SNZ52" s="8"/>
      <c r="SOA52" s="8"/>
      <c r="SOB52" s="8"/>
      <c r="SOC52" s="8"/>
      <c r="SOD52" s="8"/>
      <c r="SOE52" s="8"/>
      <c r="SOF52" s="8"/>
      <c r="SOG52" s="8"/>
      <c r="SOH52" s="8"/>
      <c r="SOI52" s="8"/>
      <c r="SOJ52" s="8"/>
      <c r="SOK52" s="8"/>
      <c r="SOL52" s="8"/>
      <c r="SOM52" s="8"/>
      <c r="SON52" s="8"/>
      <c r="SOO52" s="8"/>
      <c r="SOP52" s="8"/>
      <c r="SOQ52" s="8"/>
      <c r="SOR52" s="8"/>
      <c r="SOS52" s="8"/>
      <c r="SOT52" s="8"/>
      <c r="SOU52" s="8"/>
      <c r="SOV52" s="8"/>
      <c r="SOW52" s="8"/>
      <c r="SOX52" s="8"/>
      <c r="SOY52" s="8"/>
      <c r="SOZ52" s="8"/>
      <c r="SPA52" s="8"/>
      <c r="SPB52" s="8"/>
      <c r="SPC52" s="8"/>
      <c r="SPD52" s="8"/>
      <c r="SPE52" s="8"/>
      <c r="SPF52" s="8"/>
      <c r="SPG52" s="8"/>
      <c r="SPH52" s="8"/>
      <c r="SPI52" s="8"/>
      <c r="SPJ52" s="8"/>
      <c r="SPK52" s="8"/>
      <c r="SPL52" s="8"/>
      <c r="SPM52" s="8"/>
      <c r="SPN52" s="8"/>
      <c r="SPO52" s="8"/>
      <c r="SPP52" s="8"/>
      <c r="SPQ52" s="8"/>
      <c r="SPR52" s="8"/>
      <c r="SPS52" s="8"/>
      <c r="SPT52" s="8"/>
      <c r="SPU52" s="8"/>
      <c r="SPV52" s="8"/>
      <c r="SPW52" s="8"/>
      <c r="SPX52" s="8"/>
      <c r="SPY52" s="8"/>
      <c r="SPZ52" s="8"/>
      <c r="SQA52" s="8"/>
      <c r="SQB52" s="8"/>
      <c r="SQC52" s="8"/>
      <c r="SQD52" s="8"/>
      <c r="SQE52" s="8"/>
      <c r="SQF52" s="8"/>
      <c r="SQG52" s="8"/>
      <c r="SQH52" s="8"/>
      <c r="SQI52" s="8"/>
      <c r="SQJ52" s="8"/>
      <c r="SQK52" s="8"/>
      <c r="SQL52" s="8"/>
      <c r="SQM52" s="8"/>
      <c r="SQN52" s="8"/>
      <c r="SQO52" s="8"/>
      <c r="SQP52" s="8"/>
      <c r="SQQ52" s="8"/>
      <c r="SQR52" s="8"/>
      <c r="SQS52" s="8"/>
      <c r="SQT52" s="8"/>
      <c r="SQU52" s="8"/>
      <c r="SQV52" s="8"/>
      <c r="SQW52" s="8"/>
      <c r="SQX52" s="8"/>
      <c r="SQY52" s="8"/>
      <c r="SQZ52" s="8"/>
      <c r="SRA52" s="8"/>
      <c r="SRB52" s="8"/>
      <c r="SRC52" s="8"/>
      <c r="SRD52" s="8"/>
      <c r="SRE52" s="8"/>
      <c r="SRF52" s="8"/>
      <c r="SRG52" s="8"/>
      <c r="SRH52" s="8"/>
      <c r="SRI52" s="8"/>
      <c r="SRJ52" s="8"/>
      <c r="SRK52" s="8"/>
      <c r="SRL52" s="8"/>
      <c r="SRM52" s="8"/>
      <c r="SRN52" s="8"/>
      <c r="SRO52" s="8"/>
      <c r="SRP52" s="8"/>
      <c r="SRQ52" s="8"/>
      <c r="SRR52" s="8"/>
      <c r="SRS52" s="8"/>
      <c r="SRT52" s="8"/>
      <c r="SRU52" s="8"/>
      <c r="SRV52" s="8"/>
      <c r="SRW52" s="8"/>
      <c r="SRX52" s="8"/>
      <c r="SRY52" s="8"/>
      <c r="SRZ52" s="8"/>
      <c r="SSA52" s="8"/>
      <c r="SSB52" s="8"/>
      <c r="SSC52" s="8"/>
      <c r="SSD52" s="8"/>
      <c r="SSE52" s="8"/>
      <c r="SSF52" s="8"/>
      <c r="SSG52" s="8"/>
      <c r="SSH52" s="8"/>
      <c r="SSI52" s="8"/>
      <c r="SSJ52" s="8"/>
      <c r="SSK52" s="8"/>
      <c r="SSL52" s="8"/>
      <c r="SSM52" s="8"/>
      <c r="SSN52" s="8"/>
      <c r="SSO52" s="8"/>
      <c r="SSP52" s="8"/>
      <c r="SSQ52" s="8"/>
      <c r="SSR52" s="8"/>
      <c r="SSS52" s="8"/>
      <c r="SST52" s="8"/>
      <c r="SSU52" s="8"/>
      <c r="SSV52" s="8"/>
      <c r="SSW52" s="8"/>
      <c r="SSX52" s="8"/>
      <c r="SSY52" s="8"/>
      <c r="SSZ52" s="8"/>
      <c r="STA52" s="8"/>
      <c r="STB52" s="8"/>
      <c r="STC52" s="8"/>
      <c r="STD52" s="8"/>
      <c r="STE52" s="8"/>
      <c r="STF52" s="8"/>
      <c r="STG52" s="8"/>
      <c r="STH52" s="8"/>
      <c r="STI52" s="8"/>
      <c r="STJ52" s="8"/>
      <c r="STK52" s="8"/>
      <c r="STL52" s="8"/>
      <c r="STM52" s="8"/>
      <c r="STN52" s="8"/>
      <c r="STO52" s="8"/>
      <c r="STP52" s="8"/>
      <c r="STQ52" s="8"/>
      <c r="STR52" s="8"/>
      <c r="STS52" s="8"/>
      <c r="STT52" s="8"/>
      <c r="STU52" s="8"/>
      <c r="STV52" s="8"/>
      <c r="STW52" s="8"/>
      <c r="STX52" s="8"/>
      <c r="STY52" s="8"/>
      <c r="STZ52" s="8"/>
      <c r="SUA52" s="8"/>
      <c r="SUB52" s="8"/>
      <c r="SUC52" s="8"/>
      <c r="SUD52" s="8"/>
      <c r="SUE52" s="8"/>
      <c r="SUF52" s="8"/>
      <c r="SUG52" s="8"/>
      <c r="SUH52" s="8"/>
      <c r="SUI52" s="8"/>
      <c r="SUJ52" s="8"/>
      <c r="SUK52" s="8"/>
      <c r="SUL52" s="8"/>
      <c r="SUM52" s="8"/>
      <c r="SUN52" s="8"/>
      <c r="SUO52" s="8"/>
      <c r="SUP52" s="8"/>
      <c r="SUQ52" s="8"/>
      <c r="SUR52" s="8"/>
      <c r="SUS52" s="8"/>
      <c r="SUT52" s="8"/>
      <c r="SUU52" s="8"/>
      <c r="SUV52" s="8"/>
      <c r="SUW52" s="8"/>
      <c r="SUX52" s="8"/>
      <c r="SUY52" s="8"/>
      <c r="SUZ52" s="8"/>
      <c r="SVA52" s="8"/>
      <c r="SVB52" s="8"/>
      <c r="SVC52" s="8"/>
      <c r="SVD52" s="8"/>
      <c r="SVE52" s="8"/>
      <c r="SVF52" s="8"/>
      <c r="SVG52" s="8"/>
      <c r="SVH52" s="8"/>
      <c r="SVI52" s="8"/>
      <c r="SVJ52" s="8"/>
      <c r="SVK52" s="8"/>
      <c r="SVL52" s="8"/>
      <c r="SVM52" s="8"/>
      <c r="SVN52" s="8"/>
      <c r="SVO52" s="8"/>
      <c r="SVP52" s="8"/>
      <c r="SVQ52" s="8"/>
      <c r="SVR52" s="8"/>
      <c r="SVS52" s="8"/>
      <c r="SVT52" s="8"/>
      <c r="SVU52" s="8"/>
      <c r="SVV52" s="8"/>
      <c r="SVW52" s="8"/>
      <c r="SVX52" s="8"/>
      <c r="SVY52" s="8"/>
      <c r="SVZ52" s="8"/>
      <c r="SWA52" s="8"/>
      <c r="SWB52" s="8"/>
      <c r="SWC52" s="8"/>
      <c r="SWD52" s="8"/>
      <c r="SWE52" s="8"/>
      <c r="SWF52" s="8"/>
      <c r="SWG52" s="8"/>
      <c r="SWH52" s="8"/>
      <c r="SWI52" s="8"/>
      <c r="SWJ52" s="8"/>
      <c r="SWK52" s="8"/>
      <c r="SWL52" s="8"/>
      <c r="SWM52" s="8"/>
      <c r="SWN52" s="8"/>
      <c r="SWO52" s="8"/>
      <c r="SWP52" s="8"/>
      <c r="SWQ52" s="8"/>
      <c r="SWR52" s="8"/>
      <c r="SWS52" s="8"/>
      <c r="SWT52" s="8"/>
      <c r="SWU52" s="8"/>
      <c r="SWV52" s="8"/>
      <c r="SWW52" s="8"/>
      <c r="SWX52" s="8"/>
      <c r="SWY52" s="8"/>
      <c r="SWZ52" s="8"/>
      <c r="SXA52" s="8"/>
      <c r="SXB52" s="8"/>
      <c r="SXC52" s="8"/>
      <c r="SXD52" s="8"/>
      <c r="SXE52" s="8"/>
      <c r="SXF52" s="8"/>
      <c r="SXG52" s="8"/>
      <c r="SXH52" s="8"/>
      <c r="SXI52" s="8"/>
      <c r="SXJ52" s="8"/>
      <c r="SXK52" s="8"/>
      <c r="SXL52" s="8"/>
      <c r="SXM52" s="8"/>
      <c r="SXN52" s="8"/>
      <c r="SXO52" s="8"/>
      <c r="SXP52" s="8"/>
      <c r="SXQ52" s="8"/>
      <c r="SXR52" s="8"/>
      <c r="SXS52" s="8"/>
      <c r="SXT52" s="8"/>
      <c r="SXU52" s="8"/>
      <c r="SXV52" s="8"/>
      <c r="SXW52" s="8"/>
      <c r="SXX52" s="8"/>
      <c r="SXY52" s="8"/>
      <c r="SXZ52" s="8"/>
      <c r="SYA52" s="8"/>
      <c r="SYB52" s="8"/>
      <c r="SYC52" s="8"/>
      <c r="SYD52" s="8"/>
      <c r="SYE52" s="8"/>
      <c r="SYF52" s="8"/>
      <c r="SYG52" s="8"/>
      <c r="SYH52" s="8"/>
      <c r="SYI52" s="8"/>
      <c r="SYJ52" s="8"/>
      <c r="SYK52" s="8"/>
      <c r="SYL52" s="8"/>
      <c r="SYM52" s="8"/>
      <c r="SYN52" s="8"/>
      <c r="SYO52" s="8"/>
      <c r="SYP52" s="8"/>
      <c r="SYQ52" s="8"/>
      <c r="SYR52" s="8"/>
      <c r="SYS52" s="8"/>
      <c r="SYT52" s="8"/>
      <c r="SYU52" s="8"/>
      <c r="SYV52" s="8"/>
      <c r="SYW52" s="8"/>
      <c r="SYX52" s="8"/>
      <c r="SYY52" s="8"/>
      <c r="SYZ52" s="8"/>
      <c r="SZA52" s="8"/>
      <c r="SZB52" s="8"/>
      <c r="SZC52" s="8"/>
      <c r="SZD52" s="8"/>
      <c r="SZE52" s="8"/>
      <c r="SZF52" s="8"/>
      <c r="SZG52" s="8"/>
      <c r="SZH52" s="8"/>
      <c r="SZI52" s="8"/>
      <c r="SZJ52" s="8"/>
      <c r="SZK52" s="8"/>
      <c r="SZL52" s="8"/>
      <c r="SZM52" s="8"/>
      <c r="SZN52" s="8"/>
      <c r="SZO52" s="8"/>
      <c r="SZP52" s="8"/>
      <c r="SZQ52" s="8"/>
      <c r="SZR52" s="8"/>
      <c r="SZS52" s="8"/>
      <c r="SZT52" s="8"/>
      <c r="SZU52" s="8"/>
      <c r="SZV52" s="8"/>
      <c r="SZW52" s="8"/>
      <c r="SZX52" s="8"/>
      <c r="SZY52" s="8"/>
      <c r="SZZ52" s="8"/>
      <c r="TAA52" s="8"/>
      <c r="TAB52" s="8"/>
      <c r="TAC52" s="8"/>
      <c r="TAD52" s="8"/>
      <c r="TAE52" s="8"/>
      <c r="TAF52" s="8"/>
      <c r="TAG52" s="8"/>
      <c r="TAH52" s="8"/>
      <c r="TAI52" s="8"/>
      <c r="TAJ52" s="8"/>
      <c r="TAK52" s="8"/>
      <c r="TAL52" s="8"/>
      <c r="TAM52" s="8"/>
      <c r="TAN52" s="8"/>
      <c r="TAO52" s="8"/>
      <c r="TAP52" s="8"/>
      <c r="TAQ52" s="8"/>
      <c r="TAR52" s="8"/>
      <c r="TAS52" s="8"/>
      <c r="TAT52" s="8"/>
      <c r="TAU52" s="8"/>
      <c r="TAV52" s="8"/>
      <c r="TAW52" s="8"/>
      <c r="TAX52" s="8"/>
      <c r="TAY52" s="8"/>
      <c r="TAZ52" s="8"/>
      <c r="TBA52" s="8"/>
      <c r="TBB52" s="8"/>
      <c r="TBC52" s="8"/>
      <c r="TBD52" s="8"/>
      <c r="TBE52" s="8"/>
      <c r="TBF52" s="8"/>
      <c r="TBG52" s="8"/>
      <c r="TBH52" s="8"/>
      <c r="TBI52" s="8"/>
      <c r="TBJ52" s="8"/>
      <c r="TBK52" s="8"/>
      <c r="TBL52" s="8"/>
      <c r="TBM52" s="8"/>
      <c r="TBN52" s="8"/>
      <c r="TBO52" s="8"/>
      <c r="TBP52" s="8"/>
      <c r="TBQ52" s="8"/>
      <c r="TBR52" s="8"/>
      <c r="TBS52" s="8"/>
      <c r="TBT52" s="8"/>
      <c r="TBU52" s="8"/>
      <c r="TBV52" s="8"/>
      <c r="TBW52" s="8"/>
      <c r="TBX52" s="8"/>
      <c r="TBY52" s="8"/>
      <c r="TBZ52" s="8"/>
      <c r="TCA52" s="8"/>
      <c r="TCB52" s="8"/>
      <c r="TCC52" s="8"/>
      <c r="TCD52" s="8"/>
      <c r="TCE52" s="8"/>
      <c r="TCF52" s="8"/>
      <c r="TCG52" s="8"/>
      <c r="TCH52" s="8"/>
      <c r="TCI52" s="8"/>
      <c r="TCJ52" s="8"/>
      <c r="TCK52" s="8"/>
      <c r="TCL52" s="8"/>
      <c r="TCM52" s="8"/>
      <c r="TCN52" s="8"/>
      <c r="TCO52" s="8"/>
      <c r="TCP52" s="8"/>
      <c r="TCQ52" s="8"/>
      <c r="TCR52" s="8"/>
      <c r="TCS52" s="8"/>
      <c r="TCT52" s="8"/>
      <c r="TCU52" s="8"/>
      <c r="TCV52" s="8"/>
      <c r="TCW52" s="8"/>
      <c r="TCX52" s="8"/>
      <c r="TCY52" s="8"/>
      <c r="TCZ52" s="8"/>
      <c r="TDA52" s="8"/>
      <c r="TDB52" s="8"/>
      <c r="TDC52" s="8"/>
      <c r="TDD52" s="8"/>
      <c r="TDE52" s="8"/>
      <c r="TDF52" s="8"/>
      <c r="TDG52" s="8"/>
      <c r="TDH52" s="8"/>
      <c r="TDI52" s="8"/>
      <c r="TDJ52" s="8"/>
      <c r="TDK52" s="8"/>
      <c r="TDL52" s="8"/>
      <c r="TDM52" s="8"/>
      <c r="TDN52" s="8"/>
      <c r="TDO52" s="8"/>
      <c r="TDP52" s="8"/>
      <c r="TDQ52" s="8"/>
      <c r="TDR52" s="8"/>
      <c r="TDS52" s="8"/>
      <c r="TDT52" s="8"/>
      <c r="TDU52" s="8"/>
      <c r="TDV52" s="8"/>
      <c r="TDW52" s="8"/>
      <c r="TDX52" s="8"/>
      <c r="TDY52" s="8"/>
      <c r="TDZ52" s="8"/>
      <c r="TEA52" s="8"/>
      <c r="TEB52" s="8"/>
      <c r="TEC52" s="8"/>
      <c r="TED52" s="8"/>
      <c r="TEE52" s="8"/>
      <c r="TEF52" s="8"/>
      <c r="TEG52" s="8"/>
      <c r="TEH52" s="8"/>
      <c r="TEI52" s="8"/>
      <c r="TEJ52" s="8"/>
      <c r="TEK52" s="8"/>
      <c r="TEL52" s="8"/>
      <c r="TEM52" s="8"/>
      <c r="TEN52" s="8"/>
      <c r="TEO52" s="8"/>
      <c r="TEP52" s="8"/>
      <c r="TEQ52" s="8"/>
      <c r="TER52" s="8"/>
      <c r="TES52" s="8"/>
      <c r="TET52" s="8"/>
      <c r="TEU52" s="8"/>
      <c r="TEV52" s="8"/>
      <c r="TEW52" s="8"/>
      <c r="TEX52" s="8"/>
      <c r="TEY52" s="8"/>
      <c r="TEZ52" s="8"/>
      <c r="TFA52" s="8"/>
      <c r="TFB52" s="8"/>
      <c r="TFC52" s="8"/>
      <c r="TFD52" s="8"/>
      <c r="TFE52" s="8"/>
      <c r="TFF52" s="8"/>
      <c r="TFG52" s="8"/>
      <c r="TFH52" s="8"/>
      <c r="TFI52" s="8"/>
      <c r="TFJ52" s="8"/>
      <c r="TFK52" s="8"/>
      <c r="TFL52" s="8"/>
      <c r="TFM52" s="8"/>
      <c r="TFN52" s="8"/>
      <c r="TFO52" s="8"/>
      <c r="TFP52" s="8"/>
      <c r="TFQ52" s="8"/>
      <c r="TFR52" s="8"/>
      <c r="TFS52" s="8"/>
      <c r="TFT52" s="8"/>
      <c r="TFU52" s="8"/>
      <c r="TFV52" s="8"/>
      <c r="TFW52" s="8"/>
      <c r="TFX52" s="8"/>
      <c r="TFY52" s="8"/>
      <c r="TFZ52" s="8"/>
      <c r="TGA52" s="8"/>
      <c r="TGB52" s="8"/>
      <c r="TGC52" s="8"/>
      <c r="TGD52" s="8"/>
      <c r="TGE52" s="8"/>
      <c r="TGF52" s="8"/>
      <c r="TGG52" s="8"/>
      <c r="TGH52" s="8"/>
      <c r="TGI52" s="8"/>
      <c r="TGJ52" s="8"/>
      <c r="TGK52" s="8"/>
      <c r="TGL52" s="8"/>
      <c r="TGM52" s="8"/>
      <c r="TGN52" s="8"/>
      <c r="TGO52" s="8"/>
      <c r="TGP52" s="8"/>
      <c r="TGQ52" s="8"/>
      <c r="TGR52" s="8"/>
      <c r="TGS52" s="8"/>
      <c r="TGT52" s="8"/>
      <c r="TGU52" s="8"/>
      <c r="TGV52" s="8"/>
      <c r="TGW52" s="8"/>
      <c r="TGX52" s="8"/>
      <c r="TGY52" s="8"/>
      <c r="TGZ52" s="8"/>
      <c r="THA52" s="8"/>
      <c r="THB52" s="8"/>
      <c r="THC52" s="8"/>
      <c r="THD52" s="8"/>
      <c r="THE52" s="8"/>
      <c r="THF52" s="8"/>
      <c r="THG52" s="8"/>
      <c r="THH52" s="8"/>
      <c r="THI52" s="8"/>
      <c r="THJ52" s="8"/>
      <c r="THK52" s="8"/>
      <c r="THL52" s="8"/>
      <c r="THM52" s="8"/>
      <c r="THN52" s="8"/>
      <c r="THO52" s="8"/>
      <c r="THP52" s="8"/>
      <c r="THQ52" s="8"/>
      <c r="THR52" s="8"/>
      <c r="THS52" s="8"/>
      <c r="THT52" s="8"/>
      <c r="THU52" s="8"/>
      <c r="THV52" s="8"/>
      <c r="THW52" s="8"/>
      <c r="THX52" s="8"/>
      <c r="THY52" s="8"/>
      <c r="THZ52" s="8"/>
      <c r="TIA52" s="8"/>
      <c r="TIB52" s="8"/>
      <c r="TIC52" s="8"/>
      <c r="TID52" s="8"/>
      <c r="TIE52" s="8"/>
      <c r="TIF52" s="8"/>
      <c r="TIG52" s="8"/>
      <c r="TIH52" s="8"/>
      <c r="TII52" s="8"/>
      <c r="TIJ52" s="8"/>
      <c r="TIK52" s="8"/>
      <c r="TIL52" s="8"/>
      <c r="TIM52" s="8"/>
      <c r="TIN52" s="8"/>
      <c r="TIO52" s="8"/>
      <c r="TIP52" s="8"/>
      <c r="TIQ52" s="8"/>
      <c r="TIR52" s="8"/>
      <c r="TIS52" s="8"/>
      <c r="TIT52" s="8"/>
      <c r="TIU52" s="8"/>
      <c r="TIV52" s="8"/>
      <c r="TIW52" s="8"/>
      <c r="TIX52" s="8"/>
      <c r="TIY52" s="8"/>
      <c r="TIZ52" s="8"/>
      <c r="TJA52" s="8"/>
      <c r="TJB52" s="8"/>
      <c r="TJC52" s="8"/>
      <c r="TJD52" s="8"/>
      <c r="TJE52" s="8"/>
      <c r="TJF52" s="8"/>
      <c r="TJG52" s="8"/>
      <c r="TJH52" s="8"/>
      <c r="TJI52" s="8"/>
      <c r="TJJ52" s="8"/>
      <c r="TJK52" s="8"/>
      <c r="TJL52" s="8"/>
      <c r="TJM52" s="8"/>
      <c r="TJN52" s="8"/>
      <c r="TJO52" s="8"/>
      <c r="TJP52" s="8"/>
      <c r="TJQ52" s="8"/>
      <c r="TJR52" s="8"/>
      <c r="TJS52" s="8"/>
      <c r="TJT52" s="8"/>
      <c r="TJU52" s="8"/>
      <c r="TJV52" s="8"/>
      <c r="TJW52" s="8"/>
      <c r="TJX52" s="8"/>
      <c r="TJY52" s="8"/>
      <c r="TJZ52" s="8"/>
      <c r="TKA52" s="8"/>
      <c r="TKB52" s="8"/>
      <c r="TKC52" s="8"/>
      <c r="TKD52" s="8"/>
      <c r="TKE52" s="8"/>
      <c r="TKF52" s="8"/>
      <c r="TKG52" s="8"/>
      <c r="TKH52" s="8"/>
      <c r="TKI52" s="8"/>
      <c r="TKJ52" s="8"/>
      <c r="TKK52" s="8"/>
      <c r="TKL52" s="8"/>
      <c r="TKM52" s="8"/>
      <c r="TKN52" s="8"/>
      <c r="TKO52" s="8"/>
      <c r="TKP52" s="8"/>
      <c r="TKQ52" s="8"/>
      <c r="TKR52" s="8"/>
      <c r="TKS52" s="8"/>
      <c r="TKT52" s="8"/>
      <c r="TKU52" s="8"/>
      <c r="TKV52" s="8"/>
      <c r="TKW52" s="8"/>
      <c r="TKX52" s="8"/>
      <c r="TKY52" s="8"/>
      <c r="TKZ52" s="8"/>
      <c r="TLA52" s="8"/>
      <c r="TLB52" s="8"/>
      <c r="TLC52" s="8"/>
      <c r="TLD52" s="8"/>
      <c r="TLE52" s="8"/>
      <c r="TLF52" s="8"/>
      <c r="TLG52" s="8"/>
      <c r="TLH52" s="8"/>
      <c r="TLI52" s="8"/>
      <c r="TLJ52" s="8"/>
      <c r="TLK52" s="8"/>
      <c r="TLL52" s="8"/>
      <c r="TLM52" s="8"/>
      <c r="TLN52" s="8"/>
      <c r="TLO52" s="8"/>
      <c r="TLP52" s="8"/>
      <c r="TLQ52" s="8"/>
      <c r="TLR52" s="8"/>
      <c r="TLS52" s="8"/>
      <c r="TLT52" s="8"/>
      <c r="TLU52" s="8"/>
      <c r="TLV52" s="8"/>
      <c r="TLW52" s="8"/>
      <c r="TLX52" s="8"/>
      <c r="TLY52" s="8"/>
      <c r="TLZ52" s="8"/>
      <c r="TMA52" s="8"/>
      <c r="TMB52" s="8"/>
      <c r="TMC52" s="8"/>
      <c r="TMD52" s="8"/>
      <c r="TME52" s="8"/>
      <c r="TMF52" s="8"/>
      <c r="TMG52" s="8"/>
      <c r="TMH52" s="8"/>
      <c r="TMI52" s="8"/>
      <c r="TMJ52" s="8"/>
      <c r="TMK52" s="8"/>
      <c r="TML52" s="8"/>
      <c r="TMM52" s="8"/>
      <c r="TMN52" s="8"/>
      <c r="TMO52" s="8"/>
      <c r="TMP52" s="8"/>
      <c r="TMQ52" s="8"/>
      <c r="TMR52" s="8"/>
      <c r="TMS52" s="8"/>
      <c r="TMT52" s="8"/>
      <c r="TMU52" s="8"/>
      <c r="TMV52" s="8"/>
      <c r="TMW52" s="8"/>
      <c r="TMX52" s="8"/>
      <c r="TMY52" s="8"/>
      <c r="TMZ52" s="8"/>
      <c r="TNA52" s="8"/>
      <c r="TNB52" s="8"/>
      <c r="TNC52" s="8"/>
      <c r="TND52" s="8"/>
      <c r="TNE52" s="8"/>
      <c r="TNF52" s="8"/>
      <c r="TNG52" s="8"/>
      <c r="TNH52" s="8"/>
      <c r="TNI52" s="8"/>
      <c r="TNJ52" s="8"/>
      <c r="TNK52" s="8"/>
      <c r="TNL52" s="8"/>
      <c r="TNM52" s="8"/>
      <c r="TNN52" s="8"/>
      <c r="TNO52" s="8"/>
      <c r="TNP52" s="8"/>
      <c r="TNQ52" s="8"/>
      <c r="TNR52" s="8"/>
      <c r="TNS52" s="8"/>
      <c r="TNT52" s="8"/>
      <c r="TNU52" s="8"/>
      <c r="TNV52" s="8"/>
      <c r="TNW52" s="8"/>
      <c r="TNX52" s="8"/>
      <c r="TNY52" s="8"/>
      <c r="TNZ52" s="8"/>
      <c r="TOA52" s="8"/>
      <c r="TOB52" s="8"/>
      <c r="TOC52" s="8"/>
      <c r="TOD52" s="8"/>
      <c r="TOE52" s="8"/>
      <c r="TOF52" s="8"/>
      <c r="TOG52" s="8"/>
      <c r="TOH52" s="8"/>
      <c r="TOI52" s="8"/>
      <c r="TOJ52" s="8"/>
      <c r="TOK52" s="8"/>
      <c r="TOL52" s="8"/>
      <c r="TOM52" s="8"/>
      <c r="TON52" s="8"/>
      <c r="TOO52" s="8"/>
      <c r="TOP52" s="8"/>
      <c r="TOQ52" s="8"/>
      <c r="TOR52" s="8"/>
      <c r="TOS52" s="8"/>
      <c r="TOT52" s="8"/>
      <c r="TOU52" s="8"/>
      <c r="TOV52" s="8"/>
      <c r="TOW52" s="8"/>
      <c r="TOX52" s="8"/>
      <c r="TOY52" s="8"/>
      <c r="TOZ52" s="8"/>
      <c r="TPA52" s="8"/>
      <c r="TPB52" s="8"/>
      <c r="TPC52" s="8"/>
      <c r="TPD52" s="8"/>
      <c r="TPE52" s="8"/>
      <c r="TPF52" s="8"/>
      <c r="TPG52" s="8"/>
      <c r="TPH52" s="8"/>
      <c r="TPI52" s="8"/>
      <c r="TPJ52" s="8"/>
      <c r="TPK52" s="8"/>
      <c r="TPL52" s="8"/>
      <c r="TPM52" s="8"/>
      <c r="TPN52" s="8"/>
      <c r="TPO52" s="8"/>
      <c r="TPP52" s="8"/>
      <c r="TPQ52" s="8"/>
      <c r="TPR52" s="8"/>
      <c r="TPS52" s="8"/>
      <c r="TPT52" s="8"/>
      <c r="TPU52" s="8"/>
      <c r="TPV52" s="8"/>
      <c r="TPW52" s="8"/>
      <c r="TPX52" s="8"/>
      <c r="TPY52" s="8"/>
      <c r="TPZ52" s="8"/>
      <c r="TQA52" s="8"/>
      <c r="TQB52" s="8"/>
      <c r="TQC52" s="8"/>
      <c r="TQD52" s="8"/>
      <c r="TQE52" s="8"/>
      <c r="TQF52" s="8"/>
      <c r="TQG52" s="8"/>
      <c r="TQH52" s="8"/>
      <c r="TQI52" s="8"/>
      <c r="TQJ52" s="8"/>
      <c r="TQK52" s="8"/>
      <c r="TQL52" s="8"/>
      <c r="TQM52" s="8"/>
      <c r="TQN52" s="8"/>
      <c r="TQO52" s="8"/>
      <c r="TQP52" s="8"/>
      <c r="TQQ52" s="8"/>
      <c r="TQR52" s="8"/>
      <c r="TQS52" s="8"/>
      <c r="TQT52" s="8"/>
      <c r="TQU52" s="8"/>
      <c r="TQV52" s="8"/>
      <c r="TQW52" s="8"/>
      <c r="TQX52" s="8"/>
      <c r="TQY52" s="8"/>
      <c r="TQZ52" s="8"/>
      <c r="TRA52" s="8"/>
      <c r="TRB52" s="8"/>
      <c r="TRC52" s="8"/>
      <c r="TRD52" s="8"/>
      <c r="TRE52" s="8"/>
      <c r="TRF52" s="8"/>
      <c r="TRG52" s="8"/>
      <c r="TRH52" s="8"/>
      <c r="TRI52" s="8"/>
      <c r="TRJ52" s="8"/>
      <c r="TRK52" s="8"/>
      <c r="TRL52" s="8"/>
      <c r="TRM52" s="8"/>
      <c r="TRN52" s="8"/>
      <c r="TRO52" s="8"/>
      <c r="TRP52" s="8"/>
      <c r="TRQ52" s="8"/>
      <c r="TRR52" s="8"/>
      <c r="TRS52" s="8"/>
      <c r="TRT52" s="8"/>
      <c r="TRU52" s="8"/>
      <c r="TRV52" s="8"/>
      <c r="TRW52" s="8"/>
      <c r="TRX52" s="8"/>
      <c r="TRY52" s="8"/>
      <c r="TRZ52" s="8"/>
      <c r="TSA52" s="8"/>
      <c r="TSB52" s="8"/>
      <c r="TSC52" s="8"/>
      <c r="TSD52" s="8"/>
      <c r="TSE52" s="8"/>
      <c r="TSF52" s="8"/>
      <c r="TSG52" s="8"/>
      <c r="TSH52" s="8"/>
      <c r="TSI52" s="8"/>
      <c r="TSJ52" s="8"/>
      <c r="TSK52" s="8"/>
      <c r="TSL52" s="8"/>
      <c r="TSM52" s="8"/>
      <c r="TSN52" s="8"/>
      <c r="TSO52" s="8"/>
      <c r="TSP52" s="8"/>
      <c r="TSQ52" s="8"/>
      <c r="TSR52" s="8"/>
      <c r="TSS52" s="8"/>
      <c r="TST52" s="8"/>
      <c r="TSU52" s="8"/>
      <c r="TSV52" s="8"/>
      <c r="TSW52" s="8"/>
      <c r="TSX52" s="8"/>
      <c r="TSY52" s="8"/>
      <c r="TSZ52" s="8"/>
      <c r="TTA52" s="8"/>
      <c r="TTB52" s="8"/>
      <c r="TTC52" s="8"/>
      <c r="TTD52" s="8"/>
      <c r="TTE52" s="8"/>
      <c r="TTF52" s="8"/>
      <c r="TTG52" s="8"/>
      <c r="TTH52" s="8"/>
      <c r="TTI52" s="8"/>
      <c r="TTJ52" s="8"/>
      <c r="TTK52" s="8"/>
      <c r="TTL52" s="8"/>
      <c r="TTM52" s="8"/>
      <c r="TTN52" s="8"/>
      <c r="TTO52" s="8"/>
      <c r="TTP52" s="8"/>
      <c r="TTQ52" s="8"/>
      <c r="TTR52" s="8"/>
      <c r="TTS52" s="8"/>
      <c r="TTT52" s="8"/>
      <c r="TTU52" s="8"/>
      <c r="TTV52" s="8"/>
      <c r="TTW52" s="8"/>
      <c r="TTX52" s="8"/>
      <c r="TTY52" s="8"/>
      <c r="TTZ52" s="8"/>
      <c r="TUA52" s="8"/>
      <c r="TUB52" s="8"/>
      <c r="TUC52" s="8"/>
      <c r="TUD52" s="8"/>
      <c r="TUE52" s="8"/>
      <c r="TUF52" s="8"/>
      <c r="TUG52" s="8"/>
      <c r="TUH52" s="8"/>
      <c r="TUI52" s="8"/>
      <c r="TUJ52" s="8"/>
      <c r="TUK52" s="8"/>
      <c r="TUL52" s="8"/>
      <c r="TUM52" s="8"/>
      <c r="TUN52" s="8"/>
      <c r="TUO52" s="8"/>
      <c r="TUP52" s="8"/>
      <c r="TUQ52" s="8"/>
      <c r="TUR52" s="8"/>
      <c r="TUS52" s="8"/>
      <c r="TUT52" s="8"/>
      <c r="TUU52" s="8"/>
      <c r="TUV52" s="8"/>
      <c r="TUW52" s="8"/>
      <c r="TUX52" s="8"/>
      <c r="TUY52" s="8"/>
      <c r="TUZ52" s="8"/>
      <c r="TVA52" s="8"/>
      <c r="TVB52" s="8"/>
      <c r="TVC52" s="8"/>
      <c r="TVD52" s="8"/>
      <c r="TVE52" s="8"/>
      <c r="TVF52" s="8"/>
      <c r="TVG52" s="8"/>
      <c r="TVH52" s="8"/>
      <c r="TVI52" s="8"/>
      <c r="TVJ52" s="8"/>
      <c r="TVK52" s="8"/>
      <c r="TVL52" s="8"/>
      <c r="TVM52" s="8"/>
      <c r="TVN52" s="8"/>
      <c r="TVO52" s="8"/>
      <c r="TVP52" s="8"/>
      <c r="TVQ52" s="8"/>
      <c r="TVR52" s="8"/>
      <c r="TVS52" s="8"/>
      <c r="TVT52" s="8"/>
      <c r="TVU52" s="8"/>
      <c r="TVV52" s="8"/>
      <c r="TVW52" s="8"/>
      <c r="TVX52" s="8"/>
      <c r="TVY52" s="8"/>
      <c r="TVZ52" s="8"/>
      <c r="TWA52" s="8"/>
      <c r="TWB52" s="8"/>
      <c r="TWC52" s="8"/>
      <c r="TWD52" s="8"/>
      <c r="TWE52" s="8"/>
      <c r="TWF52" s="8"/>
      <c r="TWG52" s="8"/>
      <c r="TWH52" s="8"/>
      <c r="TWI52" s="8"/>
      <c r="TWJ52" s="8"/>
      <c r="TWK52" s="8"/>
      <c r="TWL52" s="8"/>
      <c r="TWM52" s="8"/>
      <c r="TWN52" s="8"/>
      <c r="TWO52" s="8"/>
      <c r="TWP52" s="8"/>
      <c r="TWQ52" s="8"/>
      <c r="TWR52" s="8"/>
      <c r="TWS52" s="8"/>
      <c r="TWT52" s="8"/>
      <c r="TWU52" s="8"/>
      <c r="TWV52" s="8"/>
      <c r="TWW52" s="8"/>
      <c r="TWX52" s="8"/>
      <c r="TWY52" s="8"/>
      <c r="TWZ52" s="8"/>
      <c r="TXA52" s="8"/>
      <c r="TXB52" s="8"/>
      <c r="TXC52" s="8"/>
      <c r="TXD52" s="8"/>
      <c r="TXE52" s="8"/>
      <c r="TXF52" s="8"/>
      <c r="TXG52" s="8"/>
      <c r="TXH52" s="8"/>
      <c r="TXI52" s="8"/>
      <c r="TXJ52" s="8"/>
      <c r="TXK52" s="8"/>
      <c r="TXL52" s="8"/>
      <c r="TXM52" s="8"/>
      <c r="TXN52" s="8"/>
      <c r="TXO52" s="8"/>
      <c r="TXP52" s="8"/>
      <c r="TXQ52" s="8"/>
      <c r="TXR52" s="8"/>
      <c r="TXS52" s="8"/>
      <c r="TXT52" s="8"/>
      <c r="TXU52" s="8"/>
      <c r="TXV52" s="8"/>
      <c r="TXW52" s="8"/>
      <c r="TXX52" s="8"/>
      <c r="TXY52" s="8"/>
      <c r="TXZ52" s="8"/>
      <c r="TYA52" s="8"/>
      <c r="TYB52" s="8"/>
      <c r="TYC52" s="8"/>
      <c r="TYD52" s="8"/>
      <c r="TYE52" s="8"/>
      <c r="TYF52" s="8"/>
      <c r="TYG52" s="8"/>
      <c r="TYH52" s="8"/>
      <c r="TYI52" s="8"/>
      <c r="TYJ52" s="8"/>
      <c r="TYK52" s="8"/>
      <c r="TYL52" s="8"/>
      <c r="TYM52" s="8"/>
      <c r="TYN52" s="8"/>
      <c r="TYO52" s="8"/>
      <c r="TYP52" s="8"/>
      <c r="TYQ52" s="8"/>
      <c r="TYR52" s="8"/>
      <c r="TYS52" s="8"/>
      <c r="TYT52" s="8"/>
      <c r="TYU52" s="8"/>
      <c r="TYV52" s="8"/>
      <c r="TYW52" s="8"/>
      <c r="TYX52" s="8"/>
      <c r="TYY52" s="8"/>
      <c r="TYZ52" s="8"/>
      <c r="TZA52" s="8"/>
      <c r="TZB52" s="8"/>
      <c r="TZC52" s="8"/>
      <c r="TZD52" s="8"/>
      <c r="TZE52" s="8"/>
      <c r="TZF52" s="8"/>
      <c r="TZG52" s="8"/>
      <c r="TZH52" s="8"/>
      <c r="TZI52" s="8"/>
      <c r="TZJ52" s="8"/>
      <c r="TZK52" s="8"/>
      <c r="TZL52" s="8"/>
      <c r="TZM52" s="8"/>
      <c r="TZN52" s="8"/>
      <c r="TZO52" s="8"/>
      <c r="TZP52" s="8"/>
      <c r="TZQ52" s="8"/>
      <c r="TZR52" s="8"/>
      <c r="TZS52" s="8"/>
      <c r="TZT52" s="8"/>
      <c r="TZU52" s="8"/>
      <c r="TZV52" s="8"/>
      <c r="TZW52" s="8"/>
      <c r="TZX52" s="8"/>
      <c r="TZY52" s="8"/>
      <c r="TZZ52" s="8"/>
      <c r="UAA52" s="8"/>
      <c r="UAB52" s="8"/>
      <c r="UAC52" s="8"/>
      <c r="UAD52" s="8"/>
      <c r="UAE52" s="8"/>
      <c r="UAF52" s="8"/>
      <c r="UAG52" s="8"/>
      <c r="UAH52" s="8"/>
      <c r="UAI52" s="8"/>
      <c r="UAJ52" s="8"/>
      <c r="UAK52" s="8"/>
      <c r="UAL52" s="8"/>
      <c r="UAM52" s="8"/>
      <c r="UAN52" s="8"/>
      <c r="UAO52" s="8"/>
      <c r="UAP52" s="8"/>
      <c r="UAQ52" s="8"/>
      <c r="UAR52" s="8"/>
      <c r="UAS52" s="8"/>
      <c r="UAT52" s="8"/>
      <c r="UAU52" s="8"/>
      <c r="UAV52" s="8"/>
      <c r="UAW52" s="8"/>
      <c r="UAX52" s="8"/>
      <c r="UAY52" s="8"/>
      <c r="UAZ52" s="8"/>
      <c r="UBA52" s="8"/>
      <c r="UBB52" s="8"/>
      <c r="UBC52" s="8"/>
      <c r="UBD52" s="8"/>
      <c r="UBE52" s="8"/>
      <c r="UBF52" s="8"/>
      <c r="UBG52" s="8"/>
      <c r="UBH52" s="8"/>
      <c r="UBI52" s="8"/>
      <c r="UBJ52" s="8"/>
      <c r="UBK52" s="8"/>
      <c r="UBL52" s="8"/>
      <c r="UBM52" s="8"/>
      <c r="UBN52" s="8"/>
      <c r="UBO52" s="8"/>
      <c r="UBP52" s="8"/>
      <c r="UBQ52" s="8"/>
      <c r="UBR52" s="8"/>
      <c r="UBS52" s="8"/>
      <c r="UBT52" s="8"/>
      <c r="UBU52" s="8"/>
      <c r="UBV52" s="8"/>
      <c r="UBW52" s="8"/>
      <c r="UBX52" s="8"/>
      <c r="UBY52" s="8"/>
      <c r="UBZ52" s="8"/>
      <c r="UCA52" s="8"/>
      <c r="UCB52" s="8"/>
      <c r="UCC52" s="8"/>
      <c r="UCD52" s="8"/>
      <c r="UCE52" s="8"/>
      <c r="UCF52" s="8"/>
      <c r="UCG52" s="8"/>
      <c r="UCH52" s="8"/>
      <c r="UCI52" s="8"/>
      <c r="UCJ52" s="8"/>
      <c r="UCK52" s="8"/>
      <c r="UCL52" s="8"/>
      <c r="UCM52" s="8"/>
      <c r="UCN52" s="8"/>
      <c r="UCO52" s="8"/>
      <c r="UCP52" s="8"/>
      <c r="UCQ52" s="8"/>
      <c r="UCR52" s="8"/>
      <c r="UCS52" s="8"/>
      <c r="UCT52" s="8"/>
      <c r="UCU52" s="8"/>
      <c r="UCV52" s="8"/>
      <c r="UCW52" s="8"/>
      <c r="UCX52" s="8"/>
      <c r="UCY52" s="8"/>
      <c r="UCZ52" s="8"/>
      <c r="UDA52" s="8"/>
      <c r="UDB52" s="8"/>
      <c r="UDC52" s="8"/>
      <c r="UDD52" s="8"/>
      <c r="UDE52" s="8"/>
      <c r="UDF52" s="8"/>
      <c r="UDG52" s="8"/>
      <c r="UDH52" s="8"/>
      <c r="UDI52" s="8"/>
      <c r="UDJ52" s="8"/>
      <c r="UDK52" s="8"/>
      <c r="UDL52" s="8"/>
      <c r="UDM52" s="8"/>
      <c r="UDN52" s="8"/>
      <c r="UDO52" s="8"/>
      <c r="UDP52" s="8"/>
      <c r="UDQ52" s="8"/>
      <c r="UDR52" s="8"/>
      <c r="UDS52" s="8"/>
      <c r="UDT52" s="8"/>
      <c r="UDU52" s="8"/>
      <c r="UDV52" s="8"/>
      <c r="UDW52" s="8"/>
      <c r="UDX52" s="8"/>
      <c r="UDY52" s="8"/>
      <c r="UDZ52" s="8"/>
      <c r="UEA52" s="8"/>
      <c r="UEB52" s="8"/>
      <c r="UEC52" s="8"/>
      <c r="UED52" s="8"/>
      <c r="UEE52" s="8"/>
      <c r="UEF52" s="8"/>
      <c r="UEG52" s="8"/>
      <c r="UEH52" s="8"/>
      <c r="UEI52" s="8"/>
      <c r="UEJ52" s="8"/>
      <c r="UEK52" s="8"/>
      <c r="UEL52" s="8"/>
      <c r="UEM52" s="8"/>
      <c r="UEN52" s="8"/>
      <c r="UEO52" s="8"/>
      <c r="UEP52" s="8"/>
      <c r="UEQ52" s="8"/>
      <c r="UER52" s="8"/>
      <c r="UES52" s="8"/>
      <c r="UET52" s="8"/>
      <c r="UEU52" s="8"/>
      <c r="UEV52" s="8"/>
      <c r="UEW52" s="8"/>
      <c r="UEX52" s="8"/>
      <c r="UEY52" s="8"/>
      <c r="UEZ52" s="8"/>
      <c r="UFA52" s="8"/>
      <c r="UFB52" s="8"/>
      <c r="UFC52" s="8"/>
      <c r="UFD52" s="8"/>
      <c r="UFE52" s="8"/>
      <c r="UFF52" s="8"/>
      <c r="UFG52" s="8"/>
      <c r="UFH52" s="8"/>
      <c r="UFI52" s="8"/>
      <c r="UFJ52" s="8"/>
      <c r="UFK52" s="8"/>
      <c r="UFL52" s="8"/>
      <c r="UFM52" s="8"/>
      <c r="UFN52" s="8"/>
      <c r="UFO52" s="8"/>
      <c r="UFP52" s="8"/>
      <c r="UFQ52" s="8"/>
      <c r="UFR52" s="8"/>
      <c r="UFS52" s="8"/>
      <c r="UFT52" s="8"/>
      <c r="UFU52" s="8"/>
      <c r="UFV52" s="8"/>
      <c r="UFW52" s="8"/>
      <c r="UFX52" s="8"/>
      <c r="UFY52" s="8"/>
      <c r="UFZ52" s="8"/>
      <c r="UGA52" s="8"/>
      <c r="UGB52" s="8"/>
      <c r="UGC52" s="8"/>
      <c r="UGD52" s="8"/>
      <c r="UGE52" s="8"/>
      <c r="UGF52" s="8"/>
      <c r="UGG52" s="8"/>
      <c r="UGH52" s="8"/>
      <c r="UGI52" s="8"/>
      <c r="UGJ52" s="8"/>
      <c r="UGK52" s="8"/>
      <c r="UGL52" s="8"/>
      <c r="UGM52" s="8"/>
      <c r="UGN52" s="8"/>
      <c r="UGO52" s="8"/>
      <c r="UGP52" s="8"/>
      <c r="UGQ52" s="8"/>
      <c r="UGR52" s="8"/>
      <c r="UGS52" s="8"/>
      <c r="UGT52" s="8"/>
      <c r="UGU52" s="8"/>
      <c r="UGV52" s="8"/>
      <c r="UGW52" s="8"/>
      <c r="UGX52" s="8"/>
      <c r="UGY52" s="8"/>
      <c r="UGZ52" s="8"/>
      <c r="UHA52" s="8"/>
      <c r="UHB52" s="8"/>
      <c r="UHC52" s="8"/>
      <c r="UHD52" s="8"/>
      <c r="UHE52" s="8"/>
      <c r="UHF52" s="8"/>
      <c r="UHG52" s="8"/>
      <c r="UHH52" s="8"/>
      <c r="UHI52" s="8"/>
      <c r="UHJ52" s="8"/>
      <c r="UHK52" s="8"/>
      <c r="UHL52" s="8"/>
      <c r="UHM52" s="8"/>
      <c r="UHN52" s="8"/>
      <c r="UHO52" s="8"/>
      <c r="UHP52" s="8"/>
      <c r="UHQ52" s="8"/>
      <c r="UHR52" s="8"/>
      <c r="UHS52" s="8"/>
      <c r="UHT52" s="8"/>
      <c r="UHU52" s="8"/>
      <c r="UHV52" s="8"/>
      <c r="UHW52" s="8"/>
      <c r="UHX52" s="8"/>
      <c r="UHY52" s="8"/>
      <c r="UHZ52" s="8"/>
      <c r="UIA52" s="8"/>
      <c r="UIB52" s="8"/>
      <c r="UIC52" s="8"/>
      <c r="UID52" s="8"/>
      <c r="UIE52" s="8"/>
      <c r="UIF52" s="8"/>
      <c r="UIG52" s="8"/>
      <c r="UIH52" s="8"/>
      <c r="UII52" s="8"/>
      <c r="UIJ52" s="8"/>
      <c r="UIK52" s="8"/>
      <c r="UIL52" s="8"/>
      <c r="UIM52" s="8"/>
      <c r="UIN52" s="8"/>
      <c r="UIO52" s="8"/>
      <c r="UIP52" s="8"/>
      <c r="UIQ52" s="8"/>
      <c r="UIR52" s="8"/>
      <c r="UIS52" s="8"/>
      <c r="UIT52" s="8"/>
      <c r="UIU52" s="8"/>
      <c r="UIV52" s="8"/>
      <c r="UIW52" s="8"/>
      <c r="UIX52" s="8"/>
      <c r="UIY52" s="8"/>
      <c r="UIZ52" s="8"/>
      <c r="UJA52" s="8"/>
      <c r="UJB52" s="8"/>
      <c r="UJC52" s="8"/>
      <c r="UJD52" s="8"/>
      <c r="UJE52" s="8"/>
      <c r="UJF52" s="8"/>
      <c r="UJG52" s="8"/>
      <c r="UJH52" s="8"/>
      <c r="UJI52" s="8"/>
      <c r="UJJ52" s="8"/>
      <c r="UJK52" s="8"/>
      <c r="UJL52" s="8"/>
      <c r="UJM52" s="8"/>
      <c r="UJN52" s="8"/>
      <c r="UJO52" s="8"/>
      <c r="UJP52" s="8"/>
      <c r="UJQ52" s="8"/>
      <c r="UJR52" s="8"/>
      <c r="UJS52" s="8"/>
      <c r="UJT52" s="8"/>
      <c r="UJU52" s="8"/>
      <c r="UJV52" s="8"/>
      <c r="UJW52" s="8"/>
      <c r="UJX52" s="8"/>
      <c r="UJY52" s="8"/>
      <c r="UJZ52" s="8"/>
      <c r="UKA52" s="8"/>
      <c r="UKB52" s="8"/>
      <c r="UKC52" s="8"/>
      <c r="UKD52" s="8"/>
      <c r="UKE52" s="8"/>
      <c r="UKF52" s="8"/>
      <c r="UKG52" s="8"/>
      <c r="UKH52" s="8"/>
      <c r="UKI52" s="8"/>
      <c r="UKJ52" s="8"/>
      <c r="UKK52" s="8"/>
      <c r="UKL52" s="8"/>
      <c r="UKM52" s="8"/>
      <c r="UKN52" s="8"/>
      <c r="UKO52" s="8"/>
      <c r="UKP52" s="8"/>
      <c r="UKQ52" s="8"/>
      <c r="UKR52" s="8"/>
      <c r="UKS52" s="8"/>
      <c r="UKT52" s="8"/>
      <c r="UKU52" s="8"/>
      <c r="UKV52" s="8"/>
      <c r="UKW52" s="8"/>
      <c r="UKX52" s="8"/>
      <c r="UKY52" s="8"/>
      <c r="UKZ52" s="8"/>
      <c r="ULA52" s="8"/>
      <c r="ULB52" s="8"/>
      <c r="ULC52" s="8"/>
      <c r="ULD52" s="8"/>
      <c r="ULE52" s="8"/>
      <c r="ULF52" s="8"/>
      <c r="ULG52" s="8"/>
      <c r="ULH52" s="8"/>
      <c r="ULI52" s="8"/>
      <c r="ULJ52" s="8"/>
      <c r="ULK52" s="8"/>
      <c r="ULL52" s="8"/>
      <c r="ULM52" s="8"/>
      <c r="ULN52" s="8"/>
      <c r="ULO52" s="8"/>
      <c r="ULP52" s="8"/>
      <c r="ULQ52" s="8"/>
      <c r="ULR52" s="8"/>
      <c r="ULS52" s="8"/>
      <c r="ULT52" s="8"/>
      <c r="ULU52" s="8"/>
      <c r="ULV52" s="8"/>
      <c r="ULW52" s="8"/>
      <c r="ULX52" s="8"/>
      <c r="ULY52" s="8"/>
      <c r="ULZ52" s="8"/>
      <c r="UMA52" s="8"/>
      <c r="UMB52" s="8"/>
      <c r="UMC52" s="8"/>
      <c r="UMD52" s="8"/>
      <c r="UME52" s="8"/>
      <c r="UMF52" s="8"/>
      <c r="UMG52" s="8"/>
      <c r="UMH52" s="8"/>
      <c r="UMI52" s="8"/>
      <c r="UMJ52" s="8"/>
      <c r="UMK52" s="8"/>
      <c r="UML52" s="8"/>
      <c r="UMM52" s="8"/>
      <c r="UMN52" s="8"/>
      <c r="UMO52" s="8"/>
      <c r="UMP52" s="8"/>
      <c r="UMQ52" s="8"/>
      <c r="UMR52" s="8"/>
      <c r="UMS52" s="8"/>
      <c r="UMT52" s="8"/>
      <c r="UMU52" s="8"/>
      <c r="UMV52" s="8"/>
      <c r="UMW52" s="8"/>
      <c r="UMX52" s="8"/>
      <c r="UMY52" s="8"/>
      <c r="UMZ52" s="8"/>
      <c r="UNA52" s="8"/>
      <c r="UNB52" s="8"/>
      <c r="UNC52" s="8"/>
      <c r="UND52" s="8"/>
      <c r="UNE52" s="8"/>
      <c r="UNF52" s="8"/>
      <c r="UNG52" s="8"/>
      <c r="UNH52" s="8"/>
      <c r="UNI52" s="8"/>
      <c r="UNJ52" s="8"/>
      <c r="UNK52" s="8"/>
      <c r="UNL52" s="8"/>
      <c r="UNM52" s="8"/>
      <c r="UNN52" s="8"/>
      <c r="UNO52" s="8"/>
      <c r="UNP52" s="8"/>
      <c r="UNQ52" s="8"/>
      <c r="UNR52" s="8"/>
      <c r="UNS52" s="8"/>
      <c r="UNT52" s="8"/>
      <c r="UNU52" s="8"/>
      <c r="UNV52" s="8"/>
      <c r="UNW52" s="8"/>
      <c r="UNX52" s="8"/>
      <c r="UNY52" s="8"/>
      <c r="UNZ52" s="8"/>
      <c r="UOA52" s="8"/>
      <c r="UOB52" s="8"/>
      <c r="UOC52" s="8"/>
      <c r="UOD52" s="8"/>
      <c r="UOE52" s="8"/>
      <c r="UOF52" s="8"/>
      <c r="UOG52" s="8"/>
      <c r="UOH52" s="8"/>
      <c r="UOI52" s="8"/>
      <c r="UOJ52" s="8"/>
      <c r="UOK52" s="8"/>
      <c r="UOL52" s="8"/>
      <c r="UOM52" s="8"/>
      <c r="UON52" s="8"/>
      <c r="UOO52" s="8"/>
      <c r="UOP52" s="8"/>
      <c r="UOQ52" s="8"/>
      <c r="UOR52" s="8"/>
      <c r="UOS52" s="8"/>
      <c r="UOT52" s="8"/>
      <c r="UOU52" s="8"/>
      <c r="UOV52" s="8"/>
      <c r="UOW52" s="8"/>
      <c r="UOX52" s="8"/>
      <c r="UOY52" s="8"/>
      <c r="UOZ52" s="8"/>
      <c r="UPA52" s="8"/>
      <c r="UPB52" s="8"/>
      <c r="UPC52" s="8"/>
      <c r="UPD52" s="8"/>
      <c r="UPE52" s="8"/>
      <c r="UPF52" s="8"/>
      <c r="UPG52" s="8"/>
      <c r="UPH52" s="8"/>
      <c r="UPI52" s="8"/>
      <c r="UPJ52" s="8"/>
      <c r="UPK52" s="8"/>
      <c r="UPL52" s="8"/>
      <c r="UPM52" s="8"/>
      <c r="UPN52" s="8"/>
      <c r="UPO52" s="8"/>
      <c r="UPP52" s="8"/>
      <c r="UPQ52" s="8"/>
      <c r="UPR52" s="8"/>
      <c r="UPS52" s="8"/>
      <c r="UPT52" s="8"/>
      <c r="UPU52" s="8"/>
      <c r="UPV52" s="8"/>
      <c r="UPW52" s="8"/>
      <c r="UPX52" s="8"/>
      <c r="UPY52" s="8"/>
      <c r="UPZ52" s="8"/>
      <c r="UQA52" s="8"/>
      <c r="UQB52" s="8"/>
      <c r="UQC52" s="8"/>
      <c r="UQD52" s="8"/>
      <c r="UQE52" s="8"/>
      <c r="UQF52" s="8"/>
      <c r="UQG52" s="8"/>
      <c r="UQH52" s="8"/>
      <c r="UQI52" s="8"/>
      <c r="UQJ52" s="8"/>
      <c r="UQK52" s="8"/>
      <c r="UQL52" s="8"/>
      <c r="UQM52" s="8"/>
      <c r="UQN52" s="8"/>
      <c r="UQO52" s="8"/>
      <c r="UQP52" s="8"/>
      <c r="UQQ52" s="8"/>
      <c r="UQR52" s="8"/>
      <c r="UQS52" s="8"/>
      <c r="UQT52" s="8"/>
      <c r="UQU52" s="8"/>
      <c r="UQV52" s="8"/>
      <c r="UQW52" s="8"/>
      <c r="UQX52" s="8"/>
      <c r="UQY52" s="8"/>
      <c r="UQZ52" s="8"/>
      <c r="URA52" s="8"/>
      <c r="URB52" s="8"/>
      <c r="URC52" s="8"/>
      <c r="URD52" s="8"/>
      <c r="URE52" s="8"/>
      <c r="URF52" s="8"/>
      <c r="URG52" s="8"/>
      <c r="URH52" s="8"/>
      <c r="URI52" s="8"/>
      <c r="URJ52" s="8"/>
      <c r="URK52" s="8"/>
      <c r="URL52" s="8"/>
      <c r="URM52" s="8"/>
      <c r="URN52" s="8"/>
      <c r="URO52" s="8"/>
      <c r="URP52" s="8"/>
      <c r="URQ52" s="8"/>
      <c r="URR52" s="8"/>
      <c r="URS52" s="8"/>
      <c r="URT52" s="8"/>
      <c r="URU52" s="8"/>
      <c r="URV52" s="8"/>
      <c r="URW52" s="8"/>
      <c r="URX52" s="8"/>
      <c r="URY52" s="8"/>
      <c r="URZ52" s="8"/>
      <c r="USA52" s="8"/>
      <c r="USB52" s="8"/>
      <c r="USC52" s="8"/>
      <c r="USD52" s="8"/>
      <c r="USE52" s="8"/>
      <c r="USF52" s="8"/>
      <c r="USG52" s="8"/>
      <c r="USH52" s="8"/>
      <c r="USI52" s="8"/>
      <c r="USJ52" s="8"/>
      <c r="USK52" s="8"/>
      <c r="USL52" s="8"/>
      <c r="USM52" s="8"/>
      <c r="USN52" s="8"/>
      <c r="USO52" s="8"/>
      <c r="USP52" s="8"/>
      <c r="USQ52" s="8"/>
      <c r="USR52" s="8"/>
      <c r="USS52" s="8"/>
      <c r="UST52" s="8"/>
      <c r="USU52" s="8"/>
      <c r="USV52" s="8"/>
      <c r="USW52" s="8"/>
      <c r="USX52" s="8"/>
      <c r="USY52" s="8"/>
      <c r="USZ52" s="8"/>
      <c r="UTA52" s="8"/>
      <c r="UTB52" s="8"/>
      <c r="UTC52" s="8"/>
      <c r="UTD52" s="8"/>
      <c r="UTE52" s="8"/>
      <c r="UTF52" s="8"/>
      <c r="UTG52" s="8"/>
      <c r="UTH52" s="8"/>
      <c r="UTI52" s="8"/>
      <c r="UTJ52" s="8"/>
      <c r="UTK52" s="8"/>
      <c r="UTL52" s="8"/>
      <c r="UTM52" s="8"/>
      <c r="UTN52" s="8"/>
      <c r="UTO52" s="8"/>
      <c r="UTP52" s="8"/>
      <c r="UTQ52" s="8"/>
      <c r="UTR52" s="8"/>
      <c r="UTS52" s="8"/>
      <c r="UTT52" s="8"/>
      <c r="UTU52" s="8"/>
      <c r="UTV52" s="8"/>
      <c r="UTW52" s="8"/>
      <c r="UTX52" s="8"/>
      <c r="UTY52" s="8"/>
      <c r="UTZ52" s="8"/>
      <c r="UUA52" s="8"/>
      <c r="UUB52" s="8"/>
      <c r="UUC52" s="8"/>
      <c r="UUD52" s="8"/>
      <c r="UUE52" s="8"/>
      <c r="UUF52" s="8"/>
      <c r="UUG52" s="8"/>
      <c r="UUH52" s="8"/>
      <c r="UUI52" s="8"/>
      <c r="UUJ52" s="8"/>
      <c r="UUK52" s="8"/>
      <c r="UUL52" s="8"/>
      <c r="UUM52" s="8"/>
      <c r="UUN52" s="8"/>
      <c r="UUO52" s="8"/>
      <c r="UUP52" s="8"/>
      <c r="UUQ52" s="8"/>
      <c r="UUR52" s="8"/>
      <c r="UUS52" s="8"/>
      <c r="UUT52" s="8"/>
      <c r="UUU52" s="8"/>
      <c r="UUV52" s="8"/>
      <c r="UUW52" s="8"/>
      <c r="UUX52" s="8"/>
      <c r="UUY52" s="8"/>
      <c r="UUZ52" s="8"/>
      <c r="UVA52" s="8"/>
      <c r="UVB52" s="8"/>
      <c r="UVC52" s="8"/>
      <c r="UVD52" s="8"/>
      <c r="UVE52" s="8"/>
      <c r="UVF52" s="8"/>
      <c r="UVG52" s="8"/>
      <c r="UVH52" s="8"/>
      <c r="UVI52" s="8"/>
      <c r="UVJ52" s="8"/>
      <c r="UVK52" s="8"/>
      <c r="UVL52" s="8"/>
      <c r="UVM52" s="8"/>
      <c r="UVN52" s="8"/>
      <c r="UVO52" s="8"/>
      <c r="UVP52" s="8"/>
      <c r="UVQ52" s="8"/>
      <c r="UVR52" s="8"/>
      <c r="UVS52" s="8"/>
      <c r="UVT52" s="8"/>
      <c r="UVU52" s="8"/>
      <c r="UVV52" s="8"/>
      <c r="UVW52" s="8"/>
      <c r="UVX52" s="8"/>
      <c r="UVY52" s="8"/>
      <c r="UVZ52" s="8"/>
      <c r="UWA52" s="8"/>
      <c r="UWB52" s="8"/>
      <c r="UWC52" s="8"/>
      <c r="UWD52" s="8"/>
      <c r="UWE52" s="8"/>
      <c r="UWF52" s="8"/>
      <c r="UWG52" s="8"/>
      <c r="UWH52" s="8"/>
      <c r="UWI52" s="8"/>
      <c r="UWJ52" s="8"/>
      <c r="UWK52" s="8"/>
      <c r="UWL52" s="8"/>
      <c r="UWM52" s="8"/>
      <c r="UWN52" s="8"/>
      <c r="UWO52" s="8"/>
      <c r="UWP52" s="8"/>
      <c r="UWQ52" s="8"/>
      <c r="UWR52" s="8"/>
      <c r="UWS52" s="8"/>
      <c r="UWT52" s="8"/>
      <c r="UWU52" s="8"/>
      <c r="UWV52" s="8"/>
      <c r="UWW52" s="8"/>
      <c r="UWX52" s="8"/>
      <c r="UWY52" s="8"/>
      <c r="UWZ52" s="8"/>
      <c r="UXA52" s="8"/>
      <c r="UXB52" s="8"/>
      <c r="UXC52" s="8"/>
      <c r="UXD52" s="8"/>
      <c r="UXE52" s="8"/>
      <c r="UXF52" s="8"/>
      <c r="UXG52" s="8"/>
      <c r="UXH52" s="8"/>
      <c r="UXI52" s="8"/>
      <c r="UXJ52" s="8"/>
      <c r="UXK52" s="8"/>
      <c r="UXL52" s="8"/>
      <c r="UXM52" s="8"/>
      <c r="UXN52" s="8"/>
      <c r="UXO52" s="8"/>
      <c r="UXP52" s="8"/>
      <c r="UXQ52" s="8"/>
      <c r="UXR52" s="8"/>
      <c r="UXS52" s="8"/>
      <c r="UXT52" s="8"/>
      <c r="UXU52" s="8"/>
      <c r="UXV52" s="8"/>
      <c r="UXW52" s="8"/>
      <c r="UXX52" s="8"/>
      <c r="UXY52" s="8"/>
      <c r="UXZ52" s="8"/>
      <c r="UYA52" s="8"/>
      <c r="UYB52" s="8"/>
      <c r="UYC52" s="8"/>
      <c r="UYD52" s="8"/>
      <c r="UYE52" s="8"/>
      <c r="UYF52" s="8"/>
      <c r="UYG52" s="8"/>
      <c r="UYH52" s="8"/>
      <c r="UYI52" s="8"/>
      <c r="UYJ52" s="8"/>
      <c r="UYK52" s="8"/>
      <c r="UYL52" s="8"/>
      <c r="UYM52" s="8"/>
      <c r="UYN52" s="8"/>
      <c r="UYO52" s="8"/>
      <c r="UYP52" s="8"/>
      <c r="UYQ52" s="8"/>
      <c r="UYR52" s="8"/>
      <c r="UYS52" s="8"/>
      <c r="UYT52" s="8"/>
      <c r="UYU52" s="8"/>
      <c r="UYV52" s="8"/>
      <c r="UYW52" s="8"/>
      <c r="UYX52" s="8"/>
      <c r="UYY52" s="8"/>
      <c r="UYZ52" s="8"/>
      <c r="UZA52" s="8"/>
      <c r="UZB52" s="8"/>
      <c r="UZC52" s="8"/>
      <c r="UZD52" s="8"/>
      <c r="UZE52" s="8"/>
      <c r="UZF52" s="8"/>
      <c r="UZG52" s="8"/>
      <c r="UZH52" s="8"/>
      <c r="UZI52" s="8"/>
      <c r="UZJ52" s="8"/>
      <c r="UZK52" s="8"/>
      <c r="UZL52" s="8"/>
      <c r="UZM52" s="8"/>
      <c r="UZN52" s="8"/>
      <c r="UZO52" s="8"/>
      <c r="UZP52" s="8"/>
      <c r="UZQ52" s="8"/>
      <c r="UZR52" s="8"/>
      <c r="UZS52" s="8"/>
      <c r="UZT52" s="8"/>
      <c r="UZU52" s="8"/>
      <c r="UZV52" s="8"/>
      <c r="UZW52" s="8"/>
      <c r="UZX52" s="8"/>
      <c r="UZY52" s="8"/>
      <c r="UZZ52" s="8"/>
      <c r="VAA52" s="8"/>
      <c r="VAB52" s="8"/>
      <c r="VAC52" s="8"/>
      <c r="VAD52" s="8"/>
      <c r="VAE52" s="8"/>
      <c r="VAF52" s="8"/>
      <c r="VAG52" s="8"/>
      <c r="VAH52" s="8"/>
      <c r="VAI52" s="8"/>
      <c r="VAJ52" s="8"/>
      <c r="VAK52" s="8"/>
      <c r="VAL52" s="8"/>
      <c r="VAM52" s="8"/>
      <c r="VAN52" s="8"/>
      <c r="VAO52" s="8"/>
      <c r="VAP52" s="8"/>
      <c r="VAQ52" s="8"/>
      <c r="VAR52" s="8"/>
      <c r="VAS52" s="8"/>
      <c r="VAT52" s="8"/>
      <c r="VAU52" s="8"/>
      <c r="VAV52" s="8"/>
      <c r="VAW52" s="8"/>
      <c r="VAX52" s="8"/>
      <c r="VAY52" s="8"/>
      <c r="VAZ52" s="8"/>
      <c r="VBA52" s="8"/>
      <c r="VBB52" s="8"/>
      <c r="VBC52" s="8"/>
      <c r="VBD52" s="8"/>
      <c r="VBE52" s="8"/>
      <c r="VBF52" s="8"/>
      <c r="VBG52" s="8"/>
      <c r="VBH52" s="8"/>
      <c r="VBI52" s="8"/>
      <c r="VBJ52" s="8"/>
      <c r="VBK52" s="8"/>
      <c r="VBL52" s="8"/>
      <c r="VBM52" s="8"/>
      <c r="VBN52" s="8"/>
      <c r="VBO52" s="8"/>
      <c r="VBP52" s="8"/>
      <c r="VBQ52" s="8"/>
      <c r="VBR52" s="8"/>
      <c r="VBS52" s="8"/>
      <c r="VBT52" s="8"/>
      <c r="VBU52" s="8"/>
      <c r="VBV52" s="8"/>
      <c r="VBW52" s="8"/>
      <c r="VBX52" s="8"/>
      <c r="VBY52" s="8"/>
      <c r="VBZ52" s="8"/>
      <c r="VCA52" s="8"/>
      <c r="VCB52" s="8"/>
      <c r="VCC52" s="8"/>
      <c r="VCD52" s="8"/>
      <c r="VCE52" s="8"/>
      <c r="VCF52" s="8"/>
      <c r="VCG52" s="8"/>
      <c r="VCH52" s="8"/>
      <c r="VCI52" s="8"/>
      <c r="VCJ52" s="8"/>
      <c r="VCK52" s="8"/>
      <c r="VCL52" s="8"/>
      <c r="VCM52" s="8"/>
      <c r="VCN52" s="8"/>
      <c r="VCO52" s="8"/>
      <c r="VCP52" s="8"/>
      <c r="VCQ52" s="8"/>
      <c r="VCR52" s="8"/>
      <c r="VCS52" s="8"/>
      <c r="VCT52" s="8"/>
      <c r="VCU52" s="8"/>
      <c r="VCV52" s="8"/>
      <c r="VCW52" s="8"/>
      <c r="VCX52" s="8"/>
      <c r="VCY52" s="8"/>
      <c r="VCZ52" s="8"/>
      <c r="VDA52" s="8"/>
      <c r="VDB52" s="8"/>
      <c r="VDC52" s="8"/>
      <c r="VDD52" s="8"/>
      <c r="VDE52" s="8"/>
      <c r="VDF52" s="8"/>
      <c r="VDG52" s="8"/>
      <c r="VDH52" s="8"/>
      <c r="VDI52" s="8"/>
      <c r="VDJ52" s="8"/>
      <c r="VDK52" s="8"/>
      <c r="VDL52" s="8"/>
      <c r="VDM52" s="8"/>
      <c r="VDN52" s="8"/>
      <c r="VDO52" s="8"/>
      <c r="VDP52" s="8"/>
      <c r="VDQ52" s="8"/>
      <c r="VDR52" s="8"/>
      <c r="VDS52" s="8"/>
      <c r="VDT52" s="8"/>
      <c r="VDU52" s="8"/>
      <c r="VDV52" s="8"/>
      <c r="VDW52" s="8"/>
      <c r="VDX52" s="8"/>
      <c r="VDY52" s="8"/>
      <c r="VDZ52" s="8"/>
      <c r="VEA52" s="8"/>
      <c r="VEB52" s="8"/>
      <c r="VEC52" s="8"/>
      <c r="VED52" s="8"/>
      <c r="VEE52" s="8"/>
      <c r="VEF52" s="8"/>
      <c r="VEG52" s="8"/>
      <c r="VEH52" s="8"/>
      <c r="VEI52" s="8"/>
      <c r="VEJ52" s="8"/>
      <c r="VEK52" s="8"/>
      <c r="VEL52" s="8"/>
      <c r="VEM52" s="8"/>
      <c r="VEN52" s="8"/>
      <c r="VEO52" s="8"/>
      <c r="VEP52" s="8"/>
      <c r="VEQ52" s="8"/>
      <c r="VER52" s="8"/>
      <c r="VES52" s="8"/>
      <c r="VET52" s="8"/>
      <c r="VEU52" s="8"/>
      <c r="VEV52" s="8"/>
      <c r="VEW52" s="8"/>
      <c r="VEX52" s="8"/>
      <c r="VEY52" s="8"/>
      <c r="VEZ52" s="8"/>
      <c r="VFA52" s="8"/>
      <c r="VFB52" s="8"/>
      <c r="VFC52" s="8"/>
      <c r="VFD52" s="8"/>
      <c r="VFE52" s="8"/>
      <c r="VFF52" s="8"/>
      <c r="VFG52" s="8"/>
      <c r="VFH52" s="8"/>
      <c r="VFI52" s="8"/>
      <c r="VFJ52" s="8"/>
      <c r="VFK52" s="8"/>
      <c r="VFL52" s="8"/>
      <c r="VFM52" s="8"/>
      <c r="VFN52" s="8"/>
      <c r="VFO52" s="8"/>
      <c r="VFP52" s="8"/>
      <c r="VFQ52" s="8"/>
      <c r="VFR52" s="8"/>
      <c r="VFS52" s="8"/>
      <c r="VFT52" s="8"/>
      <c r="VFU52" s="8"/>
      <c r="VFV52" s="8"/>
      <c r="VFW52" s="8"/>
      <c r="VFX52" s="8"/>
      <c r="VFY52" s="8"/>
      <c r="VFZ52" s="8"/>
      <c r="VGA52" s="8"/>
      <c r="VGB52" s="8"/>
      <c r="VGC52" s="8"/>
      <c r="VGD52" s="8"/>
      <c r="VGE52" s="8"/>
      <c r="VGF52" s="8"/>
      <c r="VGG52" s="8"/>
      <c r="VGH52" s="8"/>
      <c r="VGI52" s="8"/>
      <c r="VGJ52" s="8"/>
      <c r="VGK52" s="8"/>
      <c r="VGL52" s="8"/>
      <c r="VGM52" s="8"/>
      <c r="VGN52" s="8"/>
      <c r="VGO52" s="8"/>
      <c r="VGP52" s="8"/>
      <c r="VGQ52" s="8"/>
      <c r="VGR52" s="8"/>
      <c r="VGS52" s="8"/>
      <c r="VGT52" s="8"/>
      <c r="VGU52" s="8"/>
      <c r="VGV52" s="8"/>
      <c r="VGW52" s="8"/>
      <c r="VGX52" s="8"/>
      <c r="VGY52" s="8"/>
      <c r="VGZ52" s="8"/>
      <c r="VHA52" s="8"/>
      <c r="VHB52" s="8"/>
      <c r="VHC52" s="8"/>
      <c r="VHD52" s="8"/>
      <c r="VHE52" s="8"/>
      <c r="VHF52" s="8"/>
      <c r="VHG52" s="8"/>
      <c r="VHH52" s="8"/>
      <c r="VHI52" s="8"/>
      <c r="VHJ52" s="8"/>
      <c r="VHK52" s="8"/>
      <c r="VHL52" s="8"/>
      <c r="VHM52" s="8"/>
      <c r="VHN52" s="8"/>
      <c r="VHO52" s="8"/>
      <c r="VHP52" s="8"/>
      <c r="VHQ52" s="8"/>
      <c r="VHR52" s="8"/>
      <c r="VHS52" s="8"/>
      <c r="VHT52" s="8"/>
      <c r="VHU52" s="8"/>
      <c r="VHV52" s="8"/>
      <c r="VHW52" s="8"/>
      <c r="VHX52" s="8"/>
      <c r="VHY52" s="8"/>
      <c r="VHZ52" s="8"/>
      <c r="VIA52" s="8"/>
      <c r="VIB52" s="8"/>
      <c r="VIC52" s="8"/>
      <c r="VID52" s="8"/>
      <c r="VIE52" s="8"/>
      <c r="VIF52" s="8"/>
      <c r="VIG52" s="8"/>
      <c r="VIH52" s="8"/>
      <c r="VII52" s="8"/>
      <c r="VIJ52" s="8"/>
      <c r="VIK52" s="8"/>
      <c r="VIL52" s="8"/>
      <c r="VIM52" s="8"/>
      <c r="VIN52" s="8"/>
      <c r="VIO52" s="8"/>
      <c r="VIP52" s="8"/>
      <c r="VIQ52" s="8"/>
      <c r="VIR52" s="8"/>
      <c r="VIS52" s="8"/>
      <c r="VIT52" s="8"/>
      <c r="VIU52" s="8"/>
      <c r="VIV52" s="8"/>
      <c r="VIW52" s="8"/>
      <c r="VIX52" s="8"/>
      <c r="VIY52" s="8"/>
      <c r="VIZ52" s="8"/>
      <c r="VJA52" s="8"/>
      <c r="VJB52" s="8"/>
      <c r="VJC52" s="8"/>
      <c r="VJD52" s="8"/>
      <c r="VJE52" s="8"/>
      <c r="VJF52" s="8"/>
      <c r="VJG52" s="8"/>
      <c r="VJH52" s="8"/>
      <c r="VJI52" s="8"/>
      <c r="VJJ52" s="8"/>
      <c r="VJK52" s="8"/>
      <c r="VJL52" s="8"/>
      <c r="VJM52" s="8"/>
      <c r="VJN52" s="8"/>
      <c r="VJO52" s="8"/>
      <c r="VJP52" s="8"/>
      <c r="VJQ52" s="8"/>
      <c r="VJR52" s="8"/>
      <c r="VJS52" s="8"/>
      <c r="VJT52" s="8"/>
      <c r="VJU52" s="8"/>
      <c r="VJV52" s="8"/>
      <c r="VJW52" s="8"/>
      <c r="VJX52" s="8"/>
      <c r="VJY52" s="8"/>
      <c r="VJZ52" s="8"/>
      <c r="VKA52" s="8"/>
      <c r="VKB52" s="8"/>
      <c r="VKC52" s="8"/>
      <c r="VKD52" s="8"/>
      <c r="VKE52" s="8"/>
      <c r="VKF52" s="8"/>
      <c r="VKG52" s="8"/>
      <c r="VKH52" s="8"/>
      <c r="VKI52" s="8"/>
      <c r="VKJ52" s="8"/>
      <c r="VKK52" s="8"/>
      <c r="VKL52" s="8"/>
      <c r="VKM52" s="8"/>
      <c r="VKN52" s="8"/>
      <c r="VKO52" s="8"/>
      <c r="VKP52" s="8"/>
      <c r="VKQ52" s="8"/>
      <c r="VKR52" s="8"/>
      <c r="VKS52" s="8"/>
      <c r="VKT52" s="8"/>
      <c r="VKU52" s="8"/>
      <c r="VKV52" s="8"/>
      <c r="VKW52" s="8"/>
      <c r="VKX52" s="8"/>
      <c r="VKY52" s="8"/>
      <c r="VKZ52" s="8"/>
      <c r="VLA52" s="8"/>
      <c r="VLB52" s="8"/>
      <c r="VLC52" s="8"/>
      <c r="VLD52" s="8"/>
      <c r="VLE52" s="8"/>
      <c r="VLF52" s="8"/>
      <c r="VLG52" s="8"/>
      <c r="VLH52" s="8"/>
      <c r="VLI52" s="8"/>
      <c r="VLJ52" s="8"/>
      <c r="VLK52" s="8"/>
      <c r="VLL52" s="8"/>
      <c r="VLM52" s="8"/>
      <c r="VLN52" s="8"/>
      <c r="VLO52" s="8"/>
      <c r="VLP52" s="8"/>
      <c r="VLQ52" s="8"/>
      <c r="VLR52" s="8"/>
      <c r="VLS52" s="8"/>
      <c r="VLT52" s="8"/>
      <c r="VLU52" s="8"/>
      <c r="VLV52" s="8"/>
      <c r="VLW52" s="8"/>
      <c r="VLX52" s="8"/>
      <c r="VLY52" s="8"/>
      <c r="VLZ52" s="8"/>
      <c r="VMA52" s="8"/>
      <c r="VMB52" s="8"/>
      <c r="VMC52" s="8"/>
      <c r="VMD52" s="8"/>
      <c r="VME52" s="8"/>
      <c r="VMF52" s="8"/>
      <c r="VMG52" s="8"/>
      <c r="VMH52" s="8"/>
      <c r="VMI52" s="8"/>
      <c r="VMJ52" s="8"/>
      <c r="VMK52" s="8"/>
      <c r="VML52" s="8"/>
      <c r="VMM52" s="8"/>
      <c r="VMN52" s="8"/>
      <c r="VMO52" s="8"/>
      <c r="VMP52" s="8"/>
      <c r="VMQ52" s="8"/>
      <c r="VMR52" s="8"/>
      <c r="VMS52" s="8"/>
      <c r="VMT52" s="8"/>
      <c r="VMU52" s="8"/>
      <c r="VMV52" s="8"/>
      <c r="VMW52" s="8"/>
      <c r="VMX52" s="8"/>
      <c r="VMY52" s="8"/>
      <c r="VMZ52" s="8"/>
      <c r="VNA52" s="8"/>
      <c r="VNB52" s="8"/>
      <c r="VNC52" s="8"/>
      <c r="VND52" s="8"/>
      <c r="VNE52" s="8"/>
      <c r="VNF52" s="8"/>
      <c r="VNG52" s="8"/>
      <c r="VNH52" s="8"/>
      <c r="VNI52" s="8"/>
      <c r="VNJ52" s="8"/>
      <c r="VNK52" s="8"/>
      <c r="VNL52" s="8"/>
      <c r="VNM52" s="8"/>
      <c r="VNN52" s="8"/>
      <c r="VNO52" s="8"/>
      <c r="VNP52" s="8"/>
      <c r="VNQ52" s="8"/>
      <c r="VNR52" s="8"/>
      <c r="VNS52" s="8"/>
      <c r="VNT52" s="8"/>
      <c r="VNU52" s="8"/>
      <c r="VNV52" s="8"/>
      <c r="VNW52" s="8"/>
      <c r="VNX52" s="8"/>
      <c r="VNY52" s="8"/>
      <c r="VNZ52" s="8"/>
      <c r="VOA52" s="8"/>
      <c r="VOB52" s="8"/>
      <c r="VOC52" s="8"/>
      <c r="VOD52" s="8"/>
      <c r="VOE52" s="8"/>
      <c r="VOF52" s="8"/>
      <c r="VOG52" s="8"/>
      <c r="VOH52" s="8"/>
      <c r="VOI52" s="8"/>
      <c r="VOJ52" s="8"/>
      <c r="VOK52" s="8"/>
      <c r="VOL52" s="8"/>
      <c r="VOM52" s="8"/>
      <c r="VON52" s="8"/>
      <c r="VOO52" s="8"/>
      <c r="VOP52" s="8"/>
      <c r="VOQ52" s="8"/>
      <c r="VOR52" s="8"/>
      <c r="VOS52" s="8"/>
      <c r="VOT52" s="8"/>
      <c r="VOU52" s="8"/>
      <c r="VOV52" s="8"/>
      <c r="VOW52" s="8"/>
      <c r="VOX52" s="8"/>
      <c r="VOY52" s="8"/>
      <c r="VOZ52" s="8"/>
      <c r="VPA52" s="8"/>
      <c r="VPB52" s="8"/>
      <c r="VPC52" s="8"/>
      <c r="VPD52" s="8"/>
      <c r="VPE52" s="8"/>
      <c r="VPF52" s="8"/>
      <c r="VPG52" s="8"/>
      <c r="VPH52" s="8"/>
      <c r="VPI52" s="8"/>
      <c r="VPJ52" s="8"/>
      <c r="VPK52" s="8"/>
      <c r="VPL52" s="8"/>
      <c r="VPM52" s="8"/>
      <c r="VPN52" s="8"/>
      <c r="VPO52" s="8"/>
      <c r="VPP52" s="8"/>
      <c r="VPQ52" s="8"/>
      <c r="VPR52" s="8"/>
      <c r="VPS52" s="8"/>
      <c r="VPT52" s="8"/>
      <c r="VPU52" s="8"/>
      <c r="VPV52" s="8"/>
      <c r="VPW52" s="8"/>
      <c r="VPX52" s="8"/>
      <c r="VPY52" s="8"/>
      <c r="VPZ52" s="8"/>
      <c r="VQA52" s="8"/>
      <c r="VQB52" s="8"/>
      <c r="VQC52" s="8"/>
      <c r="VQD52" s="8"/>
      <c r="VQE52" s="8"/>
      <c r="VQF52" s="8"/>
      <c r="VQG52" s="8"/>
      <c r="VQH52" s="8"/>
      <c r="VQI52" s="8"/>
      <c r="VQJ52" s="8"/>
      <c r="VQK52" s="8"/>
      <c r="VQL52" s="8"/>
      <c r="VQM52" s="8"/>
      <c r="VQN52" s="8"/>
      <c r="VQO52" s="8"/>
      <c r="VQP52" s="8"/>
      <c r="VQQ52" s="8"/>
      <c r="VQR52" s="8"/>
      <c r="VQS52" s="8"/>
      <c r="VQT52" s="8"/>
      <c r="VQU52" s="8"/>
      <c r="VQV52" s="8"/>
      <c r="VQW52" s="8"/>
      <c r="VQX52" s="8"/>
      <c r="VQY52" s="8"/>
      <c r="VQZ52" s="8"/>
      <c r="VRA52" s="8"/>
      <c r="VRB52" s="8"/>
      <c r="VRC52" s="8"/>
      <c r="VRD52" s="8"/>
      <c r="VRE52" s="8"/>
      <c r="VRF52" s="8"/>
      <c r="VRG52" s="8"/>
      <c r="VRH52" s="8"/>
      <c r="VRI52" s="8"/>
      <c r="VRJ52" s="8"/>
      <c r="VRK52" s="8"/>
      <c r="VRL52" s="8"/>
      <c r="VRM52" s="8"/>
      <c r="VRN52" s="8"/>
      <c r="VRO52" s="8"/>
      <c r="VRP52" s="8"/>
      <c r="VRQ52" s="8"/>
      <c r="VRR52" s="8"/>
      <c r="VRS52" s="8"/>
      <c r="VRT52" s="8"/>
      <c r="VRU52" s="8"/>
      <c r="VRV52" s="8"/>
      <c r="VRW52" s="8"/>
      <c r="VRX52" s="8"/>
      <c r="VRY52" s="8"/>
      <c r="VRZ52" s="8"/>
      <c r="VSA52" s="8"/>
      <c r="VSB52" s="8"/>
      <c r="VSC52" s="8"/>
      <c r="VSD52" s="8"/>
      <c r="VSE52" s="8"/>
      <c r="VSF52" s="8"/>
      <c r="VSG52" s="8"/>
      <c r="VSH52" s="8"/>
      <c r="VSI52" s="8"/>
      <c r="VSJ52" s="8"/>
      <c r="VSK52" s="8"/>
      <c r="VSL52" s="8"/>
      <c r="VSM52" s="8"/>
      <c r="VSN52" s="8"/>
      <c r="VSO52" s="8"/>
      <c r="VSP52" s="8"/>
      <c r="VSQ52" s="8"/>
      <c r="VSR52" s="8"/>
      <c r="VSS52" s="8"/>
      <c r="VST52" s="8"/>
      <c r="VSU52" s="8"/>
      <c r="VSV52" s="8"/>
      <c r="VSW52" s="8"/>
      <c r="VSX52" s="8"/>
      <c r="VSY52" s="8"/>
      <c r="VSZ52" s="8"/>
      <c r="VTA52" s="8"/>
      <c r="VTB52" s="8"/>
      <c r="VTC52" s="8"/>
      <c r="VTD52" s="8"/>
      <c r="VTE52" s="8"/>
      <c r="VTF52" s="8"/>
      <c r="VTG52" s="8"/>
      <c r="VTH52" s="8"/>
      <c r="VTI52" s="8"/>
      <c r="VTJ52" s="8"/>
      <c r="VTK52" s="8"/>
      <c r="VTL52" s="8"/>
      <c r="VTM52" s="8"/>
      <c r="VTN52" s="8"/>
      <c r="VTO52" s="8"/>
      <c r="VTP52" s="8"/>
      <c r="VTQ52" s="8"/>
      <c r="VTR52" s="8"/>
      <c r="VTS52" s="8"/>
      <c r="VTT52" s="8"/>
      <c r="VTU52" s="8"/>
      <c r="VTV52" s="8"/>
      <c r="VTW52" s="8"/>
      <c r="VTX52" s="8"/>
      <c r="VTY52" s="8"/>
      <c r="VTZ52" s="8"/>
      <c r="VUA52" s="8"/>
      <c r="VUB52" s="8"/>
      <c r="VUC52" s="8"/>
      <c r="VUD52" s="8"/>
      <c r="VUE52" s="8"/>
      <c r="VUF52" s="8"/>
      <c r="VUG52" s="8"/>
      <c r="VUH52" s="8"/>
      <c r="VUI52" s="8"/>
      <c r="VUJ52" s="8"/>
      <c r="VUK52" s="8"/>
      <c r="VUL52" s="8"/>
      <c r="VUM52" s="8"/>
      <c r="VUN52" s="8"/>
      <c r="VUO52" s="8"/>
      <c r="VUP52" s="8"/>
      <c r="VUQ52" s="8"/>
      <c r="VUR52" s="8"/>
      <c r="VUS52" s="8"/>
      <c r="VUT52" s="8"/>
      <c r="VUU52" s="8"/>
      <c r="VUV52" s="8"/>
      <c r="VUW52" s="8"/>
      <c r="VUX52" s="8"/>
      <c r="VUY52" s="8"/>
      <c r="VUZ52" s="8"/>
      <c r="VVA52" s="8"/>
      <c r="VVB52" s="8"/>
      <c r="VVC52" s="8"/>
      <c r="VVD52" s="8"/>
      <c r="VVE52" s="8"/>
      <c r="VVF52" s="8"/>
      <c r="VVG52" s="8"/>
      <c r="VVH52" s="8"/>
      <c r="VVI52" s="8"/>
      <c r="VVJ52" s="8"/>
      <c r="VVK52" s="8"/>
      <c r="VVL52" s="8"/>
      <c r="VVM52" s="8"/>
      <c r="VVN52" s="8"/>
      <c r="VVO52" s="8"/>
      <c r="VVP52" s="8"/>
      <c r="VVQ52" s="8"/>
      <c r="VVR52" s="8"/>
      <c r="VVS52" s="8"/>
      <c r="VVT52" s="8"/>
      <c r="VVU52" s="8"/>
      <c r="VVV52" s="8"/>
      <c r="VVW52" s="8"/>
      <c r="VVX52" s="8"/>
      <c r="VVY52" s="8"/>
      <c r="VVZ52" s="8"/>
      <c r="VWA52" s="8"/>
      <c r="VWB52" s="8"/>
      <c r="VWC52" s="8"/>
      <c r="VWD52" s="8"/>
      <c r="VWE52" s="8"/>
      <c r="VWF52" s="8"/>
      <c r="VWG52" s="8"/>
      <c r="VWH52" s="8"/>
      <c r="VWI52" s="8"/>
      <c r="VWJ52" s="8"/>
      <c r="VWK52" s="8"/>
      <c r="VWL52" s="8"/>
      <c r="VWM52" s="8"/>
      <c r="VWN52" s="8"/>
      <c r="VWO52" s="8"/>
      <c r="VWP52" s="8"/>
      <c r="VWQ52" s="8"/>
      <c r="VWR52" s="8"/>
      <c r="VWS52" s="8"/>
      <c r="VWT52" s="8"/>
      <c r="VWU52" s="8"/>
      <c r="VWV52" s="8"/>
      <c r="VWW52" s="8"/>
      <c r="VWX52" s="8"/>
      <c r="VWY52" s="8"/>
      <c r="VWZ52" s="8"/>
      <c r="VXA52" s="8"/>
      <c r="VXB52" s="8"/>
      <c r="VXC52" s="8"/>
      <c r="VXD52" s="8"/>
      <c r="VXE52" s="8"/>
      <c r="VXF52" s="8"/>
      <c r="VXG52" s="8"/>
      <c r="VXH52" s="8"/>
      <c r="VXI52" s="8"/>
      <c r="VXJ52" s="8"/>
      <c r="VXK52" s="8"/>
      <c r="VXL52" s="8"/>
      <c r="VXM52" s="8"/>
      <c r="VXN52" s="8"/>
      <c r="VXO52" s="8"/>
      <c r="VXP52" s="8"/>
      <c r="VXQ52" s="8"/>
      <c r="VXR52" s="8"/>
      <c r="VXS52" s="8"/>
      <c r="VXT52" s="8"/>
      <c r="VXU52" s="8"/>
      <c r="VXV52" s="8"/>
      <c r="VXW52" s="8"/>
      <c r="VXX52" s="8"/>
      <c r="VXY52" s="8"/>
      <c r="VXZ52" s="8"/>
      <c r="VYA52" s="8"/>
      <c r="VYB52" s="8"/>
      <c r="VYC52" s="8"/>
      <c r="VYD52" s="8"/>
      <c r="VYE52" s="8"/>
      <c r="VYF52" s="8"/>
      <c r="VYG52" s="8"/>
      <c r="VYH52" s="8"/>
      <c r="VYI52" s="8"/>
      <c r="VYJ52" s="8"/>
      <c r="VYK52" s="8"/>
      <c r="VYL52" s="8"/>
      <c r="VYM52" s="8"/>
      <c r="VYN52" s="8"/>
      <c r="VYO52" s="8"/>
      <c r="VYP52" s="8"/>
      <c r="VYQ52" s="8"/>
      <c r="VYR52" s="8"/>
      <c r="VYS52" s="8"/>
      <c r="VYT52" s="8"/>
      <c r="VYU52" s="8"/>
      <c r="VYV52" s="8"/>
      <c r="VYW52" s="8"/>
      <c r="VYX52" s="8"/>
      <c r="VYY52" s="8"/>
      <c r="VYZ52" s="8"/>
      <c r="VZA52" s="8"/>
      <c r="VZB52" s="8"/>
      <c r="VZC52" s="8"/>
      <c r="VZD52" s="8"/>
      <c r="VZE52" s="8"/>
      <c r="VZF52" s="8"/>
      <c r="VZG52" s="8"/>
      <c r="VZH52" s="8"/>
      <c r="VZI52" s="8"/>
      <c r="VZJ52" s="8"/>
      <c r="VZK52" s="8"/>
      <c r="VZL52" s="8"/>
      <c r="VZM52" s="8"/>
      <c r="VZN52" s="8"/>
      <c r="VZO52" s="8"/>
      <c r="VZP52" s="8"/>
      <c r="VZQ52" s="8"/>
      <c r="VZR52" s="8"/>
      <c r="VZS52" s="8"/>
      <c r="VZT52" s="8"/>
      <c r="VZU52" s="8"/>
      <c r="VZV52" s="8"/>
      <c r="VZW52" s="8"/>
      <c r="VZX52" s="8"/>
      <c r="VZY52" s="8"/>
      <c r="VZZ52" s="8"/>
      <c r="WAA52" s="8"/>
      <c r="WAB52" s="8"/>
      <c r="WAC52" s="8"/>
      <c r="WAD52" s="8"/>
      <c r="WAE52" s="8"/>
      <c r="WAF52" s="8"/>
      <c r="WAG52" s="8"/>
      <c r="WAH52" s="8"/>
      <c r="WAI52" s="8"/>
      <c r="WAJ52" s="8"/>
      <c r="WAK52" s="8"/>
      <c r="WAL52" s="8"/>
      <c r="WAM52" s="8"/>
      <c r="WAN52" s="8"/>
      <c r="WAO52" s="8"/>
      <c r="WAP52" s="8"/>
      <c r="WAQ52" s="8"/>
      <c r="WAR52" s="8"/>
      <c r="WAS52" s="8"/>
      <c r="WAT52" s="8"/>
      <c r="WAU52" s="8"/>
      <c r="WAV52" s="8"/>
      <c r="WAW52" s="8"/>
      <c r="WAX52" s="8"/>
      <c r="WAY52" s="8"/>
      <c r="WAZ52" s="8"/>
      <c r="WBA52" s="8"/>
      <c r="WBB52" s="8"/>
      <c r="WBC52" s="8"/>
      <c r="WBD52" s="8"/>
      <c r="WBE52" s="8"/>
      <c r="WBF52" s="8"/>
      <c r="WBG52" s="8"/>
      <c r="WBH52" s="8"/>
      <c r="WBI52" s="8"/>
      <c r="WBJ52" s="8"/>
      <c r="WBK52" s="8"/>
      <c r="WBL52" s="8"/>
      <c r="WBM52" s="8"/>
      <c r="WBN52" s="8"/>
      <c r="WBO52" s="8"/>
      <c r="WBP52" s="8"/>
      <c r="WBQ52" s="8"/>
      <c r="WBR52" s="8"/>
      <c r="WBS52" s="8"/>
      <c r="WBT52" s="8"/>
      <c r="WBU52" s="8"/>
      <c r="WBV52" s="8"/>
      <c r="WBW52" s="8"/>
      <c r="WBX52" s="8"/>
      <c r="WBY52" s="8"/>
      <c r="WBZ52" s="8"/>
      <c r="WCA52" s="8"/>
      <c r="WCB52" s="8"/>
      <c r="WCC52" s="8"/>
      <c r="WCD52" s="8"/>
      <c r="WCE52" s="8"/>
      <c r="WCF52" s="8"/>
      <c r="WCG52" s="8"/>
      <c r="WCH52" s="8"/>
      <c r="WCI52" s="8"/>
      <c r="WCJ52" s="8"/>
      <c r="WCK52" s="8"/>
      <c r="WCL52" s="8"/>
      <c r="WCM52" s="8"/>
      <c r="WCN52" s="8"/>
      <c r="WCO52" s="8"/>
      <c r="WCP52" s="8"/>
      <c r="WCQ52" s="8"/>
      <c r="WCR52" s="8"/>
      <c r="WCS52" s="8"/>
      <c r="WCT52" s="8"/>
      <c r="WCU52" s="8"/>
      <c r="WCV52" s="8"/>
      <c r="WCW52" s="8"/>
      <c r="WCX52" s="8"/>
      <c r="WCY52" s="8"/>
      <c r="WCZ52" s="8"/>
      <c r="WDA52" s="8"/>
      <c r="WDB52" s="8"/>
      <c r="WDC52" s="8"/>
      <c r="WDD52" s="8"/>
      <c r="WDE52" s="8"/>
      <c r="WDF52" s="8"/>
      <c r="WDG52" s="8"/>
      <c r="WDH52" s="8"/>
      <c r="WDI52" s="8"/>
      <c r="WDJ52" s="8"/>
      <c r="WDK52" s="8"/>
      <c r="WDL52" s="8"/>
      <c r="WDM52" s="8"/>
      <c r="WDN52" s="8"/>
      <c r="WDO52" s="8"/>
      <c r="WDP52" s="8"/>
      <c r="WDQ52" s="8"/>
      <c r="WDR52" s="8"/>
      <c r="WDS52" s="8"/>
      <c r="WDT52" s="8"/>
      <c r="WDU52" s="8"/>
      <c r="WDV52" s="8"/>
      <c r="WDW52" s="8"/>
      <c r="WDX52" s="8"/>
      <c r="WDY52" s="8"/>
      <c r="WDZ52" s="8"/>
      <c r="WEA52" s="8"/>
      <c r="WEB52" s="8"/>
      <c r="WEC52" s="8"/>
      <c r="WED52" s="8"/>
      <c r="WEE52" s="8"/>
      <c r="WEF52" s="8"/>
      <c r="WEG52" s="8"/>
      <c r="WEH52" s="8"/>
      <c r="WEI52" s="8"/>
      <c r="WEJ52" s="8"/>
      <c r="WEK52" s="8"/>
      <c r="WEL52" s="8"/>
      <c r="WEM52" s="8"/>
      <c r="WEN52" s="8"/>
      <c r="WEO52" s="8"/>
      <c r="WEP52" s="8"/>
      <c r="WEQ52" s="8"/>
      <c r="WER52" s="8"/>
      <c r="WES52" s="8"/>
      <c r="WET52" s="8"/>
      <c r="WEU52" s="8"/>
      <c r="WEV52" s="8"/>
      <c r="WEW52" s="8"/>
      <c r="WEX52" s="8"/>
      <c r="WEY52" s="8"/>
      <c r="WEZ52" s="8"/>
      <c r="WFA52" s="8"/>
      <c r="WFB52" s="8"/>
      <c r="WFC52" s="8"/>
      <c r="WFD52" s="8"/>
      <c r="WFE52" s="8"/>
      <c r="WFF52" s="8"/>
      <c r="WFG52" s="8"/>
      <c r="WFH52" s="8"/>
      <c r="WFI52" s="8"/>
      <c r="WFJ52" s="8"/>
      <c r="WFK52" s="8"/>
      <c r="WFL52" s="8"/>
      <c r="WFM52" s="8"/>
      <c r="WFN52" s="8"/>
      <c r="WFO52" s="8"/>
      <c r="WFP52" s="8"/>
      <c r="WFQ52" s="8"/>
      <c r="WFR52" s="8"/>
      <c r="WFS52" s="8"/>
      <c r="WFT52" s="8"/>
      <c r="WFU52" s="8"/>
      <c r="WFV52" s="8"/>
      <c r="WFW52" s="8"/>
      <c r="WFX52" s="8"/>
      <c r="WFY52" s="8"/>
      <c r="WFZ52" s="8"/>
      <c r="WGA52" s="8"/>
      <c r="WGB52" s="8"/>
      <c r="WGC52" s="8"/>
      <c r="WGD52" s="8"/>
      <c r="WGE52" s="8"/>
      <c r="WGF52" s="8"/>
      <c r="WGG52" s="8"/>
      <c r="WGH52" s="8"/>
      <c r="WGI52" s="8"/>
      <c r="WGJ52" s="8"/>
      <c r="WGK52" s="8"/>
      <c r="WGL52" s="8"/>
      <c r="WGM52" s="8"/>
      <c r="WGN52" s="8"/>
      <c r="WGO52" s="8"/>
      <c r="WGP52" s="8"/>
      <c r="WGQ52" s="8"/>
      <c r="WGR52" s="8"/>
      <c r="WGS52" s="8"/>
      <c r="WGT52" s="8"/>
      <c r="WGU52" s="8"/>
      <c r="WGV52" s="8"/>
      <c r="WGW52" s="8"/>
      <c r="WGX52" s="8"/>
      <c r="WGY52" s="8"/>
      <c r="WGZ52" s="8"/>
      <c r="WHA52" s="8"/>
      <c r="WHB52" s="8"/>
      <c r="WHC52" s="8"/>
      <c r="WHD52" s="8"/>
      <c r="WHE52" s="8"/>
      <c r="WHF52" s="8"/>
      <c r="WHG52" s="8"/>
      <c r="WHH52" s="8"/>
      <c r="WHI52" s="8"/>
      <c r="WHJ52" s="8"/>
      <c r="WHK52" s="8"/>
      <c r="WHL52" s="8"/>
      <c r="WHM52" s="8"/>
      <c r="WHN52" s="8"/>
      <c r="WHO52" s="8"/>
      <c r="WHP52" s="8"/>
      <c r="WHQ52" s="8"/>
      <c r="WHR52" s="8"/>
      <c r="WHS52" s="8"/>
      <c r="WHT52" s="8"/>
      <c r="WHU52" s="8"/>
      <c r="WHV52" s="8"/>
      <c r="WHW52" s="8"/>
      <c r="WHX52" s="8"/>
      <c r="WHY52" s="8"/>
      <c r="WHZ52" s="8"/>
      <c r="WIA52" s="8"/>
      <c r="WIB52" s="8"/>
      <c r="WIC52" s="8"/>
      <c r="WID52" s="8"/>
      <c r="WIE52" s="8"/>
      <c r="WIF52" s="8"/>
      <c r="WIG52" s="8"/>
      <c r="WIH52" s="8"/>
      <c r="WII52" s="8"/>
      <c r="WIJ52" s="8"/>
      <c r="WIK52" s="8"/>
      <c r="WIL52" s="8"/>
      <c r="WIM52" s="8"/>
      <c r="WIN52" s="8"/>
      <c r="WIO52" s="8"/>
      <c r="WIP52" s="8"/>
      <c r="WIQ52" s="8"/>
      <c r="WIR52" s="8"/>
      <c r="WIS52" s="8"/>
      <c r="WIT52" s="8"/>
      <c r="WIU52" s="8"/>
      <c r="WIV52" s="8"/>
      <c r="WIW52" s="8"/>
      <c r="WIX52" s="8"/>
      <c r="WIY52" s="8"/>
      <c r="WIZ52" s="8"/>
      <c r="WJA52" s="8"/>
      <c r="WJB52" s="8"/>
      <c r="WJC52" s="8"/>
      <c r="WJD52" s="8"/>
      <c r="WJE52" s="8"/>
      <c r="WJF52" s="8"/>
      <c r="WJG52" s="8"/>
      <c r="WJH52" s="8"/>
      <c r="WJI52" s="8"/>
      <c r="WJJ52" s="8"/>
      <c r="WJK52" s="8"/>
      <c r="WJL52" s="8"/>
      <c r="WJM52" s="8"/>
      <c r="WJN52" s="8"/>
      <c r="WJO52" s="8"/>
      <c r="WJP52" s="8"/>
      <c r="WJQ52" s="8"/>
      <c r="WJR52" s="8"/>
      <c r="WJS52" s="8"/>
      <c r="WJT52" s="8"/>
      <c r="WJU52" s="8"/>
      <c r="WJV52" s="8"/>
      <c r="WJW52" s="8"/>
      <c r="WJX52" s="8"/>
      <c r="WJY52" s="8"/>
      <c r="WJZ52" s="8"/>
      <c r="WKA52" s="8"/>
      <c r="WKB52" s="8"/>
      <c r="WKC52" s="8"/>
      <c r="WKD52" s="8"/>
      <c r="WKE52" s="8"/>
      <c r="WKF52" s="8"/>
      <c r="WKG52" s="8"/>
      <c r="WKH52" s="8"/>
      <c r="WKI52" s="8"/>
      <c r="WKJ52" s="8"/>
      <c r="WKK52" s="8"/>
      <c r="WKL52" s="8"/>
      <c r="WKM52" s="8"/>
      <c r="WKN52" s="8"/>
      <c r="WKO52" s="8"/>
      <c r="WKP52" s="8"/>
      <c r="WKQ52" s="8"/>
      <c r="WKR52" s="8"/>
      <c r="WKS52" s="8"/>
      <c r="WKT52" s="8"/>
      <c r="WKU52" s="8"/>
      <c r="WKV52" s="8"/>
      <c r="WKW52" s="8"/>
      <c r="WKX52" s="8"/>
      <c r="WKY52" s="8"/>
      <c r="WKZ52" s="8"/>
      <c r="WLA52" s="8"/>
      <c r="WLB52" s="8"/>
      <c r="WLC52" s="8"/>
      <c r="WLD52" s="8"/>
      <c r="WLE52" s="8"/>
      <c r="WLF52" s="8"/>
      <c r="WLG52" s="8"/>
      <c r="WLH52" s="8"/>
      <c r="WLI52" s="8"/>
      <c r="WLJ52" s="8"/>
      <c r="WLK52" s="8"/>
      <c r="WLL52" s="8"/>
      <c r="WLM52" s="8"/>
      <c r="WLN52" s="8"/>
      <c r="WLO52" s="8"/>
      <c r="WLP52" s="8"/>
      <c r="WLQ52" s="8"/>
      <c r="WLR52" s="8"/>
      <c r="WLS52" s="8"/>
      <c r="WLT52" s="8"/>
      <c r="WLU52" s="8"/>
      <c r="WLV52" s="8"/>
      <c r="WLW52" s="8"/>
      <c r="WLX52" s="8"/>
      <c r="WLY52" s="8"/>
      <c r="WLZ52" s="8"/>
      <c r="WMA52" s="8"/>
      <c r="WMB52" s="8"/>
      <c r="WMC52" s="8"/>
      <c r="WMD52" s="8"/>
      <c r="WME52" s="8"/>
      <c r="WMF52" s="8"/>
      <c r="WMG52" s="8"/>
      <c r="WMH52" s="8"/>
      <c r="WMI52" s="8"/>
      <c r="WMJ52" s="8"/>
      <c r="WMK52" s="8"/>
      <c r="WML52" s="8"/>
      <c r="WMM52" s="8"/>
      <c r="WMN52" s="8"/>
      <c r="WMO52" s="8"/>
      <c r="WMP52" s="8"/>
      <c r="WMQ52" s="8"/>
      <c r="WMR52" s="8"/>
      <c r="WMS52" s="8"/>
      <c r="WMT52" s="8"/>
      <c r="WMU52" s="8"/>
      <c r="WMV52" s="8"/>
      <c r="WMW52" s="8"/>
      <c r="WMX52" s="8"/>
      <c r="WMY52" s="8"/>
      <c r="WMZ52" s="8"/>
      <c r="WNA52" s="8"/>
      <c r="WNB52" s="8"/>
      <c r="WNC52" s="8"/>
      <c r="WND52" s="8"/>
      <c r="WNE52" s="8"/>
      <c r="WNF52" s="8"/>
      <c r="WNG52" s="8"/>
      <c r="WNH52" s="8"/>
      <c r="WNI52" s="8"/>
      <c r="WNJ52" s="8"/>
      <c r="WNK52" s="8"/>
      <c r="WNL52" s="8"/>
      <c r="WNM52" s="8"/>
      <c r="WNN52" s="8"/>
      <c r="WNO52" s="8"/>
      <c r="WNP52" s="8"/>
      <c r="WNQ52" s="8"/>
      <c r="WNR52" s="8"/>
      <c r="WNS52" s="8"/>
      <c r="WNT52" s="8"/>
      <c r="WNU52" s="8"/>
      <c r="WNV52" s="8"/>
      <c r="WNW52" s="8"/>
      <c r="WNX52" s="8"/>
      <c r="WNY52" s="8"/>
      <c r="WNZ52" s="8"/>
      <c r="WOA52" s="8"/>
      <c r="WOB52" s="8"/>
      <c r="WOC52" s="8"/>
      <c r="WOD52" s="8"/>
      <c r="WOE52" s="8"/>
      <c r="WOF52" s="8"/>
      <c r="WOG52" s="8"/>
      <c r="WOH52" s="8"/>
      <c r="WOI52" s="8"/>
      <c r="WOJ52" s="8"/>
      <c r="WOK52" s="8"/>
      <c r="WOL52" s="8"/>
      <c r="WOM52" s="8"/>
      <c r="WON52" s="8"/>
      <c r="WOO52" s="8"/>
      <c r="WOP52" s="8"/>
      <c r="WOQ52" s="8"/>
      <c r="WOR52" s="8"/>
      <c r="WOS52" s="8"/>
      <c r="WOT52" s="8"/>
      <c r="WOU52" s="8"/>
      <c r="WOV52" s="8"/>
      <c r="WOW52" s="8"/>
      <c r="WOX52" s="8"/>
      <c r="WOY52" s="8"/>
      <c r="WOZ52" s="8"/>
      <c r="WPA52" s="8"/>
      <c r="WPB52" s="8"/>
      <c r="WPC52" s="8"/>
      <c r="WPD52" s="8"/>
      <c r="WPE52" s="8"/>
      <c r="WPF52" s="8"/>
      <c r="WPG52" s="8"/>
      <c r="WPH52" s="8"/>
      <c r="WPI52" s="8"/>
      <c r="WPJ52" s="8"/>
      <c r="WPK52" s="8"/>
      <c r="WPL52" s="8"/>
      <c r="WPM52" s="8"/>
      <c r="WPN52" s="8"/>
      <c r="WPO52" s="8"/>
      <c r="WPP52" s="8"/>
      <c r="WPQ52" s="8"/>
      <c r="WPR52" s="8"/>
      <c r="WPS52" s="8"/>
      <c r="WPT52" s="8"/>
      <c r="WPU52" s="8"/>
      <c r="WPV52" s="8"/>
      <c r="WPW52" s="8"/>
      <c r="WPX52" s="8"/>
      <c r="WPY52" s="8"/>
      <c r="WPZ52" s="8"/>
      <c r="WQA52" s="8"/>
      <c r="WQB52" s="8"/>
      <c r="WQC52" s="8"/>
      <c r="WQD52" s="8"/>
      <c r="WQE52" s="8"/>
      <c r="WQF52" s="8"/>
      <c r="WQG52" s="8"/>
      <c r="WQH52" s="8"/>
      <c r="WQI52" s="8"/>
      <c r="WQJ52" s="8"/>
      <c r="WQK52" s="8"/>
      <c r="WQL52" s="8"/>
      <c r="WQM52" s="8"/>
      <c r="WQN52" s="8"/>
      <c r="WQO52" s="8"/>
      <c r="WQP52" s="8"/>
      <c r="WQQ52" s="8"/>
      <c r="WQR52" s="8"/>
      <c r="WQS52" s="8"/>
      <c r="WQT52" s="8"/>
      <c r="WQU52" s="8"/>
      <c r="WQV52" s="8"/>
      <c r="WQW52" s="8"/>
      <c r="WQX52" s="8"/>
      <c r="WQY52" s="8"/>
      <c r="WQZ52" s="8"/>
      <c r="WRA52" s="8"/>
      <c r="WRB52" s="8"/>
      <c r="WRC52" s="8"/>
      <c r="WRD52" s="8"/>
      <c r="WRE52" s="8"/>
      <c r="WRF52" s="8"/>
      <c r="WRG52" s="8"/>
      <c r="WRH52" s="8"/>
      <c r="WRI52" s="8"/>
      <c r="WRJ52" s="8"/>
      <c r="WRK52" s="8"/>
      <c r="WRL52" s="8"/>
      <c r="WRM52" s="8"/>
      <c r="WRN52" s="8"/>
      <c r="WRO52" s="8"/>
      <c r="WRP52" s="8"/>
      <c r="WRQ52" s="8"/>
      <c r="WRR52" s="8"/>
      <c r="WRS52" s="8"/>
      <c r="WRT52" s="8"/>
      <c r="WRU52" s="8"/>
      <c r="WRV52" s="8"/>
      <c r="WRW52" s="8"/>
      <c r="WRX52" s="8"/>
      <c r="WRY52" s="8"/>
      <c r="WRZ52" s="8"/>
      <c r="WSA52" s="8"/>
      <c r="WSB52" s="8"/>
      <c r="WSC52" s="8"/>
      <c r="WSD52" s="8"/>
      <c r="WSE52" s="8"/>
      <c r="WSF52" s="8"/>
      <c r="WSG52" s="8"/>
      <c r="WSH52" s="8"/>
      <c r="WSI52" s="8"/>
      <c r="WSJ52" s="8"/>
      <c r="WSK52" s="8"/>
      <c r="WSL52" s="8"/>
      <c r="WSM52" s="8"/>
      <c r="WSN52" s="8"/>
      <c r="WSO52" s="8"/>
      <c r="WSP52" s="8"/>
      <c r="WSQ52" s="8"/>
      <c r="WSR52" s="8"/>
      <c r="WSS52" s="8"/>
      <c r="WST52" s="8"/>
      <c r="WSU52" s="8"/>
      <c r="WSV52" s="8"/>
      <c r="WSW52" s="8"/>
      <c r="WSX52" s="8"/>
      <c r="WSY52" s="8"/>
      <c r="WSZ52" s="8"/>
      <c r="WTA52" s="8"/>
      <c r="WTB52" s="8"/>
      <c r="WTC52" s="8"/>
      <c r="WTD52" s="8"/>
      <c r="WTE52" s="8"/>
      <c r="WTF52" s="8"/>
      <c r="WTG52" s="8"/>
      <c r="WTH52" s="8"/>
      <c r="WTI52" s="8"/>
      <c r="WTJ52" s="8"/>
      <c r="WTK52" s="8"/>
      <c r="WTL52" s="8"/>
      <c r="WTM52" s="8"/>
      <c r="WTN52" s="8"/>
      <c r="WTO52" s="8"/>
      <c r="WTP52" s="8"/>
      <c r="WTQ52" s="8"/>
      <c r="WTR52" s="8"/>
      <c r="WTS52" s="8"/>
      <c r="WTT52" s="8"/>
      <c r="WTU52" s="8"/>
      <c r="WTV52" s="8"/>
      <c r="WTW52" s="8"/>
      <c r="WTX52" s="8"/>
      <c r="WTY52" s="8"/>
      <c r="WTZ52" s="8"/>
      <c r="WUA52" s="8"/>
      <c r="WUB52" s="8"/>
      <c r="WUC52" s="8"/>
      <c r="WUD52" s="8"/>
      <c r="WUE52" s="8"/>
      <c r="WUF52" s="8"/>
      <c r="WUG52" s="8"/>
      <c r="WUH52" s="8"/>
      <c r="WUI52" s="8"/>
      <c r="WUJ52" s="8"/>
      <c r="WUK52" s="8"/>
      <c r="WUL52" s="8"/>
      <c r="WUM52" s="8"/>
      <c r="WUN52" s="8"/>
      <c r="WUO52" s="8"/>
      <c r="WUP52" s="8"/>
      <c r="WUQ52" s="8"/>
      <c r="WUR52" s="8"/>
      <c r="WUS52" s="8"/>
      <c r="WUT52" s="8"/>
      <c r="WUU52" s="8"/>
      <c r="WUV52" s="8"/>
      <c r="WUW52" s="8"/>
      <c r="WUX52" s="8"/>
      <c r="WUY52" s="8"/>
      <c r="WUZ52" s="8"/>
      <c r="WVA52" s="8"/>
      <c r="WVB52" s="8"/>
      <c r="WVC52" s="8"/>
      <c r="WVD52" s="8"/>
      <c r="WVE52" s="8"/>
      <c r="WVF52" s="8"/>
      <c r="WVG52" s="8"/>
      <c r="WVH52" s="8"/>
      <c r="WVI52" s="8"/>
      <c r="WVJ52" s="8"/>
      <c r="WVK52" s="8"/>
      <c r="WVL52" s="8"/>
      <c r="WVM52" s="8"/>
      <c r="WVN52" s="8"/>
      <c r="WVO52" s="8"/>
      <c r="WVP52" s="8"/>
      <c r="WVQ52" s="8"/>
      <c r="WVR52" s="8"/>
      <c r="WVS52" s="8"/>
      <c r="WVT52" s="8"/>
      <c r="WVU52" s="8"/>
      <c r="WVV52" s="8"/>
      <c r="WVW52" s="8"/>
      <c r="WVX52" s="8"/>
      <c r="WVY52" s="8"/>
      <c r="WVZ52" s="8"/>
      <c r="WWA52" s="8"/>
      <c r="WWB52" s="8"/>
      <c r="WWC52" s="8"/>
      <c r="WWD52" s="8"/>
      <c r="WWE52" s="8"/>
      <c r="WWF52" s="8"/>
      <c r="WWG52" s="8"/>
      <c r="WWH52" s="8"/>
      <c r="WWI52" s="8"/>
      <c r="WWJ52" s="8"/>
      <c r="WWK52" s="8"/>
      <c r="WWL52" s="8"/>
      <c r="WWM52" s="8"/>
      <c r="WWN52" s="8"/>
      <c r="WWO52" s="8"/>
      <c r="WWP52" s="8"/>
      <c r="WWQ52" s="8"/>
      <c r="WWR52" s="8"/>
      <c r="WWS52" s="8"/>
      <c r="WWT52" s="8"/>
      <c r="WWU52" s="8"/>
      <c r="WWV52" s="8"/>
      <c r="WWW52" s="8"/>
      <c r="WWX52" s="8"/>
      <c r="WWY52" s="8"/>
      <c r="WWZ52" s="8"/>
      <c r="WXA52" s="8"/>
      <c r="WXB52" s="8"/>
      <c r="WXC52" s="8"/>
      <c r="WXD52" s="8"/>
      <c r="WXE52" s="8"/>
      <c r="WXF52" s="8"/>
      <c r="WXG52" s="8"/>
      <c r="WXH52" s="8"/>
      <c r="WXI52" s="8"/>
      <c r="WXJ52" s="8"/>
      <c r="WXK52" s="8"/>
      <c r="WXL52" s="8"/>
      <c r="WXM52" s="8"/>
      <c r="WXN52" s="8"/>
      <c r="WXO52" s="8"/>
      <c r="WXP52" s="8"/>
      <c r="WXQ52" s="8"/>
      <c r="WXR52" s="8"/>
      <c r="WXS52" s="8"/>
      <c r="WXT52" s="8"/>
      <c r="WXU52" s="8"/>
      <c r="WXV52" s="8"/>
      <c r="WXW52" s="8"/>
      <c r="WXX52" s="8"/>
      <c r="WXY52" s="8"/>
      <c r="WXZ52" s="8"/>
      <c r="WYA52" s="8"/>
      <c r="WYB52" s="8"/>
      <c r="WYC52" s="8"/>
      <c r="WYD52" s="8"/>
      <c r="WYE52" s="8"/>
      <c r="WYF52" s="8"/>
      <c r="WYG52" s="8"/>
      <c r="WYH52" s="8"/>
      <c r="WYI52" s="8"/>
      <c r="WYJ52" s="8"/>
      <c r="WYK52" s="8"/>
      <c r="WYL52" s="8"/>
      <c r="WYM52" s="8"/>
      <c r="WYN52" s="8"/>
      <c r="WYO52" s="8"/>
      <c r="WYP52" s="8"/>
      <c r="WYQ52" s="8"/>
      <c r="WYR52" s="8"/>
      <c r="WYS52" s="8"/>
      <c r="WYT52" s="8"/>
      <c r="WYU52" s="8"/>
      <c r="WYV52" s="8"/>
      <c r="WYW52" s="8"/>
      <c r="WYX52" s="8"/>
      <c r="WYY52" s="8"/>
      <c r="WYZ52" s="8"/>
      <c r="WZA52" s="8"/>
      <c r="WZB52" s="8"/>
      <c r="WZC52" s="8"/>
      <c r="WZD52" s="8"/>
      <c r="WZE52" s="8"/>
      <c r="WZF52" s="8"/>
      <c r="WZG52" s="8"/>
      <c r="WZH52" s="8"/>
      <c r="WZI52" s="8"/>
      <c r="WZJ52" s="8"/>
      <c r="WZK52" s="8"/>
      <c r="WZL52" s="8"/>
      <c r="WZM52" s="8"/>
      <c r="WZN52" s="8"/>
      <c r="WZO52" s="8"/>
      <c r="WZP52" s="8"/>
      <c r="WZQ52" s="8"/>
      <c r="WZR52" s="8"/>
      <c r="WZS52" s="8"/>
      <c r="WZT52" s="8"/>
      <c r="WZU52" s="8"/>
      <c r="WZV52" s="8"/>
      <c r="WZW52" s="8"/>
      <c r="WZX52" s="8"/>
      <c r="WZY52" s="8"/>
      <c r="WZZ52" s="8"/>
      <c r="XAA52" s="8"/>
      <c r="XAB52" s="8"/>
      <c r="XAC52" s="8"/>
      <c r="XAD52" s="8"/>
      <c r="XAE52" s="8"/>
      <c r="XAF52" s="8"/>
      <c r="XAG52" s="8"/>
      <c r="XAH52" s="8"/>
      <c r="XAI52" s="8"/>
      <c r="XAJ52" s="8"/>
      <c r="XAK52" s="8"/>
      <c r="XAL52" s="8"/>
      <c r="XAM52" s="8"/>
      <c r="XAN52" s="8"/>
      <c r="XAO52" s="8"/>
      <c r="XAP52" s="8"/>
      <c r="XAQ52" s="8"/>
      <c r="XAR52" s="8"/>
      <c r="XAS52" s="8"/>
      <c r="XAT52" s="8"/>
      <c r="XAU52" s="8"/>
      <c r="XAV52" s="8"/>
      <c r="XAW52" s="8"/>
      <c r="XAX52" s="8"/>
      <c r="XAY52" s="8"/>
      <c r="XAZ52" s="8"/>
      <c r="XBA52" s="8"/>
      <c r="XBB52" s="8"/>
      <c r="XBC52" s="8"/>
      <c r="XBD52" s="8"/>
      <c r="XBE52" s="8"/>
      <c r="XBF52" s="8"/>
      <c r="XBG52" s="8"/>
      <c r="XBH52" s="8"/>
      <c r="XBI52" s="8"/>
      <c r="XBJ52" s="8"/>
      <c r="XBK52" s="8"/>
      <c r="XBL52" s="8"/>
      <c r="XBM52" s="8"/>
      <c r="XBN52" s="8"/>
      <c r="XBO52" s="8"/>
      <c r="XBP52" s="8"/>
      <c r="XBQ52" s="8"/>
      <c r="XBR52" s="8"/>
      <c r="XBS52" s="8"/>
      <c r="XBT52" s="8"/>
      <c r="XBU52" s="8"/>
      <c r="XBV52" s="8"/>
      <c r="XBW52" s="8"/>
      <c r="XBX52" s="8"/>
      <c r="XBY52" s="8"/>
      <c r="XBZ52" s="8"/>
      <c r="XCA52" s="8"/>
      <c r="XCB52" s="8"/>
      <c r="XCC52" s="8"/>
      <c r="XCD52" s="8"/>
      <c r="XCE52" s="8"/>
      <c r="XCF52" s="8"/>
      <c r="XCG52" s="8"/>
      <c r="XCH52" s="8"/>
      <c r="XCI52" s="8"/>
      <c r="XCJ52" s="8"/>
      <c r="XCK52" s="8"/>
      <c r="XCL52" s="8"/>
      <c r="XCM52" s="8"/>
      <c r="XCN52" s="8"/>
      <c r="XCO52" s="8"/>
      <c r="XCP52" s="8"/>
      <c r="XCQ52" s="8"/>
      <c r="XCR52" s="8"/>
      <c r="XCS52" s="8"/>
      <c r="XCT52" s="8"/>
      <c r="XCU52" s="8"/>
      <c r="XCV52" s="8"/>
      <c r="XCW52" s="8"/>
      <c r="XCX52" s="8"/>
      <c r="XCY52" s="8"/>
      <c r="XCZ52" s="8"/>
      <c r="XDA52" s="8"/>
      <c r="XDB52" s="8"/>
      <c r="XDC52" s="8"/>
      <c r="XDD52" s="8"/>
      <c r="XDE52" s="8"/>
      <c r="XDF52" s="8"/>
      <c r="XDG52" s="8"/>
      <c r="XDH52" s="8"/>
      <c r="XDI52" s="8"/>
      <c r="XDJ52" s="8"/>
      <c r="XDK52" s="8"/>
      <c r="XDL52" s="8"/>
      <c r="XDM52" s="8"/>
      <c r="XDN52" s="8"/>
      <c r="XDO52" s="8"/>
      <c r="XDP52" s="8"/>
      <c r="XDQ52" s="8"/>
      <c r="XDR52" s="8"/>
      <c r="XDS52" s="8"/>
      <c r="XDT52" s="8"/>
      <c r="XDU52" s="8"/>
      <c r="XDV52" s="8"/>
      <c r="XDW52" s="8"/>
      <c r="XDX52" s="8"/>
      <c r="XDY52" s="8"/>
      <c r="XDZ52" s="8"/>
    </row>
    <row r="53" spans="1:16359" s="22" customFormat="1" ht="19.5" customHeight="1" x14ac:dyDescent="0.2">
      <c r="A53" s="37">
        <v>33</v>
      </c>
      <c r="B53" s="37" t="s">
        <v>33</v>
      </c>
      <c r="C53" s="37" t="s">
        <v>77</v>
      </c>
      <c r="D53" s="37" t="s">
        <v>35</v>
      </c>
      <c r="E53" s="37" t="s">
        <v>36</v>
      </c>
      <c r="F53" s="37" t="s">
        <v>78</v>
      </c>
      <c r="G53" s="37" t="s">
        <v>38</v>
      </c>
      <c r="H53" s="38">
        <v>26950000</v>
      </c>
      <c r="I53" s="37" t="s">
        <v>67</v>
      </c>
      <c r="J53" s="37" t="s">
        <v>109</v>
      </c>
      <c r="K53" s="37" t="s">
        <v>41</v>
      </c>
      <c r="L53" s="37" t="s">
        <v>80</v>
      </c>
      <c r="M53" s="40"/>
      <c r="N53" s="37">
        <v>80111600</v>
      </c>
      <c r="O53" s="146" t="s">
        <v>106</v>
      </c>
      <c r="P53" s="38" t="s">
        <v>1461</v>
      </c>
      <c r="Q53" s="41">
        <v>44216</v>
      </c>
      <c r="R53" s="41"/>
      <c r="S53" s="40">
        <v>44226</v>
      </c>
      <c r="T53" s="37">
        <v>11</v>
      </c>
      <c r="U53" s="41" t="s">
        <v>83</v>
      </c>
      <c r="V53" s="110">
        <v>26950000</v>
      </c>
      <c r="W53" s="37"/>
      <c r="X53" s="73">
        <v>26950000</v>
      </c>
      <c r="Y53" s="38" t="s">
        <v>42</v>
      </c>
      <c r="Z53" s="38" t="s">
        <v>47</v>
      </c>
      <c r="AA53" s="150" t="s">
        <v>1522</v>
      </c>
      <c r="AB53" s="149">
        <v>52</v>
      </c>
      <c r="AC53" s="42" t="s">
        <v>49</v>
      </c>
      <c r="AD53" s="141" t="s">
        <v>1523</v>
      </c>
      <c r="AE53" s="41" t="s">
        <v>1344</v>
      </c>
      <c r="AF53" s="37" t="s">
        <v>76</v>
      </c>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c r="HQ53" s="8"/>
      <c r="HR53" s="8"/>
      <c r="HS53" s="8"/>
      <c r="HT53" s="8"/>
      <c r="HU53" s="8"/>
      <c r="HV53" s="8"/>
      <c r="HW53" s="8"/>
      <c r="HX53" s="8"/>
      <c r="HY53" s="8"/>
      <c r="HZ53" s="8"/>
      <c r="IA53" s="8"/>
      <c r="IB53" s="8"/>
      <c r="IC53" s="8"/>
      <c r="ID53" s="8"/>
      <c r="IE53" s="8"/>
      <c r="IF53" s="8"/>
      <c r="IG53" s="8"/>
      <c r="IH53" s="8"/>
      <c r="II53" s="8"/>
      <c r="IJ53" s="8"/>
      <c r="IK53" s="8"/>
      <c r="IL53" s="8"/>
      <c r="IM53" s="8"/>
      <c r="IN53" s="8"/>
      <c r="IO53" s="8"/>
      <c r="IP53" s="8"/>
      <c r="IQ53" s="8"/>
      <c r="IR53" s="8"/>
      <c r="IS53" s="8"/>
      <c r="IT53" s="8"/>
      <c r="IU53" s="8"/>
      <c r="IV53" s="8"/>
      <c r="IW53" s="8"/>
      <c r="IX53" s="8"/>
      <c r="IY53" s="8"/>
      <c r="IZ53" s="8"/>
      <c r="JA53" s="8"/>
      <c r="JB53" s="8"/>
      <c r="JC53" s="8"/>
      <c r="JD53" s="8"/>
      <c r="JE53" s="8"/>
      <c r="JF53" s="8"/>
      <c r="JG53" s="8"/>
      <c r="JH53" s="8"/>
      <c r="JI53" s="8"/>
      <c r="JJ53" s="8"/>
      <c r="JK53" s="8"/>
      <c r="JL53" s="8"/>
      <c r="JM53" s="8"/>
      <c r="JN53" s="8"/>
      <c r="JO53" s="8"/>
      <c r="JP53" s="8"/>
      <c r="JQ53" s="8"/>
      <c r="JR53" s="8"/>
      <c r="JS53" s="8"/>
      <c r="JT53" s="8"/>
      <c r="JU53" s="8"/>
      <c r="JV53" s="8"/>
      <c r="JW53" s="8"/>
      <c r="JX53" s="8"/>
      <c r="JY53" s="8"/>
      <c r="JZ53" s="8"/>
      <c r="KA53" s="8"/>
      <c r="KB53" s="8"/>
      <c r="KC53" s="8"/>
      <c r="KD53" s="8"/>
      <c r="KE53" s="8"/>
      <c r="KF53" s="8"/>
      <c r="KG53" s="8"/>
      <c r="KH53" s="8"/>
      <c r="KI53" s="8"/>
      <c r="KJ53" s="8"/>
      <c r="KK53" s="8"/>
      <c r="KL53" s="8"/>
      <c r="KM53" s="8"/>
      <c r="KN53" s="8"/>
      <c r="KO53" s="8"/>
      <c r="KP53" s="8"/>
      <c r="KQ53" s="8"/>
      <c r="KR53" s="8"/>
      <c r="KS53" s="8"/>
      <c r="KT53" s="8"/>
      <c r="KU53" s="8"/>
      <c r="KV53" s="8"/>
      <c r="KW53" s="8"/>
      <c r="KX53" s="8"/>
      <c r="KY53" s="8"/>
      <c r="KZ53" s="8"/>
      <c r="LA53" s="8"/>
      <c r="LB53" s="8"/>
      <c r="LC53" s="8"/>
      <c r="LD53" s="8"/>
      <c r="LE53" s="8"/>
      <c r="LF53" s="8"/>
      <c r="LG53" s="8"/>
      <c r="LH53" s="8"/>
      <c r="LI53" s="8"/>
      <c r="LJ53" s="8"/>
      <c r="LK53" s="8"/>
      <c r="LL53" s="8"/>
      <c r="LM53" s="8"/>
      <c r="LN53" s="8"/>
      <c r="LO53" s="8"/>
      <c r="LP53" s="8"/>
      <c r="LQ53" s="8"/>
      <c r="LR53" s="8"/>
      <c r="LS53" s="8"/>
      <c r="LT53" s="8"/>
      <c r="LU53" s="8"/>
      <c r="LV53" s="8"/>
      <c r="LW53" s="8"/>
      <c r="LX53" s="8"/>
      <c r="LY53" s="8"/>
      <c r="LZ53" s="8"/>
      <c r="MA53" s="8"/>
      <c r="MB53" s="8"/>
      <c r="MC53" s="8"/>
      <c r="MD53" s="8"/>
      <c r="ME53" s="8"/>
      <c r="MF53" s="8"/>
      <c r="MG53" s="8"/>
      <c r="MH53" s="8"/>
      <c r="MI53" s="8"/>
      <c r="MJ53" s="8"/>
      <c r="MK53" s="8"/>
      <c r="ML53" s="8"/>
      <c r="MM53" s="8"/>
      <c r="MN53" s="8"/>
      <c r="MO53" s="8"/>
      <c r="MP53" s="8"/>
      <c r="MQ53" s="8"/>
      <c r="MR53" s="8"/>
      <c r="MS53" s="8"/>
      <c r="MT53" s="8"/>
      <c r="MU53" s="8"/>
      <c r="MV53" s="8"/>
      <c r="MW53" s="8"/>
      <c r="MX53" s="8"/>
      <c r="MY53" s="8"/>
      <c r="MZ53" s="8"/>
      <c r="NA53" s="8"/>
      <c r="NB53" s="8"/>
      <c r="NC53" s="8"/>
      <c r="ND53" s="8"/>
      <c r="NE53" s="8"/>
      <c r="NF53" s="8"/>
      <c r="NG53" s="8"/>
      <c r="NH53" s="8"/>
      <c r="NI53" s="8"/>
      <c r="NJ53" s="8"/>
      <c r="NK53" s="8"/>
      <c r="NL53" s="8"/>
      <c r="NM53" s="8"/>
      <c r="NN53" s="8"/>
      <c r="NO53" s="8"/>
      <c r="NP53" s="8"/>
      <c r="NQ53" s="8"/>
      <c r="NR53" s="8"/>
      <c r="NS53" s="8"/>
      <c r="NT53" s="8"/>
      <c r="NU53" s="8"/>
      <c r="NV53" s="8"/>
      <c r="NW53" s="8"/>
      <c r="NX53" s="8"/>
      <c r="NY53" s="8"/>
      <c r="NZ53" s="8"/>
      <c r="OA53" s="8"/>
      <c r="OB53" s="8"/>
      <c r="OC53" s="8"/>
      <c r="OD53" s="8"/>
      <c r="OE53" s="8"/>
      <c r="OF53" s="8"/>
      <c r="OG53" s="8"/>
      <c r="OH53" s="8"/>
      <c r="OI53" s="8"/>
      <c r="OJ53" s="8"/>
      <c r="OK53" s="8"/>
      <c r="OL53" s="8"/>
      <c r="OM53" s="8"/>
      <c r="ON53" s="8"/>
      <c r="OO53" s="8"/>
      <c r="OP53" s="8"/>
      <c r="OQ53" s="8"/>
      <c r="OR53" s="8"/>
      <c r="OS53" s="8"/>
      <c r="OT53" s="8"/>
      <c r="OU53" s="8"/>
      <c r="OV53" s="8"/>
      <c r="OW53" s="8"/>
      <c r="OX53" s="8"/>
      <c r="OY53" s="8"/>
      <c r="OZ53" s="8"/>
      <c r="PA53" s="8"/>
      <c r="PB53" s="8"/>
      <c r="PC53" s="8"/>
      <c r="PD53" s="8"/>
      <c r="PE53" s="8"/>
      <c r="PF53" s="8"/>
      <c r="PG53" s="8"/>
      <c r="PH53" s="8"/>
      <c r="PI53" s="8"/>
      <c r="PJ53" s="8"/>
      <c r="PK53" s="8"/>
      <c r="PL53" s="8"/>
      <c r="PM53" s="8"/>
      <c r="PN53" s="8"/>
      <c r="PO53" s="8"/>
      <c r="PP53" s="8"/>
      <c r="PQ53" s="8"/>
      <c r="PR53" s="8"/>
      <c r="PS53" s="8"/>
      <c r="PT53" s="8"/>
      <c r="PU53" s="8"/>
      <c r="PV53" s="8"/>
      <c r="PW53" s="8"/>
      <c r="PX53" s="8"/>
      <c r="PY53" s="8"/>
      <c r="PZ53" s="8"/>
      <c r="QA53" s="8"/>
      <c r="QB53" s="8"/>
      <c r="QC53" s="8"/>
      <c r="QD53" s="8"/>
      <c r="QE53" s="8"/>
      <c r="QF53" s="8"/>
      <c r="QG53" s="8"/>
      <c r="QH53" s="8"/>
      <c r="QI53" s="8"/>
      <c r="QJ53" s="8"/>
      <c r="QK53" s="8"/>
      <c r="QL53" s="8"/>
      <c r="QM53" s="8"/>
      <c r="QN53" s="8"/>
      <c r="QO53" s="8"/>
      <c r="QP53" s="8"/>
      <c r="QQ53" s="8"/>
      <c r="QR53" s="8"/>
      <c r="QS53" s="8"/>
      <c r="QT53" s="8"/>
      <c r="QU53" s="8"/>
      <c r="QV53" s="8"/>
      <c r="QW53" s="8"/>
      <c r="QX53" s="8"/>
      <c r="QY53" s="8"/>
      <c r="QZ53" s="8"/>
      <c r="RA53" s="8"/>
      <c r="RB53" s="8"/>
      <c r="RC53" s="8"/>
      <c r="RD53" s="8"/>
      <c r="RE53" s="8"/>
      <c r="RF53" s="8"/>
      <c r="RG53" s="8"/>
      <c r="RH53" s="8"/>
      <c r="RI53" s="8"/>
      <c r="RJ53" s="8"/>
      <c r="RK53" s="8"/>
      <c r="RL53" s="8"/>
      <c r="RM53" s="8"/>
      <c r="RN53" s="8"/>
      <c r="RO53" s="8"/>
      <c r="RP53" s="8"/>
      <c r="RQ53" s="8"/>
      <c r="RR53" s="8"/>
      <c r="RS53" s="8"/>
      <c r="RT53" s="8"/>
      <c r="RU53" s="8"/>
      <c r="RV53" s="8"/>
      <c r="RW53" s="8"/>
      <c r="RX53" s="8"/>
      <c r="RY53" s="8"/>
      <c r="RZ53" s="8"/>
      <c r="SA53" s="8"/>
      <c r="SB53" s="8"/>
      <c r="SC53" s="8"/>
      <c r="SD53" s="8"/>
      <c r="SE53" s="8"/>
      <c r="SF53" s="8"/>
      <c r="SG53" s="8"/>
      <c r="SH53" s="8"/>
      <c r="SI53" s="8"/>
      <c r="SJ53" s="8"/>
      <c r="SK53" s="8"/>
      <c r="SL53" s="8"/>
      <c r="SM53" s="8"/>
      <c r="SN53" s="8"/>
      <c r="SO53" s="8"/>
      <c r="SP53" s="8"/>
      <c r="SQ53" s="8"/>
      <c r="SR53" s="8"/>
      <c r="SS53" s="8"/>
      <c r="ST53" s="8"/>
      <c r="SU53" s="8"/>
      <c r="SV53" s="8"/>
      <c r="SW53" s="8"/>
      <c r="SX53" s="8"/>
      <c r="SY53" s="8"/>
      <c r="SZ53" s="8"/>
      <c r="TA53" s="8"/>
      <c r="TB53" s="8"/>
      <c r="TC53" s="8"/>
      <c r="TD53" s="8"/>
      <c r="TE53" s="8"/>
      <c r="TF53" s="8"/>
      <c r="TG53" s="8"/>
      <c r="TH53" s="8"/>
      <c r="TI53" s="8"/>
      <c r="TJ53" s="8"/>
      <c r="TK53" s="8"/>
      <c r="TL53" s="8"/>
      <c r="TM53" s="8"/>
      <c r="TN53" s="8"/>
      <c r="TO53" s="8"/>
      <c r="TP53" s="8"/>
      <c r="TQ53" s="8"/>
      <c r="TR53" s="8"/>
      <c r="TS53" s="8"/>
      <c r="TT53" s="8"/>
      <c r="TU53" s="8"/>
      <c r="TV53" s="8"/>
      <c r="TW53" s="8"/>
      <c r="TX53" s="8"/>
      <c r="TY53" s="8"/>
      <c r="TZ53" s="8"/>
      <c r="UA53" s="8"/>
      <c r="UB53" s="8"/>
      <c r="UC53" s="8"/>
      <c r="UD53" s="8"/>
      <c r="UE53" s="8"/>
      <c r="UF53" s="8"/>
      <c r="UG53" s="8"/>
      <c r="UH53" s="8"/>
      <c r="UI53" s="8"/>
      <c r="UJ53" s="8"/>
      <c r="UK53" s="8"/>
      <c r="UL53" s="8"/>
      <c r="UM53" s="8"/>
      <c r="UN53" s="8"/>
      <c r="UO53" s="8"/>
      <c r="UP53" s="8"/>
      <c r="UQ53" s="8"/>
      <c r="UR53" s="8"/>
      <c r="US53" s="8"/>
      <c r="UT53" s="8"/>
      <c r="UU53" s="8"/>
      <c r="UV53" s="8"/>
      <c r="UW53" s="8"/>
      <c r="UX53" s="8"/>
      <c r="UY53" s="8"/>
      <c r="UZ53" s="8"/>
      <c r="VA53" s="8"/>
      <c r="VB53" s="8"/>
      <c r="VC53" s="8"/>
      <c r="VD53" s="8"/>
      <c r="VE53" s="8"/>
      <c r="VF53" s="8"/>
      <c r="VG53" s="8"/>
      <c r="VH53" s="8"/>
      <c r="VI53" s="8"/>
      <c r="VJ53" s="8"/>
      <c r="VK53" s="8"/>
      <c r="VL53" s="8"/>
      <c r="VM53" s="8"/>
      <c r="VN53" s="8"/>
      <c r="VO53" s="8"/>
      <c r="VP53" s="8"/>
      <c r="VQ53" s="8"/>
      <c r="VR53" s="8"/>
      <c r="VS53" s="8"/>
      <c r="VT53" s="8"/>
      <c r="VU53" s="8"/>
      <c r="VV53" s="8"/>
      <c r="VW53" s="8"/>
      <c r="VX53" s="8"/>
      <c r="VY53" s="8"/>
      <c r="VZ53" s="8"/>
      <c r="WA53" s="8"/>
      <c r="WB53" s="8"/>
      <c r="WC53" s="8"/>
      <c r="WD53" s="8"/>
      <c r="WE53" s="8"/>
      <c r="WF53" s="8"/>
      <c r="WG53" s="8"/>
      <c r="WH53" s="8"/>
      <c r="WI53" s="8"/>
      <c r="WJ53" s="8"/>
      <c r="WK53" s="8"/>
      <c r="WL53" s="8"/>
      <c r="WM53" s="8"/>
      <c r="WN53" s="8"/>
      <c r="WO53" s="8"/>
      <c r="WP53" s="8"/>
      <c r="WQ53" s="8"/>
      <c r="WR53" s="8"/>
      <c r="WS53" s="8"/>
      <c r="WT53" s="8"/>
      <c r="WU53" s="8"/>
      <c r="WV53" s="8"/>
      <c r="WW53" s="8"/>
      <c r="WX53" s="8"/>
      <c r="WY53" s="8"/>
      <c r="WZ53" s="8"/>
      <c r="XA53" s="8"/>
      <c r="XB53" s="8"/>
      <c r="XC53" s="8"/>
      <c r="XD53" s="8"/>
      <c r="XE53" s="8"/>
      <c r="XF53" s="8"/>
      <c r="XG53" s="8"/>
      <c r="XH53" s="8"/>
      <c r="XI53" s="8"/>
      <c r="XJ53" s="8"/>
      <c r="XK53" s="8"/>
      <c r="XL53" s="8"/>
      <c r="XM53" s="8"/>
      <c r="XN53" s="8"/>
      <c r="XO53" s="8"/>
      <c r="XP53" s="8"/>
      <c r="XQ53" s="8"/>
      <c r="XR53" s="8"/>
      <c r="XS53" s="8"/>
      <c r="XT53" s="8"/>
      <c r="XU53" s="8"/>
      <c r="XV53" s="8"/>
      <c r="XW53" s="8"/>
      <c r="XX53" s="8"/>
      <c r="XY53" s="8"/>
      <c r="XZ53" s="8"/>
      <c r="YA53" s="8"/>
      <c r="YB53" s="8"/>
      <c r="YC53" s="8"/>
      <c r="YD53" s="8"/>
      <c r="YE53" s="8"/>
      <c r="YF53" s="8"/>
      <c r="YG53" s="8"/>
      <c r="YH53" s="8"/>
      <c r="YI53" s="8"/>
      <c r="YJ53" s="8"/>
      <c r="YK53" s="8"/>
      <c r="YL53" s="8"/>
      <c r="YM53" s="8"/>
      <c r="YN53" s="8"/>
      <c r="YO53" s="8"/>
      <c r="YP53" s="8"/>
      <c r="YQ53" s="8"/>
      <c r="YR53" s="8"/>
      <c r="YS53" s="8"/>
      <c r="YT53" s="8"/>
      <c r="YU53" s="8"/>
      <c r="YV53" s="8"/>
      <c r="YW53" s="8"/>
      <c r="YX53" s="8"/>
      <c r="YY53" s="8"/>
      <c r="YZ53" s="8"/>
      <c r="ZA53" s="8"/>
      <c r="ZB53" s="8"/>
      <c r="ZC53" s="8"/>
      <c r="ZD53" s="8"/>
      <c r="ZE53" s="8"/>
      <c r="ZF53" s="8"/>
      <c r="ZG53" s="8"/>
      <c r="ZH53" s="8"/>
      <c r="ZI53" s="8"/>
      <c r="ZJ53" s="8"/>
      <c r="ZK53" s="8"/>
      <c r="ZL53" s="8"/>
      <c r="ZM53" s="8"/>
      <c r="ZN53" s="8"/>
      <c r="ZO53" s="8"/>
      <c r="ZP53" s="8"/>
      <c r="ZQ53" s="8"/>
      <c r="ZR53" s="8"/>
      <c r="ZS53" s="8"/>
      <c r="ZT53" s="8"/>
      <c r="ZU53" s="8"/>
      <c r="ZV53" s="8"/>
      <c r="ZW53" s="8"/>
      <c r="ZX53" s="8"/>
      <c r="ZY53" s="8"/>
      <c r="ZZ53" s="8"/>
      <c r="AAA53" s="8"/>
      <c r="AAB53" s="8"/>
      <c r="AAC53" s="8"/>
      <c r="AAD53" s="8"/>
      <c r="AAE53" s="8"/>
      <c r="AAF53" s="8"/>
      <c r="AAG53" s="8"/>
      <c r="AAH53" s="8"/>
      <c r="AAI53" s="8"/>
      <c r="AAJ53" s="8"/>
      <c r="AAK53" s="8"/>
      <c r="AAL53" s="8"/>
      <c r="AAM53" s="8"/>
      <c r="AAN53" s="8"/>
      <c r="AAO53" s="8"/>
      <c r="AAP53" s="8"/>
      <c r="AAQ53" s="8"/>
      <c r="AAR53" s="8"/>
      <c r="AAS53" s="8"/>
      <c r="AAT53" s="8"/>
      <c r="AAU53" s="8"/>
      <c r="AAV53" s="8"/>
      <c r="AAW53" s="8"/>
      <c r="AAX53" s="8"/>
      <c r="AAY53" s="8"/>
      <c r="AAZ53" s="8"/>
      <c r="ABA53" s="8"/>
      <c r="ABB53" s="8"/>
      <c r="ABC53" s="8"/>
      <c r="ABD53" s="8"/>
      <c r="ABE53" s="8"/>
      <c r="ABF53" s="8"/>
      <c r="ABG53" s="8"/>
      <c r="ABH53" s="8"/>
      <c r="ABI53" s="8"/>
      <c r="ABJ53" s="8"/>
      <c r="ABK53" s="8"/>
      <c r="ABL53" s="8"/>
      <c r="ABM53" s="8"/>
      <c r="ABN53" s="8"/>
      <c r="ABO53" s="8"/>
      <c r="ABP53" s="8"/>
      <c r="ABQ53" s="8"/>
      <c r="ABR53" s="8"/>
      <c r="ABS53" s="8"/>
      <c r="ABT53" s="8"/>
      <c r="ABU53" s="8"/>
      <c r="ABV53" s="8"/>
      <c r="ABW53" s="8"/>
      <c r="ABX53" s="8"/>
      <c r="ABY53" s="8"/>
      <c r="ABZ53" s="8"/>
      <c r="ACA53" s="8"/>
      <c r="ACB53" s="8"/>
      <c r="ACC53" s="8"/>
      <c r="ACD53" s="8"/>
      <c r="ACE53" s="8"/>
      <c r="ACF53" s="8"/>
      <c r="ACG53" s="8"/>
      <c r="ACH53" s="8"/>
      <c r="ACI53" s="8"/>
      <c r="ACJ53" s="8"/>
      <c r="ACK53" s="8"/>
      <c r="ACL53" s="8"/>
      <c r="ACM53" s="8"/>
      <c r="ACN53" s="8"/>
      <c r="ACO53" s="8"/>
      <c r="ACP53" s="8"/>
      <c r="ACQ53" s="8"/>
      <c r="ACR53" s="8"/>
      <c r="ACS53" s="8"/>
      <c r="ACT53" s="8"/>
      <c r="ACU53" s="8"/>
      <c r="ACV53" s="8"/>
      <c r="ACW53" s="8"/>
      <c r="ACX53" s="8"/>
      <c r="ACY53" s="8"/>
      <c r="ACZ53" s="8"/>
      <c r="ADA53" s="8"/>
      <c r="ADB53" s="8"/>
      <c r="ADC53" s="8"/>
      <c r="ADD53" s="8"/>
      <c r="ADE53" s="8"/>
      <c r="ADF53" s="8"/>
      <c r="ADG53" s="8"/>
      <c r="ADH53" s="8"/>
      <c r="ADI53" s="8"/>
      <c r="ADJ53" s="8"/>
      <c r="ADK53" s="8"/>
      <c r="ADL53" s="8"/>
      <c r="ADM53" s="8"/>
      <c r="ADN53" s="8"/>
      <c r="ADO53" s="8"/>
      <c r="ADP53" s="8"/>
      <c r="ADQ53" s="8"/>
      <c r="ADR53" s="8"/>
      <c r="ADS53" s="8"/>
      <c r="ADT53" s="8"/>
      <c r="ADU53" s="8"/>
      <c r="ADV53" s="8"/>
      <c r="ADW53" s="8"/>
      <c r="ADX53" s="8"/>
      <c r="ADY53" s="8"/>
      <c r="ADZ53" s="8"/>
      <c r="AEA53" s="8"/>
      <c r="AEB53" s="8"/>
      <c r="AEC53" s="8"/>
      <c r="AED53" s="8"/>
      <c r="AEE53" s="8"/>
      <c r="AEF53" s="8"/>
      <c r="AEG53" s="8"/>
      <c r="AEH53" s="8"/>
      <c r="AEI53" s="8"/>
      <c r="AEJ53" s="8"/>
      <c r="AEK53" s="8"/>
      <c r="AEL53" s="8"/>
      <c r="AEM53" s="8"/>
      <c r="AEN53" s="8"/>
      <c r="AEO53" s="8"/>
      <c r="AEP53" s="8"/>
      <c r="AEQ53" s="8"/>
      <c r="AER53" s="8"/>
      <c r="AES53" s="8"/>
      <c r="AET53" s="8"/>
      <c r="AEU53" s="8"/>
      <c r="AEV53" s="8"/>
      <c r="AEW53" s="8"/>
      <c r="AEX53" s="8"/>
      <c r="AEY53" s="8"/>
      <c r="AEZ53" s="8"/>
      <c r="AFA53" s="8"/>
      <c r="AFB53" s="8"/>
      <c r="AFC53" s="8"/>
      <c r="AFD53" s="8"/>
      <c r="AFE53" s="8"/>
      <c r="AFF53" s="8"/>
      <c r="AFG53" s="8"/>
      <c r="AFH53" s="8"/>
      <c r="AFI53" s="8"/>
      <c r="AFJ53" s="8"/>
      <c r="AFK53" s="8"/>
      <c r="AFL53" s="8"/>
      <c r="AFM53" s="8"/>
      <c r="AFN53" s="8"/>
      <c r="AFO53" s="8"/>
      <c r="AFP53" s="8"/>
      <c r="AFQ53" s="8"/>
      <c r="AFR53" s="8"/>
      <c r="AFS53" s="8"/>
      <c r="AFT53" s="8"/>
      <c r="AFU53" s="8"/>
      <c r="AFV53" s="8"/>
      <c r="AFW53" s="8"/>
      <c r="AFX53" s="8"/>
      <c r="AFY53" s="8"/>
      <c r="AFZ53" s="8"/>
      <c r="AGA53" s="8"/>
      <c r="AGB53" s="8"/>
      <c r="AGC53" s="8"/>
      <c r="AGD53" s="8"/>
      <c r="AGE53" s="8"/>
      <c r="AGF53" s="8"/>
      <c r="AGG53" s="8"/>
      <c r="AGH53" s="8"/>
      <c r="AGI53" s="8"/>
      <c r="AGJ53" s="8"/>
      <c r="AGK53" s="8"/>
      <c r="AGL53" s="8"/>
      <c r="AGM53" s="8"/>
      <c r="AGN53" s="8"/>
      <c r="AGO53" s="8"/>
      <c r="AGP53" s="8"/>
      <c r="AGQ53" s="8"/>
      <c r="AGR53" s="8"/>
      <c r="AGS53" s="8"/>
      <c r="AGT53" s="8"/>
      <c r="AGU53" s="8"/>
      <c r="AGV53" s="8"/>
      <c r="AGW53" s="8"/>
      <c r="AGX53" s="8"/>
      <c r="AGY53" s="8"/>
      <c r="AGZ53" s="8"/>
      <c r="AHA53" s="8"/>
      <c r="AHB53" s="8"/>
      <c r="AHC53" s="8"/>
      <c r="AHD53" s="8"/>
      <c r="AHE53" s="8"/>
      <c r="AHF53" s="8"/>
      <c r="AHG53" s="8"/>
      <c r="AHH53" s="8"/>
      <c r="AHI53" s="8"/>
      <c r="AHJ53" s="8"/>
      <c r="AHK53" s="8"/>
      <c r="AHL53" s="8"/>
      <c r="AHM53" s="8"/>
      <c r="AHN53" s="8"/>
      <c r="AHO53" s="8"/>
      <c r="AHP53" s="8"/>
      <c r="AHQ53" s="8"/>
      <c r="AHR53" s="8"/>
      <c r="AHS53" s="8"/>
      <c r="AHT53" s="8"/>
      <c r="AHU53" s="8"/>
      <c r="AHV53" s="8"/>
      <c r="AHW53" s="8"/>
      <c r="AHX53" s="8"/>
      <c r="AHY53" s="8"/>
      <c r="AHZ53" s="8"/>
      <c r="AIA53" s="8"/>
      <c r="AIB53" s="8"/>
      <c r="AIC53" s="8"/>
      <c r="AID53" s="8"/>
      <c r="AIE53" s="8"/>
      <c r="AIF53" s="8"/>
      <c r="AIG53" s="8"/>
      <c r="AIH53" s="8"/>
      <c r="AII53" s="8"/>
      <c r="AIJ53" s="8"/>
      <c r="AIK53" s="8"/>
      <c r="AIL53" s="8"/>
      <c r="AIM53" s="8"/>
      <c r="AIN53" s="8"/>
      <c r="AIO53" s="8"/>
      <c r="AIP53" s="8"/>
      <c r="AIQ53" s="8"/>
      <c r="AIR53" s="8"/>
      <c r="AIS53" s="8"/>
      <c r="AIT53" s="8"/>
      <c r="AIU53" s="8"/>
      <c r="AIV53" s="8"/>
      <c r="AIW53" s="8"/>
      <c r="AIX53" s="8"/>
      <c r="AIY53" s="8"/>
      <c r="AIZ53" s="8"/>
      <c r="AJA53" s="8"/>
      <c r="AJB53" s="8"/>
      <c r="AJC53" s="8"/>
      <c r="AJD53" s="8"/>
      <c r="AJE53" s="8"/>
      <c r="AJF53" s="8"/>
      <c r="AJG53" s="8"/>
      <c r="AJH53" s="8"/>
      <c r="AJI53" s="8"/>
      <c r="AJJ53" s="8"/>
      <c r="AJK53" s="8"/>
      <c r="AJL53" s="8"/>
      <c r="AJM53" s="8"/>
      <c r="AJN53" s="8"/>
      <c r="AJO53" s="8"/>
      <c r="AJP53" s="8"/>
      <c r="AJQ53" s="8"/>
      <c r="AJR53" s="8"/>
      <c r="AJS53" s="8"/>
      <c r="AJT53" s="8"/>
      <c r="AJU53" s="8"/>
      <c r="AJV53" s="8"/>
      <c r="AJW53" s="8"/>
      <c r="AJX53" s="8"/>
      <c r="AJY53" s="8"/>
      <c r="AJZ53" s="8"/>
      <c r="AKA53" s="8"/>
      <c r="AKB53" s="8"/>
      <c r="AKC53" s="8"/>
      <c r="AKD53" s="8"/>
      <c r="AKE53" s="8"/>
      <c r="AKF53" s="8"/>
      <c r="AKG53" s="8"/>
      <c r="AKH53" s="8"/>
      <c r="AKI53" s="8"/>
      <c r="AKJ53" s="8"/>
      <c r="AKK53" s="8"/>
      <c r="AKL53" s="8"/>
      <c r="AKM53" s="8"/>
      <c r="AKN53" s="8"/>
      <c r="AKO53" s="8"/>
      <c r="AKP53" s="8"/>
      <c r="AKQ53" s="8"/>
      <c r="AKR53" s="8"/>
      <c r="AKS53" s="8"/>
      <c r="AKT53" s="8"/>
      <c r="AKU53" s="8"/>
      <c r="AKV53" s="8"/>
      <c r="AKW53" s="8"/>
      <c r="AKX53" s="8"/>
      <c r="AKY53" s="8"/>
      <c r="AKZ53" s="8"/>
      <c r="ALA53" s="8"/>
      <c r="ALB53" s="8"/>
      <c r="ALC53" s="8"/>
      <c r="ALD53" s="8"/>
      <c r="ALE53" s="8"/>
      <c r="ALF53" s="8"/>
      <c r="ALG53" s="8"/>
      <c r="ALH53" s="8"/>
      <c r="ALI53" s="8"/>
      <c r="ALJ53" s="8"/>
      <c r="ALK53" s="8"/>
      <c r="ALL53" s="8"/>
      <c r="ALM53" s="8"/>
      <c r="ALN53" s="8"/>
      <c r="ALO53" s="8"/>
      <c r="ALP53" s="8"/>
      <c r="ALQ53" s="8"/>
      <c r="ALR53" s="8"/>
      <c r="ALS53" s="8"/>
      <c r="ALT53" s="8"/>
      <c r="ALU53" s="8"/>
      <c r="ALV53" s="8"/>
      <c r="ALW53" s="8"/>
      <c r="ALX53" s="8"/>
      <c r="ALY53" s="8"/>
      <c r="ALZ53" s="8"/>
      <c r="AMA53" s="8"/>
      <c r="AMB53" s="8"/>
      <c r="AMC53" s="8"/>
      <c r="AMD53" s="8"/>
      <c r="AME53" s="8"/>
      <c r="AMF53" s="8"/>
      <c r="AMG53" s="8"/>
      <c r="AMH53" s="8"/>
      <c r="AMI53" s="8"/>
      <c r="AMJ53" s="8"/>
      <c r="AMK53" s="8"/>
      <c r="AML53" s="8"/>
      <c r="AMM53" s="8"/>
      <c r="AMN53" s="8"/>
      <c r="AMO53" s="8"/>
      <c r="AMP53" s="8"/>
      <c r="AMQ53" s="8"/>
      <c r="AMR53" s="8"/>
      <c r="AMS53" s="8"/>
      <c r="AMT53" s="8"/>
      <c r="AMU53" s="8"/>
      <c r="AMV53" s="8"/>
      <c r="AMW53" s="8"/>
      <c r="AMX53" s="8"/>
      <c r="AMY53" s="8"/>
      <c r="AMZ53" s="8"/>
      <c r="ANA53" s="8"/>
      <c r="ANB53" s="8"/>
      <c r="ANC53" s="8"/>
      <c r="AND53" s="8"/>
      <c r="ANE53" s="8"/>
      <c r="ANF53" s="8"/>
      <c r="ANG53" s="8"/>
      <c r="ANH53" s="8"/>
      <c r="ANI53" s="8"/>
      <c r="ANJ53" s="8"/>
      <c r="ANK53" s="8"/>
      <c r="ANL53" s="8"/>
      <c r="ANM53" s="8"/>
      <c r="ANN53" s="8"/>
      <c r="ANO53" s="8"/>
      <c r="ANP53" s="8"/>
      <c r="ANQ53" s="8"/>
      <c r="ANR53" s="8"/>
      <c r="ANS53" s="8"/>
      <c r="ANT53" s="8"/>
      <c r="ANU53" s="8"/>
      <c r="ANV53" s="8"/>
      <c r="ANW53" s="8"/>
      <c r="ANX53" s="8"/>
      <c r="ANY53" s="8"/>
      <c r="ANZ53" s="8"/>
      <c r="AOA53" s="8"/>
      <c r="AOB53" s="8"/>
      <c r="AOC53" s="8"/>
      <c r="AOD53" s="8"/>
      <c r="AOE53" s="8"/>
      <c r="AOF53" s="8"/>
      <c r="AOG53" s="8"/>
      <c r="AOH53" s="8"/>
      <c r="AOI53" s="8"/>
      <c r="AOJ53" s="8"/>
      <c r="AOK53" s="8"/>
      <c r="AOL53" s="8"/>
      <c r="AOM53" s="8"/>
      <c r="AON53" s="8"/>
      <c r="AOO53" s="8"/>
      <c r="AOP53" s="8"/>
      <c r="AOQ53" s="8"/>
      <c r="AOR53" s="8"/>
      <c r="AOS53" s="8"/>
      <c r="AOT53" s="8"/>
      <c r="AOU53" s="8"/>
      <c r="AOV53" s="8"/>
      <c r="AOW53" s="8"/>
      <c r="AOX53" s="8"/>
      <c r="AOY53" s="8"/>
      <c r="AOZ53" s="8"/>
      <c r="APA53" s="8"/>
      <c r="APB53" s="8"/>
      <c r="APC53" s="8"/>
      <c r="APD53" s="8"/>
      <c r="APE53" s="8"/>
      <c r="APF53" s="8"/>
      <c r="APG53" s="8"/>
      <c r="APH53" s="8"/>
      <c r="API53" s="8"/>
      <c r="APJ53" s="8"/>
      <c r="APK53" s="8"/>
      <c r="APL53" s="8"/>
      <c r="APM53" s="8"/>
      <c r="APN53" s="8"/>
      <c r="APO53" s="8"/>
      <c r="APP53" s="8"/>
      <c r="APQ53" s="8"/>
      <c r="APR53" s="8"/>
      <c r="APS53" s="8"/>
      <c r="APT53" s="8"/>
      <c r="APU53" s="8"/>
      <c r="APV53" s="8"/>
      <c r="APW53" s="8"/>
      <c r="APX53" s="8"/>
      <c r="APY53" s="8"/>
      <c r="APZ53" s="8"/>
      <c r="AQA53" s="8"/>
      <c r="AQB53" s="8"/>
      <c r="AQC53" s="8"/>
      <c r="AQD53" s="8"/>
      <c r="AQE53" s="8"/>
      <c r="AQF53" s="8"/>
      <c r="AQG53" s="8"/>
      <c r="AQH53" s="8"/>
      <c r="AQI53" s="8"/>
      <c r="AQJ53" s="8"/>
      <c r="AQK53" s="8"/>
      <c r="AQL53" s="8"/>
      <c r="AQM53" s="8"/>
      <c r="AQN53" s="8"/>
      <c r="AQO53" s="8"/>
      <c r="AQP53" s="8"/>
      <c r="AQQ53" s="8"/>
      <c r="AQR53" s="8"/>
      <c r="AQS53" s="8"/>
      <c r="AQT53" s="8"/>
      <c r="AQU53" s="8"/>
      <c r="AQV53" s="8"/>
      <c r="AQW53" s="8"/>
      <c r="AQX53" s="8"/>
      <c r="AQY53" s="8"/>
      <c r="AQZ53" s="8"/>
      <c r="ARA53" s="8"/>
      <c r="ARB53" s="8"/>
      <c r="ARC53" s="8"/>
      <c r="ARD53" s="8"/>
      <c r="ARE53" s="8"/>
      <c r="ARF53" s="8"/>
      <c r="ARG53" s="8"/>
      <c r="ARH53" s="8"/>
      <c r="ARI53" s="8"/>
      <c r="ARJ53" s="8"/>
      <c r="ARK53" s="8"/>
      <c r="ARL53" s="8"/>
      <c r="ARM53" s="8"/>
      <c r="ARN53" s="8"/>
      <c r="ARO53" s="8"/>
      <c r="ARP53" s="8"/>
      <c r="ARQ53" s="8"/>
      <c r="ARR53" s="8"/>
      <c r="ARS53" s="8"/>
      <c r="ART53" s="8"/>
      <c r="ARU53" s="8"/>
      <c r="ARV53" s="8"/>
      <c r="ARW53" s="8"/>
      <c r="ARX53" s="8"/>
      <c r="ARY53" s="8"/>
      <c r="ARZ53" s="8"/>
      <c r="ASA53" s="8"/>
      <c r="ASB53" s="8"/>
      <c r="ASC53" s="8"/>
      <c r="ASD53" s="8"/>
      <c r="ASE53" s="8"/>
      <c r="ASF53" s="8"/>
      <c r="ASG53" s="8"/>
      <c r="ASH53" s="8"/>
      <c r="ASI53" s="8"/>
      <c r="ASJ53" s="8"/>
      <c r="ASK53" s="8"/>
      <c r="ASL53" s="8"/>
      <c r="ASM53" s="8"/>
      <c r="ASN53" s="8"/>
      <c r="ASO53" s="8"/>
      <c r="ASP53" s="8"/>
      <c r="ASQ53" s="8"/>
      <c r="ASR53" s="8"/>
      <c r="ASS53" s="8"/>
      <c r="AST53" s="8"/>
      <c r="ASU53" s="8"/>
      <c r="ASV53" s="8"/>
      <c r="ASW53" s="8"/>
      <c r="ASX53" s="8"/>
      <c r="ASY53" s="8"/>
      <c r="ASZ53" s="8"/>
      <c r="ATA53" s="8"/>
      <c r="ATB53" s="8"/>
      <c r="ATC53" s="8"/>
      <c r="ATD53" s="8"/>
      <c r="ATE53" s="8"/>
      <c r="ATF53" s="8"/>
      <c r="ATG53" s="8"/>
      <c r="ATH53" s="8"/>
      <c r="ATI53" s="8"/>
      <c r="ATJ53" s="8"/>
      <c r="ATK53" s="8"/>
      <c r="ATL53" s="8"/>
      <c r="ATM53" s="8"/>
      <c r="ATN53" s="8"/>
      <c r="ATO53" s="8"/>
      <c r="ATP53" s="8"/>
      <c r="ATQ53" s="8"/>
      <c r="ATR53" s="8"/>
      <c r="ATS53" s="8"/>
      <c r="ATT53" s="8"/>
      <c r="ATU53" s="8"/>
      <c r="ATV53" s="8"/>
      <c r="ATW53" s="8"/>
      <c r="ATX53" s="8"/>
      <c r="ATY53" s="8"/>
      <c r="ATZ53" s="8"/>
      <c r="AUA53" s="8"/>
      <c r="AUB53" s="8"/>
      <c r="AUC53" s="8"/>
      <c r="AUD53" s="8"/>
      <c r="AUE53" s="8"/>
      <c r="AUF53" s="8"/>
      <c r="AUG53" s="8"/>
      <c r="AUH53" s="8"/>
      <c r="AUI53" s="8"/>
      <c r="AUJ53" s="8"/>
      <c r="AUK53" s="8"/>
      <c r="AUL53" s="8"/>
      <c r="AUM53" s="8"/>
      <c r="AUN53" s="8"/>
      <c r="AUO53" s="8"/>
      <c r="AUP53" s="8"/>
      <c r="AUQ53" s="8"/>
      <c r="AUR53" s="8"/>
      <c r="AUS53" s="8"/>
      <c r="AUT53" s="8"/>
      <c r="AUU53" s="8"/>
      <c r="AUV53" s="8"/>
      <c r="AUW53" s="8"/>
      <c r="AUX53" s="8"/>
      <c r="AUY53" s="8"/>
      <c r="AUZ53" s="8"/>
      <c r="AVA53" s="8"/>
      <c r="AVB53" s="8"/>
      <c r="AVC53" s="8"/>
      <c r="AVD53" s="8"/>
      <c r="AVE53" s="8"/>
      <c r="AVF53" s="8"/>
      <c r="AVG53" s="8"/>
      <c r="AVH53" s="8"/>
      <c r="AVI53" s="8"/>
      <c r="AVJ53" s="8"/>
      <c r="AVK53" s="8"/>
      <c r="AVL53" s="8"/>
      <c r="AVM53" s="8"/>
      <c r="AVN53" s="8"/>
      <c r="AVO53" s="8"/>
      <c r="AVP53" s="8"/>
      <c r="AVQ53" s="8"/>
      <c r="AVR53" s="8"/>
      <c r="AVS53" s="8"/>
      <c r="AVT53" s="8"/>
      <c r="AVU53" s="8"/>
      <c r="AVV53" s="8"/>
      <c r="AVW53" s="8"/>
      <c r="AVX53" s="8"/>
      <c r="AVY53" s="8"/>
      <c r="AVZ53" s="8"/>
      <c r="AWA53" s="8"/>
      <c r="AWB53" s="8"/>
      <c r="AWC53" s="8"/>
      <c r="AWD53" s="8"/>
      <c r="AWE53" s="8"/>
      <c r="AWF53" s="8"/>
      <c r="AWG53" s="8"/>
      <c r="AWH53" s="8"/>
      <c r="AWI53" s="8"/>
      <c r="AWJ53" s="8"/>
      <c r="AWK53" s="8"/>
      <c r="AWL53" s="8"/>
      <c r="AWM53" s="8"/>
      <c r="AWN53" s="8"/>
      <c r="AWO53" s="8"/>
      <c r="AWP53" s="8"/>
      <c r="AWQ53" s="8"/>
      <c r="AWR53" s="8"/>
      <c r="AWS53" s="8"/>
      <c r="AWT53" s="8"/>
      <c r="AWU53" s="8"/>
      <c r="AWV53" s="8"/>
      <c r="AWW53" s="8"/>
      <c r="AWX53" s="8"/>
      <c r="AWY53" s="8"/>
      <c r="AWZ53" s="8"/>
      <c r="AXA53" s="8"/>
      <c r="AXB53" s="8"/>
      <c r="AXC53" s="8"/>
      <c r="AXD53" s="8"/>
      <c r="AXE53" s="8"/>
      <c r="AXF53" s="8"/>
      <c r="AXG53" s="8"/>
      <c r="AXH53" s="8"/>
      <c r="AXI53" s="8"/>
      <c r="AXJ53" s="8"/>
      <c r="AXK53" s="8"/>
      <c r="AXL53" s="8"/>
      <c r="AXM53" s="8"/>
      <c r="AXN53" s="8"/>
      <c r="AXO53" s="8"/>
      <c r="AXP53" s="8"/>
      <c r="AXQ53" s="8"/>
      <c r="AXR53" s="8"/>
      <c r="AXS53" s="8"/>
      <c r="AXT53" s="8"/>
      <c r="AXU53" s="8"/>
      <c r="AXV53" s="8"/>
      <c r="AXW53" s="8"/>
      <c r="AXX53" s="8"/>
      <c r="AXY53" s="8"/>
      <c r="AXZ53" s="8"/>
      <c r="AYA53" s="8"/>
      <c r="AYB53" s="8"/>
      <c r="AYC53" s="8"/>
      <c r="AYD53" s="8"/>
      <c r="AYE53" s="8"/>
      <c r="AYF53" s="8"/>
      <c r="AYG53" s="8"/>
      <c r="AYH53" s="8"/>
      <c r="AYI53" s="8"/>
      <c r="AYJ53" s="8"/>
      <c r="AYK53" s="8"/>
      <c r="AYL53" s="8"/>
      <c r="AYM53" s="8"/>
      <c r="AYN53" s="8"/>
      <c r="AYO53" s="8"/>
      <c r="AYP53" s="8"/>
      <c r="AYQ53" s="8"/>
      <c r="AYR53" s="8"/>
      <c r="AYS53" s="8"/>
      <c r="AYT53" s="8"/>
      <c r="AYU53" s="8"/>
      <c r="AYV53" s="8"/>
      <c r="AYW53" s="8"/>
      <c r="AYX53" s="8"/>
      <c r="AYY53" s="8"/>
      <c r="AYZ53" s="8"/>
      <c r="AZA53" s="8"/>
      <c r="AZB53" s="8"/>
      <c r="AZC53" s="8"/>
      <c r="AZD53" s="8"/>
      <c r="AZE53" s="8"/>
      <c r="AZF53" s="8"/>
      <c r="AZG53" s="8"/>
      <c r="AZH53" s="8"/>
      <c r="AZI53" s="8"/>
      <c r="AZJ53" s="8"/>
      <c r="AZK53" s="8"/>
      <c r="AZL53" s="8"/>
      <c r="AZM53" s="8"/>
      <c r="AZN53" s="8"/>
      <c r="AZO53" s="8"/>
      <c r="AZP53" s="8"/>
      <c r="AZQ53" s="8"/>
      <c r="AZR53" s="8"/>
      <c r="AZS53" s="8"/>
      <c r="AZT53" s="8"/>
      <c r="AZU53" s="8"/>
      <c r="AZV53" s="8"/>
      <c r="AZW53" s="8"/>
      <c r="AZX53" s="8"/>
      <c r="AZY53" s="8"/>
      <c r="AZZ53" s="8"/>
      <c r="BAA53" s="8"/>
      <c r="BAB53" s="8"/>
      <c r="BAC53" s="8"/>
      <c r="BAD53" s="8"/>
      <c r="BAE53" s="8"/>
      <c r="BAF53" s="8"/>
      <c r="BAG53" s="8"/>
      <c r="BAH53" s="8"/>
      <c r="BAI53" s="8"/>
      <c r="BAJ53" s="8"/>
      <c r="BAK53" s="8"/>
      <c r="BAL53" s="8"/>
      <c r="BAM53" s="8"/>
      <c r="BAN53" s="8"/>
      <c r="BAO53" s="8"/>
      <c r="BAP53" s="8"/>
      <c r="BAQ53" s="8"/>
      <c r="BAR53" s="8"/>
      <c r="BAS53" s="8"/>
      <c r="BAT53" s="8"/>
      <c r="BAU53" s="8"/>
      <c r="BAV53" s="8"/>
      <c r="BAW53" s="8"/>
      <c r="BAX53" s="8"/>
      <c r="BAY53" s="8"/>
      <c r="BAZ53" s="8"/>
      <c r="BBA53" s="8"/>
      <c r="BBB53" s="8"/>
      <c r="BBC53" s="8"/>
      <c r="BBD53" s="8"/>
      <c r="BBE53" s="8"/>
      <c r="BBF53" s="8"/>
      <c r="BBG53" s="8"/>
      <c r="BBH53" s="8"/>
      <c r="BBI53" s="8"/>
      <c r="BBJ53" s="8"/>
      <c r="BBK53" s="8"/>
      <c r="BBL53" s="8"/>
      <c r="BBM53" s="8"/>
      <c r="BBN53" s="8"/>
      <c r="BBO53" s="8"/>
      <c r="BBP53" s="8"/>
      <c r="BBQ53" s="8"/>
      <c r="BBR53" s="8"/>
      <c r="BBS53" s="8"/>
      <c r="BBT53" s="8"/>
      <c r="BBU53" s="8"/>
      <c r="BBV53" s="8"/>
      <c r="BBW53" s="8"/>
      <c r="BBX53" s="8"/>
      <c r="BBY53" s="8"/>
      <c r="BBZ53" s="8"/>
      <c r="BCA53" s="8"/>
      <c r="BCB53" s="8"/>
      <c r="BCC53" s="8"/>
      <c r="BCD53" s="8"/>
      <c r="BCE53" s="8"/>
      <c r="BCF53" s="8"/>
      <c r="BCG53" s="8"/>
      <c r="BCH53" s="8"/>
      <c r="BCI53" s="8"/>
      <c r="BCJ53" s="8"/>
      <c r="BCK53" s="8"/>
      <c r="BCL53" s="8"/>
      <c r="BCM53" s="8"/>
      <c r="BCN53" s="8"/>
      <c r="BCO53" s="8"/>
      <c r="BCP53" s="8"/>
      <c r="BCQ53" s="8"/>
      <c r="BCR53" s="8"/>
      <c r="BCS53" s="8"/>
      <c r="BCT53" s="8"/>
      <c r="BCU53" s="8"/>
      <c r="BCV53" s="8"/>
      <c r="BCW53" s="8"/>
      <c r="BCX53" s="8"/>
      <c r="BCY53" s="8"/>
      <c r="BCZ53" s="8"/>
      <c r="BDA53" s="8"/>
      <c r="BDB53" s="8"/>
      <c r="BDC53" s="8"/>
      <c r="BDD53" s="8"/>
      <c r="BDE53" s="8"/>
      <c r="BDF53" s="8"/>
      <c r="BDG53" s="8"/>
      <c r="BDH53" s="8"/>
      <c r="BDI53" s="8"/>
      <c r="BDJ53" s="8"/>
      <c r="BDK53" s="8"/>
      <c r="BDL53" s="8"/>
      <c r="BDM53" s="8"/>
      <c r="BDN53" s="8"/>
      <c r="BDO53" s="8"/>
      <c r="BDP53" s="8"/>
      <c r="BDQ53" s="8"/>
      <c r="BDR53" s="8"/>
      <c r="BDS53" s="8"/>
      <c r="BDT53" s="8"/>
      <c r="BDU53" s="8"/>
      <c r="BDV53" s="8"/>
      <c r="BDW53" s="8"/>
      <c r="BDX53" s="8"/>
      <c r="BDY53" s="8"/>
      <c r="BDZ53" s="8"/>
      <c r="BEA53" s="8"/>
      <c r="BEB53" s="8"/>
      <c r="BEC53" s="8"/>
      <c r="BED53" s="8"/>
      <c r="BEE53" s="8"/>
      <c r="BEF53" s="8"/>
      <c r="BEG53" s="8"/>
      <c r="BEH53" s="8"/>
      <c r="BEI53" s="8"/>
      <c r="BEJ53" s="8"/>
      <c r="BEK53" s="8"/>
      <c r="BEL53" s="8"/>
      <c r="BEM53" s="8"/>
      <c r="BEN53" s="8"/>
      <c r="BEO53" s="8"/>
      <c r="BEP53" s="8"/>
      <c r="BEQ53" s="8"/>
      <c r="BER53" s="8"/>
      <c r="BES53" s="8"/>
      <c r="BET53" s="8"/>
      <c r="BEU53" s="8"/>
      <c r="BEV53" s="8"/>
      <c r="BEW53" s="8"/>
      <c r="BEX53" s="8"/>
      <c r="BEY53" s="8"/>
      <c r="BEZ53" s="8"/>
      <c r="BFA53" s="8"/>
      <c r="BFB53" s="8"/>
      <c r="BFC53" s="8"/>
      <c r="BFD53" s="8"/>
      <c r="BFE53" s="8"/>
      <c r="BFF53" s="8"/>
      <c r="BFG53" s="8"/>
      <c r="BFH53" s="8"/>
      <c r="BFI53" s="8"/>
      <c r="BFJ53" s="8"/>
      <c r="BFK53" s="8"/>
      <c r="BFL53" s="8"/>
      <c r="BFM53" s="8"/>
      <c r="BFN53" s="8"/>
      <c r="BFO53" s="8"/>
      <c r="BFP53" s="8"/>
      <c r="BFQ53" s="8"/>
      <c r="BFR53" s="8"/>
      <c r="BFS53" s="8"/>
      <c r="BFT53" s="8"/>
      <c r="BFU53" s="8"/>
      <c r="BFV53" s="8"/>
      <c r="BFW53" s="8"/>
      <c r="BFX53" s="8"/>
      <c r="BFY53" s="8"/>
      <c r="BFZ53" s="8"/>
      <c r="BGA53" s="8"/>
      <c r="BGB53" s="8"/>
      <c r="BGC53" s="8"/>
      <c r="BGD53" s="8"/>
      <c r="BGE53" s="8"/>
      <c r="BGF53" s="8"/>
      <c r="BGG53" s="8"/>
      <c r="BGH53" s="8"/>
      <c r="BGI53" s="8"/>
      <c r="BGJ53" s="8"/>
      <c r="BGK53" s="8"/>
      <c r="BGL53" s="8"/>
      <c r="BGM53" s="8"/>
      <c r="BGN53" s="8"/>
      <c r="BGO53" s="8"/>
      <c r="BGP53" s="8"/>
      <c r="BGQ53" s="8"/>
      <c r="BGR53" s="8"/>
      <c r="BGS53" s="8"/>
      <c r="BGT53" s="8"/>
      <c r="BGU53" s="8"/>
      <c r="BGV53" s="8"/>
      <c r="BGW53" s="8"/>
      <c r="BGX53" s="8"/>
      <c r="BGY53" s="8"/>
      <c r="BGZ53" s="8"/>
      <c r="BHA53" s="8"/>
      <c r="BHB53" s="8"/>
      <c r="BHC53" s="8"/>
      <c r="BHD53" s="8"/>
      <c r="BHE53" s="8"/>
      <c r="BHF53" s="8"/>
      <c r="BHG53" s="8"/>
      <c r="BHH53" s="8"/>
      <c r="BHI53" s="8"/>
      <c r="BHJ53" s="8"/>
      <c r="BHK53" s="8"/>
      <c r="BHL53" s="8"/>
      <c r="BHM53" s="8"/>
      <c r="BHN53" s="8"/>
      <c r="BHO53" s="8"/>
      <c r="BHP53" s="8"/>
      <c r="BHQ53" s="8"/>
      <c r="BHR53" s="8"/>
      <c r="BHS53" s="8"/>
      <c r="BHT53" s="8"/>
      <c r="BHU53" s="8"/>
      <c r="BHV53" s="8"/>
      <c r="BHW53" s="8"/>
      <c r="BHX53" s="8"/>
      <c r="BHY53" s="8"/>
      <c r="BHZ53" s="8"/>
      <c r="BIA53" s="8"/>
      <c r="BIB53" s="8"/>
      <c r="BIC53" s="8"/>
      <c r="BID53" s="8"/>
      <c r="BIE53" s="8"/>
      <c r="BIF53" s="8"/>
      <c r="BIG53" s="8"/>
      <c r="BIH53" s="8"/>
      <c r="BII53" s="8"/>
      <c r="BIJ53" s="8"/>
      <c r="BIK53" s="8"/>
      <c r="BIL53" s="8"/>
      <c r="BIM53" s="8"/>
      <c r="BIN53" s="8"/>
      <c r="BIO53" s="8"/>
      <c r="BIP53" s="8"/>
      <c r="BIQ53" s="8"/>
      <c r="BIR53" s="8"/>
      <c r="BIS53" s="8"/>
      <c r="BIT53" s="8"/>
      <c r="BIU53" s="8"/>
      <c r="BIV53" s="8"/>
      <c r="BIW53" s="8"/>
      <c r="BIX53" s="8"/>
      <c r="BIY53" s="8"/>
      <c r="BIZ53" s="8"/>
      <c r="BJA53" s="8"/>
      <c r="BJB53" s="8"/>
      <c r="BJC53" s="8"/>
      <c r="BJD53" s="8"/>
      <c r="BJE53" s="8"/>
      <c r="BJF53" s="8"/>
      <c r="BJG53" s="8"/>
      <c r="BJH53" s="8"/>
      <c r="BJI53" s="8"/>
      <c r="BJJ53" s="8"/>
      <c r="BJK53" s="8"/>
      <c r="BJL53" s="8"/>
      <c r="BJM53" s="8"/>
      <c r="BJN53" s="8"/>
      <c r="BJO53" s="8"/>
      <c r="BJP53" s="8"/>
      <c r="BJQ53" s="8"/>
      <c r="BJR53" s="8"/>
      <c r="BJS53" s="8"/>
      <c r="BJT53" s="8"/>
      <c r="BJU53" s="8"/>
      <c r="BJV53" s="8"/>
      <c r="BJW53" s="8"/>
      <c r="BJX53" s="8"/>
      <c r="BJY53" s="8"/>
      <c r="BJZ53" s="8"/>
      <c r="BKA53" s="8"/>
      <c r="BKB53" s="8"/>
      <c r="BKC53" s="8"/>
      <c r="BKD53" s="8"/>
      <c r="BKE53" s="8"/>
      <c r="BKF53" s="8"/>
      <c r="BKG53" s="8"/>
      <c r="BKH53" s="8"/>
      <c r="BKI53" s="8"/>
      <c r="BKJ53" s="8"/>
      <c r="BKK53" s="8"/>
      <c r="BKL53" s="8"/>
      <c r="BKM53" s="8"/>
      <c r="BKN53" s="8"/>
      <c r="BKO53" s="8"/>
      <c r="BKP53" s="8"/>
      <c r="BKQ53" s="8"/>
      <c r="BKR53" s="8"/>
      <c r="BKS53" s="8"/>
      <c r="BKT53" s="8"/>
      <c r="BKU53" s="8"/>
      <c r="BKV53" s="8"/>
      <c r="BKW53" s="8"/>
      <c r="BKX53" s="8"/>
      <c r="BKY53" s="8"/>
      <c r="BKZ53" s="8"/>
      <c r="BLA53" s="8"/>
      <c r="BLB53" s="8"/>
      <c r="BLC53" s="8"/>
      <c r="BLD53" s="8"/>
      <c r="BLE53" s="8"/>
      <c r="BLF53" s="8"/>
      <c r="BLG53" s="8"/>
      <c r="BLH53" s="8"/>
      <c r="BLI53" s="8"/>
      <c r="BLJ53" s="8"/>
      <c r="BLK53" s="8"/>
      <c r="BLL53" s="8"/>
      <c r="BLM53" s="8"/>
      <c r="BLN53" s="8"/>
      <c r="BLO53" s="8"/>
      <c r="BLP53" s="8"/>
      <c r="BLQ53" s="8"/>
      <c r="BLR53" s="8"/>
      <c r="BLS53" s="8"/>
      <c r="BLT53" s="8"/>
      <c r="BLU53" s="8"/>
      <c r="BLV53" s="8"/>
      <c r="BLW53" s="8"/>
      <c r="BLX53" s="8"/>
      <c r="BLY53" s="8"/>
      <c r="BLZ53" s="8"/>
      <c r="BMA53" s="8"/>
      <c r="BMB53" s="8"/>
      <c r="BMC53" s="8"/>
      <c r="BMD53" s="8"/>
      <c r="BME53" s="8"/>
      <c r="BMF53" s="8"/>
      <c r="BMG53" s="8"/>
      <c r="BMH53" s="8"/>
      <c r="BMI53" s="8"/>
      <c r="BMJ53" s="8"/>
      <c r="BMK53" s="8"/>
      <c r="BML53" s="8"/>
      <c r="BMM53" s="8"/>
      <c r="BMN53" s="8"/>
      <c r="BMO53" s="8"/>
      <c r="BMP53" s="8"/>
      <c r="BMQ53" s="8"/>
      <c r="BMR53" s="8"/>
      <c r="BMS53" s="8"/>
      <c r="BMT53" s="8"/>
      <c r="BMU53" s="8"/>
      <c r="BMV53" s="8"/>
      <c r="BMW53" s="8"/>
      <c r="BMX53" s="8"/>
      <c r="BMY53" s="8"/>
      <c r="BMZ53" s="8"/>
      <c r="BNA53" s="8"/>
      <c r="BNB53" s="8"/>
      <c r="BNC53" s="8"/>
      <c r="BND53" s="8"/>
      <c r="BNE53" s="8"/>
      <c r="BNF53" s="8"/>
      <c r="BNG53" s="8"/>
      <c r="BNH53" s="8"/>
      <c r="BNI53" s="8"/>
      <c r="BNJ53" s="8"/>
      <c r="BNK53" s="8"/>
      <c r="BNL53" s="8"/>
      <c r="BNM53" s="8"/>
      <c r="BNN53" s="8"/>
      <c r="BNO53" s="8"/>
      <c r="BNP53" s="8"/>
      <c r="BNQ53" s="8"/>
      <c r="BNR53" s="8"/>
      <c r="BNS53" s="8"/>
      <c r="BNT53" s="8"/>
      <c r="BNU53" s="8"/>
      <c r="BNV53" s="8"/>
      <c r="BNW53" s="8"/>
      <c r="BNX53" s="8"/>
      <c r="BNY53" s="8"/>
      <c r="BNZ53" s="8"/>
      <c r="BOA53" s="8"/>
      <c r="BOB53" s="8"/>
      <c r="BOC53" s="8"/>
      <c r="BOD53" s="8"/>
      <c r="BOE53" s="8"/>
      <c r="BOF53" s="8"/>
      <c r="BOG53" s="8"/>
      <c r="BOH53" s="8"/>
      <c r="BOI53" s="8"/>
      <c r="BOJ53" s="8"/>
      <c r="BOK53" s="8"/>
      <c r="BOL53" s="8"/>
      <c r="BOM53" s="8"/>
      <c r="BON53" s="8"/>
      <c r="BOO53" s="8"/>
      <c r="BOP53" s="8"/>
      <c r="BOQ53" s="8"/>
      <c r="BOR53" s="8"/>
      <c r="BOS53" s="8"/>
      <c r="BOT53" s="8"/>
      <c r="BOU53" s="8"/>
      <c r="BOV53" s="8"/>
      <c r="BOW53" s="8"/>
      <c r="BOX53" s="8"/>
      <c r="BOY53" s="8"/>
      <c r="BOZ53" s="8"/>
      <c r="BPA53" s="8"/>
      <c r="BPB53" s="8"/>
      <c r="BPC53" s="8"/>
      <c r="BPD53" s="8"/>
      <c r="BPE53" s="8"/>
      <c r="BPF53" s="8"/>
      <c r="BPG53" s="8"/>
      <c r="BPH53" s="8"/>
      <c r="BPI53" s="8"/>
      <c r="BPJ53" s="8"/>
      <c r="BPK53" s="8"/>
      <c r="BPL53" s="8"/>
      <c r="BPM53" s="8"/>
      <c r="BPN53" s="8"/>
      <c r="BPO53" s="8"/>
      <c r="BPP53" s="8"/>
      <c r="BPQ53" s="8"/>
      <c r="BPR53" s="8"/>
      <c r="BPS53" s="8"/>
      <c r="BPT53" s="8"/>
      <c r="BPU53" s="8"/>
      <c r="BPV53" s="8"/>
      <c r="BPW53" s="8"/>
      <c r="BPX53" s="8"/>
      <c r="BPY53" s="8"/>
      <c r="BPZ53" s="8"/>
      <c r="BQA53" s="8"/>
      <c r="BQB53" s="8"/>
      <c r="BQC53" s="8"/>
      <c r="BQD53" s="8"/>
      <c r="BQE53" s="8"/>
      <c r="BQF53" s="8"/>
      <c r="BQG53" s="8"/>
      <c r="BQH53" s="8"/>
      <c r="BQI53" s="8"/>
      <c r="BQJ53" s="8"/>
      <c r="BQK53" s="8"/>
      <c r="BQL53" s="8"/>
      <c r="BQM53" s="8"/>
      <c r="BQN53" s="8"/>
      <c r="BQO53" s="8"/>
      <c r="BQP53" s="8"/>
      <c r="BQQ53" s="8"/>
      <c r="BQR53" s="8"/>
      <c r="BQS53" s="8"/>
      <c r="BQT53" s="8"/>
      <c r="BQU53" s="8"/>
      <c r="BQV53" s="8"/>
      <c r="BQW53" s="8"/>
      <c r="BQX53" s="8"/>
      <c r="BQY53" s="8"/>
      <c r="BQZ53" s="8"/>
      <c r="BRA53" s="8"/>
      <c r="BRB53" s="8"/>
      <c r="BRC53" s="8"/>
      <c r="BRD53" s="8"/>
      <c r="BRE53" s="8"/>
      <c r="BRF53" s="8"/>
      <c r="BRG53" s="8"/>
      <c r="BRH53" s="8"/>
      <c r="BRI53" s="8"/>
      <c r="BRJ53" s="8"/>
      <c r="BRK53" s="8"/>
      <c r="BRL53" s="8"/>
      <c r="BRM53" s="8"/>
      <c r="BRN53" s="8"/>
      <c r="BRO53" s="8"/>
      <c r="BRP53" s="8"/>
      <c r="BRQ53" s="8"/>
      <c r="BRR53" s="8"/>
      <c r="BRS53" s="8"/>
      <c r="BRT53" s="8"/>
      <c r="BRU53" s="8"/>
      <c r="BRV53" s="8"/>
      <c r="BRW53" s="8"/>
      <c r="BRX53" s="8"/>
      <c r="BRY53" s="8"/>
      <c r="BRZ53" s="8"/>
      <c r="BSA53" s="8"/>
      <c r="BSB53" s="8"/>
      <c r="BSC53" s="8"/>
      <c r="BSD53" s="8"/>
      <c r="BSE53" s="8"/>
      <c r="BSF53" s="8"/>
      <c r="BSG53" s="8"/>
      <c r="BSH53" s="8"/>
      <c r="BSI53" s="8"/>
      <c r="BSJ53" s="8"/>
      <c r="BSK53" s="8"/>
      <c r="BSL53" s="8"/>
      <c r="BSM53" s="8"/>
      <c r="BSN53" s="8"/>
      <c r="BSO53" s="8"/>
      <c r="BSP53" s="8"/>
      <c r="BSQ53" s="8"/>
      <c r="BSR53" s="8"/>
      <c r="BSS53" s="8"/>
      <c r="BST53" s="8"/>
      <c r="BSU53" s="8"/>
      <c r="BSV53" s="8"/>
      <c r="BSW53" s="8"/>
      <c r="BSX53" s="8"/>
      <c r="BSY53" s="8"/>
      <c r="BSZ53" s="8"/>
      <c r="BTA53" s="8"/>
      <c r="BTB53" s="8"/>
      <c r="BTC53" s="8"/>
      <c r="BTD53" s="8"/>
      <c r="BTE53" s="8"/>
      <c r="BTF53" s="8"/>
      <c r="BTG53" s="8"/>
      <c r="BTH53" s="8"/>
      <c r="BTI53" s="8"/>
      <c r="BTJ53" s="8"/>
      <c r="BTK53" s="8"/>
      <c r="BTL53" s="8"/>
      <c r="BTM53" s="8"/>
      <c r="BTN53" s="8"/>
      <c r="BTO53" s="8"/>
      <c r="BTP53" s="8"/>
      <c r="BTQ53" s="8"/>
      <c r="BTR53" s="8"/>
      <c r="BTS53" s="8"/>
      <c r="BTT53" s="8"/>
      <c r="BTU53" s="8"/>
      <c r="BTV53" s="8"/>
      <c r="BTW53" s="8"/>
      <c r="BTX53" s="8"/>
      <c r="BTY53" s="8"/>
      <c r="BTZ53" s="8"/>
      <c r="BUA53" s="8"/>
      <c r="BUB53" s="8"/>
      <c r="BUC53" s="8"/>
      <c r="BUD53" s="8"/>
      <c r="BUE53" s="8"/>
      <c r="BUF53" s="8"/>
      <c r="BUG53" s="8"/>
      <c r="BUH53" s="8"/>
      <c r="BUI53" s="8"/>
      <c r="BUJ53" s="8"/>
      <c r="BUK53" s="8"/>
      <c r="BUL53" s="8"/>
      <c r="BUM53" s="8"/>
      <c r="BUN53" s="8"/>
      <c r="BUO53" s="8"/>
      <c r="BUP53" s="8"/>
      <c r="BUQ53" s="8"/>
      <c r="BUR53" s="8"/>
      <c r="BUS53" s="8"/>
      <c r="BUT53" s="8"/>
      <c r="BUU53" s="8"/>
      <c r="BUV53" s="8"/>
      <c r="BUW53" s="8"/>
      <c r="BUX53" s="8"/>
      <c r="BUY53" s="8"/>
      <c r="BUZ53" s="8"/>
      <c r="BVA53" s="8"/>
      <c r="BVB53" s="8"/>
      <c r="BVC53" s="8"/>
      <c r="BVD53" s="8"/>
      <c r="BVE53" s="8"/>
      <c r="BVF53" s="8"/>
      <c r="BVG53" s="8"/>
      <c r="BVH53" s="8"/>
      <c r="BVI53" s="8"/>
      <c r="BVJ53" s="8"/>
      <c r="BVK53" s="8"/>
      <c r="BVL53" s="8"/>
      <c r="BVM53" s="8"/>
      <c r="BVN53" s="8"/>
      <c r="BVO53" s="8"/>
      <c r="BVP53" s="8"/>
      <c r="BVQ53" s="8"/>
      <c r="BVR53" s="8"/>
      <c r="BVS53" s="8"/>
      <c r="BVT53" s="8"/>
      <c r="BVU53" s="8"/>
      <c r="BVV53" s="8"/>
      <c r="BVW53" s="8"/>
      <c r="BVX53" s="8"/>
      <c r="BVY53" s="8"/>
      <c r="BVZ53" s="8"/>
      <c r="BWA53" s="8"/>
      <c r="BWB53" s="8"/>
      <c r="BWC53" s="8"/>
      <c r="BWD53" s="8"/>
      <c r="BWE53" s="8"/>
      <c r="BWF53" s="8"/>
      <c r="BWG53" s="8"/>
      <c r="BWH53" s="8"/>
      <c r="BWI53" s="8"/>
      <c r="BWJ53" s="8"/>
      <c r="BWK53" s="8"/>
      <c r="BWL53" s="8"/>
      <c r="BWM53" s="8"/>
      <c r="BWN53" s="8"/>
      <c r="BWO53" s="8"/>
      <c r="BWP53" s="8"/>
      <c r="BWQ53" s="8"/>
      <c r="BWR53" s="8"/>
      <c r="BWS53" s="8"/>
      <c r="BWT53" s="8"/>
      <c r="BWU53" s="8"/>
      <c r="BWV53" s="8"/>
      <c r="BWW53" s="8"/>
      <c r="BWX53" s="8"/>
      <c r="BWY53" s="8"/>
      <c r="BWZ53" s="8"/>
      <c r="BXA53" s="8"/>
      <c r="BXB53" s="8"/>
      <c r="BXC53" s="8"/>
      <c r="BXD53" s="8"/>
      <c r="BXE53" s="8"/>
      <c r="BXF53" s="8"/>
      <c r="BXG53" s="8"/>
      <c r="BXH53" s="8"/>
      <c r="BXI53" s="8"/>
      <c r="BXJ53" s="8"/>
      <c r="BXK53" s="8"/>
      <c r="BXL53" s="8"/>
      <c r="BXM53" s="8"/>
      <c r="BXN53" s="8"/>
      <c r="BXO53" s="8"/>
      <c r="BXP53" s="8"/>
      <c r="BXQ53" s="8"/>
      <c r="BXR53" s="8"/>
      <c r="BXS53" s="8"/>
      <c r="BXT53" s="8"/>
      <c r="BXU53" s="8"/>
      <c r="BXV53" s="8"/>
      <c r="BXW53" s="8"/>
      <c r="BXX53" s="8"/>
      <c r="BXY53" s="8"/>
      <c r="BXZ53" s="8"/>
      <c r="BYA53" s="8"/>
      <c r="BYB53" s="8"/>
      <c r="BYC53" s="8"/>
      <c r="BYD53" s="8"/>
      <c r="BYE53" s="8"/>
      <c r="BYF53" s="8"/>
      <c r="BYG53" s="8"/>
      <c r="BYH53" s="8"/>
      <c r="BYI53" s="8"/>
      <c r="BYJ53" s="8"/>
      <c r="BYK53" s="8"/>
      <c r="BYL53" s="8"/>
      <c r="BYM53" s="8"/>
      <c r="BYN53" s="8"/>
      <c r="BYO53" s="8"/>
      <c r="BYP53" s="8"/>
      <c r="BYQ53" s="8"/>
      <c r="BYR53" s="8"/>
      <c r="BYS53" s="8"/>
      <c r="BYT53" s="8"/>
      <c r="BYU53" s="8"/>
      <c r="BYV53" s="8"/>
      <c r="BYW53" s="8"/>
      <c r="BYX53" s="8"/>
      <c r="BYY53" s="8"/>
      <c r="BYZ53" s="8"/>
      <c r="BZA53" s="8"/>
      <c r="BZB53" s="8"/>
      <c r="BZC53" s="8"/>
      <c r="BZD53" s="8"/>
      <c r="BZE53" s="8"/>
      <c r="BZF53" s="8"/>
      <c r="BZG53" s="8"/>
      <c r="BZH53" s="8"/>
      <c r="BZI53" s="8"/>
      <c r="BZJ53" s="8"/>
      <c r="BZK53" s="8"/>
      <c r="BZL53" s="8"/>
      <c r="BZM53" s="8"/>
      <c r="BZN53" s="8"/>
      <c r="BZO53" s="8"/>
      <c r="BZP53" s="8"/>
      <c r="BZQ53" s="8"/>
      <c r="BZR53" s="8"/>
      <c r="BZS53" s="8"/>
      <c r="BZT53" s="8"/>
      <c r="BZU53" s="8"/>
      <c r="BZV53" s="8"/>
      <c r="BZW53" s="8"/>
      <c r="BZX53" s="8"/>
      <c r="BZY53" s="8"/>
      <c r="BZZ53" s="8"/>
      <c r="CAA53" s="8"/>
      <c r="CAB53" s="8"/>
      <c r="CAC53" s="8"/>
      <c r="CAD53" s="8"/>
      <c r="CAE53" s="8"/>
      <c r="CAF53" s="8"/>
      <c r="CAG53" s="8"/>
      <c r="CAH53" s="8"/>
      <c r="CAI53" s="8"/>
      <c r="CAJ53" s="8"/>
      <c r="CAK53" s="8"/>
      <c r="CAL53" s="8"/>
      <c r="CAM53" s="8"/>
      <c r="CAN53" s="8"/>
      <c r="CAO53" s="8"/>
      <c r="CAP53" s="8"/>
      <c r="CAQ53" s="8"/>
      <c r="CAR53" s="8"/>
      <c r="CAS53" s="8"/>
      <c r="CAT53" s="8"/>
      <c r="CAU53" s="8"/>
      <c r="CAV53" s="8"/>
      <c r="CAW53" s="8"/>
      <c r="CAX53" s="8"/>
      <c r="CAY53" s="8"/>
      <c r="CAZ53" s="8"/>
      <c r="CBA53" s="8"/>
      <c r="CBB53" s="8"/>
      <c r="CBC53" s="8"/>
      <c r="CBD53" s="8"/>
      <c r="CBE53" s="8"/>
      <c r="CBF53" s="8"/>
      <c r="CBG53" s="8"/>
      <c r="CBH53" s="8"/>
      <c r="CBI53" s="8"/>
      <c r="CBJ53" s="8"/>
      <c r="CBK53" s="8"/>
      <c r="CBL53" s="8"/>
      <c r="CBM53" s="8"/>
      <c r="CBN53" s="8"/>
      <c r="CBO53" s="8"/>
      <c r="CBP53" s="8"/>
      <c r="CBQ53" s="8"/>
      <c r="CBR53" s="8"/>
      <c r="CBS53" s="8"/>
      <c r="CBT53" s="8"/>
      <c r="CBU53" s="8"/>
      <c r="CBV53" s="8"/>
      <c r="CBW53" s="8"/>
      <c r="CBX53" s="8"/>
      <c r="CBY53" s="8"/>
      <c r="CBZ53" s="8"/>
      <c r="CCA53" s="8"/>
      <c r="CCB53" s="8"/>
      <c r="CCC53" s="8"/>
      <c r="CCD53" s="8"/>
      <c r="CCE53" s="8"/>
      <c r="CCF53" s="8"/>
      <c r="CCG53" s="8"/>
      <c r="CCH53" s="8"/>
      <c r="CCI53" s="8"/>
      <c r="CCJ53" s="8"/>
      <c r="CCK53" s="8"/>
      <c r="CCL53" s="8"/>
      <c r="CCM53" s="8"/>
      <c r="CCN53" s="8"/>
      <c r="CCO53" s="8"/>
      <c r="CCP53" s="8"/>
      <c r="CCQ53" s="8"/>
      <c r="CCR53" s="8"/>
      <c r="CCS53" s="8"/>
      <c r="CCT53" s="8"/>
      <c r="CCU53" s="8"/>
      <c r="CCV53" s="8"/>
      <c r="CCW53" s="8"/>
      <c r="CCX53" s="8"/>
      <c r="CCY53" s="8"/>
      <c r="CCZ53" s="8"/>
      <c r="CDA53" s="8"/>
      <c r="CDB53" s="8"/>
      <c r="CDC53" s="8"/>
      <c r="CDD53" s="8"/>
      <c r="CDE53" s="8"/>
      <c r="CDF53" s="8"/>
      <c r="CDG53" s="8"/>
      <c r="CDH53" s="8"/>
      <c r="CDI53" s="8"/>
      <c r="CDJ53" s="8"/>
      <c r="CDK53" s="8"/>
      <c r="CDL53" s="8"/>
      <c r="CDM53" s="8"/>
      <c r="CDN53" s="8"/>
      <c r="CDO53" s="8"/>
      <c r="CDP53" s="8"/>
      <c r="CDQ53" s="8"/>
      <c r="CDR53" s="8"/>
      <c r="CDS53" s="8"/>
      <c r="CDT53" s="8"/>
      <c r="CDU53" s="8"/>
      <c r="CDV53" s="8"/>
      <c r="CDW53" s="8"/>
      <c r="CDX53" s="8"/>
      <c r="CDY53" s="8"/>
      <c r="CDZ53" s="8"/>
      <c r="CEA53" s="8"/>
      <c r="CEB53" s="8"/>
      <c r="CEC53" s="8"/>
      <c r="CED53" s="8"/>
      <c r="CEE53" s="8"/>
      <c r="CEF53" s="8"/>
      <c r="CEG53" s="8"/>
      <c r="CEH53" s="8"/>
      <c r="CEI53" s="8"/>
      <c r="CEJ53" s="8"/>
      <c r="CEK53" s="8"/>
      <c r="CEL53" s="8"/>
      <c r="CEM53" s="8"/>
      <c r="CEN53" s="8"/>
      <c r="CEO53" s="8"/>
      <c r="CEP53" s="8"/>
      <c r="CEQ53" s="8"/>
      <c r="CER53" s="8"/>
      <c r="CES53" s="8"/>
      <c r="CET53" s="8"/>
      <c r="CEU53" s="8"/>
      <c r="CEV53" s="8"/>
      <c r="CEW53" s="8"/>
      <c r="CEX53" s="8"/>
      <c r="CEY53" s="8"/>
      <c r="CEZ53" s="8"/>
      <c r="CFA53" s="8"/>
      <c r="CFB53" s="8"/>
      <c r="CFC53" s="8"/>
      <c r="CFD53" s="8"/>
      <c r="CFE53" s="8"/>
      <c r="CFF53" s="8"/>
      <c r="CFG53" s="8"/>
      <c r="CFH53" s="8"/>
      <c r="CFI53" s="8"/>
      <c r="CFJ53" s="8"/>
      <c r="CFK53" s="8"/>
      <c r="CFL53" s="8"/>
      <c r="CFM53" s="8"/>
      <c r="CFN53" s="8"/>
      <c r="CFO53" s="8"/>
      <c r="CFP53" s="8"/>
      <c r="CFQ53" s="8"/>
      <c r="CFR53" s="8"/>
      <c r="CFS53" s="8"/>
      <c r="CFT53" s="8"/>
      <c r="CFU53" s="8"/>
      <c r="CFV53" s="8"/>
      <c r="CFW53" s="8"/>
      <c r="CFX53" s="8"/>
      <c r="CFY53" s="8"/>
      <c r="CFZ53" s="8"/>
      <c r="CGA53" s="8"/>
      <c r="CGB53" s="8"/>
      <c r="CGC53" s="8"/>
      <c r="CGD53" s="8"/>
      <c r="CGE53" s="8"/>
      <c r="CGF53" s="8"/>
      <c r="CGG53" s="8"/>
      <c r="CGH53" s="8"/>
      <c r="CGI53" s="8"/>
      <c r="CGJ53" s="8"/>
      <c r="CGK53" s="8"/>
      <c r="CGL53" s="8"/>
      <c r="CGM53" s="8"/>
      <c r="CGN53" s="8"/>
      <c r="CGO53" s="8"/>
      <c r="CGP53" s="8"/>
      <c r="CGQ53" s="8"/>
      <c r="CGR53" s="8"/>
      <c r="CGS53" s="8"/>
      <c r="CGT53" s="8"/>
      <c r="CGU53" s="8"/>
      <c r="CGV53" s="8"/>
      <c r="CGW53" s="8"/>
      <c r="CGX53" s="8"/>
      <c r="CGY53" s="8"/>
      <c r="CGZ53" s="8"/>
      <c r="CHA53" s="8"/>
      <c r="CHB53" s="8"/>
      <c r="CHC53" s="8"/>
      <c r="CHD53" s="8"/>
      <c r="CHE53" s="8"/>
      <c r="CHF53" s="8"/>
      <c r="CHG53" s="8"/>
      <c r="CHH53" s="8"/>
      <c r="CHI53" s="8"/>
      <c r="CHJ53" s="8"/>
      <c r="CHK53" s="8"/>
      <c r="CHL53" s="8"/>
      <c r="CHM53" s="8"/>
      <c r="CHN53" s="8"/>
      <c r="CHO53" s="8"/>
      <c r="CHP53" s="8"/>
      <c r="CHQ53" s="8"/>
      <c r="CHR53" s="8"/>
      <c r="CHS53" s="8"/>
      <c r="CHT53" s="8"/>
      <c r="CHU53" s="8"/>
      <c r="CHV53" s="8"/>
      <c r="CHW53" s="8"/>
      <c r="CHX53" s="8"/>
      <c r="CHY53" s="8"/>
      <c r="CHZ53" s="8"/>
      <c r="CIA53" s="8"/>
      <c r="CIB53" s="8"/>
      <c r="CIC53" s="8"/>
      <c r="CID53" s="8"/>
      <c r="CIE53" s="8"/>
      <c r="CIF53" s="8"/>
      <c r="CIG53" s="8"/>
      <c r="CIH53" s="8"/>
      <c r="CII53" s="8"/>
      <c r="CIJ53" s="8"/>
      <c r="CIK53" s="8"/>
      <c r="CIL53" s="8"/>
      <c r="CIM53" s="8"/>
      <c r="CIN53" s="8"/>
      <c r="CIO53" s="8"/>
      <c r="CIP53" s="8"/>
      <c r="CIQ53" s="8"/>
      <c r="CIR53" s="8"/>
      <c r="CIS53" s="8"/>
      <c r="CIT53" s="8"/>
      <c r="CIU53" s="8"/>
      <c r="CIV53" s="8"/>
      <c r="CIW53" s="8"/>
      <c r="CIX53" s="8"/>
      <c r="CIY53" s="8"/>
      <c r="CIZ53" s="8"/>
      <c r="CJA53" s="8"/>
      <c r="CJB53" s="8"/>
      <c r="CJC53" s="8"/>
      <c r="CJD53" s="8"/>
      <c r="CJE53" s="8"/>
      <c r="CJF53" s="8"/>
      <c r="CJG53" s="8"/>
      <c r="CJH53" s="8"/>
      <c r="CJI53" s="8"/>
      <c r="CJJ53" s="8"/>
      <c r="CJK53" s="8"/>
      <c r="CJL53" s="8"/>
      <c r="CJM53" s="8"/>
      <c r="CJN53" s="8"/>
      <c r="CJO53" s="8"/>
      <c r="CJP53" s="8"/>
      <c r="CJQ53" s="8"/>
      <c r="CJR53" s="8"/>
      <c r="CJS53" s="8"/>
      <c r="CJT53" s="8"/>
      <c r="CJU53" s="8"/>
      <c r="CJV53" s="8"/>
      <c r="CJW53" s="8"/>
      <c r="CJX53" s="8"/>
      <c r="CJY53" s="8"/>
      <c r="CJZ53" s="8"/>
      <c r="CKA53" s="8"/>
      <c r="CKB53" s="8"/>
      <c r="CKC53" s="8"/>
      <c r="CKD53" s="8"/>
      <c r="CKE53" s="8"/>
      <c r="CKF53" s="8"/>
      <c r="CKG53" s="8"/>
      <c r="CKH53" s="8"/>
      <c r="CKI53" s="8"/>
      <c r="CKJ53" s="8"/>
      <c r="CKK53" s="8"/>
      <c r="CKL53" s="8"/>
      <c r="CKM53" s="8"/>
      <c r="CKN53" s="8"/>
      <c r="CKO53" s="8"/>
      <c r="CKP53" s="8"/>
      <c r="CKQ53" s="8"/>
      <c r="CKR53" s="8"/>
      <c r="CKS53" s="8"/>
      <c r="CKT53" s="8"/>
      <c r="CKU53" s="8"/>
      <c r="CKV53" s="8"/>
      <c r="CKW53" s="8"/>
      <c r="CKX53" s="8"/>
      <c r="CKY53" s="8"/>
      <c r="CKZ53" s="8"/>
      <c r="CLA53" s="8"/>
      <c r="CLB53" s="8"/>
      <c r="CLC53" s="8"/>
      <c r="CLD53" s="8"/>
      <c r="CLE53" s="8"/>
      <c r="CLF53" s="8"/>
      <c r="CLG53" s="8"/>
      <c r="CLH53" s="8"/>
      <c r="CLI53" s="8"/>
      <c r="CLJ53" s="8"/>
      <c r="CLK53" s="8"/>
      <c r="CLL53" s="8"/>
      <c r="CLM53" s="8"/>
      <c r="CLN53" s="8"/>
      <c r="CLO53" s="8"/>
      <c r="CLP53" s="8"/>
      <c r="CLQ53" s="8"/>
      <c r="CLR53" s="8"/>
      <c r="CLS53" s="8"/>
      <c r="CLT53" s="8"/>
      <c r="CLU53" s="8"/>
      <c r="CLV53" s="8"/>
      <c r="CLW53" s="8"/>
      <c r="CLX53" s="8"/>
      <c r="CLY53" s="8"/>
      <c r="CLZ53" s="8"/>
      <c r="CMA53" s="8"/>
      <c r="CMB53" s="8"/>
      <c r="CMC53" s="8"/>
      <c r="CMD53" s="8"/>
      <c r="CME53" s="8"/>
      <c r="CMF53" s="8"/>
      <c r="CMG53" s="8"/>
      <c r="CMH53" s="8"/>
      <c r="CMI53" s="8"/>
      <c r="CMJ53" s="8"/>
      <c r="CMK53" s="8"/>
      <c r="CML53" s="8"/>
      <c r="CMM53" s="8"/>
      <c r="CMN53" s="8"/>
      <c r="CMO53" s="8"/>
      <c r="CMP53" s="8"/>
      <c r="CMQ53" s="8"/>
      <c r="CMR53" s="8"/>
      <c r="CMS53" s="8"/>
      <c r="CMT53" s="8"/>
      <c r="CMU53" s="8"/>
      <c r="CMV53" s="8"/>
      <c r="CMW53" s="8"/>
      <c r="CMX53" s="8"/>
      <c r="CMY53" s="8"/>
      <c r="CMZ53" s="8"/>
      <c r="CNA53" s="8"/>
      <c r="CNB53" s="8"/>
      <c r="CNC53" s="8"/>
      <c r="CND53" s="8"/>
      <c r="CNE53" s="8"/>
      <c r="CNF53" s="8"/>
      <c r="CNG53" s="8"/>
      <c r="CNH53" s="8"/>
      <c r="CNI53" s="8"/>
      <c r="CNJ53" s="8"/>
      <c r="CNK53" s="8"/>
      <c r="CNL53" s="8"/>
      <c r="CNM53" s="8"/>
      <c r="CNN53" s="8"/>
      <c r="CNO53" s="8"/>
      <c r="CNP53" s="8"/>
      <c r="CNQ53" s="8"/>
      <c r="CNR53" s="8"/>
      <c r="CNS53" s="8"/>
      <c r="CNT53" s="8"/>
      <c r="CNU53" s="8"/>
      <c r="CNV53" s="8"/>
      <c r="CNW53" s="8"/>
      <c r="CNX53" s="8"/>
      <c r="CNY53" s="8"/>
      <c r="CNZ53" s="8"/>
      <c r="COA53" s="8"/>
      <c r="COB53" s="8"/>
      <c r="COC53" s="8"/>
      <c r="COD53" s="8"/>
      <c r="COE53" s="8"/>
      <c r="COF53" s="8"/>
      <c r="COG53" s="8"/>
      <c r="COH53" s="8"/>
      <c r="COI53" s="8"/>
      <c r="COJ53" s="8"/>
      <c r="COK53" s="8"/>
      <c r="COL53" s="8"/>
      <c r="COM53" s="8"/>
      <c r="CON53" s="8"/>
      <c r="COO53" s="8"/>
      <c r="COP53" s="8"/>
      <c r="COQ53" s="8"/>
      <c r="COR53" s="8"/>
      <c r="COS53" s="8"/>
      <c r="COT53" s="8"/>
      <c r="COU53" s="8"/>
      <c r="COV53" s="8"/>
      <c r="COW53" s="8"/>
      <c r="COX53" s="8"/>
      <c r="COY53" s="8"/>
      <c r="COZ53" s="8"/>
      <c r="CPA53" s="8"/>
      <c r="CPB53" s="8"/>
      <c r="CPC53" s="8"/>
      <c r="CPD53" s="8"/>
      <c r="CPE53" s="8"/>
      <c r="CPF53" s="8"/>
      <c r="CPG53" s="8"/>
      <c r="CPH53" s="8"/>
      <c r="CPI53" s="8"/>
      <c r="CPJ53" s="8"/>
      <c r="CPK53" s="8"/>
      <c r="CPL53" s="8"/>
      <c r="CPM53" s="8"/>
      <c r="CPN53" s="8"/>
      <c r="CPO53" s="8"/>
      <c r="CPP53" s="8"/>
      <c r="CPQ53" s="8"/>
      <c r="CPR53" s="8"/>
      <c r="CPS53" s="8"/>
      <c r="CPT53" s="8"/>
      <c r="CPU53" s="8"/>
      <c r="CPV53" s="8"/>
      <c r="CPW53" s="8"/>
      <c r="CPX53" s="8"/>
      <c r="CPY53" s="8"/>
      <c r="CPZ53" s="8"/>
      <c r="CQA53" s="8"/>
      <c r="CQB53" s="8"/>
      <c r="CQC53" s="8"/>
      <c r="CQD53" s="8"/>
      <c r="CQE53" s="8"/>
      <c r="CQF53" s="8"/>
      <c r="CQG53" s="8"/>
      <c r="CQH53" s="8"/>
      <c r="CQI53" s="8"/>
      <c r="CQJ53" s="8"/>
      <c r="CQK53" s="8"/>
      <c r="CQL53" s="8"/>
      <c r="CQM53" s="8"/>
      <c r="CQN53" s="8"/>
      <c r="CQO53" s="8"/>
      <c r="CQP53" s="8"/>
      <c r="CQQ53" s="8"/>
      <c r="CQR53" s="8"/>
      <c r="CQS53" s="8"/>
      <c r="CQT53" s="8"/>
      <c r="CQU53" s="8"/>
      <c r="CQV53" s="8"/>
      <c r="CQW53" s="8"/>
      <c r="CQX53" s="8"/>
      <c r="CQY53" s="8"/>
      <c r="CQZ53" s="8"/>
      <c r="CRA53" s="8"/>
      <c r="CRB53" s="8"/>
      <c r="CRC53" s="8"/>
      <c r="CRD53" s="8"/>
      <c r="CRE53" s="8"/>
      <c r="CRF53" s="8"/>
      <c r="CRG53" s="8"/>
      <c r="CRH53" s="8"/>
      <c r="CRI53" s="8"/>
      <c r="CRJ53" s="8"/>
      <c r="CRK53" s="8"/>
      <c r="CRL53" s="8"/>
      <c r="CRM53" s="8"/>
      <c r="CRN53" s="8"/>
      <c r="CRO53" s="8"/>
      <c r="CRP53" s="8"/>
      <c r="CRQ53" s="8"/>
      <c r="CRR53" s="8"/>
      <c r="CRS53" s="8"/>
      <c r="CRT53" s="8"/>
      <c r="CRU53" s="8"/>
      <c r="CRV53" s="8"/>
      <c r="CRW53" s="8"/>
      <c r="CRX53" s="8"/>
      <c r="CRY53" s="8"/>
      <c r="CRZ53" s="8"/>
      <c r="CSA53" s="8"/>
      <c r="CSB53" s="8"/>
      <c r="CSC53" s="8"/>
      <c r="CSD53" s="8"/>
      <c r="CSE53" s="8"/>
      <c r="CSF53" s="8"/>
      <c r="CSG53" s="8"/>
      <c r="CSH53" s="8"/>
      <c r="CSI53" s="8"/>
      <c r="CSJ53" s="8"/>
      <c r="CSK53" s="8"/>
      <c r="CSL53" s="8"/>
      <c r="CSM53" s="8"/>
      <c r="CSN53" s="8"/>
      <c r="CSO53" s="8"/>
      <c r="CSP53" s="8"/>
      <c r="CSQ53" s="8"/>
      <c r="CSR53" s="8"/>
      <c r="CSS53" s="8"/>
      <c r="CST53" s="8"/>
      <c r="CSU53" s="8"/>
      <c r="CSV53" s="8"/>
      <c r="CSW53" s="8"/>
      <c r="CSX53" s="8"/>
      <c r="CSY53" s="8"/>
      <c r="CSZ53" s="8"/>
      <c r="CTA53" s="8"/>
      <c r="CTB53" s="8"/>
      <c r="CTC53" s="8"/>
      <c r="CTD53" s="8"/>
      <c r="CTE53" s="8"/>
      <c r="CTF53" s="8"/>
      <c r="CTG53" s="8"/>
      <c r="CTH53" s="8"/>
      <c r="CTI53" s="8"/>
      <c r="CTJ53" s="8"/>
      <c r="CTK53" s="8"/>
      <c r="CTL53" s="8"/>
      <c r="CTM53" s="8"/>
      <c r="CTN53" s="8"/>
      <c r="CTO53" s="8"/>
      <c r="CTP53" s="8"/>
      <c r="CTQ53" s="8"/>
      <c r="CTR53" s="8"/>
      <c r="CTS53" s="8"/>
      <c r="CTT53" s="8"/>
      <c r="CTU53" s="8"/>
      <c r="CTV53" s="8"/>
      <c r="CTW53" s="8"/>
      <c r="CTX53" s="8"/>
      <c r="CTY53" s="8"/>
      <c r="CTZ53" s="8"/>
      <c r="CUA53" s="8"/>
      <c r="CUB53" s="8"/>
      <c r="CUC53" s="8"/>
      <c r="CUD53" s="8"/>
      <c r="CUE53" s="8"/>
      <c r="CUF53" s="8"/>
      <c r="CUG53" s="8"/>
      <c r="CUH53" s="8"/>
      <c r="CUI53" s="8"/>
      <c r="CUJ53" s="8"/>
      <c r="CUK53" s="8"/>
      <c r="CUL53" s="8"/>
      <c r="CUM53" s="8"/>
      <c r="CUN53" s="8"/>
      <c r="CUO53" s="8"/>
      <c r="CUP53" s="8"/>
      <c r="CUQ53" s="8"/>
      <c r="CUR53" s="8"/>
      <c r="CUS53" s="8"/>
      <c r="CUT53" s="8"/>
      <c r="CUU53" s="8"/>
      <c r="CUV53" s="8"/>
      <c r="CUW53" s="8"/>
      <c r="CUX53" s="8"/>
      <c r="CUY53" s="8"/>
      <c r="CUZ53" s="8"/>
      <c r="CVA53" s="8"/>
      <c r="CVB53" s="8"/>
      <c r="CVC53" s="8"/>
      <c r="CVD53" s="8"/>
      <c r="CVE53" s="8"/>
      <c r="CVF53" s="8"/>
      <c r="CVG53" s="8"/>
      <c r="CVH53" s="8"/>
      <c r="CVI53" s="8"/>
      <c r="CVJ53" s="8"/>
      <c r="CVK53" s="8"/>
      <c r="CVL53" s="8"/>
      <c r="CVM53" s="8"/>
      <c r="CVN53" s="8"/>
      <c r="CVO53" s="8"/>
      <c r="CVP53" s="8"/>
      <c r="CVQ53" s="8"/>
      <c r="CVR53" s="8"/>
      <c r="CVS53" s="8"/>
      <c r="CVT53" s="8"/>
      <c r="CVU53" s="8"/>
      <c r="CVV53" s="8"/>
      <c r="CVW53" s="8"/>
      <c r="CVX53" s="8"/>
      <c r="CVY53" s="8"/>
      <c r="CVZ53" s="8"/>
      <c r="CWA53" s="8"/>
      <c r="CWB53" s="8"/>
      <c r="CWC53" s="8"/>
      <c r="CWD53" s="8"/>
      <c r="CWE53" s="8"/>
      <c r="CWF53" s="8"/>
      <c r="CWG53" s="8"/>
      <c r="CWH53" s="8"/>
      <c r="CWI53" s="8"/>
      <c r="CWJ53" s="8"/>
      <c r="CWK53" s="8"/>
      <c r="CWL53" s="8"/>
      <c r="CWM53" s="8"/>
      <c r="CWN53" s="8"/>
      <c r="CWO53" s="8"/>
      <c r="CWP53" s="8"/>
      <c r="CWQ53" s="8"/>
      <c r="CWR53" s="8"/>
      <c r="CWS53" s="8"/>
      <c r="CWT53" s="8"/>
      <c r="CWU53" s="8"/>
      <c r="CWV53" s="8"/>
      <c r="CWW53" s="8"/>
      <c r="CWX53" s="8"/>
      <c r="CWY53" s="8"/>
      <c r="CWZ53" s="8"/>
      <c r="CXA53" s="8"/>
      <c r="CXB53" s="8"/>
      <c r="CXC53" s="8"/>
      <c r="CXD53" s="8"/>
      <c r="CXE53" s="8"/>
      <c r="CXF53" s="8"/>
      <c r="CXG53" s="8"/>
      <c r="CXH53" s="8"/>
      <c r="CXI53" s="8"/>
      <c r="CXJ53" s="8"/>
      <c r="CXK53" s="8"/>
      <c r="CXL53" s="8"/>
      <c r="CXM53" s="8"/>
      <c r="CXN53" s="8"/>
      <c r="CXO53" s="8"/>
      <c r="CXP53" s="8"/>
      <c r="CXQ53" s="8"/>
      <c r="CXR53" s="8"/>
      <c r="CXS53" s="8"/>
      <c r="CXT53" s="8"/>
      <c r="CXU53" s="8"/>
      <c r="CXV53" s="8"/>
      <c r="CXW53" s="8"/>
      <c r="CXX53" s="8"/>
      <c r="CXY53" s="8"/>
      <c r="CXZ53" s="8"/>
      <c r="CYA53" s="8"/>
      <c r="CYB53" s="8"/>
      <c r="CYC53" s="8"/>
      <c r="CYD53" s="8"/>
      <c r="CYE53" s="8"/>
      <c r="CYF53" s="8"/>
      <c r="CYG53" s="8"/>
      <c r="CYH53" s="8"/>
      <c r="CYI53" s="8"/>
      <c r="CYJ53" s="8"/>
      <c r="CYK53" s="8"/>
      <c r="CYL53" s="8"/>
      <c r="CYM53" s="8"/>
      <c r="CYN53" s="8"/>
      <c r="CYO53" s="8"/>
      <c r="CYP53" s="8"/>
      <c r="CYQ53" s="8"/>
      <c r="CYR53" s="8"/>
      <c r="CYS53" s="8"/>
      <c r="CYT53" s="8"/>
      <c r="CYU53" s="8"/>
      <c r="CYV53" s="8"/>
      <c r="CYW53" s="8"/>
      <c r="CYX53" s="8"/>
      <c r="CYY53" s="8"/>
      <c r="CYZ53" s="8"/>
      <c r="CZA53" s="8"/>
      <c r="CZB53" s="8"/>
      <c r="CZC53" s="8"/>
      <c r="CZD53" s="8"/>
      <c r="CZE53" s="8"/>
      <c r="CZF53" s="8"/>
      <c r="CZG53" s="8"/>
      <c r="CZH53" s="8"/>
      <c r="CZI53" s="8"/>
      <c r="CZJ53" s="8"/>
      <c r="CZK53" s="8"/>
      <c r="CZL53" s="8"/>
      <c r="CZM53" s="8"/>
      <c r="CZN53" s="8"/>
      <c r="CZO53" s="8"/>
      <c r="CZP53" s="8"/>
      <c r="CZQ53" s="8"/>
      <c r="CZR53" s="8"/>
      <c r="CZS53" s="8"/>
      <c r="CZT53" s="8"/>
      <c r="CZU53" s="8"/>
      <c r="CZV53" s="8"/>
      <c r="CZW53" s="8"/>
      <c r="CZX53" s="8"/>
      <c r="CZY53" s="8"/>
      <c r="CZZ53" s="8"/>
      <c r="DAA53" s="8"/>
      <c r="DAB53" s="8"/>
      <c r="DAC53" s="8"/>
      <c r="DAD53" s="8"/>
      <c r="DAE53" s="8"/>
      <c r="DAF53" s="8"/>
      <c r="DAG53" s="8"/>
      <c r="DAH53" s="8"/>
      <c r="DAI53" s="8"/>
      <c r="DAJ53" s="8"/>
      <c r="DAK53" s="8"/>
      <c r="DAL53" s="8"/>
      <c r="DAM53" s="8"/>
      <c r="DAN53" s="8"/>
      <c r="DAO53" s="8"/>
      <c r="DAP53" s="8"/>
      <c r="DAQ53" s="8"/>
      <c r="DAR53" s="8"/>
      <c r="DAS53" s="8"/>
      <c r="DAT53" s="8"/>
      <c r="DAU53" s="8"/>
      <c r="DAV53" s="8"/>
      <c r="DAW53" s="8"/>
      <c r="DAX53" s="8"/>
      <c r="DAY53" s="8"/>
      <c r="DAZ53" s="8"/>
      <c r="DBA53" s="8"/>
      <c r="DBB53" s="8"/>
      <c r="DBC53" s="8"/>
      <c r="DBD53" s="8"/>
      <c r="DBE53" s="8"/>
      <c r="DBF53" s="8"/>
      <c r="DBG53" s="8"/>
      <c r="DBH53" s="8"/>
      <c r="DBI53" s="8"/>
      <c r="DBJ53" s="8"/>
      <c r="DBK53" s="8"/>
      <c r="DBL53" s="8"/>
      <c r="DBM53" s="8"/>
      <c r="DBN53" s="8"/>
      <c r="DBO53" s="8"/>
      <c r="DBP53" s="8"/>
      <c r="DBQ53" s="8"/>
      <c r="DBR53" s="8"/>
      <c r="DBS53" s="8"/>
      <c r="DBT53" s="8"/>
      <c r="DBU53" s="8"/>
      <c r="DBV53" s="8"/>
      <c r="DBW53" s="8"/>
      <c r="DBX53" s="8"/>
      <c r="DBY53" s="8"/>
      <c r="DBZ53" s="8"/>
      <c r="DCA53" s="8"/>
      <c r="DCB53" s="8"/>
      <c r="DCC53" s="8"/>
      <c r="DCD53" s="8"/>
      <c r="DCE53" s="8"/>
      <c r="DCF53" s="8"/>
      <c r="DCG53" s="8"/>
      <c r="DCH53" s="8"/>
      <c r="DCI53" s="8"/>
      <c r="DCJ53" s="8"/>
      <c r="DCK53" s="8"/>
      <c r="DCL53" s="8"/>
      <c r="DCM53" s="8"/>
      <c r="DCN53" s="8"/>
      <c r="DCO53" s="8"/>
      <c r="DCP53" s="8"/>
      <c r="DCQ53" s="8"/>
      <c r="DCR53" s="8"/>
      <c r="DCS53" s="8"/>
      <c r="DCT53" s="8"/>
      <c r="DCU53" s="8"/>
      <c r="DCV53" s="8"/>
      <c r="DCW53" s="8"/>
      <c r="DCX53" s="8"/>
      <c r="DCY53" s="8"/>
      <c r="DCZ53" s="8"/>
      <c r="DDA53" s="8"/>
      <c r="DDB53" s="8"/>
      <c r="DDC53" s="8"/>
      <c r="DDD53" s="8"/>
      <c r="DDE53" s="8"/>
      <c r="DDF53" s="8"/>
      <c r="DDG53" s="8"/>
      <c r="DDH53" s="8"/>
      <c r="DDI53" s="8"/>
      <c r="DDJ53" s="8"/>
      <c r="DDK53" s="8"/>
      <c r="DDL53" s="8"/>
      <c r="DDM53" s="8"/>
      <c r="DDN53" s="8"/>
      <c r="DDO53" s="8"/>
      <c r="DDP53" s="8"/>
      <c r="DDQ53" s="8"/>
      <c r="DDR53" s="8"/>
      <c r="DDS53" s="8"/>
      <c r="DDT53" s="8"/>
      <c r="DDU53" s="8"/>
      <c r="DDV53" s="8"/>
      <c r="DDW53" s="8"/>
      <c r="DDX53" s="8"/>
      <c r="DDY53" s="8"/>
      <c r="DDZ53" s="8"/>
      <c r="DEA53" s="8"/>
      <c r="DEB53" s="8"/>
      <c r="DEC53" s="8"/>
      <c r="DED53" s="8"/>
      <c r="DEE53" s="8"/>
      <c r="DEF53" s="8"/>
      <c r="DEG53" s="8"/>
      <c r="DEH53" s="8"/>
      <c r="DEI53" s="8"/>
      <c r="DEJ53" s="8"/>
      <c r="DEK53" s="8"/>
      <c r="DEL53" s="8"/>
      <c r="DEM53" s="8"/>
      <c r="DEN53" s="8"/>
      <c r="DEO53" s="8"/>
      <c r="DEP53" s="8"/>
      <c r="DEQ53" s="8"/>
      <c r="DER53" s="8"/>
      <c r="DES53" s="8"/>
      <c r="DET53" s="8"/>
      <c r="DEU53" s="8"/>
      <c r="DEV53" s="8"/>
      <c r="DEW53" s="8"/>
      <c r="DEX53" s="8"/>
      <c r="DEY53" s="8"/>
      <c r="DEZ53" s="8"/>
      <c r="DFA53" s="8"/>
      <c r="DFB53" s="8"/>
      <c r="DFC53" s="8"/>
      <c r="DFD53" s="8"/>
      <c r="DFE53" s="8"/>
      <c r="DFF53" s="8"/>
      <c r="DFG53" s="8"/>
      <c r="DFH53" s="8"/>
      <c r="DFI53" s="8"/>
      <c r="DFJ53" s="8"/>
      <c r="DFK53" s="8"/>
      <c r="DFL53" s="8"/>
      <c r="DFM53" s="8"/>
      <c r="DFN53" s="8"/>
      <c r="DFO53" s="8"/>
      <c r="DFP53" s="8"/>
      <c r="DFQ53" s="8"/>
      <c r="DFR53" s="8"/>
      <c r="DFS53" s="8"/>
      <c r="DFT53" s="8"/>
      <c r="DFU53" s="8"/>
      <c r="DFV53" s="8"/>
      <c r="DFW53" s="8"/>
      <c r="DFX53" s="8"/>
      <c r="DFY53" s="8"/>
      <c r="DFZ53" s="8"/>
      <c r="DGA53" s="8"/>
      <c r="DGB53" s="8"/>
      <c r="DGC53" s="8"/>
      <c r="DGD53" s="8"/>
      <c r="DGE53" s="8"/>
      <c r="DGF53" s="8"/>
      <c r="DGG53" s="8"/>
      <c r="DGH53" s="8"/>
      <c r="DGI53" s="8"/>
      <c r="DGJ53" s="8"/>
      <c r="DGK53" s="8"/>
      <c r="DGL53" s="8"/>
      <c r="DGM53" s="8"/>
      <c r="DGN53" s="8"/>
      <c r="DGO53" s="8"/>
      <c r="DGP53" s="8"/>
      <c r="DGQ53" s="8"/>
      <c r="DGR53" s="8"/>
      <c r="DGS53" s="8"/>
      <c r="DGT53" s="8"/>
      <c r="DGU53" s="8"/>
      <c r="DGV53" s="8"/>
      <c r="DGW53" s="8"/>
      <c r="DGX53" s="8"/>
      <c r="DGY53" s="8"/>
      <c r="DGZ53" s="8"/>
      <c r="DHA53" s="8"/>
      <c r="DHB53" s="8"/>
      <c r="DHC53" s="8"/>
      <c r="DHD53" s="8"/>
      <c r="DHE53" s="8"/>
      <c r="DHF53" s="8"/>
      <c r="DHG53" s="8"/>
      <c r="DHH53" s="8"/>
      <c r="DHI53" s="8"/>
      <c r="DHJ53" s="8"/>
      <c r="DHK53" s="8"/>
      <c r="DHL53" s="8"/>
      <c r="DHM53" s="8"/>
      <c r="DHN53" s="8"/>
      <c r="DHO53" s="8"/>
      <c r="DHP53" s="8"/>
      <c r="DHQ53" s="8"/>
      <c r="DHR53" s="8"/>
      <c r="DHS53" s="8"/>
      <c r="DHT53" s="8"/>
      <c r="DHU53" s="8"/>
      <c r="DHV53" s="8"/>
      <c r="DHW53" s="8"/>
      <c r="DHX53" s="8"/>
      <c r="DHY53" s="8"/>
      <c r="DHZ53" s="8"/>
      <c r="DIA53" s="8"/>
      <c r="DIB53" s="8"/>
      <c r="DIC53" s="8"/>
      <c r="DID53" s="8"/>
      <c r="DIE53" s="8"/>
      <c r="DIF53" s="8"/>
      <c r="DIG53" s="8"/>
      <c r="DIH53" s="8"/>
      <c r="DII53" s="8"/>
      <c r="DIJ53" s="8"/>
      <c r="DIK53" s="8"/>
      <c r="DIL53" s="8"/>
      <c r="DIM53" s="8"/>
      <c r="DIN53" s="8"/>
      <c r="DIO53" s="8"/>
      <c r="DIP53" s="8"/>
      <c r="DIQ53" s="8"/>
      <c r="DIR53" s="8"/>
      <c r="DIS53" s="8"/>
      <c r="DIT53" s="8"/>
      <c r="DIU53" s="8"/>
      <c r="DIV53" s="8"/>
      <c r="DIW53" s="8"/>
      <c r="DIX53" s="8"/>
      <c r="DIY53" s="8"/>
      <c r="DIZ53" s="8"/>
      <c r="DJA53" s="8"/>
      <c r="DJB53" s="8"/>
      <c r="DJC53" s="8"/>
      <c r="DJD53" s="8"/>
      <c r="DJE53" s="8"/>
      <c r="DJF53" s="8"/>
      <c r="DJG53" s="8"/>
      <c r="DJH53" s="8"/>
      <c r="DJI53" s="8"/>
      <c r="DJJ53" s="8"/>
      <c r="DJK53" s="8"/>
      <c r="DJL53" s="8"/>
      <c r="DJM53" s="8"/>
      <c r="DJN53" s="8"/>
      <c r="DJO53" s="8"/>
      <c r="DJP53" s="8"/>
      <c r="DJQ53" s="8"/>
      <c r="DJR53" s="8"/>
      <c r="DJS53" s="8"/>
      <c r="DJT53" s="8"/>
      <c r="DJU53" s="8"/>
      <c r="DJV53" s="8"/>
      <c r="DJW53" s="8"/>
      <c r="DJX53" s="8"/>
      <c r="DJY53" s="8"/>
      <c r="DJZ53" s="8"/>
      <c r="DKA53" s="8"/>
      <c r="DKB53" s="8"/>
      <c r="DKC53" s="8"/>
      <c r="DKD53" s="8"/>
      <c r="DKE53" s="8"/>
      <c r="DKF53" s="8"/>
      <c r="DKG53" s="8"/>
      <c r="DKH53" s="8"/>
      <c r="DKI53" s="8"/>
      <c r="DKJ53" s="8"/>
      <c r="DKK53" s="8"/>
      <c r="DKL53" s="8"/>
      <c r="DKM53" s="8"/>
      <c r="DKN53" s="8"/>
      <c r="DKO53" s="8"/>
      <c r="DKP53" s="8"/>
      <c r="DKQ53" s="8"/>
      <c r="DKR53" s="8"/>
      <c r="DKS53" s="8"/>
      <c r="DKT53" s="8"/>
      <c r="DKU53" s="8"/>
      <c r="DKV53" s="8"/>
      <c r="DKW53" s="8"/>
      <c r="DKX53" s="8"/>
      <c r="DKY53" s="8"/>
      <c r="DKZ53" s="8"/>
      <c r="DLA53" s="8"/>
      <c r="DLB53" s="8"/>
      <c r="DLC53" s="8"/>
      <c r="DLD53" s="8"/>
      <c r="DLE53" s="8"/>
      <c r="DLF53" s="8"/>
      <c r="DLG53" s="8"/>
      <c r="DLH53" s="8"/>
      <c r="DLI53" s="8"/>
      <c r="DLJ53" s="8"/>
      <c r="DLK53" s="8"/>
      <c r="DLL53" s="8"/>
      <c r="DLM53" s="8"/>
      <c r="DLN53" s="8"/>
      <c r="DLO53" s="8"/>
      <c r="DLP53" s="8"/>
      <c r="DLQ53" s="8"/>
      <c r="DLR53" s="8"/>
      <c r="DLS53" s="8"/>
      <c r="DLT53" s="8"/>
      <c r="DLU53" s="8"/>
      <c r="DLV53" s="8"/>
      <c r="DLW53" s="8"/>
      <c r="DLX53" s="8"/>
      <c r="DLY53" s="8"/>
      <c r="DLZ53" s="8"/>
      <c r="DMA53" s="8"/>
      <c r="DMB53" s="8"/>
      <c r="DMC53" s="8"/>
      <c r="DMD53" s="8"/>
      <c r="DME53" s="8"/>
      <c r="DMF53" s="8"/>
      <c r="DMG53" s="8"/>
      <c r="DMH53" s="8"/>
      <c r="DMI53" s="8"/>
      <c r="DMJ53" s="8"/>
      <c r="DMK53" s="8"/>
      <c r="DML53" s="8"/>
      <c r="DMM53" s="8"/>
      <c r="DMN53" s="8"/>
      <c r="DMO53" s="8"/>
      <c r="DMP53" s="8"/>
      <c r="DMQ53" s="8"/>
      <c r="DMR53" s="8"/>
      <c r="DMS53" s="8"/>
      <c r="DMT53" s="8"/>
      <c r="DMU53" s="8"/>
      <c r="DMV53" s="8"/>
      <c r="DMW53" s="8"/>
      <c r="DMX53" s="8"/>
      <c r="DMY53" s="8"/>
      <c r="DMZ53" s="8"/>
      <c r="DNA53" s="8"/>
      <c r="DNB53" s="8"/>
      <c r="DNC53" s="8"/>
      <c r="DND53" s="8"/>
      <c r="DNE53" s="8"/>
      <c r="DNF53" s="8"/>
      <c r="DNG53" s="8"/>
      <c r="DNH53" s="8"/>
      <c r="DNI53" s="8"/>
      <c r="DNJ53" s="8"/>
      <c r="DNK53" s="8"/>
      <c r="DNL53" s="8"/>
      <c r="DNM53" s="8"/>
      <c r="DNN53" s="8"/>
      <c r="DNO53" s="8"/>
      <c r="DNP53" s="8"/>
      <c r="DNQ53" s="8"/>
      <c r="DNR53" s="8"/>
      <c r="DNS53" s="8"/>
      <c r="DNT53" s="8"/>
      <c r="DNU53" s="8"/>
      <c r="DNV53" s="8"/>
      <c r="DNW53" s="8"/>
      <c r="DNX53" s="8"/>
      <c r="DNY53" s="8"/>
      <c r="DNZ53" s="8"/>
      <c r="DOA53" s="8"/>
      <c r="DOB53" s="8"/>
      <c r="DOC53" s="8"/>
      <c r="DOD53" s="8"/>
      <c r="DOE53" s="8"/>
      <c r="DOF53" s="8"/>
      <c r="DOG53" s="8"/>
      <c r="DOH53" s="8"/>
      <c r="DOI53" s="8"/>
      <c r="DOJ53" s="8"/>
      <c r="DOK53" s="8"/>
      <c r="DOL53" s="8"/>
      <c r="DOM53" s="8"/>
      <c r="DON53" s="8"/>
      <c r="DOO53" s="8"/>
      <c r="DOP53" s="8"/>
      <c r="DOQ53" s="8"/>
      <c r="DOR53" s="8"/>
      <c r="DOS53" s="8"/>
      <c r="DOT53" s="8"/>
      <c r="DOU53" s="8"/>
      <c r="DOV53" s="8"/>
      <c r="DOW53" s="8"/>
      <c r="DOX53" s="8"/>
      <c r="DOY53" s="8"/>
      <c r="DOZ53" s="8"/>
      <c r="DPA53" s="8"/>
      <c r="DPB53" s="8"/>
      <c r="DPC53" s="8"/>
      <c r="DPD53" s="8"/>
      <c r="DPE53" s="8"/>
      <c r="DPF53" s="8"/>
      <c r="DPG53" s="8"/>
      <c r="DPH53" s="8"/>
      <c r="DPI53" s="8"/>
      <c r="DPJ53" s="8"/>
      <c r="DPK53" s="8"/>
      <c r="DPL53" s="8"/>
      <c r="DPM53" s="8"/>
      <c r="DPN53" s="8"/>
      <c r="DPO53" s="8"/>
      <c r="DPP53" s="8"/>
      <c r="DPQ53" s="8"/>
      <c r="DPR53" s="8"/>
      <c r="DPS53" s="8"/>
      <c r="DPT53" s="8"/>
      <c r="DPU53" s="8"/>
      <c r="DPV53" s="8"/>
      <c r="DPW53" s="8"/>
      <c r="DPX53" s="8"/>
      <c r="DPY53" s="8"/>
      <c r="DPZ53" s="8"/>
      <c r="DQA53" s="8"/>
      <c r="DQB53" s="8"/>
      <c r="DQC53" s="8"/>
      <c r="DQD53" s="8"/>
      <c r="DQE53" s="8"/>
      <c r="DQF53" s="8"/>
      <c r="DQG53" s="8"/>
      <c r="DQH53" s="8"/>
      <c r="DQI53" s="8"/>
      <c r="DQJ53" s="8"/>
      <c r="DQK53" s="8"/>
      <c r="DQL53" s="8"/>
      <c r="DQM53" s="8"/>
      <c r="DQN53" s="8"/>
      <c r="DQO53" s="8"/>
      <c r="DQP53" s="8"/>
      <c r="DQQ53" s="8"/>
      <c r="DQR53" s="8"/>
      <c r="DQS53" s="8"/>
      <c r="DQT53" s="8"/>
      <c r="DQU53" s="8"/>
      <c r="DQV53" s="8"/>
      <c r="DQW53" s="8"/>
      <c r="DQX53" s="8"/>
      <c r="DQY53" s="8"/>
      <c r="DQZ53" s="8"/>
      <c r="DRA53" s="8"/>
      <c r="DRB53" s="8"/>
      <c r="DRC53" s="8"/>
      <c r="DRD53" s="8"/>
      <c r="DRE53" s="8"/>
      <c r="DRF53" s="8"/>
      <c r="DRG53" s="8"/>
      <c r="DRH53" s="8"/>
      <c r="DRI53" s="8"/>
      <c r="DRJ53" s="8"/>
      <c r="DRK53" s="8"/>
      <c r="DRL53" s="8"/>
      <c r="DRM53" s="8"/>
      <c r="DRN53" s="8"/>
      <c r="DRO53" s="8"/>
      <c r="DRP53" s="8"/>
      <c r="DRQ53" s="8"/>
      <c r="DRR53" s="8"/>
      <c r="DRS53" s="8"/>
      <c r="DRT53" s="8"/>
      <c r="DRU53" s="8"/>
      <c r="DRV53" s="8"/>
      <c r="DRW53" s="8"/>
      <c r="DRX53" s="8"/>
      <c r="DRY53" s="8"/>
      <c r="DRZ53" s="8"/>
      <c r="DSA53" s="8"/>
      <c r="DSB53" s="8"/>
      <c r="DSC53" s="8"/>
      <c r="DSD53" s="8"/>
      <c r="DSE53" s="8"/>
      <c r="DSF53" s="8"/>
      <c r="DSG53" s="8"/>
      <c r="DSH53" s="8"/>
      <c r="DSI53" s="8"/>
      <c r="DSJ53" s="8"/>
      <c r="DSK53" s="8"/>
      <c r="DSL53" s="8"/>
      <c r="DSM53" s="8"/>
      <c r="DSN53" s="8"/>
      <c r="DSO53" s="8"/>
      <c r="DSP53" s="8"/>
      <c r="DSQ53" s="8"/>
      <c r="DSR53" s="8"/>
      <c r="DSS53" s="8"/>
      <c r="DST53" s="8"/>
      <c r="DSU53" s="8"/>
      <c r="DSV53" s="8"/>
      <c r="DSW53" s="8"/>
      <c r="DSX53" s="8"/>
      <c r="DSY53" s="8"/>
      <c r="DSZ53" s="8"/>
      <c r="DTA53" s="8"/>
      <c r="DTB53" s="8"/>
      <c r="DTC53" s="8"/>
      <c r="DTD53" s="8"/>
      <c r="DTE53" s="8"/>
      <c r="DTF53" s="8"/>
      <c r="DTG53" s="8"/>
      <c r="DTH53" s="8"/>
      <c r="DTI53" s="8"/>
      <c r="DTJ53" s="8"/>
      <c r="DTK53" s="8"/>
      <c r="DTL53" s="8"/>
      <c r="DTM53" s="8"/>
      <c r="DTN53" s="8"/>
      <c r="DTO53" s="8"/>
      <c r="DTP53" s="8"/>
      <c r="DTQ53" s="8"/>
      <c r="DTR53" s="8"/>
      <c r="DTS53" s="8"/>
      <c r="DTT53" s="8"/>
      <c r="DTU53" s="8"/>
      <c r="DTV53" s="8"/>
      <c r="DTW53" s="8"/>
      <c r="DTX53" s="8"/>
      <c r="DTY53" s="8"/>
      <c r="DTZ53" s="8"/>
      <c r="DUA53" s="8"/>
      <c r="DUB53" s="8"/>
      <c r="DUC53" s="8"/>
      <c r="DUD53" s="8"/>
      <c r="DUE53" s="8"/>
      <c r="DUF53" s="8"/>
      <c r="DUG53" s="8"/>
      <c r="DUH53" s="8"/>
      <c r="DUI53" s="8"/>
      <c r="DUJ53" s="8"/>
      <c r="DUK53" s="8"/>
      <c r="DUL53" s="8"/>
      <c r="DUM53" s="8"/>
      <c r="DUN53" s="8"/>
      <c r="DUO53" s="8"/>
      <c r="DUP53" s="8"/>
      <c r="DUQ53" s="8"/>
      <c r="DUR53" s="8"/>
      <c r="DUS53" s="8"/>
      <c r="DUT53" s="8"/>
      <c r="DUU53" s="8"/>
      <c r="DUV53" s="8"/>
      <c r="DUW53" s="8"/>
      <c r="DUX53" s="8"/>
      <c r="DUY53" s="8"/>
      <c r="DUZ53" s="8"/>
      <c r="DVA53" s="8"/>
      <c r="DVB53" s="8"/>
      <c r="DVC53" s="8"/>
      <c r="DVD53" s="8"/>
      <c r="DVE53" s="8"/>
      <c r="DVF53" s="8"/>
      <c r="DVG53" s="8"/>
      <c r="DVH53" s="8"/>
      <c r="DVI53" s="8"/>
      <c r="DVJ53" s="8"/>
      <c r="DVK53" s="8"/>
      <c r="DVL53" s="8"/>
      <c r="DVM53" s="8"/>
      <c r="DVN53" s="8"/>
      <c r="DVO53" s="8"/>
      <c r="DVP53" s="8"/>
      <c r="DVQ53" s="8"/>
      <c r="DVR53" s="8"/>
      <c r="DVS53" s="8"/>
      <c r="DVT53" s="8"/>
      <c r="DVU53" s="8"/>
      <c r="DVV53" s="8"/>
      <c r="DVW53" s="8"/>
      <c r="DVX53" s="8"/>
      <c r="DVY53" s="8"/>
      <c r="DVZ53" s="8"/>
      <c r="DWA53" s="8"/>
      <c r="DWB53" s="8"/>
      <c r="DWC53" s="8"/>
      <c r="DWD53" s="8"/>
      <c r="DWE53" s="8"/>
      <c r="DWF53" s="8"/>
      <c r="DWG53" s="8"/>
      <c r="DWH53" s="8"/>
      <c r="DWI53" s="8"/>
      <c r="DWJ53" s="8"/>
      <c r="DWK53" s="8"/>
      <c r="DWL53" s="8"/>
      <c r="DWM53" s="8"/>
      <c r="DWN53" s="8"/>
      <c r="DWO53" s="8"/>
      <c r="DWP53" s="8"/>
      <c r="DWQ53" s="8"/>
      <c r="DWR53" s="8"/>
      <c r="DWS53" s="8"/>
      <c r="DWT53" s="8"/>
      <c r="DWU53" s="8"/>
      <c r="DWV53" s="8"/>
      <c r="DWW53" s="8"/>
      <c r="DWX53" s="8"/>
      <c r="DWY53" s="8"/>
      <c r="DWZ53" s="8"/>
      <c r="DXA53" s="8"/>
      <c r="DXB53" s="8"/>
      <c r="DXC53" s="8"/>
      <c r="DXD53" s="8"/>
      <c r="DXE53" s="8"/>
      <c r="DXF53" s="8"/>
      <c r="DXG53" s="8"/>
      <c r="DXH53" s="8"/>
      <c r="DXI53" s="8"/>
      <c r="DXJ53" s="8"/>
      <c r="DXK53" s="8"/>
      <c r="DXL53" s="8"/>
      <c r="DXM53" s="8"/>
      <c r="DXN53" s="8"/>
      <c r="DXO53" s="8"/>
      <c r="DXP53" s="8"/>
      <c r="DXQ53" s="8"/>
      <c r="DXR53" s="8"/>
      <c r="DXS53" s="8"/>
      <c r="DXT53" s="8"/>
      <c r="DXU53" s="8"/>
      <c r="DXV53" s="8"/>
      <c r="DXW53" s="8"/>
      <c r="DXX53" s="8"/>
      <c r="DXY53" s="8"/>
      <c r="DXZ53" s="8"/>
      <c r="DYA53" s="8"/>
      <c r="DYB53" s="8"/>
      <c r="DYC53" s="8"/>
      <c r="DYD53" s="8"/>
      <c r="DYE53" s="8"/>
      <c r="DYF53" s="8"/>
      <c r="DYG53" s="8"/>
      <c r="DYH53" s="8"/>
      <c r="DYI53" s="8"/>
      <c r="DYJ53" s="8"/>
      <c r="DYK53" s="8"/>
      <c r="DYL53" s="8"/>
      <c r="DYM53" s="8"/>
      <c r="DYN53" s="8"/>
      <c r="DYO53" s="8"/>
      <c r="DYP53" s="8"/>
      <c r="DYQ53" s="8"/>
      <c r="DYR53" s="8"/>
      <c r="DYS53" s="8"/>
      <c r="DYT53" s="8"/>
      <c r="DYU53" s="8"/>
      <c r="DYV53" s="8"/>
      <c r="DYW53" s="8"/>
      <c r="DYX53" s="8"/>
      <c r="DYY53" s="8"/>
      <c r="DYZ53" s="8"/>
      <c r="DZA53" s="8"/>
      <c r="DZB53" s="8"/>
      <c r="DZC53" s="8"/>
      <c r="DZD53" s="8"/>
      <c r="DZE53" s="8"/>
      <c r="DZF53" s="8"/>
      <c r="DZG53" s="8"/>
      <c r="DZH53" s="8"/>
      <c r="DZI53" s="8"/>
      <c r="DZJ53" s="8"/>
      <c r="DZK53" s="8"/>
      <c r="DZL53" s="8"/>
      <c r="DZM53" s="8"/>
      <c r="DZN53" s="8"/>
      <c r="DZO53" s="8"/>
      <c r="DZP53" s="8"/>
      <c r="DZQ53" s="8"/>
      <c r="DZR53" s="8"/>
      <c r="DZS53" s="8"/>
      <c r="DZT53" s="8"/>
      <c r="DZU53" s="8"/>
      <c r="DZV53" s="8"/>
      <c r="DZW53" s="8"/>
      <c r="DZX53" s="8"/>
      <c r="DZY53" s="8"/>
      <c r="DZZ53" s="8"/>
      <c r="EAA53" s="8"/>
      <c r="EAB53" s="8"/>
      <c r="EAC53" s="8"/>
      <c r="EAD53" s="8"/>
      <c r="EAE53" s="8"/>
      <c r="EAF53" s="8"/>
      <c r="EAG53" s="8"/>
      <c r="EAH53" s="8"/>
      <c r="EAI53" s="8"/>
      <c r="EAJ53" s="8"/>
      <c r="EAK53" s="8"/>
      <c r="EAL53" s="8"/>
      <c r="EAM53" s="8"/>
      <c r="EAN53" s="8"/>
      <c r="EAO53" s="8"/>
      <c r="EAP53" s="8"/>
      <c r="EAQ53" s="8"/>
      <c r="EAR53" s="8"/>
      <c r="EAS53" s="8"/>
      <c r="EAT53" s="8"/>
      <c r="EAU53" s="8"/>
      <c r="EAV53" s="8"/>
      <c r="EAW53" s="8"/>
      <c r="EAX53" s="8"/>
      <c r="EAY53" s="8"/>
      <c r="EAZ53" s="8"/>
      <c r="EBA53" s="8"/>
      <c r="EBB53" s="8"/>
      <c r="EBC53" s="8"/>
      <c r="EBD53" s="8"/>
      <c r="EBE53" s="8"/>
      <c r="EBF53" s="8"/>
      <c r="EBG53" s="8"/>
      <c r="EBH53" s="8"/>
      <c r="EBI53" s="8"/>
      <c r="EBJ53" s="8"/>
      <c r="EBK53" s="8"/>
      <c r="EBL53" s="8"/>
      <c r="EBM53" s="8"/>
      <c r="EBN53" s="8"/>
      <c r="EBO53" s="8"/>
      <c r="EBP53" s="8"/>
      <c r="EBQ53" s="8"/>
      <c r="EBR53" s="8"/>
      <c r="EBS53" s="8"/>
      <c r="EBT53" s="8"/>
      <c r="EBU53" s="8"/>
      <c r="EBV53" s="8"/>
      <c r="EBW53" s="8"/>
      <c r="EBX53" s="8"/>
      <c r="EBY53" s="8"/>
      <c r="EBZ53" s="8"/>
      <c r="ECA53" s="8"/>
      <c r="ECB53" s="8"/>
      <c r="ECC53" s="8"/>
      <c r="ECD53" s="8"/>
      <c r="ECE53" s="8"/>
      <c r="ECF53" s="8"/>
      <c r="ECG53" s="8"/>
      <c r="ECH53" s="8"/>
      <c r="ECI53" s="8"/>
      <c r="ECJ53" s="8"/>
      <c r="ECK53" s="8"/>
      <c r="ECL53" s="8"/>
      <c r="ECM53" s="8"/>
      <c r="ECN53" s="8"/>
      <c r="ECO53" s="8"/>
      <c r="ECP53" s="8"/>
      <c r="ECQ53" s="8"/>
      <c r="ECR53" s="8"/>
      <c r="ECS53" s="8"/>
      <c r="ECT53" s="8"/>
      <c r="ECU53" s="8"/>
      <c r="ECV53" s="8"/>
      <c r="ECW53" s="8"/>
      <c r="ECX53" s="8"/>
      <c r="ECY53" s="8"/>
      <c r="ECZ53" s="8"/>
      <c r="EDA53" s="8"/>
      <c r="EDB53" s="8"/>
      <c r="EDC53" s="8"/>
      <c r="EDD53" s="8"/>
      <c r="EDE53" s="8"/>
      <c r="EDF53" s="8"/>
      <c r="EDG53" s="8"/>
      <c r="EDH53" s="8"/>
      <c r="EDI53" s="8"/>
      <c r="EDJ53" s="8"/>
      <c r="EDK53" s="8"/>
      <c r="EDL53" s="8"/>
      <c r="EDM53" s="8"/>
      <c r="EDN53" s="8"/>
      <c r="EDO53" s="8"/>
      <c r="EDP53" s="8"/>
      <c r="EDQ53" s="8"/>
      <c r="EDR53" s="8"/>
      <c r="EDS53" s="8"/>
      <c r="EDT53" s="8"/>
      <c r="EDU53" s="8"/>
      <c r="EDV53" s="8"/>
      <c r="EDW53" s="8"/>
      <c r="EDX53" s="8"/>
      <c r="EDY53" s="8"/>
      <c r="EDZ53" s="8"/>
      <c r="EEA53" s="8"/>
      <c r="EEB53" s="8"/>
      <c r="EEC53" s="8"/>
      <c r="EED53" s="8"/>
      <c r="EEE53" s="8"/>
      <c r="EEF53" s="8"/>
      <c r="EEG53" s="8"/>
      <c r="EEH53" s="8"/>
      <c r="EEI53" s="8"/>
      <c r="EEJ53" s="8"/>
      <c r="EEK53" s="8"/>
      <c r="EEL53" s="8"/>
      <c r="EEM53" s="8"/>
      <c r="EEN53" s="8"/>
      <c r="EEO53" s="8"/>
      <c r="EEP53" s="8"/>
      <c r="EEQ53" s="8"/>
      <c r="EER53" s="8"/>
      <c r="EES53" s="8"/>
      <c r="EET53" s="8"/>
      <c r="EEU53" s="8"/>
      <c r="EEV53" s="8"/>
      <c r="EEW53" s="8"/>
      <c r="EEX53" s="8"/>
      <c r="EEY53" s="8"/>
      <c r="EEZ53" s="8"/>
      <c r="EFA53" s="8"/>
      <c r="EFB53" s="8"/>
      <c r="EFC53" s="8"/>
      <c r="EFD53" s="8"/>
      <c r="EFE53" s="8"/>
      <c r="EFF53" s="8"/>
      <c r="EFG53" s="8"/>
      <c r="EFH53" s="8"/>
      <c r="EFI53" s="8"/>
      <c r="EFJ53" s="8"/>
      <c r="EFK53" s="8"/>
      <c r="EFL53" s="8"/>
      <c r="EFM53" s="8"/>
      <c r="EFN53" s="8"/>
      <c r="EFO53" s="8"/>
      <c r="EFP53" s="8"/>
      <c r="EFQ53" s="8"/>
      <c r="EFR53" s="8"/>
      <c r="EFS53" s="8"/>
      <c r="EFT53" s="8"/>
      <c r="EFU53" s="8"/>
      <c r="EFV53" s="8"/>
      <c r="EFW53" s="8"/>
      <c r="EFX53" s="8"/>
      <c r="EFY53" s="8"/>
      <c r="EFZ53" s="8"/>
      <c r="EGA53" s="8"/>
      <c r="EGB53" s="8"/>
      <c r="EGC53" s="8"/>
      <c r="EGD53" s="8"/>
      <c r="EGE53" s="8"/>
      <c r="EGF53" s="8"/>
      <c r="EGG53" s="8"/>
      <c r="EGH53" s="8"/>
      <c r="EGI53" s="8"/>
      <c r="EGJ53" s="8"/>
      <c r="EGK53" s="8"/>
      <c r="EGL53" s="8"/>
      <c r="EGM53" s="8"/>
      <c r="EGN53" s="8"/>
      <c r="EGO53" s="8"/>
      <c r="EGP53" s="8"/>
      <c r="EGQ53" s="8"/>
      <c r="EGR53" s="8"/>
      <c r="EGS53" s="8"/>
      <c r="EGT53" s="8"/>
      <c r="EGU53" s="8"/>
      <c r="EGV53" s="8"/>
      <c r="EGW53" s="8"/>
      <c r="EGX53" s="8"/>
      <c r="EGY53" s="8"/>
      <c r="EGZ53" s="8"/>
      <c r="EHA53" s="8"/>
      <c r="EHB53" s="8"/>
      <c r="EHC53" s="8"/>
      <c r="EHD53" s="8"/>
      <c r="EHE53" s="8"/>
      <c r="EHF53" s="8"/>
      <c r="EHG53" s="8"/>
      <c r="EHH53" s="8"/>
      <c r="EHI53" s="8"/>
      <c r="EHJ53" s="8"/>
      <c r="EHK53" s="8"/>
      <c r="EHL53" s="8"/>
      <c r="EHM53" s="8"/>
      <c r="EHN53" s="8"/>
      <c r="EHO53" s="8"/>
      <c r="EHP53" s="8"/>
      <c r="EHQ53" s="8"/>
      <c r="EHR53" s="8"/>
      <c r="EHS53" s="8"/>
      <c r="EHT53" s="8"/>
      <c r="EHU53" s="8"/>
      <c r="EHV53" s="8"/>
      <c r="EHW53" s="8"/>
      <c r="EHX53" s="8"/>
      <c r="EHY53" s="8"/>
      <c r="EHZ53" s="8"/>
      <c r="EIA53" s="8"/>
      <c r="EIB53" s="8"/>
      <c r="EIC53" s="8"/>
      <c r="EID53" s="8"/>
      <c r="EIE53" s="8"/>
      <c r="EIF53" s="8"/>
      <c r="EIG53" s="8"/>
      <c r="EIH53" s="8"/>
      <c r="EII53" s="8"/>
      <c r="EIJ53" s="8"/>
      <c r="EIK53" s="8"/>
      <c r="EIL53" s="8"/>
      <c r="EIM53" s="8"/>
      <c r="EIN53" s="8"/>
      <c r="EIO53" s="8"/>
      <c r="EIP53" s="8"/>
      <c r="EIQ53" s="8"/>
      <c r="EIR53" s="8"/>
      <c r="EIS53" s="8"/>
      <c r="EIT53" s="8"/>
      <c r="EIU53" s="8"/>
      <c r="EIV53" s="8"/>
      <c r="EIW53" s="8"/>
      <c r="EIX53" s="8"/>
      <c r="EIY53" s="8"/>
      <c r="EIZ53" s="8"/>
      <c r="EJA53" s="8"/>
      <c r="EJB53" s="8"/>
      <c r="EJC53" s="8"/>
      <c r="EJD53" s="8"/>
      <c r="EJE53" s="8"/>
      <c r="EJF53" s="8"/>
      <c r="EJG53" s="8"/>
      <c r="EJH53" s="8"/>
      <c r="EJI53" s="8"/>
      <c r="EJJ53" s="8"/>
      <c r="EJK53" s="8"/>
      <c r="EJL53" s="8"/>
      <c r="EJM53" s="8"/>
      <c r="EJN53" s="8"/>
      <c r="EJO53" s="8"/>
      <c r="EJP53" s="8"/>
      <c r="EJQ53" s="8"/>
      <c r="EJR53" s="8"/>
      <c r="EJS53" s="8"/>
      <c r="EJT53" s="8"/>
      <c r="EJU53" s="8"/>
      <c r="EJV53" s="8"/>
      <c r="EJW53" s="8"/>
      <c r="EJX53" s="8"/>
      <c r="EJY53" s="8"/>
      <c r="EJZ53" s="8"/>
      <c r="EKA53" s="8"/>
      <c r="EKB53" s="8"/>
      <c r="EKC53" s="8"/>
      <c r="EKD53" s="8"/>
      <c r="EKE53" s="8"/>
      <c r="EKF53" s="8"/>
      <c r="EKG53" s="8"/>
      <c r="EKH53" s="8"/>
      <c r="EKI53" s="8"/>
      <c r="EKJ53" s="8"/>
      <c r="EKK53" s="8"/>
      <c r="EKL53" s="8"/>
      <c r="EKM53" s="8"/>
      <c r="EKN53" s="8"/>
      <c r="EKO53" s="8"/>
      <c r="EKP53" s="8"/>
      <c r="EKQ53" s="8"/>
      <c r="EKR53" s="8"/>
      <c r="EKS53" s="8"/>
      <c r="EKT53" s="8"/>
      <c r="EKU53" s="8"/>
      <c r="EKV53" s="8"/>
      <c r="EKW53" s="8"/>
      <c r="EKX53" s="8"/>
      <c r="EKY53" s="8"/>
      <c r="EKZ53" s="8"/>
      <c r="ELA53" s="8"/>
      <c r="ELB53" s="8"/>
      <c r="ELC53" s="8"/>
      <c r="ELD53" s="8"/>
      <c r="ELE53" s="8"/>
      <c r="ELF53" s="8"/>
      <c r="ELG53" s="8"/>
      <c r="ELH53" s="8"/>
      <c r="ELI53" s="8"/>
      <c r="ELJ53" s="8"/>
      <c r="ELK53" s="8"/>
      <c r="ELL53" s="8"/>
      <c r="ELM53" s="8"/>
      <c r="ELN53" s="8"/>
      <c r="ELO53" s="8"/>
      <c r="ELP53" s="8"/>
      <c r="ELQ53" s="8"/>
      <c r="ELR53" s="8"/>
      <c r="ELS53" s="8"/>
      <c r="ELT53" s="8"/>
      <c r="ELU53" s="8"/>
      <c r="ELV53" s="8"/>
      <c r="ELW53" s="8"/>
      <c r="ELX53" s="8"/>
      <c r="ELY53" s="8"/>
      <c r="ELZ53" s="8"/>
      <c r="EMA53" s="8"/>
      <c r="EMB53" s="8"/>
      <c r="EMC53" s="8"/>
      <c r="EMD53" s="8"/>
      <c r="EME53" s="8"/>
      <c r="EMF53" s="8"/>
      <c r="EMG53" s="8"/>
      <c r="EMH53" s="8"/>
      <c r="EMI53" s="8"/>
      <c r="EMJ53" s="8"/>
      <c r="EMK53" s="8"/>
      <c r="EML53" s="8"/>
      <c r="EMM53" s="8"/>
      <c r="EMN53" s="8"/>
      <c r="EMO53" s="8"/>
      <c r="EMP53" s="8"/>
      <c r="EMQ53" s="8"/>
      <c r="EMR53" s="8"/>
      <c r="EMS53" s="8"/>
      <c r="EMT53" s="8"/>
      <c r="EMU53" s="8"/>
      <c r="EMV53" s="8"/>
      <c r="EMW53" s="8"/>
      <c r="EMX53" s="8"/>
      <c r="EMY53" s="8"/>
      <c r="EMZ53" s="8"/>
      <c r="ENA53" s="8"/>
      <c r="ENB53" s="8"/>
      <c r="ENC53" s="8"/>
      <c r="END53" s="8"/>
      <c r="ENE53" s="8"/>
      <c r="ENF53" s="8"/>
      <c r="ENG53" s="8"/>
      <c r="ENH53" s="8"/>
      <c r="ENI53" s="8"/>
      <c r="ENJ53" s="8"/>
      <c r="ENK53" s="8"/>
      <c r="ENL53" s="8"/>
      <c r="ENM53" s="8"/>
      <c r="ENN53" s="8"/>
      <c r="ENO53" s="8"/>
      <c r="ENP53" s="8"/>
      <c r="ENQ53" s="8"/>
      <c r="ENR53" s="8"/>
      <c r="ENS53" s="8"/>
      <c r="ENT53" s="8"/>
      <c r="ENU53" s="8"/>
      <c r="ENV53" s="8"/>
      <c r="ENW53" s="8"/>
      <c r="ENX53" s="8"/>
      <c r="ENY53" s="8"/>
      <c r="ENZ53" s="8"/>
      <c r="EOA53" s="8"/>
      <c r="EOB53" s="8"/>
      <c r="EOC53" s="8"/>
      <c r="EOD53" s="8"/>
      <c r="EOE53" s="8"/>
      <c r="EOF53" s="8"/>
      <c r="EOG53" s="8"/>
      <c r="EOH53" s="8"/>
      <c r="EOI53" s="8"/>
      <c r="EOJ53" s="8"/>
      <c r="EOK53" s="8"/>
      <c r="EOL53" s="8"/>
      <c r="EOM53" s="8"/>
      <c r="EON53" s="8"/>
      <c r="EOO53" s="8"/>
      <c r="EOP53" s="8"/>
      <c r="EOQ53" s="8"/>
      <c r="EOR53" s="8"/>
      <c r="EOS53" s="8"/>
      <c r="EOT53" s="8"/>
      <c r="EOU53" s="8"/>
      <c r="EOV53" s="8"/>
      <c r="EOW53" s="8"/>
      <c r="EOX53" s="8"/>
      <c r="EOY53" s="8"/>
      <c r="EOZ53" s="8"/>
      <c r="EPA53" s="8"/>
      <c r="EPB53" s="8"/>
      <c r="EPC53" s="8"/>
      <c r="EPD53" s="8"/>
      <c r="EPE53" s="8"/>
      <c r="EPF53" s="8"/>
      <c r="EPG53" s="8"/>
      <c r="EPH53" s="8"/>
      <c r="EPI53" s="8"/>
      <c r="EPJ53" s="8"/>
      <c r="EPK53" s="8"/>
      <c r="EPL53" s="8"/>
      <c r="EPM53" s="8"/>
      <c r="EPN53" s="8"/>
      <c r="EPO53" s="8"/>
      <c r="EPP53" s="8"/>
      <c r="EPQ53" s="8"/>
      <c r="EPR53" s="8"/>
      <c r="EPS53" s="8"/>
      <c r="EPT53" s="8"/>
      <c r="EPU53" s="8"/>
      <c r="EPV53" s="8"/>
      <c r="EPW53" s="8"/>
      <c r="EPX53" s="8"/>
      <c r="EPY53" s="8"/>
      <c r="EPZ53" s="8"/>
      <c r="EQA53" s="8"/>
      <c r="EQB53" s="8"/>
      <c r="EQC53" s="8"/>
      <c r="EQD53" s="8"/>
      <c r="EQE53" s="8"/>
      <c r="EQF53" s="8"/>
      <c r="EQG53" s="8"/>
      <c r="EQH53" s="8"/>
      <c r="EQI53" s="8"/>
      <c r="EQJ53" s="8"/>
      <c r="EQK53" s="8"/>
      <c r="EQL53" s="8"/>
      <c r="EQM53" s="8"/>
      <c r="EQN53" s="8"/>
      <c r="EQO53" s="8"/>
      <c r="EQP53" s="8"/>
      <c r="EQQ53" s="8"/>
      <c r="EQR53" s="8"/>
      <c r="EQS53" s="8"/>
      <c r="EQT53" s="8"/>
      <c r="EQU53" s="8"/>
      <c r="EQV53" s="8"/>
      <c r="EQW53" s="8"/>
      <c r="EQX53" s="8"/>
      <c r="EQY53" s="8"/>
      <c r="EQZ53" s="8"/>
      <c r="ERA53" s="8"/>
      <c r="ERB53" s="8"/>
      <c r="ERC53" s="8"/>
      <c r="ERD53" s="8"/>
      <c r="ERE53" s="8"/>
      <c r="ERF53" s="8"/>
      <c r="ERG53" s="8"/>
      <c r="ERH53" s="8"/>
      <c r="ERI53" s="8"/>
      <c r="ERJ53" s="8"/>
      <c r="ERK53" s="8"/>
      <c r="ERL53" s="8"/>
      <c r="ERM53" s="8"/>
      <c r="ERN53" s="8"/>
      <c r="ERO53" s="8"/>
      <c r="ERP53" s="8"/>
      <c r="ERQ53" s="8"/>
      <c r="ERR53" s="8"/>
      <c r="ERS53" s="8"/>
      <c r="ERT53" s="8"/>
      <c r="ERU53" s="8"/>
      <c r="ERV53" s="8"/>
      <c r="ERW53" s="8"/>
      <c r="ERX53" s="8"/>
      <c r="ERY53" s="8"/>
      <c r="ERZ53" s="8"/>
      <c r="ESA53" s="8"/>
      <c r="ESB53" s="8"/>
      <c r="ESC53" s="8"/>
      <c r="ESD53" s="8"/>
      <c r="ESE53" s="8"/>
      <c r="ESF53" s="8"/>
      <c r="ESG53" s="8"/>
      <c r="ESH53" s="8"/>
      <c r="ESI53" s="8"/>
      <c r="ESJ53" s="8"/>
      <c r="ESK53" s="8"/>
      <c r="ESL53" s="8"/>
      <c r="ESM53" s="8"/>
      <c r="ESN53" s="8"/>
      <c r="ESO53" s="8"/>
      <c r="ESP53" s="8"/>
      <c r="ESQ53" s="8"/>
      <c r="ESR53" s="8"/>
      <c r="ESS53" s="8"/>
      <c r="EST53" s="8"/>
      <c r="ESU53" s="8"/>
      <c r="ESV53" s="8"/>
      <c r="ESW53" s="8"/>
      <c r="ESX53" s="8"/>
      <c r="ESY53" s="8"/>
      <c r="ESZ53" s="8"/>
      <c r="ETA53" s="8"/>
      <c r="ETB53" s="8"/>
      <c r="ETC53" s="8"/>
      <c r="ETD53" s="8"/>
      <c r="ETE53" s="8"/>
      <c r="ETF53" s="8"/>
      <c r="ETG53" s="8"/>
      <c r="ETH53" s="8"/>
      <c r="ETI53" s="8"/>
      <c r="ETJ53" s="8"/>
      <c r="ETK53" s="8"/>
      <c r="ETL53" s="8"/>
      <c r="ETM53" s="8"/>
      <c r="ETN53" s="8"/>
      <c r="ETO53" s="8"/>
      <c r="ETP53" s="8"/>
      <c r="ETQ53" s="8"/>
      <c r="ETR53" s="8"/>
      <c r="ETS53" s="8"/>
      <c r="ETT53" s="8"/>
      <c r="ETU53" s="8"/>
      <c r="ETV53" s="8"/>
      <c r="ETW53" s="8"/>
      <c r="ETX53" s="8"/>
      <c r="ETY53" s="8"/>
      <c r="ETZ53" s="8"/>
      <c r="EUA53" s="8"/>
      <c r="EUB53" s="8"/>
      <c r="EUC53" s="8"/>
      <c r="EUD53" s="8"/>
      <c r="EUE53" s="8"/>
      <c r="EUF53" s="8"/>
      <c r="EUG53" s="8"/>
      <c r="EUH53" s="8"/>
      <c r="EUI53" s="8"/>
      <c r="EUJ53" s="8"/>
      <c r="EUK53" s="8"/>
      <c r="EUL53" s="8"/>
      <c r="EUM53" s="8"/>
      <c r="EUN53" s="8"/>
      <c r="EUO53" s="8"/>
      <c r="EUP53" s="8"/>
      <c r="EUQ53" s="8"/>
      <c r="EUR53" s="8"/>
      <c r="EUS53" s="8"/>
      <c r="EUT53" s="8"/>
      <c r="EUU53" s="8"/>
      <c r="EUV53" s="8"/>
      <c r="EUW53" s="8"/>
      <c r="EUX53" s="8"/>
      <c r="EUY53" s="8"/>
      <c r="EUZ53" s="8"/>
      <c r="EVA53" s="8"/>
      <c r="EVB53" s="8"/>
      <c r="EVC53" s="8"/>
      <c r="EVD53" s="8"/>
      <c r="EVE53" s="8"/>
      <c r="EVF53" s="8"/>
      <c r="EVG53" s="8"/>
      <c r="EVH53" s="8"/>
      <c r="EVI53" s="8"/>
      <c r="EVJ53" s="8"/>
      <c r="EVK53" s="8"/>
      <c r="EVL53" s="8"/>
      <c r="EVM53" s="8"/>
      <c r="EVN53" s="8"/>
      <c r="EVO53" s="8"/>
      <c r="EVP53" s="8"/>
      <c r="EVQ53" s="8"/>
      <c r="EVR53" s="8"/>
      <c r="EVS53" s="8"/>
      <c r="EVT53" s="8"/>
      <c r="EVU53" s="8"/>
      <c r="EVV53" s="8"/>
      <c r="EVW53" s="8"/>
      <c r="EVX53" s="8"/>
      <c r="EVY53" s="8"/>
      <c r="EVZ53" s="8"/>
      <c r="EWA53" s="8"/>
      <c r="EWB53" s="8"/>
      <c r="EWC53" s="8"/>
      <c r="EWD53" s="8"/>
      <c r="EWE53" s="8"/>
      <c r="EWF53" s="8"/>
      <c r="EWG53" s="8"/>
      <c r="EWH53" s="8"/>
      <c r="EWI53" s="8"/>
      <c r="EWJ53" s="8"/>
      <c r="EWK53" s="8"/>
      <c r="EWL53" s="8"/>
      <c r="EWM53" s="8"/>
      <c r="EWN53" s="8"/>
      <c r="EWO53" s="8"/>
      <c r="EWP53" s="8"/>
      <c r="EWQ53" s="8"/>
      <c r="EWR53" s="8"/>
      <c r="EWS53" s="8"/>
      <c r="EWT53" s="8"/>
      <c r="EWU53" s="8"/>
      <c r="EWV53" s="8"/>
      <c r="EWW53" s="8"/>
      <c r="EWX53" s="8"/>
      <c r="EWY53" s="8"/>
      <c r="EWZ53" s="8"/>
      <c r="EXA53" s="8"/>
      <c r="EXB53" s="8"/>
      <c r="EXC53" s="8"/>
      <c r="EXD53" s="8"/>
      <c r="EXE53" s="8"/>
      <c r="EXF53" s="8"/>
      <c r="EXG53" s="8"/>
      <c r="EXH53" s="8"/>
      <c r="EXI53" s="8"/>
      <c r="EXJ53" s="8"/>
      <c r="EXK53" s="8"/>
      <c r="EXL53" s="8"/>
      <c r="EXM53" s="8"/>
      <c r="EXN53" s="8"/>
      <c r="EXO53" s="8"/>
      <c r="EXP53" s="8"/>
      <c r="EXQ53" s="8"/>
      <c r="EXR53" s="8"/>
      <c r="EXS53" s="8"/>
      <c r="EXT53" s="8"/>
      <c r="EXU53" s="8"/>
      <c r="EXV53" s="8"/>
      <c r="EXW53" s="8"/>
      <c r="EXX53" s="8"/>
      <c r="EXY53" s="8"/>
      <c r="EXZ53" s="8"/>
      <c r="EYA53" s="8"/>
      <c r="EYB53" s="8"/>
      <c r="EYC53" s="8"/>
      <c r="EYD53" s="8"/>
      <c r="EYE53" s="8"/>
      <c r="EYF53" s="8"/>
      <c r="EYG53" s="8"/>
      <c r="EYH53" s="8"/>
      <c r="EYI53" s="8"/>
      <c r="EYJ53" s="8"/>
      <c r="EYK53" s="8"/>
      <c r="EYL53" s="8"/>
      <c r="EYM53" s="8"/>
      <c r="EYN53" s="8"/>
      <c r="EYO53" s="8"/>
      <c r="EYP53" s="8"/>
      <c r="EYQ53" s="8"/>
      <c r="EYR53" s="8"/>
      <c r="EYS53" s="8"/>
      <c r="EYT53" s="8"/>
      <c r="EYU53" s="8"/>
      <c r="EYV53" s="8"/>
      <c r="EYW53" s="8"/>
      <c r="EYX53" s="8"/>
      <c r="EYY53" s="8"/>
      <c r="EYZ53" s="8"/>
      <c r="EZA53" s="8"/>
      <c r="EZB53" s="8"/>
      <c r="EZC53" s="8"/>
      <c r="EZD53" s="8"/>
      <c r="EZE53" s="8"/>
      <c r="EZF53" s="8"/>
      <c r="EZG53" s="8"/>
      <c r="EZH53" s="8"/>
      <c r="EZI53" s="8"/>
      <c r="EZJ53" s="8"/>
      <c r="EZK53" s="8"/>
      <c r="EZL53" s="8"/>
      <c r="EZM53" s="8"/>
      <c r="EZN53" s="8"/>
      <c r="EZO53" s="8"/>
      <c r="EZP53" s="8"/>
      <c r="EZQ53" s="8"/>
      <c r="EZR53" s="8"/>
      <c r="EZS53" s="8"/>
      <c r="EZT53" s="8"/>
      <c r="EZU53" s="8"/>
      <c r="EZV53" s="8"/>
      <c r="EZW53" s="8"/>
      <c r="EZX53" s="8"/>
      <c r="EZY53" s="8"/>
      <c r="EZZ53" s="8"/>
      <c r="FAA53" s="8"/>
      <c r="FAB53" s="8"/>
      <c r="FAC53" s="8"/>
      <c r="FAD53" s="8"/>
      <c r="FAE53" s="8"/>
      <c r="FAF53" s="8"/>
      <c r="FAG53" s="8"/>
      <c r="FAH53" s="8"/>
      <c r="FAI53" s="8"/>
      <c r="FAJ53" s="8"/>
      <c r="FAK53" s="8"/>
      <c r="FAL53" s="8"/>
      <c r="FAM53" s="8"/>
      <c r="FAN53" s="8"/>
      <c r="FAO53" s="8"/>
      <c r="FAP53" s="8"/>
      <c r="FAQ53" s="8"/>
      <c r="FAR53" s="8"/>
      <c r="FAS53" s="8"/>
      <c r="FAT53" s="8"/>
      <c r="FAU53" s="8"/>
      <c r="FAV53" s="8"/>
      <c r="FAW53" s="8"/>
      <c r="FAX53" s="8"/>
      <c r="FAY53" s="8"/>
      <c r="FAZ53" s="8"/>
      <c r="FBA53" s="8"/>
      <c r="FBB53" s="8"/>
      <c r="FBC53" s="8"/>
      <c r="FBD53" s="8"/>
      <c r="FBE53" s="8"/>
      <c r="FBF53" s="8"/>
      <c r="FBG53" s="8"/>
      <c r="FBH53" s="8"/>
      <c r="FBI53" s="8"/>
      <c r="FBJ53" s="8"/>
      <c r="FBK53" s="8"/>
      <c r="FBL53" s="8"/>
      <c r="FBM53" s="8"/>
      <c r="FBN53" s="8"/>
      <c r="FBO53" s="8"/>
      <c r="FBP53" s="8"/>
      <c r="FBQ53" s="8"/>
      <c r="FBR53" s="8"/>
      <c r="FBS53" s="8"/>
      <c r="FBT53" s="8"/>
      <c r="FBU53" s="8"/>
      <c r="FBV53" s="8"/>
      <c r="FBW53" s="8"/>
      <c r="FBX53" s="8"/>
      <c r="FBY53" s="8"/>
      <c r="FBZ53" s="8"/>
      <c r="FCA53" s="8"/>
      <c r="FCB53" s="8"/>
      <c r="FCC53" s="8"/>
      <c r="FCD53" s="8"/>
      <c r="FCE53" s="8"/>
      <c r="FCF53" s="8"/>
      <c r="FCG53" s="8"/>
      <c r="FCH53" s="8"/>
      <c r="FCI53" s="8"/>
      <c r="FCJ53" s="8"/>
      <c r="FCK53" s="8"/>
      <c r="FCL53" s="8"/>
      <c r="FCM53" s="8"/>
      <c r="FCN53" s="8"/>
      <c r="FCO53" s="8"/>
      <c r="FCP53" s="8"/>
      <c r="FCQ53" s="8"/>
      <c r="FCR53" s="8"/>
      <c r="FCS53" s="8"/>
      <c r="FCT53" s="8"/>
      <c r="FCU53" s="8"/>
      <c r="FCV53" s="8"/>
      <c r="FCW53" s="8"/>
      <c r="FCX53" s="8"/>
      <c r="FCY53" s="8"/>
      <c r="FCZ53" s="8"/>
      <c r="FDA53" s="8"/>
      <c r="FDB53" s="8"/>
      <c r="FDC53" s="8"/>
      <c r="FDD53" s="8"/>
      <c r="FDE53" s="8"/>
      <c r="FDF53" s="8"/>
      <c r="FDG53" s="8"/>
      <c r="FDH53" s="8"/>
      <c r="FDI53" s="8"/>
      <c r="FDJ53" s="8"/>
      <c r="FDK53" s="8"/>
      <c r="FDL53" s="8"/>
      <c r="FDM53" s="8"/>
      <c r="FDN53" s="8"/>
      <c r="FDO53" s="8"/>
      <c r="FDP53" s="8"/>
      <c r="FDQ53" s="8"/>
      <c r="FDR53" s="8"/>
      <c r="FDS53" s="8"/>
      <c r="FDT53" s="8"/>
      <c r="FDU53" s="8"/>
      <c r="FDV53" s="8"/>
      <c r="FDW53" s="8"/>
      <c r="FDX53" s="8"/>
      <c r="FDY53" s="8"/>
      <c r="FDZ53" s="8"/>
      <c r="FEA53" s="8"/>
      <c r="FEB53" s="8"/>
      <c r="FEC53" s="8"/>
      <c r="FED53" s="8"/>
      <c r="FEE53" s="8"/>
      <c r="FEF53" s="8"/>
      <c r="FEG53" s="8"/>
      <c r="FEH53" s="8"/>
      <c r="FEI53" s="8"/>
      <c r="FEJ53" s="8"/>
      <c r="FEK53" s="8"/>
      <c r="FEL53" s="8"/>
      <c r="FEM53" s="8"/>
      <c r="FEN53" s="8"/>
      <c r="FEO53" s="8"/>
      <c r="FEP53" s="8"/>
      <c r="FEQ53" s="8"/>
      <c r="FER53" s="8"/>
      <c r="FES53" s="8"/>
      <c r="FET53" s="8"/>
      <c r="FEU53" s="8"/>
      <c r="FEV53" s="8"/>
      <c r="FEW53" s="8"/>
      <c r="FEX53" s="8"/>
      <c r="FEY53" s="8"/>
      <c r="FEZ53" s="8"/>
      <c r="FFA53" s="8"/>
      <c r="FFB53" s="8"/>
      <c r="FFC53" s="8"/>
      <c r="FFD53" s="8"/>
      <c r="FFE53" s="8"/>
      <c r="FFF53" s="8"/>
      <c r="FFG53" s="8"/>
      <c r="FFH53" s="8"/>
      <c r="FFI53" s="8"/>
      <c r="FFJ53" s="8"/>
      <c r="FFK53" s="8"/>
      <c r="FFL53" s="8"/>
      <c r="FFM53" s="8"/>
      <c r="FFN53" s="8"/>
      <c r="FFO53" s="8"/>
      <c r="FFP53" s="8"/>
      <c r="FFQ53" s="8"/>
      <c r="FFR53" s="8"/>
      <c r="FFS53" s="8"/>
      <c r="FFT53" s="8"/>
      <c r="FFU53" s="8"/>
      <c r="FFV53" s="8"/>
      <c r="FFW53" s="8"/>
      <c r="FFX53" s="8"/>
      <c r="FFY53" s="8"/>
      <c r="FFZ53" s="8"/>
      <c r="FGA53" s="8"/>
      <c r="FGB53" s="8"/>
      <c r="FGC53" s="8"/>
      <c r="FGD53" s="8"/>
      <c r="FGE53" s="8"/>
      <c r="FGF53" s="8"/>
      <c r="FGG53" s="8"/>
      <c r="FGH53" s="8"/>
      <c r="FGI53" s="8"/>
      <c r="FGJ53" s="8"/>
      <c r="FGK53" s="8"/>
      <c r="FGL53" s="8"/>
      <c r="FGM53" s="8"/>
      <c r="FGN53" s="8"/>
      <c r="FGO53" s="8"/>
      <c r="FGP53" s="8"/>
      <c r="FGQ53" s="8"/>
      <c r="FGR53" s="8"/>
      <c r="FGS53" s="8"/>
      <c r="FGT53" s="8"/>
      <c r="FGU53" s="8"/>
      <c r="FGV53" s="8"/>
      <c r="FGW53" s="8"/>
      <c r="FGX53" s="8"/>
      <c r="FGY53" s="8"/>
      <c r="FGZ53" s="8"/>
      <c r="FHA53" s="8"/>
      <c r="FHB53" s="8"/>
      <c r="FHC53" s="8"/>
      <c r="FHD53" s="8"/>
      <c r="FHE53" s="8"/>
      <c r="FHF53" s="8"/>
      <c r="FHG53" s="8"/>
      <c r="FHH53" s="8"/>
      <c r="FHI53" s="8"/>
      <c r="FHJ53" s="8"/>
      <c r="FHK53" s="8"/>
      <c r="FHL53" s="8"/>
      <c r="FHM53" s="8"/>
      <c r="FHN53" s="8"/>
      <c r="FHO53" s="8"/>
      <c r="FHP53" s="8"/>
      <c r="FHQ53" s="8"/>
      <c r="FHR53" s="8"/>
      <c r="FHS53" s="8"/>
      <c r="FHT53" s="8"/>
      <c r="FHU53" s="8"/>
      <c r="FHV53" s="8"/>
      <c r="FHW53" s="8"/>
      <c r="FHX53" s="8"/>
      <c r="FHY53" s="8"/>
      <c r="FHZ53" s="8"/>
      <c r="FIA53" s="8"/>
      <c r="FIB53" s="8"/>
      <c r="FIC53" s="8"/>
      <c r="FID53" s="8"/>
      <c r="FIE53" s="8"/>
      <c r="FIF53" s="8"/>
      <c r="FIG53" s="8"/>
      <c r="FIH53" s="8"/>
      <c r="FII53" s="8"/>
      <c r="FIJ53" s="8"/>
      <c r="FIK53" s="8"/>
      <c r="FIL53" s="8"/>
      <c r="FIM53" s="8"/>
      <c r="FIN53" s="8"/>
      <c r="FIO53" s="8"/>
      <c r="FIP53" s="8"/>
      <c r="FIQ53" s="8"/>
      <c r="FIR53" s="8"/>
      <c r="FIS53" s="8"/>
      <c r="FIT53" s="8"/>
      <c r="FIU53" s="8"/>
      <c r="FIV53" s="8"/>
      <c r="FIW53" s="8"/>
      <c r="FIX53" s="8"/>
      <c r="FIY53" s="8"/>
      <c r="FIZ53" s="8"/>
      <c r="FJA53" s="8"/>
      <c r="FJB53" s="8"/>
      <c r="FJC53" s="8"/>
      <c r="FJD53" s="8"/>
      <c r="FJE53" s="8"/>
      <c r="FJF53" s="8"/>
      <c r="FJG53" s="8"/>
      <c r="FJH53" s="8"/>
      <c r="FJI53" s="8"/>
      <c r="FJJ53" s="8"/>
      <c r="FJK53" s="8"/>
      <c r="FJL53" s="8"/>
      <c r="FJM53" s="8"/>
      <c r="FJN53" s="8"/>
      <c r="FJO53" s="8"/>
      <c r="FJP53" s="8"/>
      <c r="FJQ53" s="8"/>
      <c r="FJR53" s="8"/>
      <c r="FJS53" s="8"/>
      <c r="FJT53" s="8"/>
      <c r="FJU53" s="8"/>
      <c r="FJV53" s="8"/>
      <c r="FJW53" s="8"/>
      <c r="FJX53" s="8"/>
      <c r="FJY53" s="8"/>
      <c r="FJZ53" s="8"/>
      <c r="FKA53" s="8"/>
      <c r="FKB53" s="8"/>
      <c r="FKC53" s="8"/>
      <c r="FKD53" s="8"/>
      <c r="FKE53" s="8"/>
      <c r="FKF53" s="8"/>
      <c r="FKG53" s="8"/>
      <c r="FKH53" s="8"/>
      <c r="FKI53" s="8"/>
      <c r="FKJ53" s="8"/>
      <c r="FKK53" s="8"/>
      <c r="FKL53" s="8"/>
      <c r="FKM53" s="8"/>
      <c r="FKN53" s="8"/>
      <c r="FKO53" s="8"/>
      <c r="FKP53" s="8"/>
      <c r="FKQ53" s="8"/>
      <c r="FKR53" s="8"/>
      <c r="FKS53" s="8"/>
      <c r="FKT53" s="8"/>
      <c r="FKU53" s="8"/>
      <c r="FKV53" s="8"/>
      <c r="FKW53" s="8"/>
      <c r="FKX53" s="8"/>
      <c r="FKY53" s="8"/>
      <c r="FKZ53" s="8"/>
      <c r="FLA53" s="8"/>
      <c r="FLB53" s="8"/>
      <c r="FLC53" s="8"/>
      <c r="FLD53" s="8"/>
      <c r="FLE53" s="8"/>
      <c r="FLF53" s="8"/>
      <c r="FLG53" s="8"/>
      <c r="FLH53" s="8"/>
      <c r="FLI53" s="8"/>
      <c r="FLJ53" s="8"/>
      <c r="FLK53" s="8"/>
      <c r="FLL53" s="8"/>
      <c r="FLM53" s="8"/>
      <c r="FLN53" s="8"/>
      <c r="FLO53" s="8"/>
      <c r="FLP53" s="8"/>
      <c r="FLQ53" s="8"/>
      <c r="FLR53" s="8"/>
      <c r="FLS53" s="8"/>
      <c r="FLT53" s="8"/>
      <c r="FLU53" s="8"/>
      <c r="FLV53" s="8"/>
      <c r="FLW53" s="8"/>
      <c r="FLX53" s="8"/>
      <c r="FLY53" s="8"/>
      <c r="FLZ53" s="8"/>
      <c r="FMA53" s="8"/>
      <c r="FMB53" s="8"/>
      <c r="FMC53" s="8"/>
      <c r="FMD53" s="8"/>
      <c r="FME53" s="8"/>
      <c r="FMF53" s="8"/>
      <c r="FMG53" s="8"/>
      <c r="FMH53" s="8"/>
      <c r="FMI53" s="8"/>
      <c r="FMJ53" s="8"/>
      <c r="FMK53" s="8"/>
      <c r="FML53" s="8"/>
      <c r="FMM53" s="8"/>
      <c r="FMN53" s="8"/>
      <c r="FMO53" s="8"/>
      <c r="FMP53" s="8"/>
      <c r="FMQ53" s="8"/>
      <c r="FMR53" s="8"/>
      <c r="FMS53" s="8"/>
      <c r="FMT53" s="8"/>
      <c r="FMU53" s="8"/>
      <c r="FMV53" s="8"/>
      <c r="FMW53" s="8"/>
      <c r="FMX53" s="8"/>
      <c r="FMY53" s="8"/>
      <c r="FMZ53" s="8"/>
      <c r="FNA53" s="8"/>
      <c r="FNB53" s="8"/>
      <c r="FNC53" s="8"/>
      <c r="FND53" s="8"/>
      <c r="FNE53" s="8"/>
      <c r="FNF53" s="8"/>
      <c r="FNG53" s="8"/>
      <c r="FNH53" s="8"/>
      <c r="FNI53" s="8"/>
      <c r="FNJ53" s="8"/>
      <c r="FNK53" s="8"/>
      <c r="FNL53" s="8"/>
      <c r="FNM53" s="8"/>
      <c r="FNN53" s="8"/>
      <c r="FNO53" s="8"/>
      <c r="FNP53" s="8"/>
      <c r="FNQ53" s="8"/>
      <c r="FNR53" s="8"/>
      <c r="FNS53" s="8"/>
      <c r="FNT53" s="8"/>
      <c r="FNU53" s="8"/>
      <c r="FNV53" s="8"/>
      <c r="FNW53" s="8"/>
      <c r="FNX53" s="8"/>
      <c r="FNY53" s="8"/>
      <c r="FNZ53" s="8"/>
      <c r="FOA53" s="8"/>
      <c r="FOB53" s="8"/>
      <c r="FOC53" s="8"/>
      <c r="FOD53" s="8"/>
      <c r="FOE53" s="8"/>
      <c r="FOF53" s="8"/>
      <c r="FOG53" s="8"/>
      <c r="FOH53" s="8"/>
      <c r="FOI53" s="8"/>
      <c r="FOJ53" s="8"/>
      <c r="FOK53" s="8"/>
      <c r="FOL53" s="8"/>
      <c r="FOM53" s="8"/>
      <c r="FON53" s="8"/>
      <c r="FOO53" s="8"/>
      <c r="FOP53" s="8"/>
      <c r="FOQ53" s="8"/>
      <c r="FOR53" s="8"/>
      <c r="FOS53" s="8"/>
      <c r="FOT53" s="8"/>
      <c r="FOU53" s="8"/>
      <c r="FOV53" s="8"/>
      <c r="FOW53" s="8"/>
      <c r="FOX53" s="8"/>
      <c r="FOY53" s="8"/>
      <c r="FOZ53" s="8"/>
      <c r="FPA53" s="8"/>
      <c r="FPB53" s="8"/>
      <c r="FPC53" s="8"/>
      <c r="FPD53" s="8"/>
      <c r="FPE53" s="8"/>
      <c r="FPF53" s="8"/>
      <c r="FPG53" s="8"/>
      <c r="FPH53" s="8"/>
      <c r="FPI53" s="8"/>
      <c r="FPJ53" s="8"/>
      <c r="FPK53" s="8"/>
      <c r="FPL53" s="8"/>
      <c r="FPM53" s="8"/>
      <c r="FPN53" s="8"/>
      <c r="FPO53" s="8"/>
      <c r="FPP53" s="8"/>
      <c r="FPQ53" s="8"/>
      <c r="FPR53" s="8"/>
      <c r="FPS53" s="8"/>
      <c r="FPT53" s="8"/>
      <c r="FPU53" s="8"/>
      <c r="FPV53" s="8"/>
      <c r="FPW53" s="8"/>
      <c r="FPX53" s="8"/>
      <c r="FPY53" s="8"/>
      <c r="FPZ53" s="8"/>
      <c r="FQA53" s="8"/>
      <c r="FQB53" s="8"/>
      <c r="FQC53" s="8"/>
      <c r="FQD53" s="8"/>
      <c r="FQE53" s="8"/>
      <c r="FQF53" s="8"/>
      <c r="FQG53" s="8"/>
      <c r="FQH53" s="8"/>
      <c r="FQI53" s="8"/>
      <c r="FQJ53" s="8"/>
      <c r="FQK53" s="8"/>
      <c r="FQL53" s="8"/>
      <c r="FQM53" s="8"/>
      <c r="FQN53" s="8"/>
      <c r="FQO53" s="8"/>
      <c r="FQP53" s="8"/>
      <c r="FQQ53" s="8"/>
      <c r="FQR53" s="8"/>
      <c r="FQS53" s="8"/>
      <c r="FQT53" s="8"/>
      <c r="FQU53" s="8"/>
      <c r="FQV53" s="8"/>
      <c r="FQW53" s="8"/>
      <c r="FQX53" s="8"/>
      <c r="FQY53" s="8"/>
      <c r="FQZ53" s="8"/>
      <c r="FRA53" s="8"/>
      <c r="FRB53" s="8"/>
      <c r="FRC53" s="8"/>
      <c r="FRD53" s="8"/>
      <c r="FRE53" s="8"/>
      <c r="FRF53" s="8"/>
      <c r="FRG53" s="8"/>
      <c r="FRH53" s="8"/>
      <c r="FRI53" s="8"/>
      <c r="FRJ53" s="8"/>
      <c r="FRK53" s="8"/>
      <c r="FRL53" s="8"/>
      <c r="FRM53" s="8"/>
      <c r="FRN53" s="8"/>
      <c r="FRO53" s="8"/>
      <c r="FRP53" s="8"/>
      <c r="FRQ53" s="8"/>
      <c r="FRR53" s="8"/>
      <c r="FRS53" s="8"/>
      <c r="FRT53" s="8"/>
      <c r="FRU53" s="8"/>
      <c r="FRV53" s="8"/>
      <c r="FRW53" s="8"/>
      <c r="FRX53" s="8"/>
      <c r="FRY53" s="8"/>
      <c r="FRZ53" s="8"/>
      <c r="FSA53" s="8"/>
      <c r="FSB53" s="8"/>
      <c r="FSC53" s="8"/>
      <c r="FSD53" s="8"/>
      <c r="FSE53" s="8"/>
      <c r="FSF53" s="8"/>
      <c r="FSG53" s="8"/>
      <c r="FSH53" s="8"/>
      <c r="FSI53" s="8"/>
      <c r="FSJ53" s="8"/>
      <c r="FSK53" s="8"/>
      <c r="FSL53" s="8"/>
      <c r="FSM53" s="8"/>
      <c r="FSN53" s="8"/>
      <c r="FSO53" s="8"/>
      <c r="FSP53" s="8"/>
      <c r="FSQ53" s="8"/>
      <c r="FSR53" s="8"/>
      <c r="FSS53" s="8"/>
      <c r="FST53" s="8"/>
      <c r="FSU53" s="8"/>
      <c r="FSV53" s="8"/>
      <c r="FSW53" s="8"/>
      <c r="FSX53" s="8"/>
      <c r="FSY53" s="8"/>
      <c r="FSZ53" s="8"/>
      <c r="FTA53" s="8"/>
      <c r="FTB53" s="8"/>
      <c r="FTC53" s="8"/>
      <c r="FTD53" s="8"/>
      <c r="FTE53" s="8"/>
      <c r="FTF53" s="8"/>
      <c r="FTG53" s="8"/>
      <c r="FTH53" s="8"/>
      <c r="FTI53" s="8"/>
      <c r="FTJ53" s="8"/>
      <c r="FTK53" s="8"/>
      <c r="FTL53" s="8"/>
      <c r="FTM53" s="8"/>
      <c r="FTN53" s="8"/>
      <c r="FTO53" s="8"/>
      <c r="FTP53" s="8"/>
      <c r="FTQ53" s="8"/>
      <c r="FTR53" s="8"/>
      <c r="FTS53" s="8"/>
      <c r="FTT53" s="8"/>
      <c r="FTU53" s="8"/>
      <c r="FTV53" s="8"/>
      <c r="FTW53" s="8"/>
      <c r="FTX53" s="8"/>
      <c r="FTY53" s="8"/>
      <c r="FTZ53" s="8"/>
      <c r="FUA53" s="8"/>
      <c r="FUB53" s="8"/>
      <c r="FUC53" s="8"/>
      <c r="FUD53" s="8"/>
      <c r="FUE53" s="8"/>
      <c r="FUF53" s="8"/>
      <c r="FUG53" s="8"/>
      <c r="FUH53" s="8"/>
      <c r="FUI53" s="8"/>
      <c r="FUJ53" s="8"/>
      <c r="FUK53" s="8"/>
      <c r="FUL53" s="8"/>
      <c r="FUM53" s="8"/>
      <c r="FUN53" s="8"/>
      <c r="FUO53" s="8"/>
      <c r="FUP53" s="8"/>
      <c r="FUQ53" s="8"/>
      <c r="FUR53" s="8"/>
      <c r="FUS53" s="8"/>
      <c r="FUT53" s="8"/>
      <c r="FUU53" s="8"/>
      <c r="FUV53" s="8"/>
      <c r="FUW53" s="8"/>
      <c r="FUX53" s="8"/>
      <c r="FUY53" s="8"/>
      <c r="FUZ53" s="8"/>
      <c r="FVA53" s="8"/>
      <c r="FVB53" s="8"/>
      <c r="FVC53" s="8"/>
      <c r="FVD53" s="8"/>
      <c r="FVE53" s="8"/>
      <c r="FVF53" s="8"/>
      <c r="FVG53" s="8"/>
      <c r="FVH53" s="8"/>
      <c r="FVI53" s="8"/>
      <c r="FVJ53" s="8"/>
      <c r="FVK53" s="8"/>
      <c r="FVL53" s="8"/>
      <c r="FVM53" s="8"/>
      <c r="FVN53" s="8"/>
      <c r="FVO53" s="8"/>
      <c r="FVP53" s="8"/>
      <c r="FVQ53" s="8"/>
      <c r="FVR53" s="8"/>
      <c r="FVS53" s="8"/>
      <c r="FVT53" s="8"/>
      <c r="FVU53" s="8"/>
      <c r="FVV53" s="8"/>
      <c r="FVW53" s="8"/>
      <c r="FVX53" s="8"/>
      <c r="FVY53" s="8"/>
      <c r="FVZ53" s="8"/>
      <c r="FWA53" s="8"/>
      <c r="FWB53" s="8"/>
      <c r="FWC53" s="8"/>
      <c r="FWD53" s="8"/>
      <c r="FWE53" s="8"/>
      <c r="FWF53" s="8"/>
      <c r="FWG53" s="8"/>
      <c r="FWH53" s="8"/>
      <c r="FWI53" s="8"/>
      <c r="FWJ53" s="8"/>
      <c r="FWK53" s="8"/>
      <c r="FWL53" s="8"/>
      <c r="FWM53" s="8"/>
      <c r="FWN53" s="8"/>
      <c r="FWO53" s="8"/>
      <c r="FWP53" s="8"/>
      <c r="FWQ53" s="8"/>
      <c r="FWR53" s="8"/>
      <c r="FWS53" s="8"/>
      <c r="FWT53" s="8"/>
      <c r="FWU53" s="8"/>
      <c r="FWV53" s="8"/>
      <c r="FWW53" s="8"/>
      <c r="FWX53" s="8"/>
      <c r="FWY53" s="8"/>
      <c r="FWZ53" s="8"/>
      <c r="FXA53" s="8"/>
      <c r="FXB53" s="8"/>
      <c r="FXC53" s="8"/>
      <c r="FXD53" s="8"/>
      <c r="FXE53" s="8"/>
      <c r="FXF53" s="8"/>
      <c r="FXG53" s="8"/>
      <c r="FXH53" s="8"/>
      <c r="FXI53" s="8"/>
      <c r="FXJ53" s="8"/>
      <c r="FXK53" s="8"/>
      <c r="FXL53" s="8"/>
      <c r="FXM53" s="8"/>
      <c r="FXN53" s="8"/>
      <c r="FXO53" s="8"/>
      <c r="FXP53" s="8"/>
      <c r="FXQ53" s="8"/>
      <c r="FXR53" s="8"/>
      <c r="FXS53" s="8"/>
      <c r="FXT53" s="8"/>
      <c r="FXU53" s="8"/>
      <c r="FXV53" s="8"/>
      <c r="FXW53" s="8"/>
      <c r="FXX53" s="8"/>
      <c r="FXY53" s="8"/>
      <c r="FXZ53" s="8"/>
      <c r="FYA53" s="8"/>
      <c r="FYB53" s="8"/>
      <c r="FYC53" s="8"/>
      <c r="FYD53" s="8"/>
      <c r="FYE53" s="8"/>
      <c r="FYF53" s="8"/>
      <c r="FYG53" s="8"/>
      <c r="FYH53" s="8"/>
      <c r="FYI53" s="8"/>
      <c r="FYJ53" s="8"/>
      <c r="FYK53" s="8"/>
      <c r="FYL53" s="8"/>
      <c r="FYM53" s="8"/>
      <c r="FYN53" s="8"/>
      <c r="FYO53" s="8"/>
      <c r="FYP53" s="8"/>
      <c r="FYQ53" s="8"/>
      <c r="FYR53" s="8"/>
      <c r="FYS53" s="8"/>
      <c r="FYT53" s="8"/>
      <c r="FYU53" s="8"/>
      <c r="FYV53" s="8"/>
      <c r="FYW53" s="8"/>
      <c r="FYX53" s="8"/>
      <c r="FYY53" s="8"/>
      <c r="FYZ53" s="8"/>
      <c r="FZA53" s="8"/>
      <c r="FZB53" s="8"/>
      <c r="FZC53" s="8"/>
      <c r="FZD53" s="8"/>
      <c r="FZE53" s="8"/>
      <c r="FZF53" s="8"/>
      <c r="FZG53" s="8"/>
      <c r="FZH53" s="8"/>
      <c r="FZI53" s="8"/>
      <c r="FZJ53" s="8"/>
      <c r="FZK53" s="8"/>
      <c r="FZL53" s="8"/>
      <c r="FZM53" s="8"/>
      <c r="FZN53" s="8"/>
      <c r="FZO53" s="8"/>
      <c r="FZP53" s="8"/>
      <c r="FZQ53" s="8"/>
      <c r="FZR53" s="8"/>
      <c r="FZS53" s="8"/>
      <c r="FZT53" s="8"/>
      <c r="FZU53" s="8"/>
      <c r="FZV53" s="8"/>
      <c r="FZW53" s="8"/>
      <c r="FZX53" s="8"/>
      <c r="FZY53" s="8"/>
      <c r="FZZ53" s="8"/>
      <c r="GAA53" s="8"/>
      <c r="GAB53" s="8"/>
      <c r="GAC53" s="8"/>
      <c r="GAD53" s="8"/>
      <c r="GAE53" s="8"/>
      <c r="GAF53" s="8"/>
      <c r="GAG53" s="8"/>
      <c r="GAH53" s="8"/>
      <c r="GAI53" s="8"/>
      <c r="GAJ53" s="8"/>
      <c r="GAK53" s="8"/>
      <c r="GAL53" s="8"/>
      <c r="GAM53" s="8"/>
      <c r="GAN53" s="8"/>
      <c r="GAO53" s="8"/>
      <c r="GAP53" s="8"/>
      <c r="GAQ53" s="8"/>
      <c r="GAR53" s="8"/>
      <c r="GAS53" s="8"/>
      <c r="GAT53" s="8"/>
      <c r="GAU53" s="8"/>
      <c r="GAV53" s="8"/>
      <c r="GAW53" s="8"/>
      <c r="GAX53" s="8"/>
      <c r="GAY53" s="8"/>
      <c r="GAZ53" s="8"/>
      <c r="GBA53" s="8"/>
      <c r="GBB53" s="8"/>
      <c r="GBC53" s="8"/>
      <c r="GBD53" s="8"/>
      <c r="GBE53" s="8"/>
      <c r="GBF53" s="8"/>
      <c r="GBG53" s="8"/>
      <c r="GBH53" s="8"/>
      <c r="GBI53" s="8"/>
      <c r="GBJ53" s="8"/>
      <c r="GBK53" s="8"/>
      <c r="GBL53" s="8"/>
      <c r="GBM53" s="8"/>
      <c r="GBN53" s="8"/>
      <c r="GBO53" s="8"/>
      <c r="GBP53" s="8"/>
      <c r="GBQ53" s="8"/>
      <c r="GBR53" s="8"/>
      <c r="GBS53" s="8"/>
      <c r="GBT53" s="8"/>
      <c r="GBU53" s="8"/>
      <c r="GBV53" s="8"/>
      <c r="GBW53" s="8"/>
      <c r="GBX53" s="8"/>
      <c r="GBY53" s="8"/>
      <c r="GBZ53" s="8"/>
      <c r="GCA53" s="8"/>
      <c r="GCB53" s="8"/>
      <c r="GCC53" s="8"/>
      <c r="GCD53" s="8"/>
      <c r="GCE53" s="8"/>
      <c r="GCF53" s="8"/>
      <c r="GCG53" s="8"/>
      <c r="GCH53" s="8"/>
      <c r="GCI53" s="8"/>
      <c r="GCJ53" s="8"/>
      <c r="GCK53" s="8"/>
      <c r="GCL53" s="8"/>
      <c r="GCM53" s="8"/>
      <c r="GCN53" s="8"/>
      <c r="GCO53" s="8"/>
      <c r="GCP53" s="8"/>
      <c r="GCQ53" s="8"/>
      <c r="GCR53" s="8"/>
      <c r="GCS53" s="8"/>
      <c r="GCT53" s="8"/>
      <c r="GCU53" s="8"/>
      <c r="GCV53" s="8"/>
      <c r="GCW53" s="8"/>
      <c r="GCX53" s="8"/>
      <c r="GCY53" s="8"/>
      <c r="GCZ53" s="8"/>
      <c r="GDA53" s="8"/>
      <c r="GDB53" s="8"/>
      <c r="GDC53" s="8"/>
      <c r="GDD53" s="8"/>
      <c r="GDE53" s="8"/>
      <c r="GDF53" s="8"/>
      <c r="GDG53" s="8"/>
      <c r="GDH53" s="8"/>
      <c r="GDI53" s="8"/>
      <c r="GDJ53" s="8"/>
      <c r="GDK53" s="8"/>
      <c r="GDL53" s="8"/>
      <c r="GDM53" s="8"/>
      <c r="GDN53" s="8"/>
      <c r="GDO53" s="8"/>
      <c r="GDP53" s="8"/>
      <c r="GDQ53" s="8"/>
      <c r="GDR53" s="8"/>
      <c r="GDS53" s="8"/>
      <c r="GDT53" s="8"/>
      <c r="GDU53" s="8"/>
      <c r="GDV53" s="8"/>
      <c r="GDW53" s="8"/>
      <c r="GDX53" s="8"/>
      <c r="GDY53" s="8"/>
      <c r="GDZ53" s="8"/>
      <c r="GEA53" s="8"/>
      <c r="GEB53" s="8"/>
      <c r="GEC53" s="8"/>
      <c r="GED53" s="8"/>
      <c r="GEE53" s="8"/>
      <c r="GEF53" s="8"/>
      <c r="GEG53" s="8"/>
      <c r="GEH53" s="8"/>
      <c r="GEI53" s="8"/>
      <c r="GEJ53" s="8"/>
      <c r="GEK53" s="8"/>
      <c r="GEL53" s="8"/>
      <c r="GEM53" s="8"/>
      <c r="GEN53" s="8"/>
      <c r="GEO53" s="8"/>
      <c r="GEP53" s="8"/>
      <c r="GEQ53" s="8"/>
      <c r="GER53" s="8"/>
      <c r="GES53" s="8"/>
      <c r="GET53" s="8"/>
      <c r="GEU53" s="8"/>
      <c r="GEV53" s="8"/>
      <c r="GEW53" s="8"/>
      <c r="GEX53" s="8"/>
      <c r="GEY53" s="8"/>
      <c r="GEZ53" s="8"/>
      <c r="GFA53" s="8"/>
      <c r="GFB53" s="8"/>
      <c r="GFC53" s="8"/>
      <c r="GFD53" s="8"/>
      <c r="GFE53" s="8"/>
      <c r="GFF53" s="8"/>
      <c r="GFG53" s="8"/>
      <c r="GFH53" s="8"/>
      <c r="GFI53" s="8"/>
      <c r="GFJ53" s="8"/>
      <c r="GFK53" s="8"/>
      <c r="GFL53" s="8"/>
      <c r="GFM53" s="8"/>
      <c r="GFN53" s="8"/>
      <c r="GFO53" s="8"/>
      <c r="GFP53" s="8"/>
      <c r="GFQ53" s="8"/>
      <c r="GFR53" s="8"/>
      <c r="GFS53" s="8"/>
      <c r="GFT53" s="8"/>
      <c r="GFU53" s="8"/>
      <c r="GFV53" s="8"/>
      <c r="GFW53" s="8"/>
      <c r="GFX53" s="8"/>
      <c r="GFY53" s="8"/>
      <c r="GFZ53" s="8"/>
      <c r="GGA53" s="8"/>
      <c r="GGB53" s="8"/>
      <c r="GGC53" s="8"/>
      <c r="GGD53" s="8"/>
      <c r="GGE53" s="8"/>
      <c r="GGF53" s="8"/>
      <c r="GGG53" s="8"/>
      <c r="GGH53" s="8"/>
      <c r="GGI53" s="8"/>
      <c r="GGJ53" s="8"/>
      <c r="GGK53" s="8"/>
      <c r="GGL53" s="8"/>
      <c r="GGM53" s="8"/>
      <c r="GGN53" s="8"/>
      <c r="GGO53" s="8"/>
      <c r="GGP53" s="8"/>
      <c r="GGQ53" s="8"/>
      <c r="GGR53" s="8"/>
      <c r="GGS53" s="8"/>
      <c r="GGT53" s="8"/>
      <c r="GGU53" s="8"/>
      <c r="GGV53" s="8"/>
      <c r="GGW53" s="8"/>
      <c r="GGX53" s="8"/>
      <c r="GGY53" s="8"/>
      <c r="GGZ53" s="8"/>
      <c r="GHA53" s="8"/>
      <c r="GHB53" s="8"/>
      <c r="GHC53" s="8"/>
      <c r="GHD53" s="8"/>
      <c r="GHE53" s="8"/>
      <c r="GHF53" s="8"/>
      <c r="GHG53" s="8"/>
      <c r="GHH53" s="8"/>
      <c r="GHI53" s="8"/>
      <c r="GHJ53" s="8"/>
      <c r="GHK53" s="8"/>
      <c r="GHL53" s="8"/>
      <c r="GHM53" s="8"/>
      <c r="GHN53" s="8"/>
      <c r="GHO53" s="8"/>
      <c r="GHP53" s="8"/>
      <c r="GHQ53" s="8"/>
      <c r="GHR53" s="8"/>
      <c r="GHS53" s="8"/>
      <c r="GHT53" s="8"/>
      <c r="GHU53" s="8"/>
      <c r="GHV53" s="8"/>
      <c r="GHW53" s="8"/>
      <c r="GHX53" s="8"/>
      <c r="GHY53" s="8"/>
      <c r="GHZ53" s="8"/>
      <c r="GIA53" s="8"/>
      <c r="GIB53" s="8"/>
      <c r="GIC53" s="8"/>
      <c r="GID53" s="8"/>
      <c r="GIE53" s="8"/>
      <c r="GIF53" s="8"/>
      <c r="GIG53" s="8"/>
      <c r="GIH53" s="8"/>
      <c r="GII53" s="8"/>
      <c r="GIJ53" s="8"/>
      <c r="GIK53" s="8"/>
      <c r="GIL53" s="8"/>
      <c r="GIM53" s="8"/>
      <c r="GIN53" s="8"/>
      <c r="GIO53" s="8"/>
      <c r="GIP53" s="8"/>
      <c r="GIQ53" s="8"/>
      <c r="GIR53" s="8"/>
      <c r="GIS53" s="8"/>
      <c r="GIT53" s="8"/>
      <c r="GIU53" s="8"/>
      <c r="GIV53" s="8"/>
      <c r="GIW53" s="8"/>
      <c r="GIX53" s="8"/>
      <c r="GIY53" s="8"/>
      <c r="GIZ53" s="8"/>
      <c r="GJA53" s="8"/>
      <c r="GJB53" s="8"/>
      <c r="GJC53" s="8"/>
      <c r="GJD53" s="8"/>
      <c r="GJE53" s="8"/>
      <c r="GJF53" s="8"/>
      <c r="GJG53" s="8"/>
      <c r="GJH53" s="8"/>
      <c r="GJI53" s="8"/>
      <c r="GJJ53" s="8"/>
      <c r="GJK53" s="8"/>
      <c r="GJL53" s="8"/>
      <c r="GJM53" s="8"/>
      <c r="GJN53" s="8"/>
      <c r="GJO53" s="8"/>
      <c r="GJP53" s="8"/>
      <c r="GJQ53" s="8"/>
      <c r="GJR53" s="8"/>
      <c r="GJS53" s="8"/>
      <c r="GJT53" s="8"/>
      <c r="GJU53" s="8"/>
      <c r="GJV53" s="8"/>
      <c r="GJW53" s="8"/>
      <c r="GJX53" s="8"/>
      <c r="GJY53" s="8"/>
      <c r="GJZ53" s="8"/>
      <c r="GKA53" s="8"/>
      <c r="GKB53" s="8"/>
      <c r="GKC53" s="8"/>
      <c r="GKD53" s="8"/>
      <c r="GKE53" s="8"/>
      <c r="GKF53" s="8"/>
      <c r="GKG53" s="8"/>
      <c r="GKH53" s="8"/>
      <c r="GKI53" s="8"/>
      <c r="GKJ53" s="8"/>
      <c r="GKK53" s="8"/>
      <c r="GKL53" s="8"/>
      <c r="GKM53" s="8"/>
      <c r="GKN53" s="8"/>
      <c r="GKO53" s="8"/>
      <c r="GKP53" s="8"/>
      <c r="GKQ53" s="8"/>
      <c r="GKR53" s="8"/>
      <c r="GKS53" s="8"/>
      <c r="GKT53" s="8"/>
      <c r="GKU53" s="8"/>
      <c r="GKV53" s="8"/>
      <c r="GKW53" s="8"/>
      <c r="GKX53" s="8"/>
      <c r="GKY53" s="8"/>
      <c r="GKZ53" s="8"/>
      <c r="GLA53" s="8"/>
      <c r="GLB53" s="8"/>
      <c r="GLC53" s="8"/>
      <c r="GLD53" s="8"/>
      <c r="GLE53" s="8"/>
      <c r="GLF53" s="8"/>
      <c r="GLG53" s="8"/>
      <c r="GLH53" s="8"/>
      <c r="GLI53" s="8"/>
      <c r="GLJ53" s="8"/>
      <c r="GLK53" s="8"/>
      <c r="GLL53" s="8"/>
      <c r="GLM53" s="8"/>
      <c r="GLN53" s="8"/>
      <c r="GLO53" s="8"/>
      <c r="GLP53" s="8"/>
      <c r="GLQ53" s="8"/>
      <c r="GLR53" s="8"/>
      <c r="GLS53" s="8"/>
      <c r="GLT53" s="8"/>
      <c r="GLU53" s="8"/>
      <c r="GLV53" s="8"/>
      <c r="GLW53" s="8"/>
      <c r="GLX53" s="8"/>
      <c r="GLY53" s="8"/>
      <c r="GLZ53" s="8"/>
      <c r="GMA53" s="8"/>
      <c r="GMB53" s="8"/>
      <c r="GMC53" s="8"/>
      <c r="GMD53" s="8"/>
      <c r="GME53" s="8"/>
      <c r="GMF53" s="8"/>
      <c r="GMG53" s="8"/>
      <c r="GMH53" s="8"/>
      <c r="GMI53" s="8"/>
      <c r="GMJ53" s="8"/>
      <c r="GMK53" s="8"/>
      <c r="GML53" s="8"/>
      <c r="GMM53" s="8"/>
      <c r="GMN53" s="8"/>
      <c r="GMO53" s="8"/>
      <c r="GMP53" s="8"/>
      <c r="GMQ53" s="8"/>
      <c r="GMR53" s="8"/>
      <c r="GMS53" s="8"/>
      <c r="GMT53" s="8"/>
      <c r="GMU53" s="8"/>
      <c r="GMV53" s="8"/>
      <c r="GMW53" s="8"/>
      <c r="GMX53" s="8"/>
      <c r="GMY53" s="8"/>
      <c r="GMZ53" s="8"/>
      <c r="GNA53" s="8"/>
      <c r="GNB53" s="8"/>
      <c r="GNC53" s="8"/>
      <c r="GND53" s="8"/>
      <c r="GNE53" s="8"/>
      <c r="GNF53" s="8"/>
      <c r="GNG53" s="8"/>
      <c r="GNH53" s="8"/>
      <c r="GNI53" s="8"/>
      <c r="GNJ53" s="8"/>
      <c r="GNK53" s="8"/>
      <c r="GNL53" s="8"/>
      <c r="GNM53" s="8"/>
      <c r="GNN53" s="8"/>
      <c r="GNO53" s="8"/>
      <c r="GNP53" s="8"/>
      <c r="GNQ53" s="8"/>
      <c r="GNR53" s="8"/>
      <c r="GNS53" s="8"/>
      <c r="GNT53" s="8"/>
      <c r="GNU53" s="8"/>
      <c r="GNV53" s="8"/>
      <c r="GNW53" s="8"/>
      <c r="GNX53" s="8"/>
      <c r="GNY53" s="8"/>
      <c r="GNZ53" s="8"/>
      <c r="GOA53" s="8"/>
      <c r="GOB53" s="8"/>
      <c r="GOC53" s="8"/>
      <c r="GOD53" s="8"/>
      <c r="GOE53" s="8"/>
      <c r="GOF53" s="8"/>
      <c r="GOG53" s="8"/>
      <c r="GOH53" s="8"/>
      <c r="GOI53" s="8"/>
      <c r="GOJ53" s="8"/>
      <c r="GOK53" s="8"/>
      <c r="GOL53" s="8"/>
      <c r="GOM53" s="8"/>
      <c r="GON53" s="8"/>
      <c r="GOO53" s="8"/>
      <c r="GOP53" s="8"/>
      <c r="GOQ53" s="8"/>
      <c r="GOR53" s="8"/>
      <c r="GOS53" s="8"/>
      <c r="GOT53" s="8"/>
      <c r="GOU53" s="8"/>
      <c r="GOV53" s="8"/>
      <c r="GOW53" s="8"/>
      <c r="GOX53" s="8"/>
      <c r="GOY53" s="8"/>
      <c r="GOZ53" s="8"/>
      <c r="GPA53" s="8"/>
      <c r="GPB53" s="8"/>
      <c r="GPC53" s="8"/>
      <c r="GPD53" s="8"/>
      <c r="GPE53" s="8"/>
      <c r="GPF53" s="8"/>
      <c r="GPG53" s="8"/>
      <c r="GPH53" s="8"/>
      <c r="GPI53" s="8"/>
      <c r="GPJ53" s="8"/>
      <c r="GPK53" s="8"/>
      <c r="GPL53" s="8"/>
      <c r="GPM53" s="8"/>
      <c r="GPN53" s="8"/>
      <c r="GPO53" s="8"/>
      <c r="GPP53" s="8"/>
      <c r="GPQ53" s="8"/>
      <c r="GPR53" s="8"/>
      <c r="GPS53" s="8"/>
      <c r="GPT53" s="8"/>
      <c r="GPU53" s="8"/>
      <c r="GPV53" s="8"/>
      <c r="GPW53" s="8"/>
      <c r="GPX53" s="8"/>
      <c r="GPY53" s="8"/>
      <c r="GPZ53" s="8"/>
      <c r="GQA53" s="8"/>
      <c r="GQB53" s="8"/>
      <c r="GQC53" s="8"/>
      <c r="GQD53" s="8"/>
      <c r="GQE53" s="8"/>
      <c r="GQF53" s="8"/>
      <c r="GQG53" s="8"/>
      <c r="GQH53" s="8"/>
      <c r="GQI53" s="8"/>
      <c r="GQJ53" s="8"/>
      <c r="GQK53" s="8"/>
      <c r="GQL53" s="8"/>
      <c r="GQM53" s="8"/>
      <c r="GQN53" s="8"/>
      <c r="GQO53" s="8"/>
      <c r="GQP53" s="8"/>
      <c r="GQQ53" s="8"/>
      <c r="GQR53" s="8"/>
      <c r="GQS53" s="8"/>
      <c r="GQT53" s="8"/>
      <c r="GQU53" s="8"/>
      <c r="GQV53" s="8"/>
      <c r="GQW53" s="8"/>
      <c r="GQX53" s="8"/>
      <c r="GQY53" s="8"/>
      <c r="GQZ53" s="8"/>
      <c r="GRA53" s="8"/>
      <c r="GRB53" s="8"/>
      <c r="GRC53" s="8"/>
      <c r="GRD53" s="8"/>
      <c r="GRE53" s="8"/>
      <c r="GRF53" s="8"/>
      <c r="GRG53" s="8"/>
      <c r="GRH53" s="8"/>
      <c r="GRI53" s="8"/>
      <c r="GRJ53" s="8"/>
      <c r="GRK53" s="8"/>
      <c r="GRL53" s="8"/>
      <c r="GRM53" s="8"/>
      <c r="GRN53" s="8"/>
      <c r="GRO53" s="8"/>
      <c r="GRP53" s="8"/>
      <c r="GRQ53" s="8"/>
      <c r="GRR53" s="8"/>
      <c r="GRS53" s="8"/>
      <c r="GRT53" s="8"/>
      <c r="GRU53" s="8"/>
      <c r="GRV53" s="8"/>
      <c r="GRW53" s="8"/>
      <c r="GRX53" s="8"/>
      <c r="GRY53" s="8"/>
      <c r="GRZ53" s="8"/>
      <c r="GSA53" s="8"/>
      <c r="GSB53" s="8"/>
      <c r="GSC53" s="8"/>
      <c r="GSD53" s="8"/>
      <c r="GSE53" s="8"/>
      <c r="GSF53" s="8"/>
      <c r="GSG53" s="8"/>
      <c r="GSH53" s="8"/>
      <c r="GSI53" s="8"/>
      <c r="GSJ53" s="8"/>
      <c r="GSK53" s="8"/>
      <c r="GSL53" s="8"/>
      <c r="GSM53" s="8"/>
      <c r="GSN53" s="8"/>
      <c r="GSO53" s="8"/>
      <c r="GSP53" s="8"/>
      <c r="GSQ53" s="8"/>
      <c r="GSR53" s="8"/>
      <c r="GSS53" s="8"/>
      <c r="GST53" s="8"/>
      <c r="GSU53" s="8"/>
      <c r="GSV53" s="8"/>
      <c r="GSW53" s="8"/>
      <c r="GSX53" s="8"/>
      <c r="GSY53" s="8"/>
      <c r="GSZ53" s="8"/>
      <c r="GTA53" s="8"/>
      <c r="GTB53" s="8"/>
      <c r="GTC53" s="8"/>
      <c r="GTD53" s="8"/>
      <c r="GTE53" s="8"/>
      <c r="GTF53" s="8"/>
      <c r="GTG53" s="8"/>
      <c r="GTH53" s="8"/>
      <c r="GTI53" s="8"/>
      <c r="GTJ53" s="8"/>
      <c r="GTK53" s="8"/>
      <c r="GTL53" s="8"/>
      <c r="GTM53" s="8"/>
      <c r="GTN53" s="8"/>
      <c r="GTO53" s="8"/>
      <c r="GTP53" s="8"/>
      <c r="GTQ53" s="8"/>
      <c r="GTR53" s="8"/>
      <c r="GTS53" s="8"/>
      <c r="GTT53" s="8"/>
      <c r="GTU53" s="8"/>
      <c r="GTV53" s="8"/>
      <c r="GTW53" s="8"/>
      <c r="GTX53" s="8"/>
      <c r="GTY53" s="8"/>
      <c r="GTZ53" s="8"/>
      <c r="GUA53" s="8"/>
      <c r="GUB53" s="8"/>
      <c r="GUC53" s="8"/>
      <c r="GUD53" s="8"/>
      <c r="GUE53" s="8"/>
      <c r="GUF53" s="8"/>
      <c r="GUG53" s="8"/>
      <c r="GUH53" s="8"/>
      <c r="GUI53" s="8"/>
      <c r="GUJ53" s="8"/>
      <c r="GUK53" s="8"/>
      <c r="GUL53" s="8"/>
      <c r="GUM53" s="8"/>
      <c r="GUN53" s="8"/>
      <c r="GUO53" s="8"/>
      <c r="GUP53" s="8"/>
      <c r="GUQ53" s="8"/>
      <c r="GUR53" s="8"/>
      <c r="GUS53" s="8"/>
      <c r="GUT53" s="8"/>
      <c r="GUU53" s="8"/>
      <c r="GUV53" s="8"/>
      <c r="GUW53" s="8"/>
      <c r="GUX53" s="8"/>
      <c r="GUY53" s="8"/>
      <c r="GUZ53" s="8"/>
      <c r="GVA53" s="8"/>
      <c r="GVB53" s="8"/>
      <c r="GVC53" s="8"/>
      <c r="GVD53" s="8"/>
      <c r="GVE53" s="8"/>
      <c r="GVF53" s="8"/>
      <c r="GVG53" s="8"/>
      <c r="GVH53" s="8"/>
      <c r="GVI53" s="8"/>
      <c r="GVJ53" s="8"/>
      <c r="GVK53" s="8"/>
      <c r="GVL53" s="8"/>
      <c r="GVM53" s="8"/>
      <c r="GVN53" s="8"/>
      <c r="GVO53" s="8"/>
      <c r="GVP53" s="8"/>
      <c r="GVQ53" s="8"/>
      <c r="GVR53" s="8"/>
      <c r="GVS53" s="8"/>
      <c r="GVT53" s="8"/>
      <c r="GVU53" s="8"/>
      <c r="GVV53" s="8"/>
      <c r="GVW53" s="8"/>
      <c r="GVX53" s="8"/>
      <c r="GVY53" s="8"/>
      <c r="GVZ53" s="8"/>
      <c r="GWA53" s="8"/>
      <c r="GWB53" s="8"/>
      <c r="GWC53" s="8"/>
      <c r="GWD53" s="8"/>
      <c r="GWE53" s="8"/>
      <c r="GWF53" s="8"/>
      <c r="GWG53" s="8"/>
      <c r="GWH53" s="8"/>
      <c r="GWI53" s="8"/>
      <c r="GWJ53" s="8"/>
      <c r="GWK53" s="8"/>
      <c r="GWL53" s="8"/>
      <c r="GWM53" s="8"/>
      <c r="GWN53" s="8"/>
      <c r="GWO53" s="8"/>
      <c r="GWP53" s="8"/>
      <c r="GWQ53" s="8"/>
      <c r="GWR53" s="8"/>
      <c r="GWS53" s="8"/>
      <c r="GWT53" s="8"/>
      <c r="GWU53" s="8"/>
      <c r="GWV53" s="8"/>
      <c r="GWW53" s="8"/>
      <c r="GWX53" s="8"/>
      <c r="GWY53" s="8"/>
      <c r="GWZ53" s="8"/>
      <c r="GXA53" s="8"/>
      <c r="GXB53" s="8"/>
      <c r="GXC53" s="8"/>
      <c r="GXD53" s="8"/>
      <c r="GXE53" s="8"/>
      <c r="GXF53" s="8"/>
      <c r="GXG53" s="8"/>
      <c r="GXH53" s="8"/>
      <c r="GXI53" s="8"/>
      <c r="GXJ53" s="8"/>
      <c r="GXK53" s="8"/>
      <c r="GXL53" s="8"/>
      <c r="GXM53" s="8"/>
      <c r="GXN53" s="8"/>
      <c r="GXO53" s="8"/>
      <c r="GXP53" s="8"/>
      <c r="GXQ53" s="8"/>
      <c r="GXR53" s="8"/>
      <c r="GXS53" s="8"/>
      <c r="GXT53" s="8"/>
      <c r="GXU53" s="8"/>
      <c r="GXV53" s="8"/>
      <c r="GXW53" s="8"/>
      <c r="GXX53" s="8"/>
      <c r="GXY53" s="8"/>
      <c r="GXZ53" s="8"/>
      <c r="GYA53" s="8"/>
      <c r="GYB53" s="8"/>
      <c r="GYC53" s="8"/>
      <c r="GYD53" s="8"/>
      <c r="GYE53" s="8"/>
      <c r="GYF53" s="8"/>
      <c r="GYG53" s="8"/>
      <c r="GYH53" s="8"/>
      <c r="GYI53" s="8"/>
      <c r="GYJ53" s="8"/>
      <c r="GYK53" s="8"/>
      <c r="GYL53" s="8"/>
      <c r="GYM53" s="8"/>
      <c r="GYN53" s="8"/>
      <c r="GYO53" s="8"/>
      <c r="GYP53" s="8"/>
      <c r="GYQ53" s="8"/>
      <c r="GYR53" s="8"/>
      <c r="GYS53" s="8"/>
      <c r="GYT53" s="8"/>
      <c r="GYU53" s="8"/>
      <c r="GYV53" s="8"/>
      <c r="GYW53" s="8"/>
      <c r="GYX53" s="8"/>
      <c r="GYY53" s="8"/>
      <c r="GYZ53" s="8"/>
      <c r="GZA53" s="8"/>
      <c r="GZB53" s="8"/>
      <c r="GZC53" s="8"/>
      <c r="GZD53" s="8"/>
      <c r="GZE53" s="8"/>
      <c r="GZF53" s="8"/>
      <c r="GZG53" s="8"/>
      <c r="GZH53" s="8"/>
      <c r="GZI53" s="8"/>
      <c r="GZJ53" s="8"/>
      <c r="GZK53" s="8"/>
      <c r="GZL53" s="8"/>
      <c r="GZM53" s="8"/>
      <c r="GZN53" s="8"/>
      <c r="GZO53" s="8"/>
      <c r="GZP53" s="8"/>
      <c r="GZQ53" s="8"/>
      <c r="GZR53" s="8"/>
      <c r="GZS53" s="8"/>
      <c r="GZT53" s="8"/>
      <c r="GZU53" s="8"/>
      <c r="GZV53" s="8"/>
      <c r="GZW53" s="8"/>
      <c r="GZX53" s="8"/>
      <c r="GZY53" s="8"/>
      <c r="GZZ53" s="8"/>
      <c r="HAA53" s="8"/>
      <c r="HAB53" s="8"/>
      <c r="HAC53" s="8"/>
      <c r="HAD53" s="8"/>
      <c r="HAE53" s="8"/>
      <c r="HAF53" s="8"/>
      <c r="HAG53" s="8"/>
      <c r="HAH53" s="8"/>
      <c r="HAI53" s="8"/>
      <c r="HAJ53" s="8"/>
      <c r="HAK53" s="8"/>
      <c r="HAL53" s="8"/>
      <c r="HAM53" s="8"/>
      <c r="HAN53" s="8"/>
      <c r="HAO53" s="8"/>
      <c r="HAP53" s="8"/>
      <c r="HAQ53" s="8"/>
      <c r="HAR53" s="8"/>
      <c r="HAS53" s="8"/>
      <c r="HAT53" s="8"/>
      <c r="HAU53" s="8"/>
      <c r="HAV53" s="8"/>
      <c r="HAW53" s="8"/>
      <c r="HAX53" s="8"/>
      <c r="HAY53" s="8"/>
      <c r="HAZ53" s="8"/>
      <c r="HBA53" s="8"/>
      <c r="HBB53" s="8"/>
      <c r="HBC53" s="8"/>
      <c r="HBD53" s="8"/>
      <c r="HBE53" s="8"/>
      <c r="HBF53" s="8"/>
      <c r="HBG53" s="8"/>
      <c r="HBH53" s="8"/>
      <c r="HBI53" s="8"/>
      <c r="HBJ53" s="8"/>
      <c r="HBK53" s="8"/>
      <c r="HBL53" s="8"/>
      <c r="HBM53" s="8"/>
      <c r="HBN53" s="8"/>
      <c r="HBO53" s="8"/>
      <c r="HBP53" s="8"/>
      <c r="HBQ53" s="8"/>
      <c r="HBR53" s="8"/>
      <c r="HBS53" s="8"/>
      <c r="HBT53" s="8"/>
      <c r="HBU53" s="8"/>
      <c r="HBV53" s="8"/>
      <c r="HBW53" s="8"/>
      <c r="HBX53" s="8"/>
      <c r="HBY53" s="8"/>
      <c r="HBZ53" s="8"/>
      <c r="HCA53" s="8"/>
      <c r="HCB53" s="8"/>
      <c r="HCC53" s="8"/>
      <c r="HCD53" s="8"/>
      <c r="HCE53" s="8"/>
      <c r="HCF53" s="8"/>
      <c r="HCG53" s="8"/>
      <c r="HCH53" s="8"/>
      <c r="HCI53" s="8"/>
      <c r="HCJ53" s="8"/>
      <c r="HCK53" s="8"/>
      <c r="HCL53" s="8"/>
      <c r="HCM53" s="8"/>
      <c r="HCN53" s="8"/>
      <c r="HCO53" s="8"/>
      <c r="HCP53" s="8"/>
      <c r="HCQ53" s="8"/>
      <c r="HCR53" s="8"/>
      <c r="HCS53" s="8"/>
      <c r="HCT53" s="8"/>
      <c r="HCU53" s="8"/>
      <c r="HCV53" s="8"/>
      <c r="HCW53" s="8"/>
      <c r="HCX53" s="8"/>
      <c r="HCY53" s="8"/>
      <c r="HCZ53" s="8"/>
      <c r="HDA53" s="8"/>
      <c r="HDB53" s="8"/>
      <c r="HDC53" s="8"/>
      <c r="HDD53" s="8"/>
      <c r="HDE53" s="8"/>
      <c r="HDF53" s="8"/>
      <c r="HDG53" s="8"/>
      <c r="HDH53" s="8"/>
      <c r="HDI53" s="8"/>
      <c r="HDJ53" s="8"/>
      <c r="HDK53" s="8"/>
      <c r="HDL53" s="8"/>
      <c r="HDM53" s="8"/>
      <c r="HDN53" s="8"/>
      <c r="HDO53" s="8"/>
      <c r="HDP53" s="8"/>
      <c r="HDQ53" s="8"/>
      <c r="HDR53" s="8"/>
      <c r="HDS53" s="8"/>
      <c r="HDT53" s="8"/>
      <c r="HDU53" s="8"/>
      <c r="HDV53" s="8"/>
      <c r="HDW53" s="8"/>
      <c r="HDX53" s="8"/>
      <c r="HDY53" s="8"/>
      <c r="HDZ53" s="8"/>
      <c r="HEA53" s="8"/>
      <c r="HEB53" s="8"/>
      <c r="HEC53" s="8"/>
      <c r="HED53" s="8"/>
      <c r="HEE53" s="8"/>
      <c r="HEF53" s="8"/>
      <c r="HEG53" s="8"/>
      <c r="HEH53" s="8"/>
      <c r="HEI53" s="8"/>
      <c r="HEJ53" s="8"/>
      <c r="HEK53" s="8"/>
      <c r="HEL53" s="8"/>
      <c r="HEM53" s="8"/>
      <c r="HEN53" s="8"/>
      <c r="HEO53" s="8"/>
      <c r="HEP53" s="8"/>
      <c r="HEQ53" s="8"/>
      <c r="HER53" s="8"/>
      <c r="HES53" s="8"/>
      <c r="HET53" s="8"/>
      <c r="HEU53" s="8"/>
      <c r="HEV53" s="8"/>
      <c r="HEW53" s="8"/>
      <c r="HEX53" s="8"/>
      <c r="HEY53" s="8"/>
      <c r="HEZ53" s="8"/>
      <c r="HFA53" s="8"/>
      <c r="HFB53" s="8"/>
      <c r="HFC53" s="8"/>
      <c r="HFD53" s="8"/>
      <c r="HFE53" s="8"/>
      <c r="HFF53" s="8"/>
      <c r="HFG53" s="8"/>
      <c r="HFH53" s="8"/>
      <c r="HFI53" s="8"/>
      <c r="HFJ53" s="8"/>
      <c r="HFK53" s="8"/>
      <c r="HFL53" s="8"/>
      <c r="HFM53" s="8"/>
      <c r="HFN53" s="8"/>
      <c r="HFO53" s="8"/>
      <c r="HFP53" s="8"/>
      <c r="HFQ53" s="8"/>
      <c r="HFR53" s="8"/>
      <c r="HFS53" s="8"/>
      <c r="HFT53" s="8"/>
      <c r="HFU53" s="8"/>
      <c r="HFV53" s="8"/>
      <c r="HFW53" s="8"/>
      <c r="HFX53" s="8"/>
      <c r="HFY53" s="8"/>
      <c r="HFZ53" s="8"/>
      <c r="HGA53" s="8"/>
      <c r="HGB53" s="8"/>
      <c r="HGC53" s="8"/>
      <c r="HGD53" s="8"/>
      <c r="HGE53" s="8"/>
      <c r="HGF53" s="8"/>
      <c r="HGG53" s="8"/>
      <c r="HGH53" s="8"/>
      <c r="HGI53" s="8"/>
      <c r="HGJ53" s="8"/>
      <c r="HGK53" s="8"/>
      <c r="HGL53" s="8"/>
      <c r="HGM53" s="8"/>
      <c r="HGN53" s="8"/>
      <c r="HGO53" s="8"/>
      <c r="HGP53" s="8"/>
      <c r="HGQ53" s="8"/>
      <c r="HGR53" s="8"/>
      <c r="HGS53" s="8"/>
      <c r="HGT53" s="8"/>
      <c r="HGU53" s="8"/>
      <c r="HGV53" s="8"/>
      <c r="HGW53" s="8"/>
      <c r="HGX53" s="8"/>
      <c r="HGY53" s="8"/>
      <c r="HGZ53" s="8"/>
      <c r="HHA53" s="8"/>
      <c r="HHB53" s="8"/>
      <c r="HHC53" s="8"/>
      <c r="HHD53" s="8"/>
      <c r="HHE53" s="8"/>
      <c r="HHF53" s="8"/>
      <c r="HHG53" s="8"/>
      <c r="HHH53" s="8"/>
      <c r="HHI53" s="8"/>
      <c r="HHJ53" s="8"/>
      <c r="HHK53" s="8"/>
      <c r="HHL53" s="8"/>
      <c r="HHM53" s="8"/>
      <c r="HHN53" s="8"/>
      <c r="HHO53" s="8"/>
      <c r="HHP53" s="8"/>
      <c r="HHQ53" s="8"/>
      <c r="HHR53" s="8"/>
      <c r="HHS53" s="8"/>
      <c r="HHT53" s="8"/>
      <c r="HHU53" s="8"/>
      <c r="HHV53" s="8"/>
      <c r="HHW53" s="8"/>
      <c r="HHX53" s="8"/>
      <c r="HHY53" s="8"/>
      <c r="HHZ53" s="8"/>
      <c r="HIA53" s="8"/>
      <c r="HIB53" s="8"/>
      <c r="HIC53" s="8"/>
      <c r="HID53" s="8"/>
      <c r="HIE53" s="8"/>
      <c r="HIF53" s="8"/>
      <c r="HIG53" s="8"/>
      <c r="HIH53" s="8"/>
      <c r="HII53" s="8"/>
      <c r="HIJ53" s="8"/>
      <c r="HIK53" s="8"/>
      <c r="HIL53" s="8"/>
      <c r="HIM53" s="8"/>
      <c r="HIN53" s="8"/>
      <c r="HIO53" s="8"/>
      <c r="HIP53" s="8"/>
      <c r="HIQ53" s="8"/>
      <c r="HIR53" s="8"/>
      <c r="HIS53" s="8"/>
      <c r="HIT53" s="8"/>
      <c r="HIU53" s="8"/>
      <c r="HIV53" s="8"/>
      <c r="HIW53" s="8"/>
      <c r="HIX53" s="8"/>
      <c r="HIY53" s="8"/>
      <c r="HIZ53" s="8"/>
      <c r="HJA53" s="8"/>
      <c r="HJB53" s="8"/>
      <c r="HJC53" s="8"/>
      <c r="HJD53" s="8"/>
      <c r="HJE53" s="8"/>
      <c r="HJF53" s="8"/>
      <c r="HJG53" s="8"/>
      <c r="HJH53" s="8"/>
      <c r="HJI53" s="8"/>
      <c r="HJJ53" s="8"/>
      <c r="HJK53" s="8"/>
      <c r="HJL53" s="8"/>
      <c r="HJM53" s="8"/>
      <c r="HJN53" s="8"/>
      <c r="HJO53" s="8"/>
      <c r="HJP53" s="8"/>
      <c r="HJQ53" s="8"/>
      <c r="HJR53" s="8"/>
      <c r="HJS53" s="8"/>
      <c r="HJT53" s="8"/>
      <c r="HJU53" s="8"/>
      <c r="HJV53" s="8"/>
      <c r="HJW53" s="8"/>
      <c r="HJX53" s="8"/>
      <c r="HJY53" s="8"/>
      <c r="HJZ53" s="8"/>
      <c r="HKA53" s="8"/>
      <c r="HKB53" s="8"/>
      <c r="HKC53" s="8"/>
      <c r="HKD53" s="8"/>
      <c r="HKE53" s="8"/>
      <c r="HKF53" s="8"/>
      <c r="HKG53" s="8"/>
      <c r="HKH53" s="8"/>
      <c r="HKI53" s="8"/>
      <c r="HKJ53" s="8"/>
      <c r="HKK53" s="8"/>
      <c r="HKL53" s="8"/>
      <c r="HKM53" s="8"/>
      <c r="HKN53" s="8"/>
      <c r="HKO53" s="8"/>
      <c r="HKP53" s="8"/>
      <c r="HKQ53" s="8"/>
      <c r="HKR53" s="8"/>
      <c r="HKS53" s="8"/>
      <c r="HKT53" s="8"/>
      <c r="HKU53" s="8"/>
      <c r="HKV53" s="8"/>
      <c r="HKW53" s="8"/>
      <c r="HKX53" s="8"/>
      <c r="HKY53" s="8"/>
      <c r="HKZ53" s="8"/>
      <c r="HLA53" s="8"/>
      <c r="HLB53" s="8"/>
      <c r="HLC53" s="8"/>
      <c r="HLD53" s="8"/>
      <c r="HLE53" s="8"/>
      <c r="HLF53" s="8"/>
      <c r="HLG53" s="8"/>
      <c r="HLH53" s="8"/>
      <c r="HLI53" s="8"/>
      <c r="HLJ53" s="8"/>
      <c r="HLK53" s="8"/>
      <c r="HLL53" s="8"/>
      <c r="HLM53" s="8"/>
      <c r="HLN53" s="8"/>
      <c r="HLO53" s="8"/>
      <c r="HLP53" s="8"/>
      <c r="HLQ53" s="8"/>
      <c r="HLR53" s="8"/>
      <c r="HLS53" s="8"/>
      <c r="HLT53" s="8"/>
      <c r="HLU53" s="8"/>
      <c r="HLV53" s="8"/>
      <c r="HLW53" s="8"/>
      <c r="HLX53" s="8"/>
      <c r="HLY53" s="8"/>
      <c r="HLZ53" s="8"/>
      <c r="HMA53" s="8"/>
      <c r="HMB53" s="8"/>
      <c r="HMC53" s="8"/>
      <c r="HMD53" s="8"/>
      <c r="HME53" s="8"/>
      <c r="HMF53" s="8"/>
      <c r="HMG53" s="8"/>
      <c r="HMH53" s="8"/>
      <c r="HMI53" s="8"/>
      <c r="HMJ53" s="8"/>
      <c r="HMK53" s="8"/>
      <c r="HML53" s="8"/>
      <c r="HMM53" s="8"/>
      <c r="HMN53" s="8"/>
      <c r="HMO53" s="8"/>
      <c r="HMP53" s="8"/>
      <c r="HMQ53" s="8"/>
      <c r="HMR53" s="8"/>
      <c r="HMS53" s="8"/>
      <c r="HMT53" s="8"/>
      <c r="HMU53" s="8"/>
      <c r="HMV53" s="8"/>
      <c r="HMW53" s="8"/>
      <c r="HMX53" s="8"/>
      <c r="HMY53" s="8"/>
      <c r="HMZ53" s="8"/>
      <c r="HNA53" s="8"/>
      <c r="HNB53" s="8"/>
      <c r="HNC53" s="8"/>
      <c r="HND53" s="8"/>
      <c r="HNE53" s="8"/>
      <c r="HNF53" s="8"/>
      <c r="HNG53" s="8"/>
      <c r="HNH53" s="8"/>
      <c r="HNI53" s="8"/>
      <c r="HNJ53" s="8"/>
      <c r="HNK53" s="8"/>
      <c r="HNL53" s="8"/>
      <c r="HNM53" s="8"/>
      <c r="HNN53" s="8"/>
      <c r="HNO53" s="8"/>
      <c r="HNP53" s="8"/>
      <c r="HNQ53" s="8"/>
      <c r="HNR53" s="8"/>
      <c r="HNS53" s="8"/>
      <c r="HNT53" s="8"/>
      <c r="HNU53" s="8"/>
      <c r="HNV53" s="8"/>
      <c r="HNW53" s="8"/>
      <c r="HNX53" s="8"/>
      <c r="HNY53" s="8"/>
      <c r="HNZ53" s="8"/>
      <c r="HOA53" s="8"/>
      <c r="HOB53" s="8"/>
      <c r="HOC53" s="8"/>
      <c r="HOD53" s="8"/>
      <c r="HOE53" s="8"/>
      <c r="HOF53" s="8"/>
      <c r="HOG53" s="8"/>
      <c r="HOH53" s="8"/>
      <c r="HOI53" s="8"/>
      <c r="HOJ53" s="8"/>
      <c r="HOK53" s="8"/>
      <c r="HOL53" s="8"/>
      <c r="HOM53" s="8"/>
      <c r="HON53" s="8"/>
      <c r="HOO53" s="8"/>
      <c r="HOP53" s="8"/>
      <c r="HOQ53" s="8"/>
      <c r="HOR53" s="8"/>
      <c r="HOS53" s="8"/>
      <c r="HOT53" s="8"/>
      <c r="HOU53" s="8"/>
      <c r="HOV53" s="8"/>
      <c r="HOW53" s="8"/>
      <c r="HOX53" s="8"/>
      <c r="HOY53" s="8"/>
      <c r="HOZ53" s="8"/>
      <c r="HPA53" s="8"/>
      <c r="HPB53" s="8"/>
      <c r="HPC53" s="8"/>
      <c r="HPD53" s="8"/>
      <c r="HPE53" s="8"/>
      <c r="HPF53" s="8"/>
      <c r="HPG53" s="8"/>
      <c r="HPH53" s="8"/>
      <c r="HPI53" s="8"/>
      <c r="HPJ53" s="8"/>
      <c r="HPK53" s="8"/>
      <c r="HPL53" s="8"/>
      <c r="HPM53" s="8"/>
      <c r="HPN53" s="8"/>
      <c r="HPO53" s="8"/>
      <c r="HPP53" s="8"/>
      <c r="HPQ53" s="8"/>
      <c r="HPR53" s="8"/>
      <c r="HPS53" s="8"/>
      <c r="HPT53" s="8"/>
      <c r="HPU53" s="8"/>
      <c r="HPV53" s="8"/>
      <c r="HPW53" s="8"/>
      <c r="HPX53" s="8"/>
      <c r="HPY53" s="8"/>
      <c r="HPZ53" s="8"/>
      <c r="HQA53" s="8"/>
      <c r="HQB53" s="8"/>
      <c r="HQC53" s="8"/>
      <c r="HQD53" s="8"/>
      <c r="HQE53" s="8"/>
      <c r="HQF53" s="8"/>
      <c r="HQG53" s="8"/>
      <c r="HQH53" s="8"/>
      <c r="HQI53" s="8"/>
      <c r="HQJ53" s="8"/>
      <c r="HQK53" s="8"/>
      <c r="HQL53" s="8"/>
      <c r="HQM53" s="8"/>
      <c r="HQN53" s="8"/>
      <c r="HQO53" s="8"/>
      <c r="HQP53" s="8"/>
      <c r="HQQ53" s="8"/>
      <c r="HQR53" s="8"/>
      <c r="HQS53" s="8"/>
      <c r="HQT53" s="8"/>
      <c r="HQU53" s="8"/>
      <c r="HQV53" s="8"/>
      <c r="HQW53" s="8"/>
      <c r="HQX53" s="8"/>
      <c r="HQY53" s="8"/>
      <c r="HQZ53" s="8"/>
      <c r="HRA53" s="8"/>
      <c r="HRB53" s="8"/>
      <c r="HRC53" s="8"/>
      <c r="HRD53" s="8"/>
      <c r="HRE53" s="8"/>
      <c r="HRF53" s="8"/>
      <c r="HRG53" s="8"/>
      <c r="HRH53" s="8"/>
      <c r="HRI53" s="8"/>
      <c r="HRJ53" s="8"/>
      <c r="HRK53" s="8"/>
      <c r="HRL53" s="8"/>
      <c r="HRM53" s="8"/>
      <c r="HRN53" s="8"/>
      <c r="HRO53" s="8"/>
      <c r="HRP53" s="8"/>
      <c r="HRQ53" s="8"/>
      <c r="HRR53" s="8"/>
      <c r="HRS53" s="8"/>
      <c r="HRT53" s="8"/>
      <c r="HRU53" s="8"/>
      <c r="HRV53" s="8"/>
      <c r="HRW53" s="8"/>
      <c r="HRX53" s="8"/>
      <c r="HRY53" s="8"/>
      <c r="HRZ53" s="8"/>
      <c r="HSA53" s="8"/>
      <c r="HSB53" s="8"/>
      <c r="HSC53" s="8"/>
      <c r="HSD53" s="8"/>
      <c r="HSE53" s="8"/>
      <c r="HSF53" s="8"/>
      <c r="HSG53" s="8"/>
      <c r="HSH53" s="8"/>
      <c r="HSI53" s="8"/>
      <c r="HSJ53" s="8"/>
      <c r="HSK53" s="8"/>
      <c r="HSL53" s="8"/>
      <c r="HSM53" s="8"/>
      <c r="HSN53" s="8"/>
      <c r="HSO53" s="8"/>
      <c r="HSP53" s="8"/>
      <c r="HSQ53" s="8"/>
      <c r="HSR53" s="8"/>
      <c r="HSS53" s="8"/>
      <c r="HST53" s="8"/>
      <c r="HSU53" s="8"/>
      <c r="HSV53" s="8"/>
      <c r="HSW53" s="8"/>
      <c r="HSX53" s="8"/>
      <c r="HSY53" s="8"/>
      <c r="HSZ53" s="8"/>
      <c r="HTA53" s="8"/>
      <c r="HTB53" s="8"/>
      <c r="HTC53" s="8"/>
      <c r="HTD53" s="8"/>
      <c r="HTE53" s="8"/>
      <c r="HTF53" s="8"/>
      <c r="HTG53" s="8"/>
      <c r="HTH53" s="8"/>
      <c r="HTI53" s="8"/>
      <c r="HTJ53" s="8"/>
      <c r="HTK53" s="8"/>
      <c r="HTL53" s="8"/>
      <c r="HTM53" s="8"/>
      <c r="HTN53" s="8"/>
      <c r="HTO53" s="8"/>
      <c r="HTP53" s="8"/>
      <c r="HTQ53" s="8"/>
      <c r="HTR53" s="8"/>
      <c r="HTS53" s="8"/>
      <c r="HTT53" s="8"/>
      <c r="HTU53" s="8"/>
      <c r="HTV53" s="8"/>
      <c r="HTW53" s="8"/>
      <c r="HTX53" s="8"/>
      <c r="HTY53" s="8"/>
      <c r="HTZ53" s="8"/>
      <c r="HUA53" s="8"/>
      <c r="HUB53" s="8"/>
      <c r="HUC53" s="8"/>
      <c r="HUD53" s="8"/>
      <c r="HUE53" s="8"/>
      <c r="HUF53" s="8"/>
      <c r="HUG53" s="8"/>
      <c r="HUH53" s="8"/>
      <c r="HUI53" s="8"/>
      <c r="HUJ53" s="8"/>
      <c r="HUK53" s="8"/>
      <c r="HUL53" s="8"/>
      <c r="HUM53" s="8"/>
      <c r="HUN53" s="8"/>
      <c r="HUO53" s="8"/>
      <c r="HUP53" s="8"/>
      <c r="HUQ53" s="8"/>
      <c r="HUR53" s="8"/>
      <c r="HUS53" s="8"/>
      <c r="HUT53" s="8"/>
      <c r="HUU53" s="8"/>
      <c r="HUV53" s="8"/>
      <c r="HUW53" s="8"/>
      <c r="HUX53" s="8"/>
      <c r="HUY53" s="8"/>
      <c r="HUZ53" s="8"/>
      <c r="HVA53" s="8"/>
      <c r="HVB53" s="8"/>
      <c r="HVC53" s="8"/>
      <c r="HVD53" s="8"/>
      <c r="HVE53" s="8"/>
      <c r="HVF53" s="8"/>
      <c r="HVG53" s="8"/>
      <c r="HVH53" s="8"/>
      <c r="HVI53" s="8"/>
      <c r="HVJ53" s="8"/>
      <c r="HVK53" s="8"/>
      <c r="HVL53" s="8"/>
      <c r="HVM53" s="8"/>
      <c r="HVN53" s="8"/>
      <c r="HVO53" s="8"/>
      <c r="HVP53" s="8"/>
      <c r="HVQ53" s="8"/>
      <c r="HVR53" s="8"/>
      <c r="HVS53" s="8"/>
      <c r="HVT53" s="8"/>
      <c r="HVU53" s="8"/>
      <c r="HVV53" s="8"/>
      <c r="HVW53" s="8"/>
      <c r="HVX53" s="8"/>
      <c r="HVY53" s="8"/>
      <c r="HVZ53" s="8"/>
      <c r="HWA53" s="8"/>
      <c r="HWB53" s="8"/>
      <c r="HWC53" s="8"/>
      <c r="HWD53" s="8"/>
      <c r="HWE53" s="8"/>
      <c r="HWF53" s="8"/>
      <c r="HWG53" s="8"/>
      <c r="HWH53" s="8"/>
      <c r="HWI53" s="8"/>
      <c r="HWJ53" s="8"/>
      <c r="HWK53" s="8"/>
      <c r="HWL53" s="8"/>
      <c r="HWM53" s="8"/>
      <c r="HWN53" s="8"/>
      <c r="HWO53" s="8"/>
      <c r="HWP53" s="8"/>
      <c r="HWQ53" s="8"/>
      <c r="HWR53" s="8"/>
      <c r="HWS53" s="8"/>
      <c r="HWT53" s="8"/>
      <c r="HWU53" s="8"/>
      <c r="HWV53" s="8"/>
      <c r="HWW53" s="8"/>
      <c r="HWX53" s="8"/>
      <c r="HWY53" s="8"/>
      <c r="HWZ53" s="8"/>
      <c r="HXA53" s="8"/>
      <c r="HXB53" s="8"/>
      <c r="HXC53" s="8"/>
      <c r="HXD53" s="8"/>
      <c r="HXE53" s="8"/>
      <c r="HXF53" s="8"/>
      <c r="HXG53" s="8"/>
      <c r="HXH53" s="8"/>
      <c r="HXI53" s="8"/>
      <c r="HXJ53" s="8"/>
      <c r="HXK53" s="8"/>
      <c r="HXL53" s="8"/>
      <c r="HXM53" s="8"/>
      <c r="HXN53" s="8"/>
      <c r="HXO53" s="8"/>
      <c r="HXP53" s="8"/>
      <c r="HXQ53" s="8"/>
      <c r="HXR53" s="8"/>
      <c r="HXS53" s="8"/>
      <c r="HXT53" s="8"/>
      <c r="HXU53" s="8"/>
      <c r="HXV53" s="8"/>
      <c r="HXW53" s="8"/>
      <c r="HXX53" s="8"/>
      <c r="HXY53" s="8"/>
      <c r="HXZ53" s="8"/>
      <c r="HYA53" s="8"/>
      <c r="HYB53" s="8"/>
      <c r="HYC53" s="8"/>
      <c r="HYD53" s="8"/>
      <c r="HYE53" s="8"/>
      <c r="HYF53" s="8"/>
      <c r="HYG53" s="8"/>
      <c r="HYH53" s="8"/>
      <c r="HYI53" s="8"/>
      <c r="HYJ53" s="8"/>
      <c r="HYK53" s="8"/>
      <c r="HYL53" s="8"/>
      <c r="HYM53" s="8"/>
      <c r="HYN53" s="8"/>
      <c r="HYO53" s="8"/>
      <c r="HYP53" s="8"/>
      <c r="HYQ53" s="8"/>
      <c r="HYR53" s="8"/>
      <c r="HYS53" s="8"/>
      <c r="HYT53" s="8"/>
      <c r="HYU53" s="8"/>
      <c r="HYV53" s="8"/>
      <c r="HYW53" s="8"/>
      <c r="HYX53" s="8"/>
      <c r="HYY53" s="8"/>
      <c r="HYZ53" s="8"/>
      <c r="HZA53" s="8"/>
      <c r="HZB53" s="8"/>
      <c r="HZC53" s="8"/>
      <c r="HZD53" s="8"/>
      <c r="HZE53" s="8"/>
      <c r="HZF53" s="8"/>
      <c r="HZG53" s="8"/>
      <c r="HZH53" s="8"/>
      <c r="HZI53" s="8"/>
      <c r="HZJ53" s="8"/>
      <c r="HZK53" s="8"/>
      <c r="HZL53" s="8"/>
      <c r="HZM53" s="8"/>
      <c r="HZN53" s="8"/>
      <c r="HZO53" s="8"/>
      <c r="HZP53" s="8"/>
      <c r="HZQ53" s="8"/>
      <c r="HZR53" s="8"/>
      <c r="HZS53" s="8"/>
      <c r="HZT53" s="8"/>
      <c r="HZU53" s="8"/>
      <c r="HZV53" s="8"/>
      <c r="HZW53" s="8"/>
      <c r="HZX53" s="8"/>
      <c r="HZY53" s="8"/>
      <c r="HZZ53" s="8"/>
      <c r="IAA53" s="8"/>
      <c r="IAB53" s="8"/>
      <c r="IAC53" s="8"/>
      <c r="IAD53" s="8"/>
      <c r="IAE53" s="8"/>
      <c r="IAF53" s="8"/>
      <c r="IAG53" s="8"/>
      <c r="IAH53" s="8"/>
      <c r="IAI53" s="8"/>
      <c r="IAJ53" s="8"/>
      <c r="IAK53" s="8"/>
      <c r="IAL53" s="8"/>
      <c r="IAM53" s="8"/>
      <c r="IAN53" s="8"/>
      <c r="IAO53" s="8"/>
      <c r="IAP53" s="8"/>
      <c r="IAQ53" s="8"/>
      <c r="IAR53" s="8"/>
      <c r="IAS53" s="8"/>
      <c r="IAT53" s="8"/>
      <c r="IAU53" s="8"/>
      <c r="IAV53" s="8"/>
      <c r="IAW53" s="8"/>
      <c r="IAX53" s="8"/>
      <c r="IAY53" s="8"/>
      <c r="IAZ53" s="8"/>
      <c r="IBA53" s="8"/>
      <c r="IBB53" s="8"/>
      <c r="IBC53" s="8"/>
      <c r="IBD53" s="8"/>
      <c r="IBE53" s="8"/>
      <c r="IBF53" s="8"/>
      <c r="IBG53" s="8"/>
      <c r="IBH53" s="8"/>
      <c r="IBI53" s="8"/>
      <c r="IBJ53" s="8"/>
      <c r="IBK53" s="8"/>
      <c r="IBL53" s="8"/>
      <c r="IBM53" s="8"/>
      <c r="IBN53" s="8"/>
      <c r="IBO53" s="8"/>
      <c r="IBP53" s="8"/>
      <c r="IBQ53" s="8"/>
      <c r="IBR53" s="8"/>
      <c r="IBS53" s="8"/>
      <c r="IBT53" s="8"/>
      <c r="IBU53" s="8"/>
      <c r="IBV53" s="8"/>
      <c r="IBW53" s="8"/>
      <c r="IBX53" s="8"/>
      <c r="IBY53" s="8"/>
      <c r="IBZ53" s="8"/>
      <c r="ICA53" s="8"/>
      <c r="ICB53" s="8"/>
      <c r="ICC53" s="8"/>
      <c r="ICD53" s="8"/>
      <c r="ICE53" s="8"/>
      <c r="ICF53" s="8"/>
      <c r="ICG53" s="8"/>
      <c r="ICH53" s="8"/>
      <c r="ICI53" s="8"/>
      <c r="ICJ53" s="8"/>
      <c r="ICK53" s="8"/>
      <c r="ICL53" s="8"/>
      <c r="ICM53" s="8"/>
      <c r="ICN53" s="8"/>
      <c r="ICO53" s="8"/>
      <c r="ICP53" s="8"/>
      <c r="ICQ53" s="8"/>
      <c r="ICR53" s="8"/>
      <c r="ICS53" s="8"/>
      <c r="ICT53" s="8"/>
      <c r="ICU53" s="8"/>
      <c r="ICV53" s="8"/>
      <c r="ICW53" s="8"/>
      <c r="ICX53" s="8"/>
      <c r="ICY53" s="8"/>
      <c r="ICZ53" s="8"/>
      <c r="IDA53" s="8"/>
      <c r="IDB53" s="8"/>
      <c r="IDC53" s="8"/>
      <c r="IDD53" s="8"/>
      <c r="IDE53" s="8"/>
      <c r="IDF53" s="8"/>
      <c r="IDG53" s="8"/>
      <c r="IDH53" s="8"/>
      <c r="IDI53" s="8"/>
      <c r="IDJ53" s="8"/>
      <c r="IDK53" s="8"/>
      <c r="IDL53" s="8"/>
      <c r="IDM53" s="8"/>
      <c r="IDN53" s="8"/>
      <c r="IDO53" s="8"/>
      <c r="IDP53" s="8"/>
      <c r="IDQ53" s="8"/>
      <c r="IDR53" s="8"/>
      <c r="IDS53" s="8"/>
      <c r="IDT53" s="8"/>
      <c r="IDU53" s="8"/>
      <c r="IDV53" s="8"/>
      <c r="IDW53" s="8"/>
      <c r="IDX53" s="8"/>
      <c r="IDY53" s="8"/>
      <c r="IDZ53" s="8"/>
      <c r="IEA53" s="8"/>
      <c r="IEB53" s="8"/>
      <c r="IEC53" s="8"/>
      <c r="IED53" s="8"/>
      <c r="IEE53" s="8"/>
      <c r="IEF53" s="8"/>
      <c r="IEG53" s="8"/>
      <c r="IEH53" s="8"/>
      <c r="IEI53" s="8"/>
      <c r="IEJ53" s="8"/>
      <c r="IEK53" s="8"/>
      <c r="IEL53" s="8"/>
      <c r="IEM53" s="8"/>
      <c r="IEN53" s="8"/>
      <c r="IEO53" s="8"/>
      <c r="IEP53" s="8"/>
      <c r="IEQ53" s="8"/>
      <c r="IER53" s="8"/>
      <c r="IES53" s="8"/>
      <c r="IET53" s="8"/>
      <c r="IEU53" s="8"/>
      <c r="IEV53" s="8"/>
      <c r="IEW53" s="8"/>
      <c r="IEX53" s="8"/>
      <c r="IEY53" s="8"/>
      <c r="IEZ53" s="8"/>
      <c r="IFA53" s="8"/>
      <c r="IFB53" s="8"/>
      <c r="IFC53" s="8"/>
      <c r="IFD53" s="8"/>
      <c r="IFE53" s="8"/>
      <c r="IFF53" s="8"/>
      <c r="IFG53" s="8"/>
      <c r="IFH53" s="8"/>
      <c r="IFI53" s="8"/>
      <c r="IFJ53" s="8"/>
      <c r="IFK53" s="8"/>
      <c r="IFL53" s="8"/>
      <c r="IFM53" s="8"/>
      <c r="IFN53" s="8"/>
      <c r="IFO53" s="8"/>
      <c r="IFP53" s="8"/>
      <c r="IFQ53" s="8"/>
      <c r="IFR53" s="8"/>
      <c r="IFS53" s="8"/>
      <c r="IFT53" s="8"/>
      <c r="IFU53" s="8"/>
      <c r="IFV53" s="8"/>
      <c r="IFW53" s="8"/>
      <c r="IFX53" s="8"/>
      <c r="IFY53" s="8"/>
      <c r="IFZ53" s="8"/>
      <c r="IGA53" s="8"/>
      <c r="IGB53" s="8"/>
      <c r="IGC53" s="8"/>
      <c r="IGD53" s="8"/>
      <c r="IGE53" s="8"/>
      <c r="IGF53" s="8"/>
      <c r="IGG53" s="8"/>
      <c r="IGH53" s="8"/>
      <c r="IGI53" s="8"/>
      <c r="IGJ53" s="8"/>
      <c r="IGK53" s="8"/>
      <c r="IGL53" s="8"/>
      <c r="IGM53" s="8"/>
      <c r="IGN53" s="8"/>
      <c r="IGO53" s="8"/>
      <c r="IGP53" s="8"/>
      <c r="IGQ53" s="8"/>
      <c r="IGR53" s="8"/>
      <c r="IGS53" s="8"/>
      <c r="IGT53" s="8"/>
      <c r="IGU53" s="8"/>
      <c r="IGV53" s="8"/>
      <c r="IGW53" s="8"/>
      <c r="IGX53" s="8"/>
      <c r="IGY53" s="8"/>
      <c r="IGZ53" s="8"/>
      <c r="IHA53" s="8"/>
      <c r="IHB53" s="8"/>
      <c r="IHC53" s="8"/>
      <c r="IHD53" s="8"/>
      <c r="IHE53" s="8"/>
      <c r="IHF53" s="8"/>
      <c r="IHG53" s="8"/>
      <c r="IHH53" s="8"/>
      <c r="IHI53" s="8"/>
      <c r="IHJ53" s="8"/>
      <c r="IHK53" s="8"/>
      <c r="IHL53" s="8"/>
      <c r="IHM53" s="8"/>
      <c r="IHN53" s="8"/>
      <c r="IHO53" s="8"/>
      <c r="IHP53" s="8"/>
      <c r="IHQ53" s="8"/>
      <c r="IHR53" s="8"/>
      <c r="IHS53" s="8"/>
      <c r="IHT53" s="8"/>
      <c r="IHU53" s="8"/>
      <c r="IHV53" s="8"/>
      <c r="IHW53" s="8"/>
      <c r="IHX53" s="8"/>
      <c r="IHY53" s="8"/>
      <c r="IHZ53" s="8"/>
      <c r="IIA53" s="8"/>
      <c r="IIB53" s="8"/>
      <c r="IIC53" s="8"/>
      <c r="IID53" s="8"/>
      <c r="IIE53" s="8"/>
      <c r="IIF53" s="8"/>
      <c r="IIG53" s="8"/>
      <c r="IIH53" s="8"/>
      <c r="III53" s="8"/>
      <c r="IIJ53" s="8"/>
      <c r="IIK53" s="8"/>
      <c r="IIL53" s="8"/>
      <c r="IIM53" s="8"/>
      <c r="IIN53" s="8"/>
      <c r="IIO53" s="8"/>
      <c r="IIP53" s="8"/>
      <c r="IIQ53" s="8"/>
      <c r="IIR53" s="8"/>
      <c r="IIS53" s="8"/>
      <c r="IIT53" s="8"/>
      <c r="IIU53" s="8"/>
      <c r="IIV53" s="8"/>
      <c r="IIW53" s="8"/>
      <c r="IIX53" s="8"/>
      <c r="IIY53" s="8"/>
      <c r="IIZ53" s="8"/>
      <c r="IJA53" s="8"/>
      <c r="IJB53" s="8"/>
      <c r="IJC53" s="8"/>
      <c r="IJD53" s="8"/>
      <c r="IJE53" s="8"/>
      <c r="IJF53" s="8"/>
      <c r="IJG53" s="8"/>
      <c r="IJH53" s="8"/>
      <c r="IJI53" s="8"/>
      <c r="IJJ53" s="8"/>
      <c r="IJK53" s="8"/>
      <c r="IJL53" s="8"/>
      <c r="IJM53" s="8"/>
      <c r="IJN53" s="8"/>
      <c r="IJO53" s="8"/>
      <c r="IJP53" s="8"/>
      <c r="IJQ53" s="8"/>
      <c r="IJR53" s="8"/>
      <c r="IJS53" s="8"/>
      <c r="IJT53" s="8"/>
      <c r="IJU53" s="8"/>
      <c r="IJV53" s="8"/>
      <c r="IJW53" s="8"/>
      <c r="IJX53" s="8"/>
      <c r="IJY53" s="8"/>
      <c r="IJZ53" s="8"/>
      <c r="IKA53" s="8"/>
      <c r="IKB53" s="8"/>
      <c r="IKC53" s="8"/>
      <c r="IKD53" s="8"/>
      <c r="IKE53" s="8"/>
      <c r="IKF53" s="8"/>
      <c r="IKG53" s="8"/>
      <c r="IKH53" s="8"/>
      <c r="IKI53" s="8"/>
      <c r="IKJ53" s="8"/>
      <c r="IKK53" s="8"/>
      <c r="IKL53" s="8"/>
      <c r="IKM53" s="8"/>
      <c r="IKN53" s="8"/>
      <c r="IKO53" s="8"/>
      <c r="IKP53" s="8"/>
      <c r="IKQ53" s="8"/>
      <c r="IKR53" s="8"/>
      <c r="IKS53" s="8"/>
      <c r="IKT53" s="8"/>
      <c r="IKU53" s="8"/>
      <c r="IKV53" s="8"/>
      <c r="IKW53" s="8"/>
      <c r="IKX53" s="8"/>
      <c r="IKY53" s="8"/>
      <c r="IKZ53" s="8"/>
      <c r="ILA53" s="8"/>
      <c r="ILB53" s="8"/>
      <c r="ILC53" s="8"/>
      <c r="ILD53" s="8"/>
      <c r="ILE53" s="8"/>
      <c r="ILF53" s="8"/>
      <c r="ILG53" s="8"/>
      <c r="ILH53" s="8"/>
      <c r="ILI53" s="8"/>
      <c r="ILJ53" s="8"/>
      <c r="ILK53" s="8"/>
      <c r="ILL53" s="8"/>
      <c r="ILM53" s="8"/>
      <c r="ILN53" s="8"/>
      <c r="ILO53" s="8"/>
      <c r="ILP53" s="8"/>
      <c r="ILQ53" s="8"/>
      <c r="ILR53" s="8"/>
      <c r="ILS53" s="8"/>
      <c r="ILT53" s="8"/>
      <c r="ILU53" s="8"/>
      <c r="ILV53" s="8"/>
      <c r="ILW53" s="8"/>
      <c r="ILX53" s="8"/>
      <c r="ILY53" s="8"/>
      <c r="ILZ53" s="8"/>
      <c r="IMA53" s="8"/>
      <c r="IMB53" s="8"/>
      <c r="IMC53" s="8"/>
      <c r="IMD53" s="8"/>
      <c r="IME53" s="8"/>
      <c r="IMF53" s="8"/>
      <c r="IMG53" s="8"/>
      <c r="IMH53" s="8"/>
      <c r="IMI53" s="8"/>
      <c r="IMJ53" s="8"/>
      <c r="IMK53" s="8"/>
      <c r="IML53" s="8"/>
      <c r="IMM53" s="8"/>
      <c r="IMN53" s="8"/>
      <c r="IMO53" s="8"/>
      <c r="IMP53" s="8"/>
      <c r="IMQ53" s="8"/>
      <c r="IMR53" s="8"/>
      <c r="IMS53" s="8"/>
      <c r="IMT53" s="8"/>
      <c r="IMU53" s="8"/>
      <c r="IMV53" s="8"/>
      <c r="IMW53" s="8"/>
      <c r="IMX53" s="8"/>
      <c r="IMY53" s="8"/>
      <c r="IMZ53" s="8"/>
      <c r="INA53" s="8"/>
      <c r="INB53" s="8"/>
      <c r="INC53" s="8"/>
      <c r="IND53" s="8"/>
      <c r="INE53" s="8"/>
      <c r="INF53" s="8"/>
      <c r="ING53" s="8"/>
      <c r="INH53" s="8"/>
      <c r="INI53" s="8"/>
      <c r="INJ53" s="8"/>
      <c r="INK53" s="8"/>
      <c r="INL53" s="8"/>
      <c r="INM53" s="8"/>
      <c r="INN53" s="8"/>
      <c r="INO53" s="8"/>
      <c r="INP53" s="8"/>
      <c r="INQ53" s="8"/>
      <c r="INR53" s="8"/>
      <c r="INS53" s="8"/>
      <c r="INT53" s="8"/>
      <c r="INU53" s="8"/>
      <c r="INV53" s="8"/>
      <c r="INW53" s="8"/>
      <c r="INX53" s="8"/>
      <c r="INY53" s="8"/>
      <c r="INZ53" s="8"/>
      <c r="IOA53" s="8"/>
      <c r="IOB53" s="8"/>
      <c r="IOC53" s="8"/>
      <c r="IOD53" s="8"/>
      <c r="IOE53" s="8"/>
      <c r="IOF53" s="8"/>
      <c r="IOG53" s="8"/>
      <c r="IOH53" s="8"/>
      <c r="IOI53" s="8"/>
      <c r="IOJ53" s="8"/>
      <c r="IOK53" s="8"/>
      <c r="IOL53" s="8"/>
      <c r="IOM53" s="8"/>
      <c r="ION53" s="8"/>
      <c r="IOO53" s="8"/>
      <c r="IOP53" s="8"/>
      <c r="IOQ53" s="8"/>
      <c r="IOR53" s="8"/>
      <c r="IOS53" s="8"/>
      <c r="IOT53" s="8"/>
      <c r="IOU53" s="8"/>
      <c r="IOV53" s="8"/>
      <c r="IOW53" s="8"/>
      <c r="IOX53" s="8"/>
      <c r="IOY53" s="8"/>
      <c r="IOZ53" s="8"/>
      <c r="IPA53" s="8"/>
      <c r="IPB53" s="8"/>
      <c r="IPC53" s="8"/>
      <c r="IPD53" s="8"/>
      <c r="IPE53" s="8"/>
      <c r="IPF53" s="8"/>
      <c r="IPG53" s="8"/>
      <c r="IPH53" s="8"/>
      <c r="IPI53" s="8"/>
      <c r="IPJ53" s="8"/>
      <c r="IPK53" s="8"/>
      <c r="IPL53" s="8"/>
      <c r="IPM53" s="8"/>
      <c r="IPN53" s="8"/>
      <c r="IPO53" s="8"/>
      <c r="IPP53" s="8"/>
      <c r="IPQ53" s="8"/>
      <c r="IPR53" s="8"/>
      <c r="IPS53" s="8"/>
      <c r="IPT53" s="8"/>
      <c r="IPU53" s="8"/>
      <c r="IPV53" s="8"/>
      <c r="IPW53" s="8"/>
      <c r="IPX53" s="8"/>
      <c r="IPY53" s="8"/>
      <c r="IPZ53" s="8"/>
      <c r="IQA53" s="8"/>
      <c r="IQB53" s="8"/>
      <c r="IQC53" s="8"/>
      <c r="IQD53" s="8"/>
      <c r="IQE53" s="8"/>
      <c r="IQF53" s="8"/>
      <c r="IQG53" s="8"/>
      <c r="IQH53" s="8"/>
      <c r="IQI53" s="8"/>
      <c r="IQJ53" s="8"/>
      <c r="IQK53" s="8"/>
      <c r="IQL53" s="8"/>
      <c r="IQM53" s="8"/>
      <c r="IQN53" s="8"/>
      <c r="IQO53" s="8"/>
      <c r="IQP53" s="8"/>
      <c r="IQQ53" s="8"/>
      <c r="IQR53" s="8"/>
      <c r="IQS53" s="8"/>
      <c r="IQT53" s="8"/>
      <c r="IQU53" s="8"/>
      <c r="IQV53" s="8"/>
      <c r="IQW53" s="8"/>
      <c r="IQX53" s="8"/>
      <c r="IQY53" s="8"/>
      <c r="IQZ53" s="8"/>
      <c r="IRA53" s="8"/>
      <c r="IRB53" s="8"/>
      <c r="IRC53" s="8"/>
      <c r="IRD53" s="8"/>
      <c r="IRE53" s="8"/>
      <c r="IRF53" s="8"/>
      <c r="IRG53" s="8"/>
      <c r="IRH53" s="8"/>
      <c r="IRI53" s="8"/>
      <c r="IRJ53" s="8"/>
      <c r="IRK53" s="8"/>
      <c r="IRL53" s="8"/>
      <c r="IRM53" s="8"/>
      <c r="IRN53" s="8"/>
      <c r="IRO53" s="8"/>
      <c r="IRP53" s="8"/>
      <c r="IRQ53" s="8"/>
      <c r="IRR53" s="8"/>
      <c r="IRS53" s="8"/>
      <c r="IRT53" s="8"/>
      <c r="IRU53" s="8"/>
      <c r="IRV53" s="8"/>
      <c r="IRW53" s="8"/>
      <c r="IRX53" s="8"/>
      <c r="IRY53" s="8"/>
      <c r="IRZ53" s="8"/>
      <c r="ISA53" s="8"/>
      <c r="ISB53" s="8"/>
      <c r="ISC53" s="8"/>
      <c r="ISD53" s="8"/>
      <c r="ISE53" s="8"/>
      <c r="ISF53" s="8"/>
      <c r="ISG53" s="8"/>
      <c r="ISH53" s="8"/>
      <c r="ISI53" s="8"/>
      <c r="ISJ53" s="8"/>
      <c r="ISK53" s="8"/>
      <c r="ISL53" s="8"/>
      <c r="ISM53" s="8"/>
      <c r="ISN53" s="8"/>
      <c r="ISO53" s="8"/>
      <c r="ISP53" s="8"/>
      <c r="ISQ53" s="8"/>
      <c r="ISR53" s="8"/>
      <c r="ISS53" s="8"/>
      <c r="IST53" s="8"/>
      <c r="ISU53" s="8"/>
      <c r="ISV53" s="8"/>
      <c r="ISW53" s="8"/>
      <c r="ISX53" s="8"/>
      <c r="ISY53" s="8"/>
      <c r="ISZ53" s="8"/>
      <c r="ITA53" s="8"/>
      <c r="ITB53" s="8"/>
      <c r="ITC53" s="8"/>
      <c r="ITD53" s="8"/>
      <c r="ITE53" s="8"/>
      <c r="ITF53" s="8"/>
      <c r="ITG53" s="8"/>
      <c r="ITH53" s="8"/>
      <c r="ITI53" s="8"/>
      <c r="ITJ53" s="8"/>
      <c r="ITK53" s="8"/>
      <c r="ITL53" s="8"/>
      <c r="ITM53" s="8"/>
      <c r="ITN53" s="8"/>
      <c r="ITO53" s="8"/>
      <c r="ITP53" s="8"/>
      <c r="ITQ53" s="8"/>
      <c r="ITR53" s="8"/>
      <c r="ITS53" s="8"/>
      <c r="ITT53" s="8"/>
      <c r="ITU53" s="8"/>
      <c r="ITV53" s="8"/>
      <c r="ITW53" s="8"/>
      <c r="ITX53" s="8"/>
      <c r="ITY53" s="8"/>
      <c r="ITZ53" s="8"/>
      <c r="IUA53" s="8"/>
      <c r="IUB53" s="8"/>
      <c r="IUC53" s="8"/>
      <c r="IUD53" s="8"/>
      <c r="IUE53" s="8"/>
      <c r="IUF53" s="8"/>
      <c r="IUG53" s="8"/>
      <c r="IUH53" s="8"/>
      <c r="IUI53" s="8"/>
      <c r="IUJ53" s="8"/>
      <c r="IUK53" s="8"/>
      <c r="IUL53" s="8"/>
      <c r="IUM53" s="8"/>
      <c r="IUN53" s="8"/>
      <c r="IUO53" s="8"/>
      <c r="IUP53" s="8"/>
      <c r="IUQ53" s="8"/>
      <c r="IUR53" s="8"/>
      <c r="IUS53" s="8"/>
      <c r="IUT53" s="8"/>
      <c r="IUU53" s="8"/>
      <c r="IUV53" s="8"/>
      <c r="IUW53" s="8"/>
      <c r="IUX53" s="8"/>
      <c r="IUY53" s="8"/>
      <c r="IUZ53" s="8"/>
      <c r="IVA53" s="8"/>
      <c r="IVB53" s="8"/>
      <c r="IVC53" s="8"/>
      <c r="IVD53" s="8"/>
      <c r="IVE53" s="8"/>
      <c r="IVF53" s="8"/>
      <c r="IVG53" s="8"/>
      <c r="IVH53" s="8"/>
      <c r="IVI53" s="8"/>
      <c r="IVJ53" s="8"/>
      <c r="IVK53" s="8"/>
      <c r="IVL53" s="8"/>
      <c r="IVM53" s="8"/>
      <c r="IVN53" s="8"/>
      <c r="IVO53" s="8"/>
      <c r="IVP53" s="8"/>
      <c r="IVQ53" s="8"/>
      <c r="IVR53" s="8"/>
      <c r="IVS53" s="8"/>
      <c r="IVT53" s="8"/>
      <c r="IVU53" s="8"/>
      <c r="IVV53" s="8"/>
      <c r="IVW53" s="8"/>
      <c r="IVX53" s="8"/>
      <c r="IVY53" s="8"/>
      <c r="IVZ53" s="8"/>
      <c r="IWA53" s="8"/>
      <c r="IWB53" s="8"/>
      <c r="IWC53" s="8"/>
      <c r="IWD53" s="8"/>
      <c r="IWE53" s="8"/>
      <c r="IWF53" s="8"/>
      <c r="IWG53" s="8"/>
      <c r="IWH53" s="8"/>
      <c r="IWI53" s="8"/>
      <c r="IWJ53" s="8"/>
      <c r="IWK53" s="8"/>
      <c r="IWL53" s="8"/>
      <c r="IWM53" s="8"/>
      <c r="IWN53" s="8"/>
      <c r="IWO53" s="8"/>
      <c r="IWP53" s="8"/>
      <c r="IWQ53" s="8"/>
      <c r="IWR53" s="8"/>
      <c r="IWS53" s="8"/>
      <c r="IWT53" s="8"/>
      <c r="IWU53" s="8"/>
      <c r="IWV53" s="8"/>
      <c r="IWW53" s="8"/>
      <c r="IWX53" s="8"/>
      <c r="IWY53" s="8"/>
      <c r="IWZ53" s="8"/>
      <c r="IXA53" s="8"/>
      <c r="IXB53" s="8"/>
      <c r="IXC53" s="8"/>
      <c r="IXD53" s="8"/>
      <c r="IXE53" s="8"/>
      <c r="IXF53" s="8"/>
      <c r="IXG53" s="8"/>
      <c r="IXH53" s="8"/>
      <c r="IXI53" s="8"/>
      <c r="IXJ53" s="8"/>
      <c r="IXK53" s="8"/>
      <c r="IXL53" s="8"/>
      <c r="IXM53" s="8"/>
      <c r="IXN53" s="8"/>
      <c r="IXO53" s="8"/>
      <c r="IXP53" s="8"/>
      <c r="IXQ53" s="8"/>
      <c r="IXR53" s="8"/>
      <c r="IXS53" s="8"/>
      <c r="IXT53" s="8"/>
      <c r="IXU53" s="8"/>
      <c r="IXV53" s="8"/>
      <c r="IXW53" s="8"/>
      <c r="IXX53" s="8"/>
      <c r="IXY53" s="8"/>
      <c r="IXZ53" s="8"/>
      <c r="IYA53" s="8"/>
      <c r="IYB53" s="8"/>
      <c r="IYC53" s="8"/>
      <c r="IYD53" s="8"/>
      <c r="IYE53" s="8"/>
      <c r="IYF53" s="8"/>
      <c r="IYG53" s="8"/>
      <c r="IYH53" s="8"/>
      <c r="IYI53" s="8"/>
      <c r="IYJ53" s="8"/>
      <c r="IYK53" s="8"/>
      <c r="IYL53" s="8"/>
      <c r="IYM53" s="8"/>
      <c r="IYN53" s="8"/>
      <c r="IYO53" s="8"/>
      <c r="IYP53" s="8"/>
      <c r="IYQ53" s="8"/>
      <c r="IYR53" s="8"/>
      <c r="IYS53" s="8"/>
      <c r="IYT53" s="8"/>
      <c r="IYU53" s="8"/>
      <c r="IYV53" s="8"/>
      <c r="IYW53" s="8"/>
      <c r="IYX53" s="8"/>
      <c r="IYY53" s="8"/>
      <c r="IYZ53" s="8"/>
      <c r="IZA53" s="8"/>
      <c r="IZB53" s="8"/>
      <c r="IZC53" s="8"/>
      <c r="IZD53" s="8"/>
      <c r="IZE53" s="8"/>
      <c r="IZF53" s="8"/>
      <c r="IZG53" s="8"/>
      <c r="IZH53" s="8"/>
      <c r="IZI53" s="8"/>
      <c r="IZJ53" s="8"/>
      <c r="IZK53" s="8"/>
      <c r="IZL53" s="8"/>
      <c r="IZM53" s="8"/>
      <c r="IZN53" s="8"/>
      <c r="IZO53" s="8"/>
      <c r="IZP53" s="8"/>
      <c r="IZQ53" s="8"/>
      <c r="IZR53" s="8"/>
      <c r="IZS53" s="8"/>
      <c r="IZT53" s="8"/>
      <c r="IZU53" s="8"/>
      <c r="IZV53" s="8"/>
      <c r="IZW53" s="8"/>
      <c r="IZX53" s="8"/>
      <c r="IZY53" s="8"/>
      <c r="IZZ53" s="8"/>
      <c r="JAA53" s="8"/>
      <c r="JAB53" s="8"/>
      <c r="JAC53" s="8"/>
      <c r="JAD53" s="8"/>
      <c r="JAE53" s="8"/>
      <c r="JAF53" s="8"/>
      <c r="JAG53" s="8"/>
      <c r="JAH53" s="8"/>
      <c r="JAI53" s="8"/>
      <c r="JAJ53" s="8"/>
      <c r="JAK53" s="8"/>
      <c r="JAL53" s="8"/>
      <c r="JAM53" s="8"/>
      <c r="JAN53" s="8"/>
      <c r="JAO53" s="8"/>
      <c r="JAP53" s="8"/>
      <c r="JAQ53" s="8"/>
      <c r="JAR53" s="8"/>
      <c r="JAS53" s="8"/>
      <c r="JAT53" s="8"/>
      <c r="JAU53" s="8"/>
      <c r="JAV53" s="8"/>
      <c r="JAW53" s="8"/>
      <c r="JAX53" s="8"/>
      <c r="JAY53" s="8"/>
      <c r="JAZ53" s="8"/>
      <c r="JBA53" s="8"/>
      <c r="JBB53" s="8"/>
      <c r="JBC53" s="8"/>
      <c r="JBD53" s="8"/>
      <c r="JBE53" s="8"/>
      <c r="JBF53" s="8"/>
      <c r="JBG53" s="8"/>
      <c r="JBH53" s="8"/>
      <c r="JBI53" s="8"/>
      <c r="JBJ53" s="8"/>
      <c r="JBK53" s="8"/>
      <c r="JBL53" s="8"/>
      <c r="JBM53" s="8"/>
      <c r="JBN53" s="8"/>
      <c r="JBO53" s="8"/>
      <c r="JBP53" s="8"/>
      <c r="JBQ53" s="8"/>
      <c r="JBR53" s="8"/>
      <c r="JBS53" s="8"/>
      <c r="JBT53" s="8"/>
      <c r="JBU53" s="8"/>
      <c r="JBV53" s="8"/>
      <c r="JBW53" s="8"/>
      <c r="JBX53" s="8"/>
      <c r="JBY53" s="8"/>
      <c r="JBZ53" s="8"/>
      <c r="JCA53" s="8"/>
      <c r="JCB53" s="8"/>
      <c r="JCC53" s="8"/>
      <c r="JCD53" s="8"/>
      <c r="JCE53" s="8"/>
      <c r="JCF53" s="8"/>
      <c r="JCG53" s="8"/>
      <c r="JCH53" s="8"/>
      <c r="JCI53" s="8"/>
      <c r="JCJ53" s="8"/>
      <c r="JCK53" s="8"/>
      <c r="JCL53" s="8"/>
      <c r="JCM53" s="8"/>
      <c r="JCN53" s="8"/>
      <c r="JCO53" s="8"/>
      <c r="JCP53" s="8"/>
      <c r="JCQ53" s="8"/>
      <c r="JCR53" s="8"/>
      <c r="JCS53" s="8"/>
      <c r="JCT53" s="8"/>
      <c r="JCU53" s="8"/>
      <c r="JCV53" s="8"/>
      <c r="JCW53" s="8"/>
      <c r="JCX53" s="8"/>
      <c r="JCY53" s="8"/>
      <c r="JCZ53" s="8"/>
      <c r="JDA53" s="8"/>
      <c r="JDB53" s="8"/>
      <c r="JDC53" s="8"/>
      <c r="JDD53" s="8"/>
      <c r="JDE53" s="8"/>
      <c r="JDF53" s="8"/>
      <c r="JDG53" s="8"/>
      <c r="JDH53" s="8"/>
      <c r="JDI53" s="8"/>
      <c r="JDJ53" s="8"/>
      <c r="JDK53" s="8"/>
      <c r="JDL53" s="8"/>
      <c r="JDM53" s="8"/>
      <c r="JDN53" s="8"/>
      <c r="JDO53" s="8"/>
      <c r="JDP53" s="8"/>
      <c r="JDQ53" s="8"/>
      <c r="JDR53" s="8"/>
      <c r="JDS53" s="8"/>
      <c r="JDT53" s="8"/>
      <c r="JDU53" s="8"/>
      <c r="JDV53" s="8"/>
      <c r="JDW53" s="8"/>
      <c r="JDX53" s="8"/>
      <c r="JDY53" s="8"/>
      <c r="JDZ53" s="8"/>
      <c r="JEA53" s="8"/>
      <c r="JEB53" s="8"/>
      <c r="JEC53" s="8"/>
      <c r="JED53" s="8"/>
      <c r="JEE53" s="8"/>
      <c r="JEF53" s="8"/>
      <c r="JEG53" s="8"/>
      <c r="JEH53" s="8"/>
      <c r="JEI53" s="8"/>
      <c r="JEJ53" s="8"/>
      <c r="JEK53" s="8"/>
      <c r="JEL53" s="8"/>
      <c r="JEM53" s="8"/>
      <c r="JEN53" s="8"/>
      <c r="JEO53" s="8"/>
      <c r="JEP53" s="8"/>
      <c r="JEQ53" s="8"/>
      <c r="JER53" s="8"/>
      <c r="JES53" s="8"/>
      <c r="JET53" s="8"/>
      <c r="JEU53" s="8"/>
      <c r="JEV53" s="8"/>
      <c r="JEW53" s="8"/>
      <c r="JEX53" s="8"/>
      <c r="JEY53" s="8"/>
      <c r="JEZ53" s="8"/>
      <c r="JFA53" s="8"/>
      <c r="JFB53" s="8"/>
      <c r="JFC53" s="8"/>
      <c r="JFD53" s="8"/>
      <c r="JFE53" s="8"/>
      <c r="JFF53" s="8"/>
      <c r="JFG53" s="8"/>
      <c r="JFH53" s="8"/>
      <c r="JFI53" s="8"/>
      <c r="JFJ53" s="8"/>
      <c r="JFK53" s="8"/>
      <c r="JFL53" s="8"/>
      <c r="JFM53" s="8"/>
      <c r="JFN53" s="8"/>
      <c r="JFO53" s="8"/>
      <c r="JFP53" s="8"/>
      <c r="JFQ53" s="8"/>
      <c r="JFR53" s="8"/>
      <c r="JFS53" s="8"/>
      <c r="JFT53" s="8"/>
      <c r="JFU53" s="8"/>
      <c r="JFV53" s="8"/>
      <c r="JFW53" s="8"/>
      <c r="JFX53" s="8"/>
      <c r="JFY53" s="8"/>
      <c r="JFZ53" s="8"/>
      <c r="JGA53" s="8"/>
      <c r="JGB53" s="8"/>
      <c r="JGC53" s="8"/>
      <c r="JGD53" s="8"/>
      <c r="JGE53" s="8"/>
      <c r="JGF53" s="8"/>
      <c r="JGG53" s="8"/>
      <c r="JGH53" s="8"/>
      <c r="JGI53" s="8"/>
      <c r="JGJ53" s="8"/>
      <c r="JGK53" s="8"/>
      <c r="JGL53" s="8"/>
      <c r="JGM53" s="8"/>
      <c r="JGN53" s="8"/>
      <c r="JGO53" s="8"/>
      <c r="JGP53" s="8"/>
      <c r="JGQ53" s="8"/>
      <c r="JGR53" s="8"/>
      <c r="JGS53" s="8"/>
      <c r="JGT53" s="8"/>
      <c r="JGU53" s="8"/>
      <c r="JGV53" s="8"/>
      <c r="JGW53" s="8"/>
      <c r="JGX53" s="8"/>
      <c r="JGY53" s="8"/>
      <c r="JGZ53" s="8"/>
      <c r="JHA53" s="8"/>
      <c r="JHB53" s="8"/>
      <c r="JHC53" s="8"/>
      <c r="JHD53" s="8"/>
      <c r="JHE53" s="8"/>
      <c r="JHF53" s="8"/>
      <c r="JHG53" s="8"/>
      <c r="JHH53" s="8"/>
      <c r="JHI53" s="8"/>
      <c r="JHJ53" s="8"/>
      <c r="JHK53" s="8"/>
      <c r="JHL53" s="8"/>
      <c r="JHM53" s="8"/>
      <c r="JHN53" s="8"/>
      <c r="JHO53" s="8"/>
      <c r="JHP53" s="8"/>
      <c r="JHQ53" s="8"/>
      <c r="JHR53" s="8"/>
      <c r="JHS53" s="8"/>
      <c r="JHT53" s="8"/>
      <c r="JHU53" s="8"/>
      <c r="JHV53" s="8"/>
      <c r="JHW53" s="8"/>
      <c r="JHX53" s="8"/>
      <c r="JHY53" s="8"/>
      <c r="JHZ53" s="8"/>
      <c r="JIA53" s="8"/>
      <c r="JIB53" s="8"/>
      <c r="JIC53" s="8"/>
      <c r="JID53" s="8"/>
      <c r="JIE53" s="8"/>
      <c r="JIF53" s="8"/>
      <c r="JIG53" s="8"/>
      <c r="JIH53" s="8"/>
      <c r="JII53" s="8"/>
      <c r="JIJ53" s="8"/>
      <c r="JIK53" s="8"/>
      <c r="JIL53" s="8"/>
      <c r="JIM53" s="8"/>
      <c r="JIN53" s="8"/>
      <c r="JIO53" s="8"/>
      <c r="JIP53" s="8"/>
      <c r="JIQ53" s="8"/>
      <c r="JIR53" s="8"/>
      <c r="JIS53" s="8"/>
      <c r="JIT53" s="8"/>
      <c r="JIU53" s="8"/>
      <c r="JIV53" s="8"/>
      <c r="JIW53" s="8"/>
      <c r="JIX53" s="8"/>
      <c r="JIY53" s="8"/>
      <c r="JIZ53" s="8"/>
      <c r="JJA53" s="8"/>
      <c r="JJB53" s="8"/>
      <c r="JJC53" s="8"/>
      <c r="JJD53" s="8"/>
      <c r="JJE53" s="8"/>
      <c r="JJF53" s="8"/>
      <c r="JJG53" s="8"/>
      <c r="JJH53" s="8"/>
      <c r="JJI53" s="8"/>
      <c r="JJJ53" s="8"/>
      <c r="JJK53" s="8"/>
      <c r="JJL53" s="8"/>
      <c r="JJM53" s="8"/>
      <c r="JJN53" s="8"/>
      <c r="JJO53" s="8"/>
      <c r="JJP53" s="8"/>
      <c r="JJQ53" s="8"/>
      <c r="JJR53" s="8"/>
      <c r="JJS53" s="8"/>
      <c r="JJT53" s="8"/>
      <c r="JJU53" s="8"/>
      <c r="JJV53" s="8"/>
      <c r="JJW53" s="8"/>
      <c r="JJX53" s="8"/>
      <c r="JJY53" s="8"/>
      <c r="JJZ53" s="8"/>
      <c r="JKA53" s="8"/>
      <c r="JKB53" s="8"/>
      <c r="JKC53" s="8"/>
      <c r="JKD53" s="8"/>
      <c r="JKE53" s="8"/>
      <c r="JKF53" s="8"/>
      <c r="JKG53" s="8"/>
      <c r="JKH53" s="8"/>
      <c r="JKI53" s="8"/>
      <c r="JKJ53" s="8"/>
      <c r="JKK53" s="8"/>
      <c r="JKL53" s="8"/>
      <c r="JKM53" s="8"/>
      <c r="JKN53" s="8"/>
      <c r="JKO53" s="8"/>
      <c r="JKP53" s="8"/>
      <c r="JKQ53" s="8"/>
      <c r="JKR53" s="8"/>
      <c r="JKS53" s="8"/>
      <c r="JKT53" s="8"/>
      <c r="JKU53" s="8"/>
      <c r="JKV53" s="8"/>
      <c r="JKW53" s="8"/>
      <c r="JKX53" s="8"/>
      <c r="JKY53" s="8"/>
      <c r="JKZ53" s="8"/>
      <c r="JLA53" s="8"/>
      <c r="JLB53" s="8"/>
      <c r="JLC53" s="8"/>
      <c r="JLD53" s="8"/>
      <c r="JLE53" s="8"/>
      <c r="JLF53" s="8"/>
      <c r="JLG53" s="8"/>
      <c r="JLH53" s="8"/>
      <c r="JLI53" s="8"/>
      <c r="JLJ53" s="8"/>
      <c r="JLK53" s="8"/>
      <c r="JLL53" s="8"/>
      <c r="JLM53" s="8"/>
      <c r="JLN53" s="8"/>
      <c r="JLO53" s="8"/>
      <c r="JLP53" s="8"/>
      <c r="JLQ53" s="8"/>
      <c r="JLR53" s="8"/>
      <c r="JLS53" s="8"/>
      <c r="JLT53" s="8"/>
      <c r="JLU53" s="8"/>
      <c r="JLV53" s="8"/>
      <c r="JLW53" s="8"/>
      <c r="JLX53" s="8"/>
      <c r="JLY53" s="8"/>
      <c r="JLZ53" s="8"/>
      <c r="JMA53" s="8"/>
      <c r="JMB53" s="8"/>
      <c r="JMC53" s="8"/>
      <c r="JMD53" s="8"/>
      <c r="JME53" s="8"/>
      <c r="JMF53" s="8"/>
      <c r="JMG53" s="8"/>
      <c r="JMH53" s="8"/>
      <c r="JMI53" s="8"/>
      <c r="JMJ53" s="8"/>
      <c r="JMK53" s="8"/>
      <c r="JML53" s="8"/>
      <c r="JMM53" s="8"/>
      <c r="JMN53" s="8"/>
      <c r="JMO53" s="8"/>
      <c r="JMP53" s="8"/>
      <c r="JMQ53" s="8"/>
      <c r="JMR53" s="8"/>
      <c r="JMS53" s="8"/>
      <c r="JMT53" s="8"/>
      <c r="JMU53" s="8"/>
      <c r="JMV53" s="8"/>
      <c r="JMW53" s="8"/>
      <c r="JMX53" s="8"/>
      <c r="JMY53" s="8"/>
      <c r="JMZ53" s="8"/>
      <c r="JNA53" s="8"/>
      <c r="JNB53" s="8"/>
      <c r="JNC53" s="8"/>
      <c r="JND53" s="8"/>
      <c r="JNE53" s="8"/>
      <c r="JNF53" s="8"/>
      <c r="JNG53" s="8"/>
      <c r="JNH53" s="8"/>
      <c r="JNI53" s="8"/>
      <c r="JNJ53" s="8"/>
      <c r="JNK53" s="8"/>
      <c r="JNL53" s="8"/>
      <c r="JNM53" s="8"/>
      <c r="JNN53" s="8"/>
      <c r="JNO53" s="8"/>
      <c r="JNP53" s="8"/>
      <c r="JNQ53" s="8"/>
      <c r="JNR53" s="8"/>
      <c r="JNS53" s="8"/>
      <c r="JNT53" s="8"/>
      <c r="JNU53" s="8"/>
      <c r="JNV53" s="8"/>
      <c r="JNW53" s="8"/>
      <c r="JNX53" s="8"/>
      <c r="JNY53" s="8"/>
      <c r="JNZ53" s="8"/>
      <c r="JOA53" s="8"/>
      <c r="JOB53" s="8"/>
      <c r="JOC53" s="8"/>
      <c r="JOD53" s="8"/>
      <c r="JOE53" s="8"/>
      <c r="JOF53" s="8"/>
      <c r="JOG53" s="8"/>
      <c r="JOH53" s="8"/>
      <c r="JOI53" s="8"/>
      <c r="JOJ53" s="8"/>
      <c r="JOK53" s="8"/>
      <c r="JOL53" s="8"/>
      <c r="JOM53" s="8"/>
      <c r="JON53" s="8"/>
      <c r="JOO53" s="8"/>
      <c r="JOP53" s="8"/>
      <c r="JOQ53" s="8"/>
      <c r="JOR53" s="8"/>
      <c r="JOS53" s="8"/>
      <c r="JOT53" s="8"/>
      <c r="JOU53" s="8"/>
      <c r="JOV53" s="8"/>
      <c r="JOW53" s="8"/>
      <c r="JOX53" s="8"/>
      <c r="JOY53" s="8"/>
      <c r="JOZ53" s="8"/>
      <c r="JPA53" s="8"/>
      <c r="JPB53" s="8"/>
      <c r="JPC53" s="8"/>
      <c r="JPD53" s="8"/>
      <c r="JPE53" s="8"/>
      <c r="JPF53" s="8"/>
      <c r="JPG53" s="8"/>
      <c r="JPH53" s="8"/>
      <c r="JPI53" s="8"/>
      <c r="JPJ53" s="8"/>
      <c r="JPK53" s="8"/>
      <c r="JPL53" s="8"/>
      <c r="JPM53" s="8"/>
      <c r="JPN53" s="8"/>
      <c r="JPO53" s="8"/>
      <c r="JPP53" s="8"/>
      <c r="JPQ53" s="8"/>
      <c r="JPR53" s="8"/>
      <c r="JPS53" s="8"/>
      <c r="JPT53" s="8"/>
      <c r="JPU53" s="8"/>
      <c r="JPV53" s="8"/>
      <c r="JPW53" s="8"/>
      <c r="JPX53" s="8"/>
      <c r="JPY53" s="8"/>
      <c r="JPZ53" s="8"/>
      <c r="JQA53" s="8"/>
      <c r="JQB53" s="8"/>
      <c r="JQC53" s="8"/>
      <c r="JQD53" s="8"/>
      <c r="JQE53" s="8"/>
      <c r="JQF53" s="8"/>
      <c r="JQG53" s="8"/>
      <c r="JQH53" s="8"/>
      <c r="JQI53" s="8"/>
      <c r="JQJ53" s="8"/>
      <c r="JQK53" s="8"/>
      <c r="JQL53" s="8"/>
      <c r="JQM53" s="8"/>
      <c r="JQN53" s="8"/>
      <c r="JQO53" s="8"/>
      <c r="JQP53" s="8"/>
      <c r="JQQ53" s="8"/>
      <c r="JQR53" s="8"/>
      <c r="JQS53" s="8"/>
      <c r="JQT53" s="8"/>
      <c r="JQU53" s="8"/>
      <c r="JQV53" s="8"/>
      <c r="JQW53" s="8"/>
      <c r="JQX53" s="8"/>
      <c r="JQY53" s="8"/>
      <c r="JQZ53" s="8"/>
      <c r="JRA53" s="8"/>
      <c r="JRB53" s="8"/>
      <c r="JRC53" s="8"/>
      <c r="JRD53" s="8"/>
      <c r="JRE53" s="8"/>
      <c r="JRF53" s="8"/>
      <c r="JRG53" s="8"/>
      <c r="JRH53" s="8"/>
      <c r="JRI53" s="8"/>
      <c r="JRJ53" s="8"/>
      <c r="JRK53" s="8"/>
      <c r="JRL53" s="8"/>
      <c r="JRM53" s="8"/>
      <c r="JRN53" s="8"/>
      <c r="JRO53" s="8"/>
      <c r="JRP53" s="8"/>
      <c r="JRQ53" s="8"/>
      <c r="JRR53" s="8"/>
      <c r="JRS53" s="8"/>
      <c r="JRT53" s="8"/>
      <c r="JRU53" s="8"/>
      <c r="JRV53" s="8"/>
      <c r="JRW53" s="8"/>
      <c r="JRX53" s="8"/>
      <c r="JRY53" s="8"/>
      <c r="JRZ53" s="8"/>
      <c r="JSA53" s="8"/>
      <c r="JSB53" s="8"/>
      <c r="JSC53" s="8"/>
      <c r="JSD53" s="8"/>
      <c r="JSE53" s="8"/>
      <c r="JSF53" s="8"/>
      <c r="JSG53" s="8"/>
      <c r="JSH53" s="8"/>
      <c r="JSI53" s="8"/>
      <c r="JSJ53" s="8"/>
      <c r="JSK53" s="8"/>
      <c r="JSL53" s="8"/>
      <c r="JSM53" s="8"/>
      <c r="JSN53" s="8"/>
      <c r="JSO53" s="8"/>
      <c r="JSP53" s="8"/>
      <c r="JSQ53" s="8"/>
      <c r="JSR53" s="8"/>
      <c r="JSS53" s="8"/>
      <c r="JST53" s="8"/>
      <c r="JSU53" s="8"/>
      <c r="JSV53" s="8"/>
      <c r="JSW53" s="8"/>
      <c r="JSX53" s="8"/>
      <c r="JSY53" s="8"/>
      <c r="JSZ53" s="8"/>
      <c r="JTA53" s="8"/>
      <c r="JTB53" s="8"/>
      <c r="JTC53" s="8"/>
      <c r="JTD53" s="8"/>
      <c r="JTE53" s="8"/>
      <c r="JTF53" s="8"/>
      <c r="JTG53" s="8"/>
      <c r="JTH53" s="8"/>
      <c r="JTI53" s="8"/>
      <c r="JTJ53" s="8"/>
      <c r="JTK53" s="8"/>
      <c r="JTL53" s="8"/>
      <c r="JTM53" s="8"/>
      <c r="JTN53" s="8"/>
      <c r="JTO53" s="8"/>
      <c r="JTP53" s="8"/>
      <c r="JTQ53" s="8"/>
      <c r="JTR53" s="8"/>
      <c r="JTS53" s="8"/>
      <c r="JTT53" s="8"/>
      <c r="JTU53" s="8"/>
      <c r="JTV53" s="8"/>
      <c r="JTW53" s="8"/>
      <c r="JTX53" s="8"/>
      <c r="JTY53" s="8"/>
      <c r="JTZ53" s="8"/>
      <c r="JUA53" s="8"/>
      <c r="JUB53" s="8"/>
      <c r="JUC53" s="8"/>
      <c r="JUD53" s="8"/>
      <c r="JUE53" s="8"/>
      <c r="JUF53" s="8"/>
      <c r="JUG53" s="8"/>
      <c r="JUH53" s="8"/>
      <c r="JUI53" s="8"/>
      <c r="JUJ53" s="8"/>
      <c r="JUK53" s="8"/>
      <c r="JUL53" s="8"/>
      <c r="JUM53" s="8"/>
      <c r="JUN53" s="8"/>
      <c r="JUO53" s="8"/>
      <c r="JUP53" s="8"/>
      <c r="JUQ53" s="8"/>
      <c r="JUR53" s="8"/>
      <c r="JUS53" s="8"/>
      <c r="JUT53" s="8"/>
      <c r="JUU53" s="8"/>
      <c r="JUV53" s="8"/>
      <c r="JUW53" s="8"/>
      <c r="JUX53" s="8"/>
      <c r="JUY53" s="8"/>
      <c r="JUZ53" s="8"/>
      <c r="JVA53" s="8"/>
      <c r="JVB53" s="8"/>
      <c r="JVC53" s="8"/>
      <c r="JVD53" s="8"/>
      <c r="JVE53" s="8"/>
      <c r="JVF53" s="8"/>
      <c r="JVG53" s="8"/>
      <c r="JVH53" s="8"/>
      <c r="JVI53" s="8"/>
      <c r="JVJ53" s="8"/>
      <c r="JVK53" s="8"/>
      <c r="JVL53" s="8"/>
      <c r="JVM53" s="8"/>
      <c r="JVN53" s="8"/>
      <c r="JVO53" s="8"/>
      <c r="JVP53" s="8"/>
      <c r="JVQ53" s="8"/>
      <c r="JVR53" s="8"/>
      <c r="JVS53" s="8"/>
      <c r="JVT53" s="8"/>
      <c r="JVU53" s="8"/>
      <c r="JVV53" s="8"/>
      <c r="JVW53" s="8"/>
      <c r="JVX53" s="8"/>
      <c r="JVY53" s="8"/>
      <c r="JVZ53" s="8"/>
      <c r="JWA53" s="8"/>
      <c r="JWB53" s="8"/>
      <c r="JWC53" s="8"/>
      <c r="JWD53" s="8"/>
      <c r="JWE53" s="8"/>
      <c r="JWF53" s="8"/>
      <c r="JWG53" s="8"/>
      <c r="JWH53" s="8"/>
      <c r="JWI53" s="8"/>
      <c r="JWJ53" s="8"/>
      <c r="JWK53" s="8"/>
      <c r="JWL53" s="8"/>
      <c r="JWM53" s="8"/>
      <c r="JWN53" s="8"/>
      <c r="JWO53" s="8"/>
      <c r="JWP53" s="8"/>
      <c r="JWQ53" s="8"/>
      <c r="JWR53" s="8"/>
      <c r="JWS53" s="8"/>
      <c r="JWT53" s="8"/>
      <c r="JWU53" s="8"/>
      <c r="JWV53" s="8"/>
      <c r="JWW53" s="8"/>
      <c r="JWX53" s="8"/>
      <c r="JWY53" s="8"/>
      <c r="JWZ53" s="8"/>
      <c r="JXA53" s="8"/>
      <c r="JXB53" s="8"/>
      <c r="JXC53" s="8"/>
      <c r="JXD53" s="8"/>
      <c r="JXE53" s="8"/>
      <c r="JXF53" s="8"/>
      <c r="JXG53" s="8"/>
      <c r="JXH53" s="8"/>
      <c r="JXI53" s="8"/>
      <c r="JXJ53" s="8"/>
      <c r="JXK53" s="8"/>
      <c r="JXL53" s="8"/>
      <c r="JXM53" s="8"/>
      <c r="JXN53" s="8"/>
      <c r="JXO53" s="8"/>
      <c r="JXP53" s="8"/>
      <c r="JXQ53" s="8"/>
      <c r="JXR53" s="8"/>
      <c r="JXS53" s="8"/>
      <c r="JXT53" s="8"/>
      <c r="JXU53" s="8"/>
      <c r="JXV53" s="8"/>
      <c r="JXW53" s="8"/>
      <c r="JXX53" s="8"/>
      <c r="JXY53" s="8"/>
      <c r="JXZ53" s="8"/>
      <c r="JYA53" s="8"/>
      <c r="JYB53" s="8"/>
      <c r="JYC53" s="8"/>
      <c r="JYD53" s="8"/>
      <c r="JYE53" s="8"/>
      <c r="JYF53" s="8"/>
      <c r="JYG53" s="8"/>
      <c r="JYH53" s="8"/>
      <c r="JYI53" s="8"/>
      <c r="JYJ53" s="8"/>
      <c r="JYK53" s="8"/>
      <c r="JYL53" s="8"/>
      <c r="JYM53" s="8"/>
      <c r="JYN53" s="8"/>
      <c r="JYO53" s="8"/>
      <c r="JYP53" s="8"/>
      <c r="JYQ53" s="8"/>
      <c r="JYR53" s="8"/>
      <c r="JYS53" s="8"/>
      <c r="JYT53" s="8"/>
      <c r="JYU53" s="8"/>
      <c r="JYV53" s="8"/>
      <c r="JYW53" s="8"/>
      <c r="JYX53" s="8"/>
      <c r="JYY53" s="8"/>
      <c r="JYZ53" s="8"/>
      <c r="JZA53" s="8"/>
      <c r="JZB53" s="8"/>
      <c r="JZC53" s="8"/>
      <c r="JZD53" s="8"/>
      <c r="JZE53" s="8"/>
      <c r="JZF53" s="8"/>
      <c r="JZG53" s="8"/>
      <c r="JZH53" s="8"/>
      <c r="JZI53" s="8"/>
      <c r="JZJ53" s="8"/>
      <c r="JZK53" s="8"/>
      <c r="JZL53" s="8"/>
      <c r="JZM53" s="8"/>
      <c r="JZN53" s="8"/>
      <c r="JZO53" s="8"/>
      <c r="JZP53" s="8"/>
      <c r="JZQ53" s="8"/>
      <c r="JZR53" s="8"/>
      <c r="JZS53" s="8"/>
      <c r="JZT53" s="8"/>
      <c r="JZU53" s="8"/>
      <c r="JZV53" s="8"/>
      <c r="JZW53" s="8"/>
      <c r="JZX53" s="8"/>
      <c r="JZY53" s="8"/>
      <c r="JZZ53" s="8"/>
      <c r="KAA53" s="8"/>
      <c r="KAB53" s="8"/>
      <c r="KAC53" s="8"/>
      <c r="KAD53" s="8"/>
      <c r="KAE53" s="8"/>
      <c r="KAF53" s="8"/>
      <c r="KAG53" s="8"/>
      <c r="KAH53" s="8"/>
      <c r="KAI53" s="8"/>
      <c r="KAJ53" s="8"/>
      <c r="KAK53" s="8"/>
      <c r="KAL53" s="8"/>
      <c r="KAM53" s="8"/>
      <c r="KAN53" s="8"/>
      <c r="KAO53" s="8"/>
      <c r="KAP53" s="8"/>
      <c r="KAQ53" s="8"/>
      <c r="KAR53" s="8"/>
      <c r="KAS53" s="8"/>
      <c r="KAT53" s="8"/>
      <c r="KAU53" s="8"/>
      <c r="KAV53" s="8"/>
      <c r="KAW53" s="8"/>
      <c r="KAX53" s="8"/>
      <c r="KAY53" s="8"/>
      <c r="KAZ53" s="8"/>
      <c r="KBA53" s="8"/>
      <c r="KBB53" s="8"/>
      <c r="KBC53" s="8"/>
      <c r="KBD53" s="8"/>
      <c r="KBE53" s="8"/>
      <c r="KBF53" s="8"/>
      <c r="KBG53" s="8"/>
      <c r="KBH53" s="8"/>
      <c r="KBI53" s="8"/>
      <c r="KBJ53" s="8"/>
      <c r="KBK53" s="8"/>
      <c r="KBL53" s="8"/>
      <c r="KBM53" s="8"/>
      <c r="KBN53" s="8"/>
      <c r="KBO53" s="8"/>
      <c r="KBP53" s="8"/>
      <c r="KBQ53" s="8"/>
      <c r="KBR53" s="8"/>
      <c r="KBS53" s="8"/>
      <c r="KBT53" s="8"/>
      <c r="KBU53" s="8"/>
      <c r="KBV53" s="8"/>
      <c r="KBW53" s="8"/>
      <c r="KBX53" s="8"/>
      <c r="KBY53" s="8"/>
      <c r="KBZ53" s="8"/>
      <c r="KCA53" s="8"/>
      <c r="KCB53" s="8"/>
      <c r="KCC53" s="8"/>
      <c r="KCD53" s="8"/>
      <c r="KCE53" s="8"/>
      <c r="KCF53" s="8"/>
      <c r="KCG53" s="8"/>
      <c r="KCH53" s="8"/>
      <c r="KCI53" s="8"/>
      <c r="KCJ53" s="8"/>
      <c r="KCK53" s="8"/>
      <c r="KCL53" s="8"/>
      <c r="KCM53" s="8"/>
      <c r="KCN53" s="8"/>
      <c r="KCO53" s="8"/>
      <c r="KCP53" s="8"/>
      <c r="KCQ53" s="8"/>
      <c r="KCR53" s="8"/>
      <c r="KCS53" s="8"/>
      <c r="KCT53" s="8"/>
      <c r="KCU53" s="8"/>
      <c r="KCV53" s="8"/>
      <c r="KCW53" s="8"/>
      <c r="KCX53" s="8"/>
      <c r="KCY53" s="8"/>
      <c r="KCZ53" s="8"/>
      <c r="KDA53" s="8"/>
      <c r="KDB53" s="8"/>
      <c r="KDC53" s="8"/>
      <c r="KDD53" s="8"/>
      <c r="KDE53" s="8"/>
      <c r="KDF53" s="8"/>
      <c r="KDG53" s="8"/>
      <c r="KDH53" s="8"/>
      <c r="KDI53" s="8"/>
      <c r="KDJ53" s="8"/>
      <c r="KDK53" s="8"/>
      <c r="KDL53" s="8"/>
      <c r="KDM53" s="8"/>
      <c r="KDN53" s="8"/>
      <c r="KDO53" s="8"/>
      <c r="KDP53" s="8"/>
      <c r="KDQ53" s="8"/>
      <c r="KDR53" s="8"/>
      <c r="KDS53" s="8"/>
      <c r="KDT53" s="8"/>
      <c r="KDU53" s="8"/>
      <c r="KDV53" s="8"/>
      <c r="KDW53" s="8"/>
      <c r="KDX53" s="8"/>
      <c r="KDY53" s="8"/>
      <c r="KDZ53" s="8"/>
      <c r="KEA53" s="8"/>
      <c r="KEB53" s="8"/>
      <c r="KEC53" s="8"/>
      <c r="KED53" s="8"/>
      <c r="KEE53" s="8"/>
      <c r="KEF53" s="8"/>
      <c r="KEG53" s="8"/>
      <c r="KEH53" s="8"/>
      <c r="KEI53" s="8"/>
      <c r="KEJ53" s="8"/>
      <c r="KEK53" s="8"/>
      <c r="KEL53" s="8"/>
      <c r="KEM53" s="8"/>
      <c r="KEN53" s="8"/>
      <c r="KEO53" s="8"/>
      <c r="KEP53" s="8"/>
      <c r="KEQ53" s="8"/>
      <c r="KER53" s="8"/>
      <c r="KES53" s="8"/>
      <c r="KET53" s="8"/>
      <c r="KEU53" s="8"/>
      <c r="KEV53" s="8"/>
      <c r="KEW53" s="8"/>
      <c r="KEX53" s="8"/>
      <c r="KEY53" s="8"/>
      <c r="KEZ53" s="8"/>
      <c r="KFA53" s="8"/>
      <c r="KFB53" s="8"/>
      <c r="KFC53" s="8"/>
      <c r="KFD53" s="8"/>
      <c r="KFE53" s="8"/>
      <c r="KFF53" s="8"/>
      <c r="KFG53" s="8"/>
      <c r="KFH53" s="8"/>
      <c r="KFI53" s="8"/>
      <c r="KFJ53" s="8"/>
      <c r="KFK53" s="8"/>
      <c r="KFL53" s="8"/>
      <c r="KFM53" s="8"/>
      <c r="KFN53" s="8"/>
      <c r="KFO53" s="8"/>
      <c r="KFP53" s="8"/>
      <c r="KFQ53" s="8"/>
      <c r="KFR53" s="8"/>
      <c r="KFS53" s="8"/>
      <c r="KFT53" s="8"/>
      <c r="KFU53" s="8"/>
      <c r="KFV53" s="8"/>
      <c r="KFW53" s="8"/>
      <c r="KFX53" s="8"/>
      <c r="KFY53" s="8"/>
      <c r="KFZ53" s="8"/>
      <c r="KGA53" s="8"/>
      <c r="KGB53" s="8"/>
      <c r="KGC53" s="8"/>
      <c r="KGD53" s="8"/>
      <c r="KGE53" s="8"/>
      <c r="KGF53" s="8"/>
      <c r="KGG53" s="8"/>
      <c r="KGH53" s="8"/>
      <c r="KGI53" s="8"/>
      <c r="KGJ53" s="8"/>
      <c r="KGK53" s="8"/>
      <c r="KGL53" s="8"/>
      <c r="KGM53" s="8"/>
      <c r="KGN53" s="8"/>
      <c r="KGO53" s="8"/>
      <c r="KGP53" s="8"/>
      <c r="KGQ53" s="8"/>
      <c r="KGR53" s="8"/>
      <c r="KGS53" s="8"/>
      <c r="KGT53" s="8"/>
      <c r="KGU53" s="8"/>
      <c r="KGV53" s="8"/>
      <c r="KGW53" s="8"/>
      <c r="KGX53" s="8"/>
      <c r="KGY53" s="8"/>
      <c r="KGZ53" s="8"/>
      <c r="KHA53" s="8"/>
      <c r="KHB53" s="8"/>
      <c r="KHC53" s="8"/>
      <c r="KHD53" s="8"/>
      <c r="KHE53" s="8"/>
      <c r="KHF53" s="8"/>
      <c r="KHG53" s="8"/>
      <c r="KHH53" s="8"/>
      <c r="KHI53" s="8"/>
      <c r="KHJ53" s="8"/>
      <c r="KHK53" s="8"/>
      <c r="KHL53" s="8"/>
      <c r="KHM53" s="8"/>
      <c r="KHN53" s="8"/>
      <c r="KHO53" s="8"/>
      <c r="KHP53" s="8"/>
      <c r="KHQ53" s="8"/>
      <c r="KHR53" s="8"/>
      <c r="KHS53" s="8"/>
      <c r="KHT53" s="8"/>
      <c r="KHU53" s="8"/>
      <c r="KHV53" s="8"/>
      <c r="KHW53" s="8"/>
      <c r="KHX53" s="8"/>
      <c r="KHY53" s="8"/>
      <c r="KHZ53" s="8"/>
      <c r="KIA53" s="8"/>
      <c r="KIB53" s="8"/>
      <c r="KIC53" s="8"/>
      <c r="KID53" s="8"/>
      <c r="KIE53" s="8"/>
      <c r="KIF53" s="8"/>
      <c r="KIG53" s="8"/>
      <c r="KIH53" s="8"/>
      <c r="KII53" s="8"/>
      <c r="KIJ53" s="8"/>
      <c r="KIK53" s="8"/>
      <c r="KIL53" s="8"/>
      <c r="KIM53" s="8"/>
      <c r="KIN53" s="8"/>
      <c r="KIO53" s="8"/>
      <c r="KIP53" s="8"/>
      <c r="KIQ53" s="8"/>
      <c r="KIR53" s="8"/>
      <c r="KIS53" s="8"/>
      <c r="KIT53" s="8"/>
      <c r="KIU53" s="8"/>
      <c r="KIV53" s="8"/>
      <c r="KIW53" s="8"/>
      <c r="KIX53" s="8"/>
      <c r="KIY53" s="8"/>
      <c r="KIZ53" s="8"/>
      <c r="KJA53" s="8"/>
      <c r="KJB53" s="8"/>
      <c r="KJC53" s="8"/>
      <c r="KJD53" s="8"/>
      <c r="KJE53" s="8"/>
      <c r="KJF53" s="8"/>
      <c r="KJG53" s="8"/>
      <c r="KJH53" s="8"/>
      <c r="KJI53" s="8"/>
      <c r="KJJ53" s="8"/>
      <c r="KJK53" s="8"/>
      <c r="KJL53" s="8"/>
      <c r="KJM53" s="8"/>
      <c r="KJN53" s="8"/>
      <c r="KJO53" s="8"/>
      <c r="KJP53" s="8"/>
      <c r="KJQ53" s="8"/>
      <c r="KJR53" s="8"/>
      <c r="KJS53" s="8"/>
      <c r="KJT53" s="8"/>
      <c r="KJU53" s="8"/>
      <c r="KJV53" s="8"/>
      <c r="KJW53" s="8"/>
      <c r="KJX53" s="8"/>
      <c r="KJY53" s="8"/>
      <c r="KJZ53" s="8"/>
      <c r="KKA53" s="8"/>
      <c r="KKB53" s="8"/>
      <c r="KKC53" s="8"/>
      <c r="KKD53" s="8"/>
      <c r="KKE53" s="8"/>
      <c r="KKF53" s="8"/>
      <c r="KKG53" s="8"/>
      <c r="KKH53" s="8"/>
      <c r="KKI53" s="8"/>
      <c r="KKJ53" s="8"/>
      <c r="KKK53" s="8"/>
      <c r="KKL53" s="8"/>
      <c r="KKM53" s="8"/>
      <c r="KKN53" s="8"/>
      <c r="KKO53" s="8"/>
      <c r="KKP53" s="8"/>
      <c r="KKQ53" s="8"/>
      <c r="KKR53" s="8"/>
      <c r="KKS53" s="8"/>
      <c r="KKT53" s="8"/>
      <c r="KKU53" s="8"/>
      <c r="KKV53" s="8"/>
      <c r="KKW53" s="8"/>
      <c r="KKX53" s="8"/>
      <c r="KKY53" s="8"/>
      <c r="KKZ53" s="8"/>
      <c r="KLA53" s="8"/>
      <c r="KLB53" s="8"/>
      <c r="KLC53" s="8"/>
      <c r="KLD53" s="8"/>
      <c r="KLE53" s="8"/>
      <c r="KLF53" s="8"/>
      <c r="KLG53" s="8"/>
      <c r="KLH53" s="8"/>
      <c r="KLI53" s="8"/>
      <c r="KLJ53" s="8"/>
      <c r="KLK53" s="8"/>
      <c r="KLL53" s="8"/>
      <c r="KLM53" s="8"/>
      <c r="KLN53" s="8"/>
      <c r="KLO53" s="8"/>
      <c r="KLP53" s="8"/>
      <c r="KLQ53" s="8"/>
      <c r="KLR53" s="8"/>
      <c r="KLS53" s="8"/>
      <c r="KLT53" s="8"/>
      <c r="KLU53" s="8"/>
      <c r="KLV53" s="8"/>
      <c r="KLW53" s="8"/>
      <c r="KLX53" s="8"/>
      <c r="KLY53" s="8"/>
      <c r="KLZ53" s="8"/>
      <c r="KMA53" s="8"/>
      <c r="KMB53" s="8"/>
      <c r="KMC53" s="8"/>
      <c r="KMD53" s="8"/>
      <c r="KME53" s="8"/>
      <c r="KMF53" s="8"/>
      <c r="KMG53" s="8"/>
      <c r="KMH53" s="8"/>
      <c r="KMI53" s="8"/>
      <c r="KMJ53" s="8"/>
      <c r="KMK53" s="8"/>
      <c r="KML53" s="8"/>
      <c r="KMM53" s="8"/>
      <c r="KMN53" s="8"/>
      <c r="KMO53" s="8"/>
      <c r="KMP53" s="8"/>
      <c r="KMQ53" s="8"/>
      <c r="KMR53" s="8"/>
      <c r="KMS53" s="8"/>
      <c r="KMT53" s="8"/>
      <c r="KMU53" s="8"/>
      <c r="KMV53" s="8"/>
      <c r="KMW53" s="8"/>
      <c r="KMX53" s="8"/>
      <c r="KMY53" s="8"/>
      <c r="KMZ53" s="8"/>
      <c r="KNA53" s="8"/>
      <c r="KNB53" s="8"/>
      <c r="KNC53" s="8"/>
      <c r="KND53" s="8"/>
      <c r="KNE53" s="8"/>
      <c r="KNF53" s="8"/>
      <c r="KNG53" s="8"/>
      <c r="KNH53" s="8"/>
      <c r="KNI53" s="8"/>
      <c r="KNJ53" s="8"/>
      <c r="KNK53" s="8"/>
      <c r="KNL53" s="8"/>
      <c r="KNM53" s="8"/>
      <c r="KNN53" s="8"/>
      <c r="KNO53" s="8"/>
      <c r="KNP53" s="8"/>
      <c r="KNQ53" s="8"/>
      <c r="KNR53" s="8"/>
      <c r="KNS53" s="8"/>
      <c r="KNT53" s="8"/>
      <c r="KNU53" s="8"/>
      <c r="KNV53" s="8"/>
      <c r="KNW53" s="8"/>
      <c r="KNX53" s="8"/>
      <c r="KNY53" s="8"/>
      <c r="KNZ53" s="8"/>
      <c r="KOA53" s="8"/>
      <c r="KOB53" s="8"/>
      <c r="KOC53" s="8"/>
      <c r="KOD53" s="8"/>
      <c r="KOE53" s="8"/>
      <c r="KOF53" s="8"/>
      <c r="KOG53" s="8"/>
      <c r="KOH53" s="8"/>
      <c r="KOI53" s="8"/>
      <c r="KOJ53" s="8"/>
      <c r="KOK53" s="8"/>
      <c r="KOL53" s="8"/>
      <c r="KOM53" s="8"/>
      <c r="KON53" s="8"/>
      <c r="KOO53" s="8"/>
      <c r="KOP53" s="8"/>
      <c r="KOQ53" s="8"/>
      <c r="KOR53" s="8"/>
      <c r="KOS53" s="8"/>
      <c r="KOT53" s="8"/>
      <c r="KOU53" s="8"/>
      <c r="KOV53" s="8"/>
      <c r="KOW53" s="8"/>
      <c r="KOX53" s="8"/>
      <c r="KOY53" s="8"/>
      <c r="KOZ53" s="8"/>
      <c r="KPA53" s="8"/>
      <c r="KPB53" s="8"/>
      <c r="KPC53" s="8"/>
      <c r="KPD53" s="8"/>
      <c r="KPE53" s="8"/>
      <c r="KPF53" s="8"/>
      <c r="KPG53" s="8"/>
      <c r="KPH53" s="8"/>
      <c r="KPI53" s="8"/>
      <c r="KPJ53" s="8"/>
      <c r="KPK53" s="8"/>
      <c r="KPL53" s="8"/>
      <c r="KPM53" s="8"/>
      <c r="KPN53" s="8"/>
      <c r="KPO53" s="8"/>
      <c r="KPP53" s="8"/>
      <c r="KPQ53" s="8"/>
      <c r="KPR53" s="8"/>
      <c r="KPS53" s="8"/>
      <c r="KPT53" s="8"/>
      <c r="KPU53" s="8"/>
      <c r="KPV53" s="8"/>
      <c r="KPW53" s="8"/>
      <c r="KPX53" s="8"/>
      <c r="KPY53" s="8"/>
      <c r="KPZ53" s="8"/>
      <c r="KQA53" s="8"/>
      <c r="KQB53" s="8"/>
      <c r="KQC53" s="8"/>
      <c r="KQD53" s="8"/>
      <c r="KQE53" s="8"/>
      <c r="KQF53" s="8"/>
      <c r="KQG53" s="8"/>
      <c r="KQH53" s="8"/>
      <c r="KQI53" s="8"/>
      <c r="KQJ53" s="8"/>
      <c r="KQK53" s="8"/>
      <c r="KQL53" s="8"/>
      <c r="KQM53" s="8"/>
      <c r="KQN53" s="8"/>
      <c r="KQO53" s="8"/>
      <c r="KQP53" s="8"/>
      <c r="KQQ53" s="8"/>
      <c r="KQR53" s="8"/>
      <c r="KQS53" s="8"/>
      <c r="KQT53" s="8"/>
      <c r="KQU53" s="8"/>
      <c r="KQV53" s="8"/>
      <c r="KQW53" s="8"/>
      <c r="KQX53" s="8"/>
      <c r="KQY53" s="8"/>
      <c r="KQZ53" s="8"/>
      <c r="KRA53" s="8"/>
      <c r="KRB53" s="8"/>
      <c r="KRC53" s="8"/>
      <c r="KRD53" s="8"/>
      <c r="KRE53" s="8"/>
      <c r="KRF53" s="8"/>
      <c r="KRG53" s="8"/>
      <c r="KRH53" s="8"/>
      <c r="KRI53" s="8"/>
      <c r="KRJ53" s="8"/>
      <c r="KRK53" s="8"/>
      <c r="KRL53" s="8"/>
      <c r="KRM53" s="8"/>
      <c r="KRN53" s="8"/>
      <c r="KRO53" s="8"/>
      <c r="KRP53" s="8"/>
      <c r="KRQ53" s="8"/>
      <c r="KRR53" s="8"/>
      <c r="KRS53" s="8"/>
      <c r="KRT53" s="8"/>
      <c r="KRU53" s="8"/>
      <c r="KRV53" s="8"/>
      <c r="KRW53" s="8"/>
      <c r="KRX53" s="8"/>
      <c r="KRY53" s="8"/>
      <c r="KRZ53" s="8"/>
      <c r="KSA53" s="8"/>
      <c r="KSB53" s="8"/>
      <c r="KSC53" s="8"/>
      <c r="KSD53" s="8"/>
      <c r="KSE53" s="8"/>
      <c r="KSF53" s="8"/>
      <c r="KSG53" s="8"/>
      <c r="KSH53" s="8"/>
      <c r="KSI53" s="8"/>
      <c r="KSJ53" s="8"/>
      <c r="KSK53" s="8"/>
      <c r="KSL53" s="8"/>
      <c r="KSM53" s="8"/>
      <c r="KSN53" s="8"/>
      <c r="KSO53" s="8"/>
      <c r="KSP53" s="8"/>
      <c r="KSQ53" s="8"/>
      <c r="KSR53" s="8"/>
      <c r="KSS53" s="8"/>
      <c r="KST53" s="8"/>
      <c r="KSU53" s="8"/>
      <c r="KSV53" s="8"/>
      <c r="KSW53" s="8"/>
      <c r="KSX53" s="8"/>
      <c r="KSY53" s="8"/>
      <c r="KSZ53" s="8"/>
      <c r="KTA53" s="8"/>
      <c r="KTB53" s="8"/>
      <c r="KTC53" s="8"/>
      <c r="KTD53" s="8"/>
      <c r="KTE53" s="8"/>
      <c r="KTF53" s="8"/>
      <c r="KTG53" s="8"/>
      <c r="KTH53" s="8"/>
      <c r="KTI53" s="8"/>
      <c r="KTJ53" s="8"/>
      <c r="KTK53" s="8"/>
      <c r="KTL53" s="8"/>
      <c r="KTM53" s="8"/>
      <c r="KTN53" s="8"/>
      <c r="KTO53" s="8"/>
      <c r="KTP53" s="8"/>
      <c r="KTQ53" s="8"/>
      <c r="KTR53" s="8"/>
      <c r="KTS53" s="8"/>
      <c r="KTT53" s="8"/>
      <c r="KTU53" s="8"/>
      <c r="KTV53" s="8"/>
      <c r="KTW53" s="8"/>
      <c r="KTX53" s="8"/>
      <c r="KTY53" s="8"/>
      <c r="KTZ53" s="8"/>
      <c r="KUA53" s="8"/>
      <c r="KUB53" s="8"/>
      <c r="KUC53" s="8"/>
      <c r="KUD53" s="8"/>
      <c r="KUE53" s="8"/>
      <c r="KUF53" s="8"/>
      <c r="KUG53" s="8"/>
      <c r="KUH53" s="8"/>
      <c r="KUI53" s="8"/>
      <c r="KUJ53" s="8"/>
      <c r="KUK53" s="8"/>
      <c r="KUL53" s="8"/>
      <c r="KUM53" s="8"/>
      <c r="KUN53" s="8"/>
      <c r="KUO53" s="8"/>
      <c r="KUP53" s="8"/>
      <c r="KUQ53" s="8"/>
      <c r="KUR53" s="8"/>
      <c r="KUS53" s="8"/>
      <c r="KUT53" s="8"/>
      <c r="KUU53" s="8"/>
      <c r="KUV53" s="8"/>
      <c r="KUW53" s="8"/>
      <c r="KUX53" s="8"/>
      <c r="KUY53" s="8"/>
      <c r="KUZ53" s="8"/>
      <c r="KVA53" s="8"/>
      <c r="KVB53" s="8"/>
      <c r="KVC53" s="8"/>
      <c r="KVD53" s="8"/>
      <c r="KVE53" s="8"/>
      <c r="KVF53" s="8"/>
      <c r="KVG53" s="8"/>
      <c r="KVH53" s="8"/>
      <c r="KVI53" s="8"/>
      <c r="KVJ53" s="8"/>
      <c r="KVK53" s="8"/>
      <c r="KVL53" s="8"/>
      <c r="KVM53" s="8"/>
      <c r="KVN53" s="8"/>
      <c r="KVO53" s="8"/>
      <c r="KVP53" s="8"/>
      <c r="KVQ53" s="8"/>
      <c r="KVR53" s="8"/>
      <c r="KVS53" s="8"/>
      <c r="KVT53" s="8"/>
      <c r="KVU53" s="8"/>
      <c r="KVV53" s="8"/>
      <c r="KVW53" s="8"/>
      <c r="KVX53" s="8"/>
      <c r="KVY53" s="8"/>
      <c r="KVZ53" s="8"/>
      <c r="KWA53" s="8"/>
      <c r="KWB53" s="8"/>
      <c r="KWC53" s="8"/>
      <c r="KWD53" s="8"/>
      <c r="KWE53" s="8"/>
      <c r="KWF53" s="8"/>
      <c r="KWG53" s="8"/>
      <c r="KWH53" s="8"/>
      <c r="KWI53" s="8"/>
      <c r="KWJ53" s="8"/>
      <c r="KWK53" s="8"/>
      <c r="KWL53" s="8"/>
      <c r="KWM53" s="8"/>
      <c r="KWN53" s="8"/>
      <c r="KWO53" s="8"/>
      <c r="KWP53" s="8"/>
      <c r="KWQ53" s="8"/>
      <c r="KWR53" s="8"/>
      <c r="KWS53" s="8"/>
      <c r="KWT53" s="8"/>
      <c r="KWU53" s="8"/>
      <c r="KWV53" s="8"/>
      <c r="KWW53" s="8"/>
      <c r="KWX53" s="8"/>
      <c r="KWY53" s="8"/>
      <c r="KWZ53" s="8"/>
      <c r="KXA53" s="8"/>
      <c r="KXB53" s="8"/>
      <c r="KXC53" s="8"/>
      <c r="KXD53" s="8"/>
      <c r="KXE53" s="8"/>
      <c r="KXF53" s="8"/>
      <c r="KXG53" s="8"/>
      <c r="KXH53" s="8"/>
      <c r="KXI53" s="8"/>
      <c r="KXJ53" s="8"/>
      <c r="KXK53" s="8"/>
      <c r="KXL53" s="8"/>
      <c r="KXM53" s="8"/>
      <c r="KXN53" s="8"/>
      <c r="KXO53" s="8"/>
      <c r="KXP53" s="8"/>
      <c r="KXQ53" s="8"/>
      <c r="KXR53" s="8"/>
      <c r="KXS53" s="8"/>
      <c r="KXT53" s="8"/>
      <c r="KXU53" s="8"/>
      <c r="KXV53" s="8"/>
      <c r="KXW53" s="8"/>
      <c r="KXX53" s="8"/>
      <c r="KXY53" s="8"/>
      <c r="KXZ53" s="8"/>
      <c r="KYA53" s="8"/>
      <c r="KYB53" s="8"/>
      <c r="KYC53" s="8"/>
      <c r="KYD53" s="8"/>
      <c r="KYE53" s="8"/>
      <c r="KYF53" s="8"/>
      <c r="KYG53" s="8"/>
      <c r="KYH53" s="8"/>
      <c r="KYI53" s="8"/>
      <c r="KYJ53" s="8"/>
      <c r="KYK53" s="8"/>
      <c r="KYL53" s="8"/>
      <c r="KYM53" s="8"/>
      <c r="KYN53" s="8"/>
      <c r="KYO53" s="8"/>
      <c r="KYP53" s="8"/>
      <c r="KYQ53" s="8"/>
      <c r="KYR53" s="8"/>
      <c r="KYS53" s="8"/>
      <c r="KYT53" s="8"/>
      <c r="KYU53" s="8"/>
      <c r="KYV53" s="8"/>
      <c r="KYW53" s="8"/>
      <c r="KYX53" s="8"/>
      <c r="KYY53" s="8"/>
      <c r="KYZ53" s="8"/>
      <c r="KZA53" s="8"/>
      <c r="KZB53" s="8"/>
      <c r="KZC53" s="8"/>
      <c r="KZD53" s="8"/>
      <c r="KZE53" s="8"/>
      <c r="KZF53" s="8"/>
      <c r="KZG53" s="8"/>
      <c r="KZH53" s="8"/>
      <c r="KZI53" s="8"/>
      <c r="KZJ53" s="8"/>
      <c r="KZK53" s="8"/>
      <c r="KZL53" s="8"/>
      <c r="KZM53" s="8"/>
      <c r="KZN53" s="8"/>
      <c r="KZO53" s="8"/>
      <c r="KZP53" s="8"/>
      <c r="KZQ53" s="8"/>
      <c r="KZR53" s="8"/>
      <c r="KZS53" s="8"/>
      <c r="KZT53" s="8"/>
      <c r="KZU53" s="8"/>
      <c r="KZV53" s="8"/>
      <c r="KZW53" s="8"/>
      <c r="KZX53" s="8"/>
      <c r="KZY53" s="8"/>
      <c r="KZZ53" s="8"/>
      <c r="LAA53" s="8"/>
      <c r="LAB53" s="8"/>
      <c r="LAC53" s="8"/>
      <c r="LAD53" s="8"/>
      <c r="LAE53" s="8"/>
      <c r="LAF53" s="8"/>
      <c r="LAG53" s="8"/>
      <c r="LAH53" s="8"/>
      <c r="LAI53" s="8"/>
      <c r="LAJ53" s="8"/>
      <c r="LAK53" s="8"/>
      <c r="LAL53" s="8"/>
      <c r="LAM53" s="8"/>
      <c r="LAN53" s="8"/>
      <c r="LAO53" s="8"/>
      <c r="LAP53" s="8"/>
      <c r="LAQ53" s="8"/>
      <c r="LAR53" s="8"/>
      <c r="LAS53" s="8"/>
      <c r="LAT53" s="8"/>
      <c r="LAU53" s="8"/>
      <c r="LAV53" s="8"/>
      <c r="LAW53" s="8"/>
      <c r="LAX53" s="8"/>
      <c r="LAY53" s="8"/>
      <c r="LAZ53" s="8"/>
      <c r="LBA53" s="8"/>
      <c r="LBB53" s="8"/>
      <c r="LBC53" s="8"/>
      <c r="LBD53" s="8"/>
      <c r="LBE53" s="8"/>
      <c r="LBF53" s="8"/>
      <c r="LBG53" s="8"/>
      <c r="LBH53" s="8"/>
      <c r="LBI53" s="8"/>
      <c r="LBJ53" s="8"/>
      <c r="LBK53" s="8"/>
      <c r="LBL53" s="8"/>
      <c r="LBM53" s="8"/>
      <c r="LBN53" s="8"/>
      <c r="LBO53" s="8"/>
      <c r="LBP53" s="8"/>
      <c r="LBQ53" s="8"/>
      <c r="LBR53" s="8"/>
      <c r="LBS53" s="8"/>
      <c r="LBT53" s="8"/>
      <c r="LBU53" s="8"/>
      <c r="LBV53" s="8"/>
      <c r="LBW53" s="8"/>
      <c r="LBX53" s="8"/>
      <c r="LBY53" s="8"/>
      <c r="LBZ53" s="8"/>
      <c r="LCA53" s="8"/>
      <c r="LCB53" s="8"/>
      <c r="LCC53" s="8"/>
      <c r="LCD53" s="8"/>
      <c r="LCE53" s="8"/>
      <c r="LCF53" s="8"/>
      <c r="LCG53" s="8"/>
      <c r="LCH53" s="8"/>
      <c r="LCI53" s="8"/>
      <c r="LCJ53" s="8"/>
      <c r="LCK53" s="8"/>
      <c r="LCL53" s="8"/>
      <c r="LCM53" s="8"/>
      <c r="LCN53" s="8"/>
      <c r="LCO53" s="8"/>
      <c r="LCP53" s="8"/>
      <c r="LCQ53" s="8"/>
      <c r="LCR53" s="8"/>
      <c r="LCS53" s="8"/>
      <c r="LCT53" s="8"/>
      <c r="LCU53" s="8"/>
      <c r="LCV53" s="8"/>
      <c r="LCW53" s="8"/>
      <c r="LCX53" s="8"/>
      <c r="LCY53" s="8"/>
      <c r="LCZ53" s="8"/>
      <c r="LDA53" s="8"/>
      <c r="LDB53" s="8"/>
      <c r="LDC53" s="8"/>
      <c r="LDD53" s="8"/>
      <c r="LDE53" s="8"/>
      <c r="LDF53" s="8"/>
      <c r="LDG53" s="8"/>
      <c r="LDH53" s="8"/>
      <c r="LDI53" s="8"/>
      <c r="LDJ53" s="8"/>
      <c r="LDK53" s="8"/>
      <c r="LDL53" s="8"/>
      <c r="LDM53" s="8"/>
      <c r="LDN53" s="8"/>
      <c r="LDO53" s="8"/>
      <c r="LDP53" s="8"/>
      <c r="LDQ53" s="8"/>
      <c r="LDR53" s="8"/>
      <c r="LDS53" s="8"/>
      <c r="LDT53" s="8"/>
      <c r="LDU53" s="8"/>
      <c r="LDV53" s="8"/>
      <c r="LDW53" s="8"/>
      <c r="LDX53" s="8"/>
      <c r="LDY53" s="8"/>
      <c r="LDZ53" s="8"/>
      <c r="LEA53" s="8"/>
      <c r="LEB53" s="8"/>
      <c r="LEC53" s="8"/>
      <c r="LED53" s="8"/>
      <c r="LEE53" s="8"/>
      <c r="LEF53" s="8"/>
      <c r="LEG53" s="8"/>
      <c r="LEH53" s="8"/>
      <c r="LEI53" s="8"/>
      <c r="LEJ53" s="8"/>
      <c r="LEK53" s="8"/>
      <c r="LEL53" s="8"/>
      <c r="LEM53" s="8"/>
      <c r="LEN53" s="8"/>
      <c r="LEO53" s="8"/>
      <c r="LEP53" s="8"/>
      <c r="LEQ53" s="8"/>
      <c r="LER53" s="8"/>
      <c r="LES53" s="8"/>
      <c r="LET53" s="8"/>
      <c r="LEU53" s="8"/>
      <c r="LEV53" s="8"/>
      <c r="LEW53" s="8"/>
      <c r="LEX53" s="8"/>
      <c r="LEY53" s="8"/>
      <c r="LEZ53" s="8"/>
      <c r="LFA53" s="8"/>
      <c r="LFB53" s="8"/>
      <c r="LFC53" s="8"/>
      <c r="LFD53" s="8"/>
      <c r="LFE53" s="8"/>
      <c r="LFF53" s="8"/>
      <c r="LFG53" s="8"/>
      <c r="LFH53" s="8"/>
      <c r="LFI53" s="8"/>
      <c r="LFJ53" s="8"/>
      <c r="LFK53" s="8"/>
      <c r="LFL53" s="8"/>
      <c r="LFM53" s="8"/>
      <c r="LFN53" s="8"/>
      <c r="LFO53" s="8"/>
      <c r="LFP53" s="8"/>
      <c r="LFQ53" s="8"/>
      <c r="LFR53" s="8"/>
      <c r="LFS53" s="8"/>
      <c r="LFT53" s="8"/>
      <c r="LFU53" s="8"/>
      <c r="LFV53" s="8"/>
      <c r="LFW53" s="8"/>
      <c r="LFX53" s="8"/>
      <c r="LFY53" s="8"/>
      <c r="LFZ53" s="8"/>
      <c r="LGA53" s="8"/>
      <c r="LGB53" s="8"/>
      <c r="LGC53" s="8"/>
      <c r="LGD53" s="8"/>
      <c r="LGE53" s="8"/>
      <c r="LGF53" s="8"/>
      <c r="LGG53" s="8"/>
      <c r="LGH53" s="8"/>
      <c r="LGI53" s="8"/>
      <c r="LGJ53" s="8"/>
      <c r="LGK53" s="8"/>
      <c r="LGL53" s="8"/>
      <c r="LGM53" s="8"/>
      <c r="LGN53" s="8"/>
      <c r="LGO53" s="8"/>
      <c r="LGP53" s="8"/>
      <c r="LGQ53" s="8"/>
      <c r="LGR53" s="8"/>
      <c r="LGS53" s="8"/>
      <c r="LGT53" s="8"/>
      <c r="LGU53" s="8"/>
      <c r="LGV53" s="8"/>
      <c r="LGW53" s="8"/>
      <c r="LGX53" s="8"/>
      <c r="LGY53" s="8"/>
      <c r="LGZ53" s="8"/>
      <c r="LHA53" s="8"/>
      <c r="LHB53" s="8"/>
      <c r="LHC53" s="8"/>
      <c r="LHD53" s="8"/>
      <c r="LHE53" s="8"/>
      <c r="LHF53" s="8"/>
      <c r="LHG53" s="8"/>
      <c r="LHH53" s="8"/>
      <c r="LHI53" s="8"/>
      <c r="LHJ53" s="8"/>
      <c r="LHK53" s="8"/>
      <c r="LHL53" s="8"/>
      <c r="LHM53" s="8"/>
      <c r="LHN53" s="8"/>
      <c r="LHO53" s="8"/>
      <c r="LHP53" s="8"/>
      <c r="LHQ53" s="8"/>
      <c r="LHR53" s="8"/>
      <c r="LHS53" s="8"/>
      <c r="LHT53" s="8"/>
      <c r="LHU53" s="8"/>
      <c r="LHV53" s="8"/>
      <c r="LHW53" s="8"/>
      <c r="LHX53" s="8"/>
      <c r="LHY53" s="8"/>
      <c r="LHZ53" s="8"/>
      <c r="LIA53" s="8"/>
      <c r="LIB53" s="8"/>
      <c r="LIC53" s="8"/>
      <c r="LID53" s="8"/>
      <c r="LIE53" s="8"/>
      <c r="LIF53" s="8"/>
      <c r="LIG53" s="8"/>
      <c r="LIH53" s="8"/>
      <c r="LII53" s="8"/>
      <c r="LIJ53" s="8"/>
      <c r="LIK53" s="8"/>
      <c r="LIL53" s="8"/>
      <c r="LIM53" s="8"/>
      <c r="LIN53" s="8"/>
      <c r="LIO53" s="8"/>
      <c r="LIP53" s="8"/>
      <c r="LIQ53" s="8"/>
      <c r="LIR53" s="8"/>
      <c r="LIS53" s="8"/>
      <c r="LIT53" s="8"/>
      <c r="LIU53" s="8"/>
      <c r="LIV53" s="8"/>
      <c r="LIW53" s="8"/>
      <c r="LIX53" s="8"/>
      <c r="LIY53" s="8"/>
      <c r="LIZ53" s="8"/>
      <c r="LJA53" s="8"/>
      <c r="LJB53" s="8"/>
      <c r="LJC53" s="8"/>
      <c r="LJD53" s="8"/>
      <c r="LJE53" s="8"/>
      <c r="LJF53" s="8"/>
      <c r="LJG53" s="8"/>
      <c r="LJH53" s="8"/>
      <c r="LJI53" s="8"/>
      <c r="LJJ53" s="8"/>
      <c r="LJK53" s="8"/>
      <c r="LJL53" s="8"/>
      <c r="LJM53" s="8"/>
      <c r="LJN53" s="8"/>
      <c r="LJO53" s="8"/>
      <c r="LJP53" s="8"/>
      <c r="LJQ53" s="8"/>
      <c r="LJR53" s="8"/>
      <c r="LJS53" s="8"/>
      <c r="LJT53" s="8"/>
      <c r="LJU53" s="8"/>
      <c r="LJV53" s="8"/>
      <c r="LJW53" s="8"/>
      <c r="LJX53" s="8"/>
      <c r="LJY53" s="8"/>
      <c r="LJZ53" s="8"/>
      <c r="LKA53" s="8"/>
      <c r="LKB53" s="8"/>
      <c r="LKC53" s="8"/>
      <c r="LKD53" s="8"/>
      <c r="LKE53" s="8"/>
      <c r="LKF53" s="8"/>
      <c r="LKG53" s="8"/>
      <c r="LKH53" s="8"/>
      <c r="LKI53" s="8"/>
      <c r="LKJ53" s="8"/>
      <c r="LKK53" s="8"/>
      <c r="LKL53" s="8"/>
      <c r="LKM53" s="8"/>
      <c r="LKN53" s="8"/>
      <c r="LKO53" s="8"/>
      <c r="LKP53" s="8"/>
      <c r="LKQ53" s="8"/>
      <c r="LKR53" s="8"/>
      <c r="LKS53" s="8"/>
      <c r="LKT53" s="8"/>
      <c r="LKU53" s="8"/>
      <c r="LKV53" s="8"/>
      <c r="LKW53" s="8"/>
      <c r="LKX53" s="8"/>
      <c r="LKY53" s="8"/>
      <c r="LKZ53" s="8"/>
      <c r="LLA53" s="8"/>
      <c r="LLB53" s="8"/>
      <c r="LLC53" s="8"/>
      <c r="LLD53" s="8"/>
      <c r="LLE53" s="8"/>
      <c r="LLF53" s="8"/>
      <c r="LLG53" s="8"/>
      <c r="LLH53" s="8"/>
      <c r="LLI53" s="8"/>
      <c r="LLJ53" s="8"/>
      <c r="LLK53" s="8"/>
      <c r="LLL53" s="8"/>
      <c r="LLM53" s="8"/>
      <c r="LLN53" s="8"/>
      <c r="LLO53" s="8"/>
      <c r="LLP53" s="8"/>
      <c r="LLQ53" s="8"/>
      <c r="LLR53" s="8"/>
      <c r="LLS53" s="8"/>
      <c r="LLT53" s="8"/>
      <c r="LLU53" s="8"/>
      <c r="LLV53" s="8"/>
      <c r="LLW53" s="8"/>
      <c r="LLX53" s="8"/>
      <c r="LLY53" s="8"/>
      <c r="LLZ53" s="8"/>
      <c r="LMA53" s="8"/>
      <c r="LMB53" s="8"/>
      <c r="LMC53" s="8"/>
      <c r="LMD53" s="8"/>
      <c r="LME53" s="8"/>
      <c r="LMF53" s="8"/>
      <c r="LMG53" s="8"/>
      <c r="LMH53" s="8"/>
      <c r="LMI53" s="8"/>
      <c r="LMJ53" s="8"/>
      <c r="LMK53" s="8"/>
      <c r="LML53" s="8"/>
      <c r="LMM53" s="8"/>
      <c r="LMN53" s="8"/>
      <c r="LMO53" s="8"/>
      <c r="LMP53" s="8"/>
      <c r="LMQ53" s="8"/>
      <c r="LMR53" s="8"/>
      <c r="LMS53" s="8"/>
      <c r="LMT53" s="8"/>
      <c r="LMU53" s="8"/>
      <c r="LMV53" s="8"/>
      <c r="LMW53" s="8"/>
      <c r="LMX53" s="8"/>
      <c r="LMY53" s="8"/>
      <c r="LMZ53" s="8"/>
      <c r="LNA53" s="8"/>
      <c r="LNB53" s="8"/>
      <c r="LNC53" s="8"/>
      <c r="LND53" s="8"/>
      <c r="LNE53" s="8"/>
      <c r="LNF53" s="8"/>
      <c r="LNG53" s="8"/>
      <c r="LNH53" s="8"/>
      <c r="LNI53" s="8"/>
      <c r="LNJ53" s="8"/>
      <c r="LNK53" s="8"/>
      <c r="LNL53" s="8"/>
      <c r="LNM53" s="8"/>
      <c r="LNN53" s="8"/>
      <c r="LNO53" s="8"/>
      <c r="LNP53" s="8"/>
      <c r="LNQ53" s="8"/>
      <c r="LNR53" s="8"/>
      <c r="LNS53" s="8"/>
      <c r="LNT53" s="8"/>
      <c r="LNU53" s="8"/>
      <c r="LNV53" s="8"/>
      <c r="LNW53" s="8"/>
      <c r="LNX53" s="8"/>
      <c r="LNY53" s="8"/>
      <c r="LNZ53" s="8"/>
      <c r="LOA53" s="8"/>
      <c r="LOB53" s="8"/>
      <c r="LOC53" s="8"/>
      <c r="LOD53" s="8"/>
      <c r="LOE53" s="8"/>
      <c r="LOF53" s="8"/>
      <c r="LOG53" s="8"/>
      <c r="LOH53" s="8"/>
      <c r="LOI53" s="8"/>
      <c r="LOJ53" s="8"/>
      <c r="LOK53" s="8"/>
      <c r="LOL53" s="8"/>
      <c r="LOM53" s="8"/>
      <c r="LON53" s="8"/>
      <c r="LOO53" s="8"/>
      <c r="LOP53" s="8"/>
      <c r="LOQ53" s="8"/>
      <c r="LOR53" s="8"/>
      <c r="LOS53" s="8"/>
      <c r="LOT53" s="8"/>
      <c r="LOU53" s="8"/>
      <c r="LOV53" s="8"/>
      <c r="LOW53" s="8"/>
      <c r="LOX53" s="8"/>
      <c r="LOY53" s="8"/>
      <c r="LOZ53" s="8"/>
      <c r="LPA53" s="8"/>
      <c r="LPB53" s="8"/>
      <c r="LPC53" s="8"/>
      <c r="LPD53" s="8"/>
      <c r="LPE53" s="8"/>
      <c r="LPF53" s="8"/>
      <c r="LPG53" s="8"/>
      <c r="LPH53" s="8"/>
      <c r="LPI53" s="8"/>
      <c r="LPJ53" s="8"/>
      <c r="LPK53" s="8"/>
      <c r="LPL53" s="8"/>
      <c r="LPM53" s="8"/>
      <c r="LPN53" s="8"/>
      <c r="LPO53" s="8"/>
      <c r="LPP53" s="8"/>
      <c r="LPQ53" s="8"/>
      <c r="LPR53" s="8"/>
      <c r="LPS53" s="8"/>
      <c r="LPT53" s="8"/>
      <c r="LPU53" s="8"/>
      <c r="LPV53" s="8"/>
      <c r="LPW53" s="8"/>
      <c r="LPX53" s="8"/>
      <c r="LPY53" s="8"/>
      <c r="LPZ53" s="8"/>
      <c r="LQA53" s="8"/>
      <c r="LQB53" s="8"/>
      <c r="LQC53" s="8"/>
      <c r="LQD53" s="8"/>
      <c r="LQE53" s="8"/>
      <c r="LQF53" s="8"/>
      <c r="LQG53" s="8"/>
      <c r="LQH53" s="8"/>
      <c r="LQI53" s="8"/>
      <c r="LQJ53" s="8"/>
      <c r="LQK53" s="8"/>
      <c r="LQL53" s="8"/>
      <c r="LQM53" s="8"/>
      <c r="LQN53" s="8"/>
      <c r="LQO53" s="8"/>
      <c r="LQP53" s="8"/>
      <c r="LQQ53" s="8"/>
      <c r="LQR53" s="8"/>
      <c r="LQS53" s="8"/>
      <c r="LQT53" s="8"/>
      <c r="LQU53" s="8"/>
      <c r="LQV53" s="8"/>
      <c r="LQW53" s="8"/>
      <c r="LQX53" s="8"/>
      <c r="LQY53" s="8"/>
      <c r="LQZ53" s="8"/>
      <c r="LRA53" s="8"/>
      <c r="LRB53" s="8"/>
      <c r="LRC53" s="8"/>
      <c r="LRD53" s="8"/>
      <c r="LRE53" s="8"/>
      <c r="LRF53" s="8"/>
      <c r="LRG53" s="8"/>
      <c r="LRH53" s="8"/>
      <c r="LRI53" s="8"/>
      <c r="LRJ53" s="8"/>
      <c r="LRK53" s="8"/>
      <c r="LRL53" s="8"/>
      <c r="LRM53" s="8"/>
      <c r="LRN53" s="8"/>
      <c r="LRO53" s="8"/>
      <c r="LRP53" s="8"/>
      <c r="LRQ53" s="8"/>
      <c r="LRR53" s="8"/>
      <c r="LRS53" s="8"/>
      <c r="LRT53" s="8"/>
      <c r="LRU53" s="8"/>
      <c r="LRV53" s="8"/>
      <c r="LRW53" s="8"/>
      <c r="LRX53" s="8"/>
      <c r="LRY53" s="8"/>
      <c r="LRZ53" s="8"/>
      <c r="LSA53" s="8"/>
      <c r="LSB53" s="8"/>
      <c r="LSC53" s="8"/>
      <c r="LSD53" s="8"/>
      <c r="LSE53" s="8"/>
      <c r="LSF53" s="8"/>
      <c r="LSG53" s="8"/>
      <c r="LSH53" s="8"/>
      <c r="LSI53" s="8"/>
      <c r="LSJ53" s="8"/>
      <c r="LSK53" s="8"/>
      <c r="LSL53" s="8"/>
      <c r="LSM53" s="8"/>
      <c r="LSN53" s="8"/>
      <c r="LSO53" s="8"/>
      <c r="LSP53" s="8"/>
      <c r="LSQ53" s="8"/>
      <c r="LSR53" s="8"/>
      <c r="LSS53" s="8"/>
      <c r="LST53" s="8"/>
      <c r="LSU53" s="8"/>
      <c r="LSV53" s="8"/>
      <c r="LSW53" s="8"/>
      <c r="LSX53" s="8"/>
      <c r="LSY53" s="8"/>
      <c r="LSZ53" s="8"/>
      <c r="LTA53" s="8"/>
      <c r="LTB53" s="8"/>
      <c r="LTC53" s="8"/>
      <c r="LTD53" s="8"/>
      <c r="LTE53" s="8"/>
      <c r="LTF53" s="8"/>
      <c r="LTG53" s="8"/>
      <c r="LTH53" s="8"/>
      <c r="LTI53" s="8"/>
      <c r="LTJ53" s="8"/>
      <c r="LTK53" s="8"/>
      <c r="LTL53" s="8"/>
      <c r="LTM53" s="8"/>
      <c r="LTN53" s="8"/>
      <c r="LTO53" s="8"/>
      <c r="LTP53" s="8"/>
      <c r="LTQ53" s="8"/>
      <c r="LTR53" s="8"/>
      <c r="LTS53" s="8"/>
      <c r="LTT53" s="8"/>
      <c r="LTU53" s="8"/>
      <c r="LTV53" s="8"/>
      <c r="LTW53" s="8"/>
      <c r="LTX53" s="8"/>
      <c r="LTY53" s="8"/>
      <c r="LTZ53" s="8"/>
      <c r="LUA53" s="8"/>
      <c r="LUB53" s="8"/>
      <c r="LUC53" s="8"/>
      <c r="LUD53" s="8"/>
      <c r="LUE53" s="8"/>
      <c r="LUF53" s="8"/>
      <c r="LUG53" s="8"/>
      <c r="LUH53" s="8"/>
      <c r="LUI53" s="8"/>
      <c r="LUJ53" s="8"/>
      <c r="LUK53" s="8"/>
      <c r="LUL53" s="8"/>
      <c r="LUM53" s="8"/>
      <c r="LUN53" s="8"/>
      <c r="LUO53" s="8"/>
      <c r="LUP53" s="8"/>
      <c r="LUQ53" s="8"/>
      <c r="LUR53" s="8"/>
      <c r="LUS53" s="8"/>
      <c r="LUT53" s="8"/>
      <c r="LUU53" s="8"/>
      <c r="LUV53" s="8"/>
      <c r="LUW53" s="8"/>
      <c r="LUX53" s="8"/>
      <c r="LUY53" s="8"/>
      <c r="LUZ53" s="8"/>
      <c r="LVA53" s="8"/>
      <c r="LVB53" s="8"/>
      <c r="LVC53" s="8"/>
      <c r="LVD53" s="8"/>
      <c r="LVE53" s="8"/>
      <c r="LVF53" s="8"/>
      <c r="LVG53" s="8"/>
      <c r="LVH53" s="8"/>
      <c r="LVI53" s="8"/>
      <c r="LVJ53" s="8"/>
      <c r="LVK53" s="8"/>
      <c r="LVL53" s="8"/>
      <c r="LVM53" s="8"/>
      <c r="LVN53" s="8"/>
      <c r="LVO53" s="8"/>
      <c r="LVP53" s="8"/>
      <c r="LVQ53" s="8"/>
      <c r="LVR53" s="8"/>
      <c r="LVS53" s="8"/>
      <c r="LVT53" s="8"/>
      <c r="LVU53" s="8"/>
      <c r="LVV53" s="8"/>
      <c r="LVW53" s="8"/>
      <c r="LVX53" s="8"/>
      <c r="LVY53" s="8"/>
      <c r="LVZ53" s="8"/>
      <c r="LWA53" s="8"/>
      <c r="LWB53" s="8"/>
      <c r="LWC53" s="8"/>
      <c r="LWD53" s="8"/>
      <c r="LWE53" s="8"/>
      <c r="LWF53" s="8"/>
      <c r="LWG53" s="8"/>
      <c r="LWH53" s="8"/>
      <c r="LWI53" s="8"/>
      <c r="LWJ53" s="8"/>
      <c r="LWK53" s="8"/>
      <c r="LWL53" s="8"/>
      <c r="LWM53" s="8"/>
      <c r="LWN53" s="8"/>
      <c r="LWO53" s="8"/>
      <c r="LWP53" s="8"/>
      <c r="LWQ53" s="8"/>
      <c r="LWR53" s="8"/>
      <c r="LWS53" s="8"/>
      <c r="LWT53" s="8"/>
      <c r="LWU53" s="8"/>
      <c r="LWV53" s="8"/>
      <c r="LWW53" s="8"/>
      <c r="LWX53" s="8"/>
      <c r="LWY53" s="8"/>
      <c r="LWZ53" s="8"/>
      <c r="LXA53" s="8"/>
      <c r="LXB53" s="8"/>
      <c r="LXC53" s="8"/>
      <c r="LXD53" s="8"/>
      <c r="LXE53" s="8"/>
      <c r="LXF53" s="8"/>
      <c r="LXG53" s="8"/>
      <c r="LXH53" s="8"/>
      <c r="LXI53" s="8"/>
      <c r="LXJ53" s="8"/>
      <c r="LXK53" s="8"/>
      <c r="LXL53" s="8"/>
      <c r="LXM53" s="8"/>
      <c r="LXN53" s="8"/>
      <c r="LXO53" s="8"/>
      <c r="LXP53" s="8"/>
      <c r="LXQ53" s="8"/>
      <c r="LXR53" s="8"/>
      <c r="LXS53" s="8"/>
      <c r="LXT53" s="8"/>
      <c r="LXU53" s="8"/>
      <c r="LXV53" s="8"/>
      <c r="LXW53" s="8"/>
      <c r="LXX53" s="8"/>
      <c r="LXY53" s="8"/>
      <c r="LXZ53" s="8"/>
      <c r="LYA53" s="8"/>
      <c r="LYB53" s="8"/>
      <c r="LYC53" s="8"/>
      <c r="LYD53" s="8"/>
      <c r="LYE53" s="8"/>
      <c r="LYF53" s="8"/>
      <c r="LYG53" s="8"/>
      <c r="LYH53" s="8"/>
      <c r="LYI53" s="8"/>
      <c r="LYJ53" s="8"/>
      <c r="LYK53" s="8"/>
      <c r="LYL53" s="8"/>
      <c r="LYM53" s="8"/>
      <c r="LYN53" s="8"/>
      <c r="LYO53" s="8"/>
      <c r="LYP53" s="8"/>
      <c r="LYQ53" s="8"/>
      <c r="LYR53" s="8"/>
      <c r="LYS53" s="8"/>
      <c r="LYT53" s="8"/>
      <c r="LYU53" s="8"/>
      <c r="LYV53" s="8"/>
      <c r="LYW53" s="8"/>
      <c r="LYX53" s="8"/>
      <c r="LYY53" s="8"/>
      <c r="LYZ53" s="8"/>
      <c r="LZA53" s="8"/>
      <c r="LZB53" s="8"/>
      <c r="LZC53" s="8"/>
      <c r="LZD53" s="8"/>
      <c r="LZE53" s="8"/>
      <c r="LZF53" s="8"/>
      <c r="LZG53" s="8"/>
      <c r="LZH53" s="8"/>
      <c r="LZI53" s="8"/>
      <c r="LZJ53" s="8"/>
      <c r="LZK53" s="8"/>
      <c r="LZL53" s="8"/>
      <c r="LZM53" s="8"/>
      <c r="LZN53" s="8"/>
      <c r="LZO53" s="8"/>
      <c r="LZP53" s="8"/>
      <c r="LZQ53" s="8"/>
      <c r="LZR53" s="8"/>
      <c r="LZS53" s="8"/>
      <c r="LZT53" s="8"/>
      <c r="LZU53" s="8"/>
      <c r="LZV53" s="8"/>
      <c r="LZW53" s="8"/>
      <c r="LZX53" s="8"/>
      <c r="LZY53" s="8"/>
      <c r="LZZ53" s="8"/>
      <c r="MAA53" s="8"/>
      <c r="MAB53" s="8"/>
      <c r="MAC53" s="8"/>
      <c r="MAD53" s="8"/>
      <c r="MAE53" s="8"/>
      <c r="MAF53" s="8"/>
      <c r="MAG53" s="8"/>
      <c r="MAH53" s="8"/>
      <c r="MAI53" s="8"/>
      <c r="MAJ53" s="8"/>
      <c r="MAK53" s="8"/>
      <c r="MAL53" s="8"/>
      <c r="MAM53" s="8"/>
      <c r="MAN53" s="8"/>
      <c r="MAO53" s="8"/>
      <c r="MAP53" s="8"/>
      <c r="MAQ53" s="8"/>
      <c r="MAR53" s="8"/>
      <c r="MAS53" s="8"/>
      <c r="MAT53" s="8"/>
      <c r="MAU53" s="8"/>
      <c r="MAV53" s="8"/>
      <c r="MAW53" s="8"/>
      <c r="MAX53" s="8"/>
      <c r="MAY53" s="8"/>
      <c r="MAZ53" s="8"/>
      <c r="MBA53" s="8"/>
      <c r="MBB53" s="8"/>
      <c r="MBC53" s="8"/>
      <c r="MBD53" s="8"/>
      <c r="MBE53" s="8"/>
      <c r="MBF53" s="8"/>
      <c r="MBG53" s="8"/>
      <c r="MBH53" s="8"/>
      <c r="MBI53" s="8"/>
      <c r="MBJ53" s="8"/>
      <c r="MBK53" s="8"/>
      <c r="MBL53" s="8"/>
      <c r="MBM53" s="8"/>
      <c r="MBN53" s="8"/>
      <c r="MBO53" s="8"/>
      <c r="MBP53" s="8"/>
      <c r="MBQ53" s="8"/>
      <c r="MBR53" s="8"/>
      <c r="MBS53" s="8"/>
      <c r="MBT53" s="8"/>
      <c r="MBU53" s="8"/>
      <c r="MBV53" s="8"/>
      <c r="MBW53" s="8"/>
      <c r="MBX53" s="8"/>
      <c r="MBY53" s="8"/>
      <c r="MBZ53" s="8"/>
      <c r="MCA53" s="8"/>
      <c r="MCB53" s="8"/>
      <c r="MCC53" s="8"/>
      <c r="MCD53" s="8"/>
      <c r="MCE53" s="8"/>
      <c r="MCF53" s="8"/>
      <c r="MCG53" s="8"/>
      <c r="MCH53" s="8"/>
      <c r="MCI53" s="8"/>
      <c r="MCJ53" s="8"/>
      <c r="MCK53" s="8"/>
      <c r="MCL53" s="8"/>
      <c r="MCM53" s="8"/>
      <c r="MCN53" s="8"/>
      <c r="MCO53" s="8"/>
      <c r="MCP53" s="8"/>
      <c r="MCQ53" s="8"/>
      <c r="MCR53" s="8"/>
      <c r="MCS53" s="8"/>
      <c r="MCT53" s="8"/>
      <c r="MCU53" s="8"/>
      <c r="MCV53" s="8"/>
      <c r="MCW53" s="8"/>
      <c r="MCX53" s="8"/>
      <c r="MCY53" s="8"/>
      <c r="MCZ53" s="8"/>
      <c r="MDA53" s="8"/>
      <c r="MDB53" s="8"/>
      <c r="MDC53" s="8"/>
      <c r="MDD53" s="8"/>
      <c r="MDE53" s="8"/>
      <c r="MDF53" s="8"/>
      <c r="MDG53" s="8"/>
      <c r="MDH53" s="8"/>
      <c r="MDI53" s="8"/>
      <c r="MDJ53" s="8"/>
      <c r="MDK53" s="8"/>
      <c r="MDL53" s="8"/>
      <c r="MDM53" s="8"/>
      <c r="MDN53" s="8"/>
      <c r="MDO53" s="8"/>
      <c r="MDP53" s="8"/>
      <c r="MDQ53" s="8"/>
      <c r="MDR53" s="8"/>
      <c r="MDS53" s="8"/>
      <c r="MDT53" s="8"/>
      <c r="MDU53" s="8"/>
      <c r="MDV53" s="8"/>
      <c r="MDW53" s="8"/>
      <c r="MDX53" s="8"/>
      <c r="MDY53" s="8"/>
      <c r="MDZ53" s="8"/>
      <c r="MEA53" s="8"/>
      <c r="MEB53" s="8"/>
      <c r="MEC53" s="8"/>
      <c r="MED53" s="8"/>
      <c r="MEE53" s="8"/>
      <c r="MEF53" s="8"/>
      <c r="MEG53" s="8"/>
      <c r="MEH53" s="8"/>
      <c r="MEI53" s="8"/>
      <c r="MEJ53" s="8"/>
      <c r="MEK53" s="8"/>
      <c r="MEL53" s="8"/>
      <c r="MEM53" s="8"/>
      <c r="MEN53" s="8"/>
      <c r="MEO53" s="8"/>
      <c r="MEP53" s="8"/>
      <c r="MEQ53" s="8"/>
      <c r="MER53" s="8"/>
      <c r="MES53" s="8"/>
      <c r="MET53" s="8"/>
      <c r="MEU53" s="8"/>
      <c r="MEV53" s="8"/>
      <c r="MEW53" s="8"/>
      <c r="MEX53" s="8"/>
      <c r="MEY53" s="8"/>
      <c r="MEZ53" s="8"/>
      <c r="MFA53" s="8"/>
      <c r="MFB53" s="8"/>
      <c r="MFC53" s="8"/>
      <c r="MFD53" s="8"/>
      <c r="MFE53" s="8"/>
      <c r="MFF53" s="8"/>
      <c r="MFG53" s="8"/>
      <c r="MFH53" s="8"/>
      <c r="MFI53" s="8"/>
      <c r="MFJ53" s="8"/>
      <c r="MFK53" s="8"/>
      <c r="MFL53" s="8"/>
      <c r="MFM53" s="8"/>
      <c r="MFN53" s="8"/>
      <c r="MFO53" s="8"/>
      <c r="MFP53" s="8"/>
      <c r="MFQ53" s="8"/>
      <c r="MFR53" s="8"/>
      <c r="MFS53" s="8"/>
      <c r="MFT53" s="8"/>
      <c r="MFU53" s="8"/>
      <c r="MFV53" s="8"/>
      <c r="MFW53" s="8"/>
      <c r="MFX53" s="8"/>
      <c r="MFY53" s="8"/>
      <c r="MFZ53" s="8"/>
      <c r="MGA53" s="8"/>
      <c r="MGB53" s="8"/>
      <c r="MGC53" s="8"/>
      <c r="MGD53" s="8"/>
      <c r="MGE53" s="8"/>
      <c r="MGF53" s="8"/>
      <c r="MGG53" s="8"/>
      <c r="MGH53" s="8"/>
      <c r="MGI53" s="8"/>
      <c r="MGJ53" s="8"/>
      <c r="MGK53" s="8"/>
      <c r="MGL53" s="8"/>
      <c r="MGM53" s="8"/>
      <c r="MGN53" s="8"/>
      <c r="MGO53" s="8"/>
      <c r="MGP53" s="8"/>
      <c r="MGQ53" s="8"/>
      <c r="MGR53" s="8"/>
      <c r="MGS53" s="8"/>
      <c r="MGT53" s="8"/>
      <c r="MGU53" s="8"/>
      <c r="MGV53" s="8"/>
      <c r="MGW53" s="8"/>
      <c r="MGX53" s="8"/>
      <c r="MGY53" s="8"/>
      <c r="MGZ53" s="8"/>
      <c r="MHA53" s="8"/>
      <c r="MHB53" s="8"/>
      <c r="MHC53" s="8"/>
      <c r="MHD53" s="8"/>
      <c r="MHE53" s="8"/>
      <c r="MHF53" s="8"/>
      <c r="MHG53" s="8"/>
      <c r="MHH53" s="8"/>
      <c r="MHI53" s="8"/>
      <c r="MHJ53" s="8"/>
      <c r="MHK53" s="8"/>
      <c r="MHL53" s="8"/>
      <c r="MHM53" s="8"/>
      <c r="MHN53" s="8"/>
      <c r="MHO53" s="8"/>
      <c r="MHP53" s="8"/>
      <c r="MHQ53" s="8"/>
      <c r="MHR53" s="8"/>
      <c r="MHS53" s="8"/>
      <c r="MHT53" s="8"/>
      <c r="MHU53" s="8"/>
      <c r="MHV53" s="8"/>
      <c r="MHW53" s="8"/>
      <c r="MHX53" s="8"/>
      <c r="MHY53" s="8"/>
      <c r="MHZ53" s="8"/>
      <c r="MIA53" s="8"/>
      <c r="MIB53" s="8"/>
      <c r="MIC53" s="8"/>
      <c r="MID53" s="8"/>
      <c r="MIE53" s="8"/>
      <c r="MIF53" s="8"/>
      <c r="MIG53" s="8"/>
      <c r="MIH53" s="8"/>
      <c r="MII53" s="8"/>
      <c r="MIJ53" s="8"/>
      <c r="MIK53" s="8"/>
      <c r="MIL53" s="8"/>
      <c r="MIM53" s="8"/>
      <c r="MIN53" s="8"/>
      <c r="MIO53" s="8"/>
      <c r="MIP53" s="8"/>
      <c r="MIQ53" s="8"/>
      <c r="MIR53" s="8"/>
      <c r="MIS53" s="8"/>
      <c r="MIT53" s="8"/>
      <c r="MIU53" s="8"/>
      <c r="MIV53" s="8"/>
      <c r="MIW53" s="8"/>
      <c r="MIX53" s="8"/>
      <c r="MIY53" s="8"/>
      <c r="MIZ53" s="8"/>
      <c r="MJA53" s="8"/>
      <c r="MJB53" s="8"/>
      <c r="MJC53" s="8"/>
      <c r="MJD53" s="8"/>
      <c r="MJE53" s="8"/>
      <c r="MJF53" s="8"/>
      <c r="MJG53" s="8"/>
      <c r="MJH53" s="8"/>
      <c r="MJI53" s="8"/>
      <c r="MJJ53" s="8"/>
      <c r="MJK53" s="8"/>
      <c r="MJL53" s="8"/>
      <c r="MJM53" s="8"/>
      <c r="MJN53" s="8"/>
      <c r="MJO53" s="8"/>
      <c r="MJP53" s="8"/>
      <c r="MJQ53" s="8"/>
      <c r="MJR53" s="8"/>
      <c r="MJS53" s="8"/>
      <c r="MJT53" s="8"/>
      <c r="MJU53" s="8"/>
      <c r="MJV53" s="8"/>
      <c r="MJW53" s="8"/>
      <c r="MJX53" s="8"/>
      <c r="MJY53" s="8"/>
      <c r="MJZ53" s="8"/>
      <c r="MKA53" s="8"/>
      <c r="MKB53" s="8"/>
      <c r="MKC53" s="8"/>
      <c r="MKD53" s="8"/>
      <c r="MKE53" s="8"/>
      <c r="MKF53" s="8"/>
      <c r="MKG53" s="8"/>
      <c r="MKH53" s="8"/>
      <c r="MKI53" s="8"/>
      <c r="MKJ53" s="8"/>
      <c r="MKK53" s="8"/>
      <c r="MKL53" s="8"/>
      <c r="MKM53" s="8"/>
      <c r="MKN53" s="8"/>
      <c r="MKO53" s="8"/>
      <c r="MKP53" s="8"/>
      <c r="MKQ53" s="8"/>
      <c r="MKR53" s="8"/>
      <c r="MKS53" s="8"/>
      <c r="MKT53" s="8"/>
      <c r="MKU53" s="8"/>
      <c r="MKV53" s="8"/>
      <c r="MKW53" s="8"/>
      <c r="MKX53" s="8"/>
      <c r="MKY53" s="8"/>
      <c r="MKZ53" s="8"/>
      <c r="MLA53" s="8"/>
      <c r="MLB53" s="8"/>
      <c r="MLC53" s="8"/>
      <c r="MLD53" s="8"/>
      <c r="MLE53" s="8"/>
      <c r="MLF53" s="8"/>
      <c r="MLG53" s="8"/>
      <c r="MLH53" s="8"/>
      <c r="MLI53" s="8"/>
      <c r="MLJ53" s="8"/>
      <c r="MLK53" s="8"/>
      <c r="MLL53" s="8"/>
      <c r="MLM53" s="8"/>
      <c r="MLN53" s="8"/>
      <c r="MLO53" s="8"/>
      <c r="MLP53" s="8"/>
      <c r="MLQ53" s="8"/>
      <c r="MLR53" s="8"/>
      <c r="MLS53" s="8"/>
      <c r="MLT53" s="8"/>
      <c r="MLU53" s="8"/>
      <c r="MLV53" s="8"/>
      <c r="MLW53" s="8"/>
      <c r="MLX53" s="8"/>
      <c r="MLY53" s="8"/>
      <c r="MLZ53" s="8"/>
      <c r="MMA53" s="8"/>
      <c r="MMB53" s="8"/>
      <c r="MMC53" s="8"/>
      <c r="MMD53" s="8"/>
      <c r="MME53" s="8"/>
      <c r="MMF53" s="8"/>
      <c r="MMG53" s="8"/>
      <c r="MMH53" s="8"/>
      <c r="MMI53" s="8"/>
      <c r="MMJ53" s="8"/>
      <c r="MMK53" s="8"/>
      <c r="MML53" s="8"/>
      <c r="MMM53" s="8"/>
      <c r="MMN53" s="8"/>
      <c r="MMO53" s="8"/>
      <c r="MMP53" s="8"/>
      <c r="MMQ53" s="8"/>
      <c r="MMR53" s="8"/>
      <c r="MMS53" s="8"/>
      <c r="MMT53" s="8"/>
      <c r="MMU53" s="8"/>
      <c r="MMV53" s="8"/>
      <c r="MMW53" s="8"/>
      <c r="MMX53" s="8"/>
      <c r="MMY53" s="8"/>
      <c r="MMZ53" s="8"/>
      <c r="MNA53" s="8"/>
      <c r="MNB53" s="8"/>
      <c r="MNC53" s="8"/>
      <c r="MND53" s="8"/>
      <c r="MNE53" s="8"/>
      <c r="MNF53" s="8"/>
      <c r="MNG53" s="8"/>
      <c r="MNH53" s="8"/>
      <c r="MNI53" s="8"/>
      <c r="MNJ53" s="8"/>
      <c r="MNK53" s="8"/>
      <c r="MNL53" s="8"/>
      <c r="MNM53" s="8"/>
      <c r="MNN53" s="8"/>
      <c r="MNO53" s="8"/>
      <c r="MNP53" s="8"/>
      <c r="MNQ53" s="8"/>
      <c r="MNR53" s="8"/>
      <c r="MNS53" s="8"/>
      <c r="MNT53" s="8"/>
      <c r="MNU53" s="8"/>
      <c r="MNV53" s="8"/>
      <c r="MNW53" s="8"/>
      <c r="MNX53" s="8"/>
      <c r="MNY53" s="8"/>
      <c r="MNZ53" s="8"/>
      <c r="MOA53" s="8"/>
      <c r="MOB53" s="8"/>
      <c r="MOC53" s="8"/>
      <c r="MOD53" s="8"/>
      <c r="MOE53" s="8"/>
      <c r="MOF53" s="8"/>
      <c r="MOG53" s="8"/>
      <c r="MOH53" s="8"/>
      <c r="MOI53" s="8"/>
      <c r="MOJ53" s="8"/>
      <c r="MOK53" s="8"/>
      <c r="MOL53" s="8"/>
      <c r="MOM53" s="8"/>
      <c r="MON53" s="8"/>
      <c r="MOO53" s="8"/>
      <c r="MOP53" s="8"/>
      <c r="MOQ53" s="8"/>
      <c r="MOR53" s="8"/>
      <c r="MOS53" s="8"/>
      <c r="MOT53" s="8"/>
      <c r="MOU53" s="8"/>
      <c r="MOV53" s="8"/>
      <c r="MOW53" s="8"/>
      <c r="MOX53" s="8"/>
      <c r="MOY53" s="8"/>
      <c r="MOZ53" s="8"/>
      <c r="MPA53" s="8"/>
      <c r="MPB53" s="8"/>
      <c r="MPC53" s="8"/>
      <c r="MPD53" s="8"/>
      <c r="MPE53" s="8"/>
      <c r="MPF53" s="8"/>
      <c r="MPG53" s="8"/>
      <c r="MPH53" s="8"/>
      <c r="MPI53" s="8"/>
      <c r="MPJ53" s="8"/>
      <c r="MPK53" s="8"/>
      <c r="MPL53" s="8"/>
      <c r="MPM53" s="8"/>
      <c r="MPN53" s="8"/>
      <c r="MPO53" s="8"/>
      <c r="MPP53" s="8"/>
      <c r="MPQ53" s="8"/>
      <c r="MPR53" s="8"/>
      <c r="MPS53" s="8"/>
      <c r="MPT53" s="8"/>
      <c r="MPU53" s="8"/>
      <c r="MPV53" s="8"/>
      <c r="MPW53" s="8"/>
      <c r="MPX53" s="8"/>
      <c r="MPY53" s="8"/>
      <c r="MPZ53" s="8"/>
      <c r="MQA53" s="8"/>
      <c r="MQB53" s="8"/>
      <c r="MQC53" s="8"/>
      <c r="MQD53" s="8"/>
      <c r="MQE53" s="8"/>
      <c r="MQF53" s="8"/>
      <c r="MQG53" s="8"/>
      <c r="MQH53" s="8"/>
      <c r="MQI53" s="8"/>
      <c r="MQJ53" s="8"/>
      <c r="MQK53" s="8"/>
      <c r="MQL53" s="8"/>
      <c r="MQM53" s="8"/>
      <c r="MQN53" s="8"/>
      <c r="MQO53" s="8"/>
      <c r="MQP53" s="8"/>
      <c r="MQQ53" s="8"/>
      <c r="MQR53" s="8"/>
      <c r="MQS53" s="8"/>
      <c r="MQT53" s="8"/>
      <c r="MQU53" s="8"/>
      <c r="MQV53" s="8"/>
      <c r="MQW53" s="8"/>
      <c r="MQX53" s="8"/>
      <c r="MQY53" s="8"/>
      <c r="MQZ53" s="8"/>
      <c r="MRA53" s="8"/>
      <c r="MRB53" s="8"/>
      <c r="MRC53" s="8"/>
      <c r="MRD53" s="8"/>
      <c r="MRE53" s="8"/>
      <c r="MRF53" s="8"/>
      <c r="MRG53" s="8"/>
      <c r="MRH53" s="8"/>
      <c r="MRI53" s="8"/>
      <c r="MRJ53" s="8"/>
      <c r="MRK53" s="8"/>
      <c r="MRL53" s="8"/>
      <c r="MRM53" s="8"/>
      <c r="MRN53" s="8"/>
      <c r="MRO53" s="8"/>
      <c r="MRP53" s="8"/>
      <c r="MRQ53" s="8"/>
      <c r="MRR53" s="8"/>
      <c r="MRS53" s="8"/>
      <c r="MRT53" s="8"/>
      <c r="MRU53" s="8"/>
      <c r="MRV53" s="8"/>
      <c r="MRW53" s="8"/>
      <c r="MRX53" s="8"/>
      <c r="MRY53" s="8"/>
      <c r="MRZ53" s="8"/>
      <c r="MSA53" s="8"/>
      <c r="MSB53" s="8"/>
      <c r="MSC53" s="8"/>
      <c r="MSD53" s="8"/>
      <c r="MSE53" s="8"/>
      <c r="MSF53" s="8"/>
      <c r="MSG53" s="8"/>
      <c r="MSH53" s="8"/>
      <c r="MSI53" s="8"/>
      <c r="MSJ53" s="8"/>
      <c r="MSK53" s="8"/>
      <c r="MSL53" s="8"/>
      <c r="MSM53" s="8"/>
      <c r="MSN53" s="8"/>
      <c r="MSO53" s="8"/>
      <c r="MSP53" s="8"/>
      <c r="MSQ53" s="8"/>
      <c r="MSR53" s="8"/>
      <c r="MSS53" s="8"/>
      <c r="MST53" s="8"/>
      <c r="MSU53" s="8"/>
      <c r="MSV53" s="8"/>
      <c r="MSW53" s="8"/>
      <c r="MSX53" s="8"/>
      <c r="MSY53" s="8"/>
      <c r="MSZ53" s="8"/>
      <c r="MTA53" s="8"/>
      <c r="MTB53" s="8"/>
      <c r="MTC53" s="8"/>
      <c r="MTD53" s="8"/>
      <c r="MTE53" s="8"/>
      <c r="MTF53" s="8"/>
      <c r="MTG53" s="8"/>
      <c r="MTH53" s="8"/>
      <c r="MTI53" s="8"/>
      <c r="MTJ53" s="8"/>
      <c r="MTK53" s="8"/>
      <c r="MTL53" s="8"/>
      <c r="MTM53" s="8"/>
      <c r="MTN53" s="8"/>
      <c r="MTO53" s="8"/>
      <c r="MTP53" s="8"/>
      <c r="MTQ53" s="8"/>
      <c r="MTR53" s="8"/>
      <c r="MTS53" s="8"/>
      <c r="MTT53" s="8"/>
      <c r="MTU53" s="8"/>
      <c r="MTV53" s="8"/>
      <c r="MTW53" s="8"/>
      <c r="MTX53" s="8"/>
      <c r="MTY53" s="8"/>
      <c r="MTZ53" s="8"/>
      <c r="MUA53" s="8"/>
      <c r="MUB53" s="8"/>
      <c r="MUC53" s="8"/>
      <c r="MUD53" s="8"/>
      <c r="MUE53" s="8"/>
      <c r="MUF53" s="8"/>
      <c r="MUG53" s="8"/>
      <c r="MUH53" s="8"/>
      <c r="MUI53" s="8"/>
      <c r="MUJ53" s="8"/>
      <c r="MUK53" s="8"/>
      <c r="MUL53" s="8"/>
      <c r="MUM53" s="8"/>
      <c r="MUN53" s="8"/>
      <c r="MUO53" s="8"/>
      <c r="MUP53" s="8"/>
      <c r="MUQ53" s="8"/>
      <c r="MUR53" s="8"/>
      <c r="MUS53" s="8"/>
      <c r="MUT53" s="8"/>
      <c r="MUU53" s="8"/>
      <c r="MUV53" s="8"/>
      <c r="MUW53" s="8"/>
      <c r="MUX53" s="8"/>
      <c r="MUY53" s="8"/>
      <c r="MUZ53" s="8"/>
      <c r="MVA53" s="8"/>
      <c r="MVB53" s="8"/>
      <c r="MVC53" s="8"/>
      <c r="MVD53" s="8"/>
      <c r="MVE53" s="8"/>
      <c r="MVF53" s="8"/>
      <c r="MVG53" s="8"/>
      <c r="MVH53" s="8"/>
      <c r="MVI53" s="8"/>
      <c r="MVJ53" s="8"/>
      <c r="MVK53" s="8"/>
      <c r="MVL53" s="8"/>
      <c r="MVM53" s="8"/>
      <c r="MVN53" s="8"/>
      <c r="MVO53" s="8"/>
      <c r="MVP53" s="8"/>
      <c r="MVQ53" s="8"/>
      <c r="MVR53" s="8"/>
      <c r="MVS53" s="8"/>
      <c r="MVT53" s="8"/>
      <c r="MVU53" s="8"/>
      <c r="MVV53" s="8"/>
      <c r="MVW53" s="8"/>
      <c r="MVX53" s="8"/>
      <c r="MVY53" s="8"/>
      <c r="MVZ53" s="8"/>
      <c r="MWA53" s="8"/>
      <c r="MWB53" s="8"/>
      <c r="MWC53" s="8"/>
      <c r="MWD53" s="8"/>
      <c r="MWE53" s="8"/>
      <c r="MWF53" s="8"/>
      <c r="MWG53" s="8"/>
      <c r="MWH53" s="8"/>
      <c r="MWI53" s="8"/>
      <c r="MWJ53" s="8"/>
      <c r="MWK53" s="8"/>
      <c r="MWL53" s="8"/>
      <c r="MWM53" s="8"/>
      <c r="MWN53" s="8"/>
      <c r="MWO53" s="8"/>
      <c r="MWP53" s="8"/>
      <c r="MWQ53" s="8"/>
      <c r="MWR53" s="8"/>
      <c r="MWS53" s="8"/>
      <c r="MWT53" s="8"/>
      <c r="MWU53" s="8"/>
      <c r="MWV53" s="8"/>
      <c r="MWW53" s="8"/>
      <c r="MWX53" s="8"/>
      <c r="MWY53" s="8"/>
      <c r="MWZ53" s="8"/>
      <c r="MXA53" s="8"/>
      <c r="MXB53" s="8"/>
      <c r="MXC53" s="8"/>
      <c r="MXD53" s="8"/>
      <c r="MXE53" s="8"/>
      <c r="MXF53" s="8"/>
      <c r="MXG53" s="8"/>
      <c r="MXH53" s="8"/>
      <c r="MXI53" s="8"/>
      <c r="MXJ53" s="8"/>
      <c r="MXK53" s="8"/>
      <c r="MXL53" s="8"/>
      <c r="MXM53" s="8"/>
      <c r="MXN53" s="8"/>
      <c r="MXO53" s="8"/>
      <c r="MXP53" s="8"/>
      <c r="MXQ53" s="8"/>
      <c r="MXR53" s="8"/>
      <c r="MXS53" s="8"/>
      <c r="MXT53" s="8"/>
      <c r="MXU53" s="8"/>
      <c r="MXV53" s="8"/>
      <c r="MXW53" s="8"/>
      <c r="MXX53" s="8"/>
      <c r="MXY53" s="8"/>
      <c r="MXZ53" s="8"/>
      <c r="MYA53" s="8"/>
      <c r="MYB53" s="8"/>
      <c r="MYC53" s="8"/>
      <c r="MYD53" s="8"/>
      <c r="MYE53" s="8"/>
      <c r="MYF53" s="8"/>
      <c r="MYG53" s="8"/>
      <c r="MYH53" s="8"/>
      <c r="MYI53" s="8"/>
      <c r="MYJ53" s="8"/>
      <c r="MYK53" s="8"/>
      <c r="MYL53" s="8"/>
      <c r="MYM53" s="8"/>
      <c r="MYN53" s="8"/>
      <c r="MYO53" s="8"/>
      <c r="MYP53" s="8"/>
      <c r="MYQ53" s="8"/>
      <c r="MYR53" s="8"/>
      <c r="MYS53" s="8"/>
      <c r="MYT53" s="8"/>
      <c r="MYU53" s="8"/>
      <c r="MYV53" s="8"/>
      <c r="MYW53" s="8"/>
      <c r="MYX53" s="8"/>
      <c r="MYY53" s="8"/>
      <c r="MYZ53" s="8"/>
      <c r="MZA53" s="8"/>
      <c r="MZB53" s="8"/>
      <c r="MZC53" s="8"/>
      <c r="MZD53" s="8"/>
      <c r="MZE53" s="8"/>
      <c r="MZF53" s="8"/>
      <c r="MZG53" s="8"/>
      <c r="MZH53" s="8"/>
      <c r="MZI53" s="8"/>
      <c r="MZJ53" s="8"/>
      <c r="MZK53" s="8"/>
      <c r="MZL53" s="8"/>
      <c r="MZM53" s="8"/>
      <c r="MZN53" s="8"/>
      <c r="MZO53" s="8"/>
      <c r="MZP53" s="8"/>
      <c r="MZQ53" s="8"/>
      <c r="MZR53" s="8"/>
      <c r="MZS53" s="8"/>
      <c r="MZT53" s="8"/>
      <c r="MZU53" s="8"/>
      <c r="MZV53" s="8"/>
      <c r="MZW53" s="8"/>
      <c r="MZX53" s="8"/>
      <c r="MZY53" s="8"/>
      <c r="MZZ53" s="8"/>
      <c r="NAA53" s="8"/>
      <c r="NAB53" s="8"/>
      <c r="NAC53" s="8"/>
      <c r="NAD53" s="8"/>
      <c r="NAE53" s="8"/>
      <c r="NAF53" s="8"/>
      <c r="NAG53" s="8"/>
      <c r="NAH53" s="8"/>
      <c r="NAI53" s="8"/>
      <c r="NAJ53" s="8"/>
      <c r="NAK53" s="8"/>
      <c r="NAL53" s="8"/>
      <c r="NAM53" s="8"/>
      <c r="NAN53" s="8"/>
      <c r="NAO53" s="8"/>
      <c r="NAP53" s="8"/>
      <c r="NAQ53" s="8"/>
      <c r="NAR53" s="8"/>
      <c r="NAS53" s="8"/>
      <c r="NAT53" s="8"/>
      <c r="NAU53" s="8"/>
      <c r="NAV53" s="8"/>
      <c r="NAW53" s="8"/>
      <c r="NAX53" s="8"/>
      <c r="NAY53" s="8"/>
      <c r="NAZ53" s="8"/>
      <c r="NBA53" s="8"/>
      <c r="NBB53" s="8"/>
      <c r="NBC53" s="8"/>
      <c r="NBD53" s="8"/>
      <c r="NBE53" s="8"/>
      <c r="NBF53" s="8"/>
      <c r="NBG53" s="8"/>
      <c r="NBH53" s="8"/>
      <c r="NBI53" s="8"/>
      <c r="NBJ53" s="8"/>
      <c r="NBK53" s="8"/>
      <c r="NBL53" s="8"/>
      <c r="NBM53" s="8"/>
      <c r="NBN53" s="8"/>
      <c r="NBO53" s="8"/>
      <c r="NBP53" s="8"/>
      <c r="NBQ53" s="8"/>
      <c r="NBR53" s="8"/>
      <c r="NBS53" s="8"/>
      <c r="NBT53" s="8"/>
      <c r="NBU53" s="8"/>
      <c r="NBV53" s="8"/>
      <c r="NBW53" s="8"/>
      <c r="NBX53" s="8"/>
      <c r="NBY53" s="8"/>
      <c r="NBZ53" s="8"/>
      <c r="NCA53" s="8"/>
      <c r="NCB53" s="8"/>
      <c r="NCC53" s="8"/>
      <c r="NCD53" s="8"/>
      <c r="NCE53" s="8"/>
      <c r="NCF53" s="8"/>
      <c r="NCG53" s="8"/>
      <c r="NCH53" s="8"/>
      <c r="NCI53" s="8"/>
      <c r="NCJ53" s="8"/>
      <c r="NCK53" s="8"/>
      <c r="NCL53" s="8"/>
      <c r="NCM53" s="8"/>
      <c r="NCN53" s="8"/>
      <c r="NCO53" s="8"/>
      <c r="NCP53" s="8"/>
      <c r="NCQ53" s="8"/>
      <c r="NCR53" s="8"/>
      <c r="NCS53" s="8"/>
      <c r="NCT53" s="8"/>
      <c r="NCU53" s="8"/>
      <c r="NCV53" s="8"/>
      <c r="NCW53" s="8"/>
      <c r="NCX53" s="8"/>
      <c r="NCY53" s="8"/>
      <c r="NCZ53" s="8"/>
      <c r="NDA53" s="8"/>
      <c r="NDB53" s="8"/>
      <c r="NDC53" s="8"/>
      <c r="NDD53" s="8"/>
      <c r="NDE53" s="8"/>
      <c r="NDF53" s="8"/>
      <c r="NDG53" s="8"/>
      <c r="NDH53" s="8"/>
      <c r="NDI53" s="8"/>
      <c r="NDJ53" s="8"/>
      <c r="NDK53" s="8"/>
      <c r="NDL53" s="8"/>
      <c r="NDM53" s="8"/>
      <c r="NDN53" s="8"/>
      <c r="NDO53" s="8"/>
      <c r="NDP53" s="8"/>
      <c r="NDQ53" s="8"/>
      <c r="NDR53" s="8"/>
      <c r="NDS53" s="8"/>
      <c r="NDT53" s="8"/>
      <c r="NDU53" s="8"/>
      <c r="NDV53" s="8"/>
      <c r="NDW53" s="8"/>
      <c r="NDX53" s="8"/>
      <c r="NDY53" s="8"/>
      <c r="NDZ53" s="8"/>
      <c r="NEA53" s="8"/>
      <c r="NEB53" s="8"/>
      <c r="NEC53" s="8"/>
      <c r="NED53" s="8"/>
      <c r="NEE53" s="8"/>
      <c r="NEF53" s="8"/>
      <c r="NEG53" s="8"/>
      <c r="NEH53" s="8"/>
      <c r="NEI53" s="8"/>
      <c r="NEJ53" s="8"/>
      <c r="NEK53" s="8"/>
      <c r="NEL53" s="8"/>
      <c r="NEM53" s="8"/>
      <c r="NEN53" s="8"/>
      <c r="NEO53" s="8"/>
      <c r="NEP53" s="8"/>
      <c r="NEQ53" s="8"/>
      <c r="NER53" s="8"/>
      <c r="NES53" s="8"/>
      <c r="NET53" s="8"/>
      <c r="NEU53" s="8"/>
      <c r="NEV53" s="8"/>
      <c r="NEW53" s="8"/>
      <c r="NEX53" s="8"/>
      <c r="NEY53" s="8"/>
      <c r="NEZ53" s="8"/>
      <c r="NFA53" s="8"/>
      <c r="NFB53" s="8"/>
      <c r="NFC53" s="8"/>
      <c r="NFD53" s="8"/>
      <c r="NFE53" s="8"/>
      <c r="NFF53" s="8"/>
      <c r="NFG53" s="8"/>
      <c r="NFH53" s="8"/>
      <c r="NFI53" s="8"/>
      <c r="NFJ53" s="8"/>
      <c r="NFK53" s="8"/>
      <c r="NFL53" s="8"/>
      <c r="NFM53" s="8"/>
      <c r="NFN53" s="8"/>
      <c r="NFO53" s="8"/>
      <c r="NFP53" s="8"/>
      <c r="NFQ53" s="8"/>
      <c r="NFR53" s="8"/>
      <c r="NFS53" s="8"/>
      <c r="NFT53" s="8"/>
      <c r="NFU53" s="8"/>
      <c r="NFV53" s="8"/>
      <c r="NFW53" s="8"/>
      <c r="NFX53" s="8"/>
      <c r="NFY53" s="8"/>
      <c r="NFZ53" s="8"/>
      <c r="NGA53" s="8"/>
      <c r="NGB53" s="8"/>
      <c r="NGC53" s="8"/>
      <c r="NGD53" s="8"/>
      <c r="NGE53" s="8"/>
      <c r="NGF53" s="8"/>
      <c r="NGG53" s="8"/>
      <c r="NGH53" s="8"/>
      <c r="NGI53" s="8"/>
      <c r="NGJ53" s="8"/>
      <c r="NGK53" s="8"/>
      <c r="NGL53" s="8"/>
      <c r="NGM53" s="8"/>
      <c r="NGN53" s="8"/>
      <c r="NGO53" s="8"/>
      <c r="NGP53" s="8"/>
      <c r="NGQ53" s="8"/>
      <c r="NGR53" s="8"/>
      <c r="NGS53" s="8"/>
      <c r="NGT53" s="8"/>
      <c r="NGU53" s="8"/>
      <c r="NGV53" s="8"/>
      <c r="NGW53" s="8"/>
      <c r="NGX53" s="8"/>
      <c r="NGY53" s="8"/>
      <c r="NGZ53" s="8"/>
      <c r="NHA53" s="8"/>
      <c r="NHB53" s="8"/>
      <c r="NHC53" s="8"/>
      <c r="NHD53" s="8"/>
      <c r="NHE53" s="8"/>
      <c r="NHF53" s="8"/>
      <c r="NHG53" s="8"/>
      <c r="NHH53" s="8"/>
      <c r="NHI53" s="8"/>
      <c r="NHJ53" s="8"/>
      <c r="NHK53" s="8"/>
      <c r="NHL53" s="8"/>
      <c r="NHM53" s="8"/>
      <c r="NHN53" s="8"/>
      <c r="NHO53" s="8"/>
      <c r="NHP53" s="8"/>
      <c r="NHQ53" s="8"/>
      <c r="NHR53" s="8"/>
      <c r="NHS53" s="8"/>
      <c r="NHT53" s="8"/>
      <c r="NHU53" s="8"/>
      <c r="NHV53" s="8"/>
      <c r="NHW53" s="8"/>
      <c r="NHX53" s="8"/>
      <c r="NHY53" s="8"/>
      <c r="NHZ53" s="8"/>
      <c r="NIA53" s="8"/>
      <c r="NIB53" s="8"/>
      <c r="NIC53" s="8"/>
      <c r="NID53" s="8"/>
      <c r="NIE53" s="8"/>
      <c r="NIF53" s="8"/>
      <c r="NIG53" s="8"/>
      <c r="NIH53" s="8"/>
      <c r="NII53" s="8"/>
      <c r="NIJ53" s="8"/>
      <c r="NIK53" s="8"/>
      <c r="NIL53" s="8"/>
      <c r="NIM53" s="8"/>
      <c r="NIN53" s="8"/>
      <c r="NIO53" s="8"/>
      <c r="NIP53" s="8"/>
      <c r="NIQ53" s="8"/>
      <c r="NIR53" s="8"/>
      <c r="NIS53" s="8"/>
      <c r="NIT53" s="8"/>
      <c r="NIU53" s="8"/>
      <c r="NIV53" s="8"/>
      <c r="NIW53" s="8"/>
      <c r="NIX53" s="8"/>
      <c r="NIY53" s="8"/>
      <c r="NIZ53" s="8"/>
      <c r="NJA53" s="8"/>
      <c r="NJB53" s="8"/>
      <c r="NJC53" s="8"/>
      <c r="NJD53" s="8"/>
      <c r="NJE53" s="8"/>
      <c r="NJF53" s="8"/>
      <c r="NJG53" s="8"/>
      <c r="NJH53" s="8"/>
      <c r="NJI53" s="8"/>
      <c r="NJJ53" s="8"/>
      <c r="NJK53" s="8"/>
      <c r="NJL53" s="8"/>
      <c r="NJM53" s="8"/>
      <c r="NJN53" s="8"/>
      <c r="NJO53" s="8"/>
      <c r="NJP53" s="8"/>
      <c r="NJQ53" s="8"/>
      <c r="NJR53" s="8"/>
      <c r="NJS53" s="8"/>
      <c r="NJT53" s="8"/>
      <c r="NJU53" s="8"/>
      <c r="NJV53" s="8"/>
      <c r="NJW53" s="8"/>
      <c r="NJX53" s="8"/>
      <c r="NJY53" s="8"/>
      <c r="NJZ53" s="8"/>
      <c r="NKA53" s="8"/>
      <c r="NKB53" s="8"/>
      <c r="NKC53" s="8"/>
      <c r="NKD53" s="8"/>
      <c r="NKE53" s="8"/>
      <c r="NKF53" s="8"/>
      <c r="NKG53" s="8"/>
      <c r="NKH53" s="8"/>
      <c r="NKI53" s="8"/>
      <c r="NKJ53" s="8"/>
      <c r="NKK53" s="8"/>
      <c r="NKL53" s="8"/>
      <c r="NKM53" s="8"/>
      <c r="NKN53" s="8"/>
      <c r="NKO53" s="8"/>
      <c r="NKP53" s="8"/>
      <c r="NKQ53" s="8"/>
      <c r="NKR53" s="8"/>
      <c r="NKS53" s="8"/>
      <c r="NKT53" s="8"/>
      <c r="NKU53" s="8"/>
      <c r="NKV53" s="8"/>
      <c r="NKW53" s="8"/>
      <c r="NKX53" s="8"/>
      <c r="NKY53" s="8"/>
      <c r="NKZ53" s="8"/>
      <c r="NLA53" s="8"/>
      <c r="NLB53" s="8"/>
      <c r="NLC53" s="8"/>
      <c r="NLD53" s="8"/>
      <c r="NLE53" s="8"/>
      <c r="NLF53" s="8"/>
      <c r="NLG53" s="8"/>
      <c r="NLH53" s="8"/>
      <c r="NLI53" s="8"/>
      <c r="NLJ53" s="8"/>
      <c r="NLK53" s="8"/>
      <c r="NLL53" s="8"/>
      <c r="NLM53" s="8"/>
      <c r="NLN53" s="8"/>
      <c r="NLO53" s="8"/>
      <c r="NLP53" s="8"/>
      <c r="NLQ53" s="8"/>
      <c r="NLR53" s="8"/>
      <c r="NLS53" s="8"/>
      <c r="NLT53" s="8"/>
      <c r="NLU53" s="8"/>
      <c r="NLV53" s="8"/>
      <c r="NLW53" s="8"/>
      <c r="NLX53" s="8"/>
      <c r="NLY53" s="8"/>
      <c r="NLZ53" s="8"/>
      <c r="NMA53" s="8"/>
      <c r="NMB53" s="8"/>
      <c r="NMC53" s="8"/>
      <c r="NMD53" s="8"/>
      <c r="NME53" s="8"/>
      <c r="NMF53" s="8"/>
      <c r="NMG53" s="8"/>
      <c r="NMH53" s="8"/>
      <c r="NMI53" s="8"/>
      <c r="NMJ53" s="8"/>
      <c r="NMK53" s="8"/>
      <c r="NML53" s="8"/>
      <c r="NMM53" s="8"/>
      <c r="NMN53" s="8"/>
      <c r="NMO53" s="8"/>
      <c r="NMP53" s="8"/>
      <c r="NMQ53" s="8"/>
      <c r="NMR53" s="8"/>
      <c r="NMS53" s="8"/>
      <c r="NMT53" s="8"/>
      <c r="NMU53" s="8"/>
      <c r="NMV53" s="8"/>
      <c r="NMW53" s="8"/>
      <c r="NMX53" s="8"/>
      <c r="NMY53" s="8"/>
      <c r="NMZ53" s="8"/>
      <c r="NNA53" s="8"/>
      <c r="NNB53" s="8"/>
      <c r="NNC53" s="8"/>
      <c r="NND53" s="8"/>
      <c r="NNE53" s="8"/>
      <c r="NNF53" s="8"/>
      <c r="NNG53" s="8"/>
      <c r="NNH53" s="8"/>
      <c r="NNI53" s="8"/>
      <c r="NNJ53" s="8"/>
      <c r="NNK53" s="8"/>
      <c r="NNL53" s="8"/>
      <c r="NNM53" s="8"/>
      <c r="NNN53" s="8"/>
      <c r="NNO53" s="8"/>
      <c r="NNP53" s="8"/>
      <c r="NNQ53" s="8"/>
      <c r="NNR53" s="8"/>
      <c r="NNS53" s="8"/>
      <c r="NNT53" s="8"/>
      <c r="NNU53" s="8"/>
      <c r="NNV53" s="8"/>
      <c r="NNW53" s="8"/>
      <c r="NNX53" s="8"/>
      <c r="NNY53" s="8"/>
      <c r="NNZ53" s="8"/>
      <c r="NOA53" s="8"/>
      <c r="NOB53" s="8"/>
      <c r="NOC53" s="8"/>
      <c r="NOD53" s="8"/>
      <c r="NOE53" s="8"/>
      <c r="NOF53" s="8"/>
      <c r="NOG53" s="8"/>
      <c r="NOH53" s="8"/>
      <c r="NOI53" s="8"/>
      <c r="NOJ53" s="8"/>
      <c r="NOK53" s="8"/>
      <c r="NOL53" s="8"/>
      <c r="NOM53" s="8"/>
      <c r="NON53" s="8"/>
      <c r="NOO53" s="8"/>
      <c r="NOP53" s="8"/>
      <c r="NOQ53" s="8"/>
      <c r="NOR53" s="8"/>
      <c r="NOS53" s="8"/>
      <c r="NOT53" s="8"/>
      <c r="NOU53" s="8"/>
      <c r="NOV53" s="8"/>
      <c r="NOW53" s="8"/>
      <c r="NOX53" s="8"/>
      <c r="NOY53" s="8"/>
      <c r="NOZ53" s="8"/>
      <c r="NPA53" s="8"/>
      <c r="NPB53" s="8"/>
      <c r="NPC53" s="8"/>
      <c r="NPD53" s="8"/>
      <c r="NPE53" s="8"/>
      <c r="NPF53" s="8"/>
      <c r="NPG53" s="8"/>
      <c r="NPH53" s="8"/>
      <c r="NPI53" s="8"/>
      <c r="NPJ53" s="8"/>
      <c r="NPK53" s="8"/>
      <c r="NPL53" s="8"/>
      <c r="NPM53" s="8"/>
      <c r="NPN53" s="8"/>
      <c r="NPO53" s="8"/>
      <c r="NPP53" s="8"/>
      <c r="NPQ53" s="8"/>
      <c r="NPR53" s="8"/>
      <c r="NPS53" s="8"/>
      <c r="NPT53" s="8"/>
      <c r="NPU53" s="8"/>
      <c r="NPV53" s="8"/>
      <c r="NPW53" s="8"/>
      <c r="NPX53" s="8"/>
      <c r="NPY53" s="8"/>
      <c r="NPZ53" s="8"/>
      <c r="NQA53" s="8"/>
      <c r="NQB53" s="8"/>
      <c r="NQC53" s="8"/>
      <c r="NQD53" s="8"/>
      <c r="NQE53" s="8"/>
      <c r="NQF53" s="8"/>
      <c r="NQG53" s="8"/>
      <c r="NQH53" s="8"/>
      <c r="NQI53" s="8"/>
      <c r="NQJ53" s="8"/>
      <c r="NQK53" s="8"/>
      <c r="NQL53" s="8"/>
      <c r="NQM53" s="8"/>
      <c r="NQN53" s="8"/>
      <c r="NQO53" s="8"/>
      <c r="NQP53" s="8"/>
      <c r="NQQ53" s="8"/>
      <c r="NQR53" s="8"/>
      <c r="NQS53" s="8"/>
      <c r="NQT53" s="8"/>
      <c r="NQU53" s="8"/>
      <c r="NQV53" s="8"/>
      <c r="NQW53" s="8"/>
      <c r="NQX53" s="8"/>
      <c r="NQY53" s="8"/>
      <c r="NQZ53" s="8"/>
      <c r="NRA53" s="8"/>
      <c r="NRB53" s="8"/>
      <c r="NRC53" s="8"/>
      <c r="NRD53" s="8"/>
      <c r="NRE53" s="8"/>
      <c r="NRF53" s="8"/>
      <c r="NRG53" s="8"/>
      <c r="NRH53" s="8"/>
      <c r="NRI53" s="8"/>
      <c r="NRJ53" s="8"/>
      <c r="NRK53" s="8"/>
      <c r="NRL53" s="8"/>
      <c r="NRM53" s="8"/>
      <c r="NRN53" s="8"/>
      <c r="NRO53" s="8"/>
      <c r="NRP53" s="8"/>
      <c r="NRQ53" s="8"/>
      <c r="NRR53" s="8"/>
      <c r="NRS53" s="8"/>
      <c r="NRT53" s="8"/>
      <c r="NRU53" s="8"/>
      <c r="NRV53" s="8"/>
      <c r="NRW53" s="8"/>
      <c r="NRX53" s="8"/>
      <c r="NRY53" s="8"/>
      <c r="NRZ53" s="8"/>
      <c r="NSA53" s="8"/>
      <c r="NSB53" s="8"/>
      <c r="NSC53" s="8"/>
      <c r="NSD53" s="8"/>
      <c r="NSE53" s="8"/>
      <c r="NSF53" s="8"/>
      <c r="NSG53" s="8"/>
      <c r="NSH53" s="8"/>
      <c r="NSI53" s="8"/>
      <c r="NSJ53" s="8"/>
      <c r="NSK53" s="8"/>
      <c r="NSL53" s="8"/>
      <c r="NSM53" s="8"/>
      <c r="NSN53" s="8"/>
      <c r="NSO53" s="8"/>
      <c r="NSP53" s="8"/>
      <c r="NSQ53" s="8"/>
      <c r="NSR53" s="8"/>
      <c r="NSS53" s="8"/>
      <c r="NST53" s="8"/>
      <c r="NSU53" s="8"/>
      <c r="NSV53" s="8"/>
      <c r="NSW53" s="8"/>
      <c r="NSX53" s="8"/>
      <c r="NSY53" s="8"/>
      <c r="NSZ53" s="8"/>
      <c r="NTA53" s="8"/>
      <c r="NTB53" s="8"/>
      <c r="NTC53" s="8"/>
      <c r="NTD53" s="8"/>
      <c r="NTE53" s="8"/>
      <c r="NTF53" s="8"/>
      <c r="NTG53" s="8"/>
      <c r="NTH53" s="8"/>
      <c r="NTI53" s="8"/>
      <c r="NTJ53" s="8"/>
      <c r="NTK53" s="8"/>
      <c r="NTL53" s="8"/>
      <c r="NTM53" s="8"/>
      <c r="NTN53" s="8"/>
      <c r="NTO53" s="8"/>
      <c r="NTP53" s="8"/>
      <c r="NTQ53" s="8"/>
      <c r="NTR53" s="8"/>
      <c r="NTS53" s="8"/>
      <c r="NTT53" s="8"/>
      <c r="NTU53" s="8"/>
      <c r="NTV53" s="8"/>
      <c r="NTW53" s="8"/>
      <c r="NTX53" s="8"/>
      <c r="NTY53" s="8"/>
      <c r="NTZ53" s="8"/>
      <c r="NUA53" s="8"/>
      <c r="NUB53" s="8"/>
      <c r="NUC53" s="8"/>
      <c r="NUD53" s="8"/>
      <c r="NUE53" s="8"/>
      <c r="NUF53" s="8"/>
      <c r="NUG53" s="8"/>
      <c r="NUH53" s="8"/>
      <c r="NUI53" s="8"/>
      <c r="NUJ53" s="8"/>
      <c r="NUK53" s="8"/>
      <c r="NUL53" s="8"/>
      <c r="NUM53" s="8"/>
      <c r="NUN53" s="8"/>
      <c r="NUO53" s="8"/>
      <c r="NUP53" s="8"/>
      <c r="NUQ53" s="8"/>
      <c r="NUR53" s="8"/>
      <c r="NUS53" s="8"/>
      <c r="NUT53" s="8"/>
      <c r="NUU53" s="8"/>
      <c r="NUV53" s="8"/>
      <c r="NUW53" s="8"/>
      <c r="NUX53" s="8"/>
      <c r="NUY53" s="8"/>
      <c r="NUZ53" s="8"/>
      <c r="NVA53" s="8"/>
      <c r="NVB53" s="8"/>
      <c r="NVC53" s="8"/>
      <c r="NVD53" s="8"/>
      <c r="NVE53" s="8"/>
      <c r="NVF53" s="8"/>
      <c r="NVG53" s="8"/>
      <c r="NVH53" s="8"/>
      <c r="NVI53" s="8"/>
      <c r="NVJ53" s="8"/>
      <c r="NVK53" s="8"/>
      <c r="NVL53" s="8"/>
      <c r="NVM53" s="8"/>
      <c r="NVN53" s="8"/>
      <c r="NVO53" s="8"/>
      <c r="NVP53" s="8"/>
      <c r="NVQ53" s="8"/>
      <c r="NVR53" s="8"/>
      <c r="NVS53" s="8"/>
      <c r="NVT53" s="8"/>
      <c r="NVU53" s="8"/>
      <c r="NVV53" s="8"/>
      <c r="NVW53" s="8"/>
      <c r="NVX53" s="8"/>
      <c r="NVY53" s="8"/>
      <c r="NVZ53" s="8"/>
      <c r="NWA53" s="8"/>
      <c r="NWB53" s="8"/>
      <c r="NWC53" s="8"/>
      <c r="NWD53" s="8"/>
      <c r="NWE53" s="8"/>
      <c r="NWF53" s="8"/>
      <c r="NWG53" s="8"/>
      <c r="NWH53" s="8"/>
      <c r="NWI53" s="8"/>
      <c r="NWJ53" s="8"/>
      <c r="NWK53" s="8"/>
      <c r="NWL53" s="8"/>
      <c r="NWM53" s="8"/>
      <c r="NWN53" s="8"/>
      <c r="NWO53" s="8"/>
      <c r="NWP53" s="8"/>
      <c r="NWQ53" s="8"/>
      <c r="NWR53" s="8"/>
      <c r="NWS53" s="8"/>
      <c r="NWT53" s="8"/>
      <c r="NWU53" s="8"/>
      <c r="NWV53" s="8"/>
      <c r="NWW53" s="8"/>
      <c r="NWX53" s="8"/>
      <c r="NWY53" s="8"/>
      <c r="NWZ53" s="8"/>
      <c r="NXA53" s="8"/>
      <c r="NXB53" s="8"/>
      <c r="NXC53" s="8"/>
      <c r="NXD53" s="8"/>
      <c r="NXE53" s="8"/>
      <c r="NXF53" s="8"/>
      <c r="NXG53" s="8"/>
      <c r="NXH53" s="8"/>
      <c r="NXI53" s="8"/>
      <c r="NXJ53" s="8"/>
      <c r="NXK53" s="8"/>
      <c r="NXL53" s="8"/>
      <c r="NXM53" s="8"/>
      <c r="NXN53" s="8"/>
      <c r="NXO53" s="8"/>
      <c r="NXP53" s="8"/>
      <c r="NXQ53" s="8"/>
      <c r="NXR53" s="8"/>
      <c r="NXS53" s="8"/>
      <c r="NXT53" s="8"/>
      <c r="NXU53" s="8"/>
      <c r="NXV53" s="8"/>
      <c r="NXW53" s="8"/>
      <c r="NXX53" s="8"/>
      <c r="NXY53" s="8"/>
      <c r="NXZ53" s="8"/>
      <c r="NYA53" s="8"/>
      <c r="NYB53" s="8"/>
      <c r="NYC53" s="8"/>
      <c r="NYD53" s="8"/>
      <c r="NYE53" s="8"/>
      <c r="NYF53" s="8"/>
      <c r="NYG53" s="8"/>
      <c r="NYH53" s="8"/>
      <c r="NYI53" s="8"/>
      <c r="NYJ53" s="8"/>
      <c r="NYK53" s="8"/>
      <c r="NYL53" s="8"/>
      <c r="NYM53" s="8"/>
      <c r="NYN53" s="8"/>
      <c r="NYO53" s="8"/>
      <c r="NYP53" s="8"/>
      <c r="NYQ53" s="8"/>
      <c r="NYR53" s="8"/>
      <c r="NYS53" s="8"/>
      <c r="NYT53" s="8"/>
      <c r="NYU53" s="8"/>
      <c r="NYV53" s="8"/>
      <c r="NYW53" s="8"/>
      <c r="NYX53" s="8"/>
      <c r="NYY53" s="8"/>
      <c r="NYZ53" s="8"/>
      <c r="NZA53" s="8"/>
      <c r="NZB53" s="8"/>
      <c r="NZC53" s="8"/>
      <c r="NZD53" s="8"/>
      <c r="NZE53" s="8"/>
      <c r="NZF53" s="8"/>
      <c r="NZG53" s="8"/>
      <c r="NZH53" s="8"/>
      <c r="NZI53" s="8"/>
      <c r="NZJ53" s="8"/>
      <c r="NZK53" s="8"/>
      <c r="NZL53" s="8"/>
      <c r="NZM53" s="8"/>
      <c r="NZN53" s="8"/>
      <c r="NZO53" s="8"/>
      <c r="NZP53" s="8"/>
      <c r="NZQ53" s="8"/>
      <c r="NZR53" s="8"/>
      <c r="NZS53" s="8"/>
      <c r="NZT53" s="8"/>
      <c r="NZU53" s="8"/>
      <c r="NZV53" s="8"/>
      <c r="NZW53" s="8"/>
      <c r="NZX53" s="8"/>
      <c r="NZY53" s="8"/>
      <c r="NZZ53" s="8"/>
      <c r="OAA53" s="8"/>
      <c r="OAB53" s="8"/>
      <c r="OAC53" s="8"/>
      <c r="OAD53" s="8"/>
      <c r="OAE53" s="8"/>
      <c r="OAF53" s="8"/>
      <c r="OAG53" s="8"/>
      <c r="OAH53" s="8"/>
      <c r="OAI53" s="8"/>
      <c r="OAJ53" s="8"/>
      <c r="OAK53" s="8"/>
      <c r="OAL53" s="8"/>
      <c r="OAM53" s="8"/>
      <c r="OAN53" s="8"/>
      <c r="OAO53" s="8"/>
      <c r="OAP53" s="8"/>
      <c r="OAQ53" s="8"/>
      <c r="OAR53" s="8"/>
      <c r="OAS53" s="8"/>
      <c r="OAT53" s="8"/>
      <c r="OAU53" s="8"/>
      <c r="OAV53" s="8"/>
      <c r="OAW53" s="8"/>
      <c r="OAX53" s="8"/>
      <c r="OAY53" s="8"/>
      <c r="OAZ53" s="8"/>
      <c r="OBA53" s="8"/>
      <c r="OBB53" s="8"/>
      <c r="OBC53" s="8"/>
      <c r="OBD53" s="8"/>
      <c r="OBE53" s="8"/>
      <c r="OBF53" s="8"/>
      <c r="OBG53" s="8"/>
      <c r="OBH53" s="8"/>
      <c r="OBI53" s="8"/>
      <c r="OBJ53" s="8"/>
      <c r="OBK53" s="8"/>
      <c r="OBL53" s="8"/>
      <c r="OBM53" s="8"/>
      <c r="OBN53" s="8"/>
      <c r="OBO53" s="8"/>
      <c r="OBP53" s="8"/>
      <c r="OBQ53" s="8"/>
      <c r="OBR53" s="8"/>
      <c r="OBS53" s="8"/>
      <c r="OBT53" s="8"/>
      <c r="OBU53" s="8"/>
      <c r="OBV53" s="8"/>
      <c r="OBW53" s="8"/>
      <c r="OBX53" s="8"/>
      <c r="OBY53" s="8"/>
      <c r="OBZ53" s="8"/>
      <c r="OCA53" s="8"/>
      <c r="OCB53" s="8"/>
      <c r="OCC53" s="8"/>
      <c r="OCD53" s="8"/>
      <c r="OCE53" s="8"/>
      <c r="OCF53" s="8"/>
      <c r="OCG53" s="8"/>
      <c r="OCH53" s="8"/>
      <c r="OCI53" s="8"/>
      <c r="OCJ53" s="8"/>
      <c r="OCK53" s="8"/>
      <c r="OCL53" s="8"/>
      <c r="OCM53" s="8"/>
      <c r="OCN53" s="8"/>
      <c r="OCO53" s="8"/>
      <c r="OCP53" s="8"/>
      <c r="OCQ53" s="8"/>
      <c r="OCR53" s="8"/>
      <c r="OCS53" s="8"/>
      <c r="OCT53" s="8"/>
      <c r="OCU53" s="8"/>
      <c r="OCV53" s="8"/>
      <c r="OCW53" s="8"/>
      <c r="OCX53" s="8"/>
      <c r="OCY53" s="8"/>
      <c r="OCZ53" s="8"/>
      <c r="ODA53" s="8"/>
      <c r="ODB53" s="8"/>
      <c r="ODC53" s="8"/>
      <c r="ODD53" s="8"/>
      <c r="ODE53" s="8"/>
      <c r="ODF53" s="8"/>
      <c r="ODG53" s="8"/>
      <c r="ODH53" s="8"/>
      <c r="ODI53" s="8"/>
      <c r="ODJ53" s="8"/>
      <c r="ODK53" s="8"/>
      <c r="ODL53" s="8"/>
      <c r="ODM53" s="8"/>
      <c r="ODN53" s="8"/>
      <c r="ODO53" s="8"/>
      <c r="ODP53" s="8"/>
      <c r="ODQ53" s="8"/>
      <c r="ODR53" s="8"/>
      <c r="ODS53" s="8"/>
      <c r="ODT53" s="8"/>
      <c r="ODU53" s="8"/>
      <c r="ODV53" s="8"/>
      <c r="ODW53" s="8"/>
      <c r="ODX53" s="8"/>
      <c r="ODY53" s="8"/>
      <c r="ODZ53" s="8"/>
      <c r="OEA53" s="8"/>
      <c r="OEB53" s="8"/>
      <c r="OEC53" s="8"/>
      <c r="OED53" s="8"/>
      <c r="OEE53" s="8"/>
      <c r="OEF53" s="8"/>
      <c r="OEG53" s="8"/>
      <c r="OEH53" s="8"/>
      <c r="OEI53" s="8"/>
      <c r="OEJ53" s="8"/>
      <c r="OEK53" s="8"/>
      <c r="OEL53" s="8"/>
      <c r="OEM53" s="8"/>
      <c r="OEN53" s="8"/>
      <c r="OEO53" s="8"/>
      <c r="OEP53" s="8"/>
      <c r="OEQ53" s="8"/>
      <c r="OER53" s="8"/>
      <c r="OES53" s="8"/>
      <c r="OET53" s="8"/>
      <c r="OEU53" s="8"/>
      <c r="OEV53" s="8"/>
      <c r="OEW53" s="8"/>
      <c r="OEX53" s="8"/>
      <c r="OEY53" s="8"/>
      <c r="OEZ53" s="8"/>
      <c r="OFA53" s="8"/>
      <c r="OFB53" s="8"/>
      <c r="OFC53" s="8"/>
      <c r="OFD53" s="8"/>
      <c r="OFE53" s="8"/>
      <c r="OFF53" s="8"/>
      <c r="OFG53" s="8"/>
      <c r="OFH53" s="8"/>
      <c r="OFI53" s="8"/>
      <c r="OFJ53" s="8"/>
      <c r="OFK53" s="8"/>
      <c r="OFL53" s="8"/>
      <c r="OFM53" s="8"/>
      <c r="OFN53" s="8"/>
      <c r="OFO53" s="8"/>
      <c r="OFP53" s="8"/>
      <c r="OFQ53" s="8"/>
      <c r="OFR53" s="8"/>
      <c r="OFS53" s="8"/>
      <c r="OFT53" s="8"/>
      <c r="OFU53" s="8"/>
      <c r="OFV53" s="8"/>
      <c r="OFW53" s="8"/>
      <c r="OFX53" s="8"/>
      <c r="OFY53" s="8"/>
      <c r="OFZ53" s="8"/>
      <c r="OGA53" s="8"/>
      <c r="OGB53" s="8"/>
      <c r="OGC53" s="8"/>
      <c r="OGD53" s="8"/>
      <c r="OGE53" s="8"/>
      <c r="OGF53" s="8"/>
      <c r="OGG53" s="8"/>
      <c r="OGH53" s="8"/>
      <c r="OGI53" s="8"/>
      <c r="OGJ53" s="8"/>
      <c r="OGK53" s="8"/>
      <c r="OGL53" s="8"/>
      <c r="OGM53" s="8"/>
      <c r="OGN53" s="8"/>
      <c r="OGO53" s="8"/>
      <c r="OGP53" s="8"/>
      <c r="OGQ53" s="8"/>
      <c r="OGR53" s="8"/>
      <c r="OGS53" s="8"/>
      <c r="OGT53" s="8"/>
      <c r="OGU53" s="8"/>
      <c r="OGV53" s="8"/>
      <c r="OGW53" s="8"/>
      <c r="OGX53" s="8"/>
      <c r="OGY53" s="8"/>
      <c r="OGZ53" s="8"/>
      <c r="OHA53" s="8"/>
      <c r="OHB53" s="8"/>
      <c r="OHC53" s="8"/>
      <c r="OHD53" s="8"/>
      <c r="OHE53" s="8"/>
      <c r="OHF53" s="8"/>
      <c r="OHG53" s="8"/>
      <c r="OHH53" s="8"/>
      <c r="OHI53" s="8"/>
      <c r="OHJ53" s="8"/>
      <c r="OHK53" s="8"/>
      <c r="OHL53" s="8"/>
      <c r="OHM53" s="8"/>
      <c r="OHN53" s="8"/>
      <c r="OHO53" s="8"/>
      <c r="OHP53" s="8"/>
      <c r="OHQ53" s="8"/>
      <c r="OHR53" s="8"/>
      <c r="OHS53" s="8"/>
      <c r="OHT53" s="8"/>
      <c r="OHU53" s="8"/>
      <c r="OHV53" s="8"/>
      <c r="OHW53" s="8"/>
      <c r="OHX53" s="8"/>
      <c r="OHY53" s="8"/>
      <c r="OHZ53" s="8"/>
      <c r="OIA53" s="8"/>
      <c r="OIB53" s="8"/>
      <c r="OIC53" s="8"/>
      <c r="OID53" s="8"/>
      <c r="OIE53" s="8"/>
      <c r="OIF53" s="8"/>
      <c r="OIG53" s="8"/>
      <c r="OIH53" s="8"/>
      <c r="OII53" s="8"/>
      <c r="OIJ53" s="8"/>
      <c r="OIK53" s="8"/>
      <c r="OIL53" s="8"/>
      <c r="OIM53" s="8"/>
      <c r="OIN53" s="8"/>
      <c r="OIO53" s="8"/>
      <c r="OIP53" s="8"/>
      <c r="OIQ53" s="8"/>
      <c r="OIR53" s="8"/>
      <c r="OIS53" s="8"/>
      <c r="OIT53" s="8"/>
      <c r="OIU53" s="8"/>
      <c r="OIV53" s="8"/>
      <c r="OIW53" s="8"/>
      <c r="OIX53" s="8"/>
      <c r="OIY53" s="8"/>
      <c r="OIZ53" s="8"/>
      <c r="OJA53" s="8"/>
      <c r="OJB53" s="8"/>
      <c r="OJC53" s="8"/>
      <c r="OJD53" s="8"/>
      <c r="OJE53" s="8"/>
      <c r="OJF53" s="8"/>
      <c r="OJG53" s="8"/>
      <c r="OJH53" s="8"/>
      <c r="OJI53" s="8"/>
      <c r="OJJ53" s="8"/>
      <c r="OJK53" s="8"/>
      <c r="OJL53" s="8"/>
      <c r="OJM53" s="8"/>
      <c r="OJN53" s="8"/>
      <c r="OJO53" s="8"/>
      <c r="OJP53" s="8"/>
      <c r="OJQ53" s="8"/>
      <c r="OJR53" s="8"/>
      <c r="OJS53" s="8"/>
      <c r="OJT53" s="8"/>
      <c r="OJU53" s="8"/>
      <c r="OJV53" s="8"/>
      <c r="OJW53" s="8"/>
      <c r="OJX53" s="8"/>
      <c r="OJY53" s="8"/>
      <c r="OJZ53" s="8"/>
      <c r="OKA53" s="8"/>
      <c r="OKB53" s="8"/>
      <c r="OKC53" s="8"/>
      <c r="OKD53" s="8"/>
      <c r="OKE53" s="8"/>
      <c r="OKF53" s="8"/>
      <c r="OKG53" s="8"/>
      <c r="OKH53" s="8"/>
      <c r="OKI53" s="8"/>
      <c r="OKJ53" s="8"/>
      <c r="OKK53" s="8"/>
      <c r="OKL53" s="8"/>
      <c r="OKM53" s="8"/>
      <c r="OKN53" s="8"/>
      <c r="OKO53" s="8"/>
      <c r="OKP53" s="8"/>
      <c r="OKQ53" s="8"/>
      <c r="OKR53" s="8"/>
      <c r="OKS53" s="8"/>
      <c r="OKT53" s="8"/>
      <c r="OKU53" s="8"/>
      <c r="OKV53" s="8"/>
      <c r="OKW53" s="8"/>
      <c r="OKX53" s="8"/>
      <c r="OKY53" s="8"/>
      <c r="OKZ53" s="8"/>
      <c r="OLA53" s="8"/>
      <c r="OLB53" s="8"/>
      <c r="OLC53" s="8"/>
      <c r="OLD53" s="8"/>
      <c r="OLE53" s="8"/>
      <c r="OLF53" s="8"/>
      <c r="OLG53" s="8"/>
      <c r="OLH53" s="8"/>
      <c r="OLI53" s="8"/>
      <c r="OLJ53" s="8"/>
      <c r="OLK53" s="8"/>
      <c r="OLL53" s="8"/>
      <c r="OLM53" s="8"/>
      <c r="OLN53" s="8"/>
      <c r="OLO53" s="8"/>
      <c r="OLP53" s="8"/>
      <c r="OLQ53" s="8"/>
      <c r="OLR53" s="8"/>
      <c r="OLS53" s="8"/>
      <c r="OLT53" s="8"/>
      <c r="OLU53" s="8"/>
      <c r="OLV53" s="8"/>
      <c r="OLW53" s="8"/>
      <c r="OLX53" s="8"/>
      <c r="OLY53" s="8"/>
      <c r="OLZ53" s="8"/>
      <c r="OMA53" s="8"/>
      <c r="OMB53" s="8"/>
      <c r="OMC53" s="8"/>
      <c r="OMD53" s="8"/>
      <c r="OME53" s="8"/>
      <c r="OMF53" s="8"/>
      <c r="OMG53" s="8"/>
      <c r="OMH53" s="8"/>
      <c r="OMI53" s="8"/>
      <c r="OMJ53" s="8"/>
      <c r="OMK53" s="8"/>
      <c r="OML53" s="8"/>
      <c r="OMM53" s="8"/>
      <c r="OMN53" s="8"/>
      <c r="OMO53" s="8"/>
      <c r="OMP53" s="8"/>
      <c r="OMQ53" s="8"/>
      <c r="OMR53" s="8"/>
      <c r="OMS53" s="8"/>
      <c r="OMT53" s="8"/>
      <c r="OMU53" s="8"/>
      <c r="OMV53" s="8"/>
      <c r="OMW53" s="8"/>
      <c r="OMX53" s="8"/>
      <c r="OMY53" s="8"/>
      <c r="OMZ53" s="8"/>
      <c r="ONA53" s="8"/>
      <c r="ONB53" s="8"/>
      <c r="ONC53" s="8"/>
      <c r="OND53" s="8"/>
      <c r="ONE53" s="8"/>
      <c r="ONF53" s="8"/>
      <c r="ONG53" s="8"/>
      <c r="ONH53" s="8"/>
      <c r="ONI53" s="8"/>
      <c r="ONJ53" s="8"/>
      <c r="ONK53" s="8"/>
      <c r="ONL53" s="8"/>
      <c r="ONM53" s="8"/>
      <c r="ONN53" s="8"/>
      <c r="ONO53" s="8"/>
      <c r="ONP53" s="8"/>
      <c r="ONQ53" s="8"/>
      <c r="ONR53" s="8"/>
      <c r="ONS53" s="8"/>
      <c r="ONT53" s="8"/>
      <c r="ONU53" s="8"/>
      <c r="ONV53" s="8"/>
      <c r="ONW53" s="8"/>
      <c r="ONX53" s="8"/>
      <c r="ONY53" s="8"/>
      <c r="ONZ53" s="8"/>
      <c r="OOA53" s="8"/>
      <c r="OOB53" s="8"/>
      <c r="OOC53" s="8"/>
      <c r="OOD53" s="8"/>
      <c r="OOE53" s="8"/>
      <c r="OOF53" s="8"/>
      <c r="OOG53" s="8"/>
      <c r="OOH53" s="8"/>
      <c r="OOI53" s="8"/>
      <c r="OOJ53" s="8"/>
      <c r="OOK53" s="8"/>
      <c r="OOL53" s="8"/>
      <c r="OOM53" s="8"/>
      <c r="OON53" s="8"/>
      <c r="OOO53" s="8"/>
      <c r="OOP53" s="8"/>
      <c r="OOQ53" s="8"/>
      <c r="OOR53" s="8"/>
      <c r="OOS53" s="8"/>
      <c r="OOT53" s="8"/>
      <c r="OOU53" s="8"/>
      <c r="OOV53" s="8"/>
      <c r="OOW53" s="8"/>
      <c r="OOX53" s="8"/>
      <c r="OOY53" s="8"/>
      <c r="OOZ53" s="8"/>
      <c r="OPA53" s="8"/>
      <c r="OPB53" s="8"/>
      <c r="OPC53" s="8"/>
      <c r="OPD53" s="8"/>
      <c r="OPE53" s="8"/>
      <c r="OPF53" s="8"/>
      <c r="OPG53" s="8"/>
      <c r="OPH53" s="8"/>
      <c r="OPI53" s="8"/>
      <c r="OPJ53" s="8"/>
      <c r="OPK53" s="8"/>
      <c r="OPL53" s="8"/>
      <c r="OPM53" s="8"/>
      <c r="OPN53" s="8"/>
      <c r="OPO53" s="8"/>
      <c r="OPP53" s="8"/>
      <c r="OPQ53" s="8"/>
      <c r="OPR53" s="8"/>
      <c r="OPS53" s="8"/>
      <c r="OPT53" s="8"/>
      <c r="OPU53" s="8"/>
      <c r="OPV53" s="8"/>
      <c r="OPW53" s="8"/>
      <c r="OPX53" s="8"/>
      <c r="OPY53" s="8"/>
      <c r="OPZ53" s="8"/>
      <c r="OQA53" s="8"/>
      <c r="OQB53" s="8"/>
      <c r="OQC53" s="8"/>
      <c r="OQD53" s="8"/>
      <c r="OQE53" s="8"/>
      <c r="OQF53" s="8"/>
      <c r="OQG53" s="8"/>
      <c r="OQH53" s="8"/>
      <c r="OQI53" s="8"/>
      <c r="OQJ53" s="8"/>
      <c r="OQK53" s="8"/>
      <c r="OQL53" s="8"/>
      <c r="OQM53" s="8"/>
      <c r="OQN53" s="8"/>
      <c r="OQO53" s="8"/>
      <c r="OQP53" s="8"/>
      <c r="OQQ53" s="8"/>
      <c r="OQR53" s="8"/>
      <c r="OQS53" s="8"/>
      <c r="OQT53" s="8"/>
      <c r="OQU53" s="8"/>
      <c r="OQV53" s="8"/>
      <c r="OQW53" s="8"/>
      <c r="OQX53" s="8"/>
      <c r="OQY53" s="8"/>
      <c r="OQZ53" s="8"/>
      <c r="ORA53" s="8"/>
      <c r="ORB53" s="8"/>
      <c r="ORC53" s="8"/>
      <c r="ORD53" s="8"/>
      <c r="ORE53" s="8"/>
      <c r="ORF53" s="8"/>
      <c r="ORG53" s="8"/>
      <c r="ORH53" s="8"/>
      <c r="ORI53" s="8"/>
      <c r="ORJ53" s="8"/>
      <c r="ORK53" s="8"/>
      <c r="ORL53" s="8"/>
      <c r="ORM53" s="8"/>
      <c r="ORN53" s="8"/>
      <c r="ORO53" s="8"/>
      <c r="ORP53" s="8"/>
      <c r="ORQ53" s="8"/>
      <c r="ORR53" s="8"/>
      <c r="ORS53" s="8"/>
      <c r="ORT53" s="8"/>
      <c r="ORU53" s="8"/>
      <c r="ORV53" s="8"/>
      <c r="ORW53" s="8"/>
      <c r="ORX53" s="8"/>
      <c r="ORY53" s="8"/>
      <c r="ORZ53" s="8"/>
      <c r="OSA53" s="8"/>
      <c r="OSB53" s="8"/>
      <c r="OSC53" s="8"/>
      <c r="OSD53" s="8"/>
      <c r="OSE53" s="8"/>
      <c r="OSF53" s="8"/>
      <c r="OSG53" s="8"/>
      <c r="OSH53" s="8"/>
      <c r="OSI53" s="8"/>
      <c r="OSJ53" s="8"/>
      <c r="OSK53" s="8"/>
      <c r="OSL53" s="8"/>
      <c r="OSM53" s="8"/>
      <c r="OSN53" s="8"/>
      <c r="OSO53" s="8"/>
      <c r="OSP53" s="8"/>
      <c r="OSQ53" s="8"/>
      <c r="OSR53" s="8"/>
      <c r="OSS53" s="8"/>
      <c r="OST53" s="8"/>
      <c r="OSU53" s="8"/>
      <c r="OSV53" s="8"/>
      <c r="OSW53" s="8"/>
      <c r="OSX53" s="8"/>
      <c r="OSY53" s="8"/>
      <c r="OSZ53" s="8"/>
      <c r="OTA53" s="8"/>
      <c r="OTB53" s="8"/>
      <c r="OTC53" s="8"/>
      <c r="OTD53" s="8"/>
      <c r="OTE53" s="8"/>
      <c r="OTF53" s="8"/>
      <c r="OTG53" s="8"/>
      <c r="OTH53" s="8"/>
      <c r="OTI53" s="8"/>
      <c r="OTJ53" s="8"/>
      <c r="OTK53" s="8"/>
      <c r="OTL53" s="8"/>
      <c r="OTM53" s="8"/>
      <c r="OTN53" s="8"/>
      <c r="OTO53" s="8"/>
      <c r="OTP53" s="8"/>
      <c r="OTQ53" s="8"/>
      <c r="OTR53" s="8"/>
      <c r="OTS53" s="8"/>
      <c r="OTT53" s="8"/>
      <c r="OTU53" s="8"/>
      <c r="OTV53" s="8"/>
      <c r="OTW53" s="8"/>
      <c r="OTX53" s="8"/>
      <c r="OTY53" s="8"/>
      <c r="OTZ53" s="8"/>
      <c r="OUA53" s="8"/>
      <c r="OUB53" s="8"/>
      <c r="OUC53" s="8"/>
      <c r="OUD53" s="8"/>
      <c r="OUE53" s="8"/>
      <c r="OUF53" s="8"/>
      <c r="OUG53" s="8"/>
      <c r="OUH53" s="8"/>
      <c r="OUI53" s="8"/>
      <c r="OUJ53" s="8"/>
      <c r="OUK53" s="8"/>
      <c r="OUL53" s="8"/>
      <c r="OUM53" s="8"/>
      <c r="OUN53" s="8"/>
      <c r="OUO53" s="8"/>
      <c r="OUP53" s="8"/>
      <c r="OUQ53" s="8"/>
      <c r="OUR53" s="8"/>
      <c r="OUS53" s="8"/>
      <c r="OUT53" s="8"/>
      <c r="OUU53" s="8"/>
      <c r="OUV53" s="8"/>
      <c r="OUW53" s="8"/>
      <c r="OUX53" s="8"/>
      <c r="OUY53" s="8"/>
      <c r="OUZ53" s="8"/>
      <c r="OVA53" s="8"/>
      <c r="OVB53" s="8"/>
      <c r="OVC53" s="8"/>
      <c r="OVD53" s="8"/>
      <c r="OVE53" s="8"/>
      <c r="OVF53" s="8"/>
      <c r="OVG53" s="8"/>
      <c r="OVH53" s="8"/>
      <c r="OVI53" s="8"/>
      <c r="OVJ53" s="8"/>
      <c r="OVK53" s="8"/>
      <c r="OVL53" s="8"/>
      <c r="OVM53" s="8"/>
      <c r="OVN53" s="8"/>
      <c r="OVO53" s="8"/>
      <c r="OVP53" s="8"/>
      <c r="OVQ53" s="8"/>
      <c r="OVR53" s="8"/>
      <c r="OVS53" s="8"/>
      <c r="OVT53" s="8"/>
      <c r="OVU53" s="8"/>
      <c r="OVV53" s="8"/>
      <c r="OVW53" s="8"/>
      <c r="OVX53" s="8"/>
      <c r="OVY53" s="8"/>
      <c r="OVZ53" s="8"/>
      <c r="OWA53" s="8"/>
      <c r="OWB53" s="8"/>
      <c r="OWC53" s="8"/>
      <c r="OWD53" s="8"/>
      <c r="OWE53" s="8"/>
      <c r="OWF53" s="8"/>
      <c r="OWG53" s="8"/>
      <c r="OWH53" s="8"/>
      <c r="OWI53" s="8"/>
      <c r="OWJ53" s="8"/>
      <c r="OWK53" s="8"/>
      <c r="OWL53" s="8"/>
      <c r="OWM53" s="8"/>
      <c r="OWN53" s="8"/>
      <c r="OWO53" s="8"/>
      <c r="OWP53" s="8"/>
      <c r="OWQ53" s="8"/>
      <c r="OWR53" s="8"/>
      <c r="OWS53" s="8"/>
      <c r="OWT53" s="8"/>
      <c r="OWU53" s="8"/>
      <c r="OWV53" s="8"/>
      <c r="OWW53" s="8"/>
      <c r="OWX53" s="8"/>
      <c r="OWY53" s="8"/>
      <c r="OWZ53" s="8"/>
      <c r="OXA53" s="8"/>
      <c r="OXB53" s="8"/>
      <c r="OXC53" s="8"/>
      <c r="OXD53" s="8"/>
      <c r="OXE53" s="8"/>
      <c r="OXF53" s="8"/>
      <c r="OXG53" s="8"/>
      <c r="OXH53" s="8"/>
      <c r="OXI53" s="8"/>
      <c r="OXJ53" s="8"/>
      <c r="OXK53" s="8"/>
      <c r="OXL53" s="8"/>
      <c r="OXM53" s="8"/>
      <c r="OXN53" s="8"/>
      <c r="OXO53" s="8"/>
      <c r="OXP53" s="8"/>
      <c r="OXQ53" s="8"/>
      <c r="OXR53" s="8"/>
      <c r="OXS53" s="8"/>
      <c r="OXT53" s="8"/>
      <c r="OXU53" s="8"/>
      <c r="OXV53" s="8"/>
      <c r="OXW53" s="8"/>
      <c r="OXX53" s="8"/>
      <c r="OXY53" s="8"/>
      <c r="OXZ53" s="8"/>
      <c r="OYA53" s="8"/>
      <c r="OYB53" s="8"/>
      <c r="OYC53" s="8"/>
      <c r="OYD53" s="8"/>
      <c r="OYE53" s="8"/>
      <c r="OYF53" s="8"/>
      <c r="OYG53" s="8"/>
      <c r="OYH53" s="8"/>
      <c r="OYI53" s="8"/>
      <c r="OYJ53" s="8"/>
      <c r="OYK53" s="8"/>
      <c r="OYL53" s="8"/>
      <c r="OYM53" s="8"/>
      <c r="OYN53" s="8"/>
      <c r="OYO53" s="8"/>
      <c r="OYP53" s="8"/>
      <c r="OYQ53" s="8"/>
      <c r="OYR53" s="8"/>
      <c r="OYS53" s="8"/>
      <c r="OYT53" s="8"/>
      <c r="OYU53" s="8"/>
      <c r="OYV53" s="8"/>
      <c r="OYW53" s="8"/>
      <c r="OYX53" s="8"/>
      <c r="OYY53" s="8"/>
      <c r="OYZ53" s="8"/>
      <c r="OZA53" s="8"/>
      <c r="OZB53" s="8"/>
      <c r="OZC53" s="8"/>
      <c r="OZD53" s="8"/>
      <c r="OZE53" s="8"/>
      <c r="OZF53" s="8"/>
      <c r="OZG53" s="8"/>
      <c r="OZH53" s="8"/>
      <c r="OZI53" s="8"/>
      <c r="OZJ53" s="8"/>
      <c r="OZK53" s="8"/>
      <c r="OZL53" s="8"/>
      <c r="OZM53" s="8"/>
      <c r="OZN53" s="8"/>
      <c r="OZO53" s="8"/>
      <c r="OZP53" s="8"/>
      <c r="OZQ53" s="8"/>
      <c r="OZR53" s="8"/>
      <c r="OZS53" s="8"/>
      <c r="OZT53" s="8"/>
      <c r="OZU53" s="8"/>
      <c r="OZV53" s="8"/>
      <c r="OZW53" s="8"/>
      <c r="OZX53" s="8"/>
      <c r="OZY53" s="8"/>
      <c r="OZZ53" s="8"/>
      <c r="PAA53" s="8"/>
      <c r="PAB53" s="8"/>
      <c r="PAC53" s="8"/>
      <c r="PAD53" s="8"/>
      <c r="PAE53" s="8"/>
      <c r="PAF53" s="8"/>
      <c r="PAG53" s="8"/>
      <c r="PAH53" s="8"/>
      <c r="PAI53" s="8"/>
      <c r="PAJ53" s="8"/>
      <c r="PAK53" s="8"/>
      <c r="PAL53" s="8"/>
      <c r="PAM53" s="8"/>
      <c r="PAN53" s="8"/>
      <c r="PAO53" s="8"/>
      <c r="PAP53" s="8"/>
      <c r="PAQ53" s="8"/>
      <c r="PAR53" s="8"/>
      <c r="PAS53" s="8"/>
      <c r="PAT53" s="8"/>
      <c r="PAU53" s="8"/>
      <c r="PAV53" s="8"/>
      <c r="PAW53" s="8"/>
      <c r="PAX53" s="8"/>
      <c r="PAY53" s="8"/>
      <c r="PAZ53" s="8"/>
      <c r="PBA53" s="8"/>
      <c r="PBB53" s="8"/>
      <c r="PBC53" s="8"/>
      <c r="PBD53" s="8"/>
      <c r="PBE53" s="8"/>
      <c r="PBF53" s="8"/>
      <c r="PBG53" s="8"/>
      <c r="PBH53" s="8"/>
      <c r="PBI53" s="8"/>
      <c r="PBJ53" s="8"/>
      <c r="PBK53" s="8"/>
      <c r="PBL53" s="8"/>
      <c r="PBM53" s="8"/>
      <c r="PBN53" s="8"/>
      <c r="PBO53" s="8"/>
      <c r="PBP53" s="8"/>
      <c r="PBQ53" s="8"/>
      <c r="PBR53" s="8"/>
      <c r="PBS53" s="8"/>
      <c r="PBT53" s="8"/>
      <c r="PBU53" s="8"/>
      <c r="PBV53" s="8"/>
      <c r="PBW53" s="8"/>
      <c r="PBX53" s="8"/>
      <c r="PBY53" s="8"/>
      <c r="PBZ53" s="8"/>
      <c r="PCA53" s="8"/>
      <c r="PCB53" s="8"/>
      <c r="PCC53" s="8"/>
      <c r="PCD53" s="8"/>
      <c r="PCE53" s="8"/>
      <c r="PCF53" s="8"/>
      <c r="PCG53" s="8"/>
      <c r="PCH53" s="8"/>
      <c r="PCI53" s="8"/>
      <c r="PCJ53" s="8"/>
      <c r="PCK53" s="8"/>
      <c r="PCL53" s="8"/>
      <c r="PCM53" s="8"/>
      <c r="PCN53" s="8"/>
      <c r="PCO53" s="8"/>
      <c r="PCP53" s="8"/>
      <c r="PCQ53" s="8"/>
      <c r="PCR53" s="8"/>
      <c r="PCS53" s="8"/>
      <c r="PCT53" s="8"/>
      <c r="PCU53" s="8"/>
      <c r="PCV53" s="8"/>
      <c r="PCW53" s="8"/>
      <c r="PCX53" s="8"/>
      <c r="PCY53" s="8"/>
      <c r="PCZ53" s="8"/>
      <c r="PDA53" s="8"/>
      <c r="PDB53" s="8"/>
      <c r="PDC53" s="8"/>
      <c r="PDD53" s="8"/>
      <c r="PDE53" s="8"/>
      <c r="PDF53" s="8"/>
      <c r="PDG53" s="8"/>
      <c r="PDH53" s="8"/>
      <c r="PDI53" s="8"/>
      <c r="PDJ53" s="8"/>
      <c r="PDK53" s="8"/>
      <c r="PDL53" s="8"/>
      <c r="PDM53" s="8"/>
      <c r="PDN53" s="8"/>
      <c r="PDO53" s="8"/>
      <c r="PDP53" s="8"/>
      <c r="PDQ53" s="8"/>
      <c r="PDR53" s="8"/>
      <c r="PDS53" s="8"/>
      <c r="PDT53" s="8"/>
      <c r="PDU53" s="8"/>
      <c r="PDV53" s="8"/>
      <c r="PDW53" s="8"/>
      <c r="PDX53" s="8"/>
      <c r="PDY53" s="8"/>
      <c r="PDZ53" s="8"/>
      <c r="PEA53" s="8"/>
      <c r="PEB53" s="8"/>
      <c r="PEC53" s="8"/>
      <c r="PED53" s="8"/>
      <c r="PEE53" s="8"/>
      <c r="PEF53" s="8"/>
      <c r="PEG53" s="8"/>
      <c r="PEH53" s="8"/>
      <c r="PEI53" s="8"/>
      <c r="PEJ53" s="8"/>
      <c r="PEK53" s="8"/>
      <c r="PEL53" s="8"/>
      <c r="PEM53" s="8"/>
      <c r="PEN53" s="8"/>
      <c r="PEO53" s="8"/>
      <c r="PEP53" s="8"/>
      <c r="PEQ53" s="8"/>
      <c r="PER53" s="8"/>
      <c r="PES53" s="8"/>
      <c r="PET53" s="8"/>
      <c r="PEU53" s="8"/>
      <c r="PEV53" s="8"/>
      <c r="PEW53" s="8"/>
      <c r="PEX53" s="8"/>
      <c r="PEY53" s="8"/>
      <c r="PEZ53" s="8"/>
      <c r="PFA53" s="8"/>
      <c r="PFB53" s="8"/>
      <c r="PFC53" s="8"/>
      <c r="PFD53" s="8"/>
      <c r="PFE53" s="8"/>
      <c r="PFF53" s="8"/>
      <c r="PFG53" s="8"/>
      <c r="PFH53" s="8"/>
      <c r="PFI53" s="8"/>
      <c r="PFJ53" s="8"/>
      <c r="PFK53" s="8"/>
      <c r="PFL53" s="8"/>
      <c r="PFM53" s="8"/>
      <c r="PFN53" s="8"/>
      <c r="PFO53" s="8"/>
      <c r="PFP53" s="8"/>
      <c r="PFQ53" s="8"/>
      <c r="PFR53" s="8"/>
      <c r="PFS53" s="8"/>
      <c r="PFT53" s="8"/>
      <c r="PFU53" s="8"/>
      <c r="PFV53" s="8"/>
      <c r="PFW53" s="8"/>
      <c r="PFX53" s="8"/>
      <c r="PFY53" s="8"/>
      <c r="PFZ53" s="8"/>
      <c r="PGA53" s="8"/>
      <c r="PGB53" s="8"/>
      <c r="PGC53" s="8"/>
      <c r="PGD53" s="8"/>
      <c r="PGE53" s="8"/>
      <c r="PGF53" s="8"/>
      <c r="PGG53" s="8"/>
      <c r="PGH53" s="8"/>
      <c r="PGI53" s="8"/>
      <c r="PGJ53" s="8"/>
      <c r="PGK53" s="8"/>
      <c r="PGL53" s="8"/>
      <c r="PGM53" s="8"/>
      <c r="PGN53" s="8"/>
      <c r="PGO53" s="8"/>
      <c r="PGP53" s="8"/>
      <c r="PGQ53" s="8"/>
      <c r="PGR53" s="8"/>
      <c r="PGS53" s="8"/>
      <c r="PGT53" s="8"/>
      <c r="PGU53" s="8"/>
      <c r="PGV53" s="8"/>
      <c r="PGW53" s="8"/>
      <c r="PGX53" s="8"/>
      <c r="PGY53" s="8"/>
      <c r="PGZ53" s="8"/>
      <c r="PHA53" s="8"/>
      <c r="PHB53" s="8"/>
      <c r="PHC53" s="8"/>
      <c r="PHD53" s="8"/>
      <c r="PHE53" s="8"/>
      <c r="PHF53" s="8"/>
      <c r="PHG53" s="8"/>
      <c r="PHH53" s="8"/>
      <c r="PHI53" s="8"/>
      <c r="PHJ53" s="8"/>
      <c r="PHK53" s="8"/>
      <c r="PHL53" s="8"/>
      <c r="PHM53" s="8"/>
      <c r="PHN53" s="8"/>
      <c r="PHO53" s="8"/>
      <c r="PHP53" s="8"/>
      <c r="PHQ53" s="8"/>
      <c r="PHR53" s="8"/>
      <c r="PHS53" s="8"/>
      <c r="PHT53" s="8"/>
      <c r="PHU53" s="8"/>
      <c r="PHV53" s="8"/>
      <c r="PHW53" s="8"/>
      <c r="PHX53" s="8"/>
      <c r="PHY53" s="8"/>
      <c r="PHZ53" s="8"/>
      <c r="PIA53" s="8"/>
      <c r="PIB53" s="8"/>
      <c r="PIC53" s="8"/>
      <c r="PID53" s="8"/>
      <c r="PIE53" s="8"/>
      <c r="PIF53" s="8"/>
      <c r="PIG53" s="8"/>
      <c r="PIH53" s="8"/>
      <c r="PII53" s="8"/>
      <c r="PIJ53" s="8"/>
      <c r="PIK53" s="8"/>
      <c r="PIL53" s="8"/>
      <c r="PIM53" s="8"/>
      <c r="PIN53" s="8"/>
      <c r="PIO53" s="8"/>
      <c r="PIP53" s="8"/>
      <c r="PIQ53" s="8"/>
      <c r="PIR53" s="8"/>
      <c r="PIS53" s="8"/>
      <c r="PIT53" s="8"/>
      <c r="PIU53" s="8"/>
      <c r="PIV53" s="8"/>
      <c r="PIW53" s="8"/>
      <c r="PIX53" s="8"/>
      <c r="PIY53" s="8"/>
      <c r="PIZ53" s="8"/>
      <c r="PJA53" s="8"/>
      <c r="PJB53" s="8"/>
      <c r="PJC53" s="8"/>
      <c r="PJD53" s="8"/>
      <c r="PJE53" s="8"/>
      <c r="PJF53" s="8"/>
      <c r="PJG53" s="8"/>
      <c r="PJH53" s="8"/>
      <c r="PJI53" s="8"/>
      <c r="PJJ53" s="8"/>
      <c r="PJK53" s="8"/>
      <c r="PJL53" s="8"/>
      <c r="PJM53" s="8"/>
      <c r="PJN53" s="8"/>
      <c r="PJO53" s="8"/>
      <c r="PJP53" s="8"/>
      <c r="PJQ53" s="8"/>
      <c r="PJR53" s="8"/>
      <c r="PJS53" s="8"/>
      <c r="PJT53" s="8"/>
      <c r="PJU53" s="8"/>
      <c r="PJV53" s="8"/>
      <c r="PJW53" s="8"/>
      <c r="PJX53" s="8"/>
      <c r="PJY53" s="8"/>
      <c r="PJZ53" s="8"/>
      <c r="PKA53" s="8"/>
      <c r="PKB53" s="8"/>
      <c r="PKC53" s="8"/>
      <c r="PKD53" s="8"/>
      <c r="PKE53" s="8"/>
      <c r="PKF53" s="8"/>
      <c r="PKG53" s="8"/>
      <c r="PKH53" s="8"/>
      <c r="PKI53" s="8"/>
      <c r="PKJ53" s="8"/>
      <c r="PKK53" s="8"/>
      <c r="PKL53" s="8"/>
      <c r="PKM53" s="8"/>
      <c r="PKN53" s="8"/>
      <c r="PKO53" s="8"/>
      <c r="PKP53" s="8"/>
      <c r="PKQ53" s="8"/>
      <c r="PKR53" s="8"/>
      <c r="PKS53" s="8"/>
      <c r="PKT53" s="8"/>
      <c r="PKU53" s="8"/>
      <c r="PKV53" s="8"/>
      <c r="PKW53" s="8"/>
      <c r="PKX53" s="8"/>
      <c r="PKY53" s="8"/>
      <c r="PKZ53" s="8"/>
      <c r="PLA53" s="8"/>
      <c r="PLB53" s="8"/>
      <c r="PLC53" s="8"/>
      <c r="PLD53" s="8"/>
      <c r="PLE53" s="8"/>
      <c r="PLF53" s="8"/>
      <c r="PLG53" s="8"/>
      <c r="PLH53" s="8"/>
      <c r="PLI53" s="8"/>
      <c r="PLJ53" s="8"/>
      <c r="PLK53" s="8"/>
      <c r="PLL53" s="8"/>
      <c r="PLM53" s="8"/>
      <c r="PLN53" s="8"/>
      <c r="PLO53" s="8"/>
      <c r="PLP53" s="8"/>
      <c r="PLQ53" s="8"/>
      <c r="PLR53" s="8"/>
      <c r="PLS53" s="8"/>
      <c r="PLT53" s="8"/>
      <c r="PLU53" s="8"/>
      <c r="PLV53" s="8"/>
      <c r="PLW53" s="8"/>
      <c r="PLX53" s="8"/>
      <c r="PLY53" s="8"/>
      <c r="PLZ53" s="8"/>
      <c r="PMA53" s="8"/>
      <c r="PMB53" s="8"/>
      <c r="PMC53" s="8"/>
      <c r="PMD53" s="8"/>
      <c r="PME53" s="8"/>
      <c r="PMF53" s="8"/>
      <c r="PMG53" s="8"/>
      <c r="PMH53" s="8"/>
      <c r="PMI53" s="8"/>
      <c r="PMJ53" s="8"/>
      <c r="PMK53" s="8"/>
      <c r="PML53" s="8"/>
      <c r="PMM53" s="8"/>
      <c r="PMN53" s="8"/>
      <c r="PMO53" s="8"/>
      <c r="PMP53" s="8"/>
      <c r="PMQ53" s="8"/>
      <c r="PMR53" s="8"/>
      <c r="PMS53" s="8"/>
      <c r="PMT53" s="8"/>
      <c r="PMU53" s="8"/>
      <c r="PMV53" s="8"/>
      <c r="PMW53" s="8"/>
      <c r="PMX53" s="8"/>
      <c r="PMY53" s="8"/>
      <c r="PMZ53" s="8"/>
      <c r="PNA53" s="8"/>
      <c r="PNB53" s="8"/>
      <c r="PNC53" s="8"/>
      <c r="PND53" s="8"/>
      <c r="PNE53" s="8"/>
      <c r="PNF53" s="8"/>
      <c r="PNG53" s="8"/>
      <c r="PNH53" s="8"/>
      <c r="PNI53" s="8"/>
      <c r="PNJ53" s="8"/>
      <c r="PNK53" s="8"/>
      <c r="PNL53" s="8"/>
      <c r="PNM53" s="8"/>
      <c r="PNN53" s="8"/>
      <c r="PNO53" s="8"/>
      <c r="PNP53" s="8"/>
      <c r="PNQ53" s="8"/>
      <c r="PNR53" s="8"/>
      <c r="PNS53" s="8"/>
      <c r="PNT53" s="8"/>
      <c r="PNU53" s="8"/>
      <c r="PNV53" s="8"/>
      <c r="PNW53" s="8"/>
      <c r="PNX53" s="8"/>
      <c r="PNY53" s="8"/>
      <c r="PNZ53" s="8"/>
      <c r="POA53" s="8"/>
      <c r="POB53" s="8"/>
      <c r="POC53" s="8"/>
      <c r="POD53" s="8"/>
      <c r="POE53" s="8"/>
      <c r="POF53" s="8"/>
      <c r="POG53" s="8"/>
      <c r="POH53" s="8"/>
      <c r="POI53" s="8"/>
      <c r="POJ53" s="8"/>
      <c r="POK53" s="8"/>
      <c r="POL53" s="8"/>
      <c r="POM53" s="8"/>
      <c r="PON53" s="8"/>
      <c r="POO53" s="8"/>
      <c r="POP53" s="8"/>
      <c r="POQ53" s="8"/>
      <c r="POR53" s="8"/>
      <c r="POS53" s="8"/>
      <c r="POT53" s="8"/>
      <c r="POU53" s="8"/>
      <c r="POV53" s="8"/>
      <c r="POW53" s="8"/>
      <c r="POX53" s="8"/>
      <c r="POY53" s="8"/>
      <c r="POZ53" s="8"/>
      <c r="PPA53" s="8"/>
      <c r="PPB53" s="8"/>
      <c r="PPC53" s="8"/>
      <c r="PPD53" s="8"/>
      <c r="PPE53" s="8"/>
      <c r="PPF53" s="8"/>
      <c r="PPG53" s="8"/>
      <c r="PPH53" s="8"/>
      <c r="PPI53" s="8"/>
      <c r="PPJ53" s="8"/>
      <c r="PPK53" s="8"/>
      <c r="PPL53" s="8"/>
      <c r="PPM53" s="8"/>
      <c r="PPN53" s="8"/>
      <c r="PPO53" s="8"/>
      <c r="PPP53" s="8"/>
      <c r="PPQ53" s="8"/>
      <c r="PPR53" s="8"/>
      <c r="PPS53" s="8"/>
      <c r="PPT53" s="8"/>
      <c r="PPU53" s="8"/>
      <c r="PPV53" s="8"/>
      <c r="PPW53" s="8"/>
      <c r="PPX53" s="8"/>
      <c r="PPY53" s="8"/>
      <c r="PPZ53" s="8"/>
      <c r="PQA53" s="8"/>
      <c r="PQB53" s="8"/>
      <c r="PQC53" s="8"/>
      <c r="PQD53" s="8"/>
      <c r="PQE53" s="8"/>
      <c r="PQF53" s="8"/>
      <c r="PQG53" s="8"/>
      <c r="PQH53" s="8"/>
      <c r="PQI53" s="8"/>
      <c r="PQJ53" s="8"/>
      <c r="PQK53" s="8"/>
      <c r="PQL53" s="8"/>
      <c r="PQM53" s="8"/>
      <c r="PQN53" s="8"/>
      <c r="PQO53" s="8"/>
      <c r="PQP53" s="8"/>
      <c r="PQQ53" s="8"/>
      <c r="PQR53" s="8"/>
      <c r="PQS53" s="8"/>
      <c r="PQT53" s="8"/>
      <c r="PQU53" s="8"/>
      <c r="PQV53" s="8"/>
      <c r="PQW53" s="8"/>
      <c r="PQX53" s="8"/>
      <c r="PQY53" s="8"/>
      <c r="PQZ53" s="8"/>
      <c r="PRA53" s="8"/>
      <c r="PRB53" s="8"/>
      <c r="PRC53" s="8"/>
      <c r="PRD53" s="8"/>
      <c r="PRE53" s="8"/>
      <c r="PRF53" s="8"/>
      <c r="PRG53" s="8"/>
      <c r="PRH53" s="8"/>
      <c r="PRI53" s="8"/>
      <c r="PRJ53" s="8"/>
      <c r="PRK53" s="8"/>
      <c r="PRL53" s="8"/>
      <c r="PRM53" s="8"/>
      <c r="PRN53" s="8"/>
      <c r="PRO53" s="8"/>
      <c r="PRP53" s="8"/>
      <c r="PRQ53" s="8"/>
      <c r="PRR53" s="8"/>
      <c r="PRS53" s="8"/>
      <c r="PRT53" s="8"/>
      <c r="PRU53" s="8"/>
      <c r="PRV53" s="8"/>
      <c r="PRW53" s="8"/>
      <c r="PRX53" s="8"/>
      <c r="PRY53" s="8"/>
      <c r="PRZ53" s="8"/>
      <c r="PSA53" s="8"/>
      <c r="PSB53" s="8"/>
      <c r="PSC53" s="8"/>
      <c r="PSD53" s="8"/>
      <c r="PSE53" s="8"/>
      <c r="PSF53" s="8"/>
      <c r="PSG53" s="8"/>
      <c r="PSH53" s="8"/>
      <c r="PSI53" s="8"/>
      <c r="PSJ53" s="8"/>
      <c r="PSK53" s="8"/>
      <c r="PSL53" s="8"/>
      <c r="PSM53" s="8"/>
      <c r="PSN53" s="8"/>
      <c r="PSO53" s="8"/>
      <c r="PSP53" s="8"/>
      <c r="PSQ53" s="8"/>
      <c r="PSR53" s="8"/>
      <c r="PSS53" s="8"/>
      <c r="PST53" s="8"/>
      <c r="PSU53" s="8"/>
      <c r="PSV53" s="8"/>
      <c r="PSW53" s="8"/>
      <c r="PSX53" s="8"/>
      <c r="PSY53" s="8"/>
      <c r="PSZ53" s="8"/>
      <c r="PTA53" s="8"/>
      <c r="PTB53" s="8"/>
      <c r="PTC53" s="8"/>
      <c r="PTD53" s="8"/>
      <c r="PTE53" s="8"/>
      <c r="PTF53" s="8"/>
      <c r="PTG53" s="8"/>
      <c r="PTH53" s="8"/>
      <c r="PTI53" s="8"/>
      <c r="PTJ53" s="8"/>
      <c r="PTK53" s="8"/>
      <c r="PTL53" s="8"/>
      <c r="PTM53" s="8"/>
      <c r="PTN53" s="8"/>
      <c r="PTO53" s="8"/>
      <c r="PTP53" s="8"/>
      <c r="PTQ53" s="8"/>
      <c r="PTR53" s="8"/>
      <c r="PTS53" s="8"/>
      <c r="PTT53" s="8"/>
      <c r="PTU53" s="8"/>
      <c r="PTV53" s="8"/>
      <c r="PTW53" s="8"/>
      <c r="PTX53" s="8"/>
      <c r="PTY53" s="8"/>
      <c r="PTZ53" s="8"/>
      <c r="PUA53" s="8"/>
      <c r="PUB53" s="8"/>
      <c r="PUC53" s="8"/>
      <c r="PUD53" s="8"/>
      <c r="PUE53" s="8"/>
      <c r="PUF53" s="8"/>
      <c r="PUG53" s="8"/>
      <c r="PUH53" s="8"/>
      <c r="PUI53" s="8"/>
      <c r="PUJ53" s="8"/>
      <c r="PUK53" s="8"/>
      <c r="PUL53" s="8"/>
      <c r="PUM53" s="8"/>
      <c r="PUN53" s="8"/>
      <c r="PUO53" s="8"/>
      <c r="PUP53" s="8"/>
      <c r="PUQ53" s="8"/>
      <c r="PUR53" s="8"/>
      <c r="PUS53" s="8"/>
      <c r="PUT53" s="8"/>
      <c r="PUU53" s="8"/>
      <c r="PUV53" s="8"/>
      <c r="PUW53" s="8"/>
      <c r="PUX53" s="8"/>
      <c r="PUY53" s="8"/>
      <c r="PUZ53" s="8"/>
      <c r="PVA53" s="8"/>
      <c r="PVB53" s="8"/>
      <c r="PVC53" s="8"/>
      <c r="PVD53" s="8"/>
      <c r="PVE53" s="8"/>
      <c r="PVF53" s="8"/>
      <c r="PVG53" s="8"/>
      <c r="PVH53" s="8"/>
      <c r="PVI53" s="8"/>
      <c r="PVJ53" s="8"/>
      <c r="PVK53" s="8"/>
      <c r="PVL53" s="8"/>
      <c r="PVM53" s="8"/>
      <c r="PVN53" s="8"/>
      <c r="PVO53" s="8"/>
      <c r="PVP53" s="8"/>
      <c r="PVQ53" s="8"/>
      <c r="PVR53" s="8"/>
      <c r="PVS53" s="8"/>
      <c r="PVT53" s="8"/>
      <c r="PVU53" s="8"/>
      <c r="PVV53" s="8"/>
      <c r="PVW53" s="8"/>
      <c r="PVX53" s="8"/>
      <c r="PVY53" s="8"/>
      <c r="PVZ53" s="8"/>
      <c r="PWA53" s="8"/>
      <c r="PWB53" s="8"/>
      <c r="PWC53" s="8"/>
      <c r="PWD53" s="8"/>
      <c r="PWE53" s="8"/>
      <c r="PWF53" s="8"/>
      <c r="PWG53" s="8"/>
      <c r="PWH53" s="8"/>
      <c r="PWI53" s="8"/>
      <c r="PWJ53" s="8"/>
      <c r="PWK53" s="8"/>
      <c r="PWL53" s="8"/>
      <c r="PWM53" s="8"/>
      <c r="PWN53" s="8"/>
      <c r="PWO53" s="8"/>
      <c r="PWP53" s="8"/>
      <c r="PWQ53" s="8"/>
      <c r="PWR53" s="8"/>
      <c r="PWS53" s="8"/>
      <c r="PWT53" s="8"/>
      <c r="PWU53" s="8"/>
      <c r="PWV53" s="8"/>
      <c r="PWW53" s="8"/>
      <c r="PWX53" s="8"/>
      <c r="PWY53" s="8"/>
      <c r="PWZ53" s="8"/>
      <c r="PXA53" s="8"/>
      <c r="PXB53" s="8"/>
      <c r="PXC53" s="8"/>
      <c r="PXD53" s="8"/>
      <c r="PXE53" s="8"/>
      <c r="PXF53" s="8"/>
      <c r="PXG53" s="8"/>
      <c r="PXH53" s="8"/>
      <c r="PXI53" s="8"/>
      <c r="PXJ53" s="8"/>
      <c r="PXK53" s="8"/>
      <c r="PXL53" s="8"/>
      <c r="PXM53" s="8"/>
      <c r="PXN53" s="8"/>
      <c r="PXO53" s="8"/>
      <c r="PXP53" s="8"/>
      <c r="PXQ53" s="8"/>
      <c r="PXR53" s="8"/>
      <c r="PXS53" s="8"/>
      <c r="PXT53" s="8"/>
      <c r="PXU53" s="8"/>
      <c r="PXV53" s="8"/>
      <c r="PXW53" s="8"/>
      <c r="PXX53" s="8"/>
      <c r="PXY53" s="8"/>
      <c r="PXZ53" s="8"/>
      <c r="PYA53" s="8"/>
      <c r="PYB53" s="8"/>
      <c r="PYC53" s="8"/>
      <c r="PYD53" s="8"/>
      <c r="PYE53" s="8"/>
      <c r="PYF53" s="8"/>
      <c r="PYG53" s="8"/>
      <c r="PYH53" s="8"/>
      <c r="PYI53" s="8"/>
      <c r="PYJ53" s="8"/>
      <c r="PYK53" s="8"/>
      <c r="PYL53" s="8"/>
      <c r="PYM53" s="8"/>
      <c r="PYN53" s="8"/>
      <c r="PYO53" s="8"/>
      <c r="PYP53" s="8"/>
      <c r="PYQ53" s="8"/>
      <c r="PYR53" s="8"/>
      <c r="PYS53" s="8"/>
      <c r="PYT53" s="8"/>
      <c r="PYU53" s="8"/>
      <c r="PYV53" s="8"/>
      <c r="PYW53" s="8"/>
      <c r="PYX53" s="8"/>
      <c r="PYY53" s="8"/>
      <c r="PYZ53" s="8"/>
      <c r="PZA53" s="8"/>
      <c r="PZB53" s="8"/>
      <c r="PZC53" s="8"/>
      <c r="PZD53" s="8"/>
      <c r="PZE53" s="8"/>
      <c r="PZF53" s="8"/>
      <c r="PZG53" s="8"/>
      <c r="PZH53" s="8"/>
      <c r="PZI53" s="8"/>
      <c r="PZJ53" s="8"/>
      <c r="PZK53" s="8"/>
      <c r="PZL53" s="8"/>
      <c r="PZM53" s="8"/>
      <c r="PZN53" s="8"/>
      <c r="PZO53" s="8"/>
      <c r="PZP53" s="8"/>
      <c r="PZQ53" s="8"/>
      <c r="PZR53" s="8"/>
      <c r="PZS53" s="8"/>
      <c r="PZT53" s="8"/>
      <c r="PZU53" s="8"/>
      <c r="PZV53" s="8"/>
      <c r="PZW53" s="8"/>
      <c r="PZX53" s="8"/>
      <c r="PZY53" s="8"/>
      <c r="PZZ53" s="8"/>
      <c r="QAA53" s="8"/>
      <c r="QAB53" s="8"/>
      <c r="QAC53" s="8"/>
      <c r="QAD53" s="8"/>
      <c r="QAE53" s="8"/>
      <c r="QAF53" s="8"/>
      <c r="QAG53" s="8"/>
      <c r="QAH53" s="8"/>
      <c r="QAI53" s="8"/>
      <c r="QAJ53" s="8"/>
      <c r="QAK53" s="8"/>
      <c r="QAL53" s="8"/>
      <c r="QAM53" s="8"/>
      <c r="QAN53" s="8"/>
      <c r="QAO53" s="8"/>
      <c r="QAP53" s="8"/>
      <c r="QAQ53" s="8"/>
      <c r="QAR53" s="8"/>
      <c r="QAS53" s="8"/>
      <c r="QAT53" s="8"/>
      <c r="QAU53" s="8"/>
      <c r="QAV53" s="8"/>
      <c r="QAW53" s="8"/>
      <c r="QAX53" s="8"/>
      <c r="QAY53" s="8"/>
      <c r="QAZ53" s="8"/>
      <c r="QBA53" s="8"/>
      <c r="QBB53" s="8"/>
      <c r="QBC53" s="8"/>
      <c r="QBD53" s="8"/>
      <c r="QBE53" s="8"/>
      <c r="QBF53" s="8"/>
      <c r="QBG53" s="8"/>
      <c r="QBH53" s="8"/>
      <c r="QBI53" s="8"/>
      <c r="QBJ53" s="8"/>
      <c r="QBK53" s="8"/>
      <c r="QBL53" s="8"/>
      <c r="QBM53" s="8"/>
      <c r="QBN53" s="8"/>
      <c r="QBO53" s="8"/>
      <c r="QBP53" s="8"/>
      <c r="QBQ53" s="8"/>
      <c r="QBR53" s="8"/>
      <c r="QBS53" s="8"/>
      <c r="QBT53" s="8"/>
      <c r="QBU53" s="8"/>
      <c r="QBV53" s="8"/>
      <c r="QBW53" s="8"/>
      <c r="QBX53" s="8"/>
      <c r="QBY53" s="8"/>
      <c r="QBZ53" s="8"/>
      <c r="QCA53" s="8"/>
      <c r="QCB53" s="8"/>
      <c r="QCC53" s="8"/>
      <c r="QCD53" s="8"/>
      <c r="QCE53" s="8"/>
      <c r="QCF53" s="8"/>
      <c r="QCG53" s="8"/>
      <c r="QCH53" s="8"/>
      <c r="QCI53" s="8"/>
      <c r="QCJ53" s="8"/>
      <c r="QCK53" s="8"/>
      <c r="QCL53" s="8"/>
      <c r="QCM53" s="8"/>
      <c r="QCN53" s="8"/>
      <c r="QCO53" s="8"/>
      <c r="QCP53" s="8"/>
      <c r="QCQ53" s="8"/>
      <c r="QCR53" s="8"/>
      <c r="QCS53" s="8"/>
      <c r="QCT53" s="8"/>
      <c r="QCU53" s="8"/>
      <c r="QCV53" s="8"/>
      <c r="QCW53" s="8"/>
      <c r="QCX53" s="8"/>
      <c r="QCY53" s="8"/>
      <c r="QCZ53" s="8"/>
      <c r="QDA53" s="8"/>
      <c r="QDB53" s="8"/>
      <c r="QDC53" s="8"/>
      <c r="QDD53" s="8"/>
      <c r="QDE53" s="8"/>
      <c r="QDF53" s="8"/>
      <c r="QDG53" s="8"/>
      <c r="QDH53" s="8"/>
      <c r="QDI53" s="8"/>
      <c r="QDJ53" s="8"/>
      <c r="QDK53" s="8"/>
      <c r="QDL53" s="8"/>
      <c r="QDM53" s="8"/>
      <c r="QDN53" s="8"/>
      <c r="QDO53" s="8"/>
      <c r="QDP53" s="8"/>
      <c r="QDQ53" s="8"/>
      <c r="QDR53" s="8"/>
      <c r="QDS53" s="8"/>
      <c r="QDT53" s="8"/>
      <c r="QDU53" s="8"/>
      <c r="QDV53" s="8"/>
      <c r="QDW53" s="8"/>
      <c r="QDX53" s="8"/>
      <c r="QDY53" s="8"/>
      <c r="QDZ53" s="8"/>
      <c r="QEA53" s="8"/>
      <c r="QEB53" s="8"/>
      <c r="QEC53" s="8"/>
      <c r="QED53" s="8"/>
      <c r="QEE53" s="8"/>
      <c r="QEF53" s="8"/>
      <c r="QEG53" s="8"/>
      <c r="QEH53" s="8"/>
      <c r="QEI53" s="8"/>
      <c r="QEJ53" s="8"/>
      <c r="QEK53" s="8"/>
      <c r="QEL53" s="8"/>
      <c r="QEM53" s="8"/>
      <c r="QEN53" s="8"/>
      <c r="QEO53" s="8"/>
      <c r="QEP53" s="8"/>
      <c r="QEQ53" s="8"/>
      <c r="QER53" s="8"/>
      <c r="QES53" s="8"/>
      <c r="QET53" s="8"/>
      <c r="QEU53" s="8"/>
      <c r="QEV53" s="8"/>
      <c r="QEW53" s="8"/>
      <c r="QEX53" s="8"/>
      <c r="QEY53" s="8"/>
      <c r="QEZ53" s="8"/>
      <c r="QFA53" s="8"/>
      <c r="QFB53" s="8"/>
      <c r="QFC53" s="8"/>
      <c r="QFD53" s="8"/>
      <c r="QFE53" s="8"/>
      <c r="QFF53" s="8"/>
      <c r="QFG53" s="8"/>
      <c r="QFH53" s="8"/>
      <c r="QFI53" s="8"/>
      <c r="QFJ53" s="8"/>
      <c r="QFK53" s="8"/>
      <c r="QFL53" s="8"/>
      <c r="QFM53" s="8"/>
      <c r="QFN53" s="8"/>
      <c r="QFO53" s="8"/>
      <c r="QFP53" s="8"/>
      <c r="QFQ53" s="8"/>
      <c r="QFR53" s="8"/>
      <c r="QFS53" s="8"/>
      <c r="QFT53" s="8"/>
      <c r="QFU53" s="8"/>
      <c r="QFV53" s="8"/>
      <c r="QFW53" s="8"/>
      <c r="QFX53" s="8"/>
      <c r="QFY53" s="8"/>
      <c r="QFZ53" s="8"/>
      <c r="QGA53" s="8"/>
      <c r="QGB53" s="8"/>
      <c r="QGC53" s="8"/>
      <c r="QGD53" s="8"/>
      <c r="QGE53" s="8"/>
      <c r="QGF53" s="8"/>
      <c r="QGG53" s="8"/>
      <c r="QGH53" s="8"/>
      <c r="QGI53" s="8"/>
      <c r="QGJ53" s="8"/>
      <c r="QGK53" s="8"/>
      <c r="QGL53" s="8"/>
      <c r="QGM53" s="8"/>
      <c r="QGN53" s="8"/>
      <c r="QGO53" s="8"/>
      <c r="QGP53" s="8"/>
      <c r="QGQ53" s="8"/>
      <c r="QGR53" s="8"/>
      <c r="QGS53" s="8"/>
      <c r="QGT53" s="8"/>
      <c r="QGU53" s="8"/>
      <c r="QGV53" s="8"/>
      <c r="QGW53" s="8"/>
      <c r="QGX53" s="8"/>
      <c r="QGY53" s="8"/>
      <c r="QGZ53" s="8"/>
      <c r="QHA53" s="8"/>
      <c r="QHB53" s="8"/>
      <c r="QHC53" s="8"/>
      <c r="QHD53" s="8"/>
      <c r="QHE53" s="8"/>
      <c r="QHF53" s="8"/>
      <c r="QHG53" s="8"/>
      <c r="QHH53" s="8"/>
      <c r="QHI53" s="8"/>
      <c r="QHJ53" s="8"/>
      <c r="QHK53" s="8"/>
      <c r="QHL53" s="8"/>
      <c r="QHM53" s="8"/>
      <c r="QHN53" s="8"/>
      <c r="QHO53" s="8"/>
      <c r="QHP53" s="8"/>
      <c r="QHQ53" s="8"/>
      <c r="QHR53" s="8"/>
      <c r="QHS53" s="8"/>
      <c r="QHT53" s="8"/>
      <c r="QHU53" s="8"/>
      <c r="QHV53" s="8"/>
      <c r="QHW53" s="8"/>
      <c r="QHX53" s="8"/>
      <c r="QHY53" s="8"/>
      <c r="QHZ53" s="8"/>
      <c r="QIA53" s="8"/>
      <c r="QIB53" s="8"/>
      <c r="QIC53" s="8"/>
      <c r="QID53" s="8"/>
      <c r="QIE53" s="8"/>
      <c r="QIF53" s="8"/>
      <c r="QIG53" s="8"/>
      <c r="QIH53" s="8"/>
      <c r="QII53" s="8"/>
      <c r="QIJ53" s="8"/>
      <c r="QIK53" s="8"/>
      <c r="QIL53" s="8"/>
      <c r="QIM53" s="8"/>
      <c r="QIN53" s="8"/>
      <c r="QIO53" s="8"/>
      <c r="QIP53" s="8"/>
      <c r="QIQ53" s="8"/>
      <c r="QIR53" s="8"/>
      <c r="QIS53" s="8"/>
      <c r="QIT53" s="8"/>
      <c r="QIU53" s="8"/>
      <c r="QIV53" s="8"/>
      <c r="QIW53" s="8"/>
      <c r="QIX53" s="8"/>
      <c r="QIY53" s="8"/>
      <c r="QIZ53" s="8"/>
      <c r="QJA53" s="8"/>
      <c r="QJB53" s="8"/>
      <c r="QJC53" s="8"/>
      <c r="QJD53" s="8"/>
      <c r="QJE53" s="8"/>
      <c r="QJF53" s="8"/>
      <c r="QJG53" s="8"/>
      <c r="QJH53" s="8"/>
      <c r="QJI53" s="8"/>
      <c r="QJJ53" s="8"/>
      <c r="QJK53" s="8"/>
      <c r="QJL53" s="8"/>
      <c r="QJM53" s="8"/>
      <c r="QJN53" s="8"/>
      <c r="QJO53" s="8"/>
      <c r="QJP53" s="8"/>
      <c r="QJQ53" s="8"/>
      <c r="QJR53" s="8"/>
      <c r="QJS53" s="8"/>
      <c r="QJT53" s="8"/>
      <c r="QJU53" s="8"/>
      <c r="QJV53" s="8"/>
      <c r="QJW53" s="8"/>
      <c r="QJX53" s="8"/>
      <c r="QJY53" s="8"/>
      <c r="QJZ53" s="8"/>
      <c r="QKA53" s="8"/>
      <c r="QKB53" s="8"/>
      <c r="QKC53" s="8"/>
      <c r="QKD53" s="8"/>
      <c r="QKE53" s="8"/>
      <c r="QKF53" s="8"/>
      <c r="QKG53" s="8"/>
      <c r="QKH53" s="8"/>
      <c r="QKI53" s="8"/>
      <c r="QKJ53" s="8"/>
      <c r="QKK53" s="8"/>
      <c r="QKL53" s="8"/>
      <c r="QKM53" s="8"/>
      <c r="QKN53" s="8"/>
      <c r="QKO53" s="8"/>
      <c r="QKP53" s="8"/>
      <c r="QKQ53" s="8"/>
      <c r="QKR53" s="8"/>
      <c r="QKS53" s="8"/>
      <c r="QKT53" s="8"/>
      <c r="QKU53" s="8"/>
      <c r="QKV53" s="8"/>
      <c r="QKW53" s="8"/>
      <c r="QKX53" s="8"/>
      <c r="QKY53" s="8"/>
      <c r="QKZ53" s="8"/>
      <c r="QLA53" s="8"/>
      <c r="QLB53" s="8"/>
      <c r="QLC53" s="8"/>
      <c r="QLD53" s="8"/>
      <c r="QLE53" s="8"/>
      <c r="QLF53" s="8"/>
      <c r="QLG53" s="8"/>
      <c r="QLH53" s="8"/>
      <c r="QLI53" s="8"/>
      <c r="QLJ53" s="8"/>
      <c r="QLK53" s="8"/>
      <c r="QLL53" s="8"/>
      <c r="QLM53" s="8"/>
      <c r="QLN53" s="8"/>
      <c r="QLO53" s="8"/>
      <c r="QLP53" s="8"/>
      <c r="QLQ53" s="8"/>
      <c r="QLR53" s="8"/>
      <c r="QLS53" s="8"/>
      <c r="QLT53" s="8"/>
      <c r="QLU53" s="8"/>
      <c r="QLV53" s="8"/>
      <c r="QLW53" s="8"/>
      <c r="QLX53" s="8"/>
      <c r="QLY53" s="8"/>
      <c r="QLZ53" s="8"/>
      <c r="QMA53" s="8"/>
      <c r="QMB53" s="8"/>
      <c r="QMC53" s="8"/>
      <c r="QMD53" s="8"/>
      <c r="QME53" s="8"/>
      <c r="QMF53" s="8"/>
      <c r="QMG53" s="8"/>
      <c r="QMH53" s="8"/>
      <c r="QMI53" s="8"/>
      <c r="QMJ53" s="8"/>
      <c r="QMK53" s="8"/>
      <c r="QML53" s="8"/>
      <c r="QMM53" s="8"/>
      <c r="QMN53" s="8"/>
      <c r="QMO53" s="8"/>
      <c r="QMP53" s="8"/>
      <c r="QMQ53" s="8"/>
      <c r="QMR53" s="8"/>
      <c r="QMS53" s="8"/>
      <c r="QMT53" s="8"/>
      <c r="QMU53" s="8"/>
      <c r="QMV53" s="8"/>
      <c r="QMW53" s="8"/>
      <c r="QMX53" s="8"/>
      <c r="QMY53" s="8"/>
      <c r="QMZ53" s="8"/>
      <c r="QNA53" s="8"/>
      <c r="QNB53" s="8"/>
      <c r="QNC53" s="8"/>
      <c r="QND53" s="8"/>
      <c r="QNE53" s="8"/>
      <c r="QNF53" s="8"/>
      <c r="QNG53" s="8"/>
      <c r="QNH53" s="8"/>
      <c r="QNI53" s="8"/>
      <c r="QNJ53" s="8"/>
      <c r="QNK53" s="8"/>
      <c r="QNL53" s="8"/>
      <c r="QNM53" s="8"/>
      <c r="QNN53" s="8"/>
      <c r="QNO53" s="8"/>
      <c r="QNP53" s="8"/>
      <c r="QNQ53" s="8"/>
      <c r="QNR53" s="8"/>
      <c r="QNS53" s="8"/>
      <c r="QNT53" s="8"/>
      <c r="QNU53" s="8"/>
      <c r="QNV53" s="8"/>
      <c r="QNW53" s="8"/>
      <c r="QNX53" s="8"/>
      <c r="QNY53" s="8"/>
      <c r="QNZ53" s="8"/>
      <c r="QOA53" s="8"/>
      <c r="QOB53" s="8"/>
      <c r="QOC53" s="8"/>
      <c r="QOD53" s="8"/>
      <c r="QOE53" s="8"/>
      <c r="QOF53" s="8"/>
      <c r="QOG53" s="8"/>
      <c r="QOH53" s="8"/>
      <c r="QOI53" s="8"/>
      <c r="QOJ53" s="8"/>
      <c r="QOK53" s="8"/>
      <c r="QOL53" s="8"/>
      <c r="QOM53" s="8"/>
      <c r="QON53" s="8"/>
      <c r="QOO53" s="8"/>
      <c r="QOP53" s="8"/>
      <c r="QOQ53" s="8"/>
      <c r="QOR53" s="8"/>
      <c r="QOS53" s="8"/>
      <c r="QOT53" s="8"/>
      <c r="QOU53" s="8"/>
      <c r="QOV53" s="8"/>
      <c r="QOW53" s="8"/>
      <c r="QOX53" s="8"/>
      <c r="QOY53" s="8"/>
      <c r="QOZ53" s="8"/>
      <c r="QPA53" s="8"/>
      <c r="QPB53" s="8"/>
      <c r="QPC53" s="8"/>
      <c r="QPD53" s="8"/>
      <c r="QPE53" s="8"/>
      <c r="QPF53" s="8"/>
      <c r="QPG53" s="8"/>
      <c r="QPH53" s="8"/>
      <c r="QPI53" s="8"/>
      <c r="QPJ53" s="8"/>
      <c r="QPK53" s="8"/>
      <c r="QPL53" s="8"/>
      <c r="QPM53" s="8"/>
      <c r="QPN53" s="8"/>
      <c r="QPO53" s="8"/>
      <c r="QPP53" s="8"/>
      <c r="QPQ53" s="8"/>
      <c r="QPR53" s="8"/>
      <c r="QPS53" s="8"/>
      <c r="QPT53" s="8"/>
      <c r="QPU53" s="8"/>
      <c r="QPV53" s="8"/>
      <c r="QPW53" s="8"/>
      <c r="QPX53" s="8"/>
      <c r="QPY53" s="8"/>
      <c r="QPZ53" s="8"/>
      <c r="QQA53" s="8"/>
      <c r="QQB53" s="8"/>
      <c r="QQC53" s="8"/>
      <c r="QQD53" s="8"/>
      <c r="QQE53" s="8"/>
      <c r="QQF53" s="8"/>
      <c r="QQG53" s="8"/>
      <c r="QQH53" s="8"/>
      <c r="QQI53" s="8"/>
      <c r="QQJ53" s="8"/>
      <c r="QQK53" s="8"/>
      <c r="QQL53" s="8"/>
      <c r="QQM53" s="8"/>
      <c r="QQN53" s="8"/>
      <c r="QQO53" s="8"/>
      <c r="QQP53" s="8"/>
      <c r="QQQ53" s="8"/>
      <c r="QQR53" s="8"/>
      <c r="QQS53" s="8"/>
      <c r="QQT53" s="8"/>
      <c r="QQU53" s="8"/>
      <c r="QQV53" s="8"/>
      <c r="QQW53" s="8"/>
      <c r="QQX53" s="8"/>
      <c r="QQY53" s="8"/>
      <c r="QQZ53" s="8"/>
      <c r="QRA53" s="8"/>
      <c r="QRB53" s="8"/>
      <c r="QRC53" s="8"/>
      <c r="QRD53" s="8"/>
      <c r="QRE53" s="8"/>
      <c r="QRF53" s="8"/>
      <c r="QRG53" s="8"/>
      <c r="QRH53" s="8"/>
      <c r="QRI53" s="8"/>
      <c r="QRJ53" s="8"/>
      <c r="QRK53" s="8"/>
      <c r="QRL53" s="8"/>
      <c r="QRM53" s="8"/>
      <c r="QRN53" s="8"/>
      <c r="QRO53" s="8"/>
      <c r="QRP53" s="8"/>
      <c r="QRQ53" s="8"/>
      <c r="QRR53" s="8"/>
      <c r="QRS53" s="8"/>
      <c r="QRT53" s="8"/>
      <c r="QRU53" s="8"/>
      <c r="QRV53" s="8"/>
      <c r="QRW53" s="8"/>
      <c r="QRX53" s="8"/>
      <c r="QRY53" s="8"/>
      <c r="QRZ53" s="8"/>
      <c r="QSA53" s="8"/>
      <c r="QSB53" s="8"/>
      <c r="QSC53" s="8"/>
      <c r="QSD53" s="8"/>
      <c r="QSE53" s="8"/>
      <c r="QSF53" s="8"/>
      <c r="QSG53" s="8"/>
      <c r="QSH53" s="8"/>
      <c r="QSI53" s="8"/>
      <c r="QSJ53" s="8"/>
      <c r="QSK53" s="8"/>
      <c r="QSL53" s="8"/>
      <c r="QSM53" s="8"/>
      <c r="QSN53" s="8"/>
      <c r="QSO53" s="8"/>
      <c r="QSP53" s="8"/>
      <c r="QSQ53" s="8"/>
      <c r="QSR53" s="8"/>
      <c r="QSS53" s="8"/>
      <c r="QST53" s="8"/>
      <c r="QSU53" s="8"/>
      <c r="QSV53" s="8"/>
      <c r="QSW53" s="8"/>
      <c r="QSX53" s="8"/>
      <c r="QSY53" s="8"/>
      <c r="QSZ53" s="8"/>
      <c r="QTA53" s="8"/>
      <c r="QTB53" s="8"/>
      <c r="QTC53" s="8"/>
      <c r="QTD53" s="8"/>
      <c r="QTE53" s="8"/>
      <c r="QTF53" s="8"/>
      <c r="QTG53" s="8"/>
      <c r="QTH53" s="8"/>
      <c r="QTI53" s="8"/>
      <c r="QTJ53" s="8"/>
      <c r="QTK53" s="8"/>
      <c r="QTL53" s="8"/>
      <c r="QTM53" s="8"/>
      <c r="QTN53" s="8"/>
      <c r="QTO53" s="8"/>
      <c r="QTP53" s="8"/>
      <c r="QTQ53" s="8"/>
      <c r="QTR53" s="8"/>
      <c r="QTS53" s="8"/>
      <c r="QTT53" s="8"/>
      <c r="QTU53" s="8"/>
      <c r="QTV53" s="8"/>
      <c r="QTW53" s="8"/>
      <c r="QTX53" s="8"/>
      <c r="QTY53" s="8"/>
      <c r="QTZ53" s="8"/>
      <c r="QUA53" s="8"/>
      <c r="QUB53" s="8"/>
      <c r="QUC53" s="8"/>
      <c r="QUD53" s="8"/>
      <c r="QUE53" s="8"/>
      <c r="QUF53" s="8"/>
      <c r="QUG53" s="8"/>
      <c r="QUH53" s="8"/>
      <c r="QUI53" s="8"/>
      <c r="QUJ53" s="8"/>
      <c r="QUK53" s="8"/>
      <c r="QUL53" s="8"/>
      <c r="QUM53" s="8"/>
      <c r="QUN53" s="8"/>
      <c r="QUO53" s="8"/>
      <c r="QUP53" s="8"/>
      <c r="QUQ53" s="8"/>
      <c r="QUR53" s="8"/>
      <c r="QUS53" s="8"/>
      <c r="QUT53" s="8"/>
      <c r="QUU53" s="8"/>
      <c r="QUV53" s="8"/>
      <c r="QUW53" s="8"/>
      <c r="QUX53" s="8"/>
      <c r="QUY53" s="8"/>
      <c r="QUZ53" s="8"/>
      <c r="QVA53" s="8"/>
      <c r="QVB53" s="8"/>
      <c r="QVC53" s="8"/>
      <c r="QVD53" s="8"/>
      <c r="QVE53" s="8"/>
      <c r="QVF53" s="8"/>
      <c r="QVG53" s="8"/>
      <c r="QVH53" s="8"/>
      <c r="QVI53" s="8"/>
      <c r="QVJ53" s="8"/>
      <c r="QVK53" s="8"/>
      <c r="QVL53" s="8"/>
      <c r="QVM53" s="8"/>
      <c r="QVN53" s="8"/>
      <c r="QVO53" s="8"/>
      <c r="QVP53" s="8"/>
      <c r="QVQ53" s="8"/>
      <c r="QVR53" s="8"/>
      <c r="QVS53" s="8"/>
      <c r="QVT53" s="8"/>
      <c r="QVU53" s="8"/>
      <c r="QVV53" s="8"/>
      <c r="QVW53" s="8"/>
      <c r="QVX53" s="8"/>
      <c r="QVY53" s="8"/>
      <c r="QVZ53" s="8"/>
      <c r="QWA53" s="8"/>
      <c r="QWB53" s="8"/>
      <c r="QWC53" s="8"/>
      <c r="QWD53" s="8"/>
      <c r="QWE53" s="8"/>
      <c r="QWF53" s="8"/>
      <c r="QWG53" s="8"/>
      <c r="QWH53" s="8"/>
      <c r="QWI53" s="8"/>
      <c r="QWJ53" s="8"/>
      <c r="QWK53" s="8"/>
      <c r="QWL53" s="8"/>
      <c r="QWM53" s="8"/>
      <c r="QWN53" s="8"/>
      <c r="QWO53" s="8"/>
      <c r="QWP53" s="8"/>
      <c r="QWQ53" s="8"/>
      <c r="QWR53" s="8"/>
      <c r="QWS53" s="8"/>
      <c r="QWT53" s="8"/>
      <c r="QWU53" s="8"/>
      <c r="QWV53" s="8"/>
      <c r="QWW53" s="8"/>
      <c r="QWX53" s="8"/>
      <c r="QWY53" s="8"/>
      <c r="QWZ53" s="8"/>
      <c r="QXA53" s="8"/>
      <c r="QXB53" s="8"/>
      <c r="QXC53" s="8"/>
      <c r="QXD53" s="8"/>
      <c r="QXE53" s="8"/>
      <c r="QXF53" s="8"/>
      <c r="QXG53" s="8"/>
      <c r="QXH53" s="8"/>
      <c r="QXI53" s="8"/>
      <c r="QXJ53" s="8"/>
      <c r="QXK53" s="8"/>
      <c r="QXL53" s="8"/>
      <c r="QXM53" s="8"/>
      <c r="QXN53" s="8"/>
      <c r="QXO53" s="8"/>
      <c r="QXP53" s="8"/>
      <c r="QXQ53" s="8"/>
      <c r="QXR53" s="8"/>
      <c r="QXS53" s="8"/>
      <c r="QXT53" s="8"/>
      <c r="QXU53" s="8"/>
      <c r="QXV53" s="8"/>
      <c r="QXW53" s="8"/>
      <c r="QXX53" s="8"/>
      <c r="QXY53" s="8"/>
      <c r="QXZ53" s="8"/>
      <c r="QYA53" s="8"/>
      <c r="QYB53" s="8"/>
      <c r="QYC53" s="8"/>
      <c r="QYD53" s="8"/>
      <c r="QYE53" s="8"/>
      <c r="QYF53" s="8"/>
      <c r="QYG53" s="8"/>
      <c r="QYH53" s="8"/>
      <c r="QYI53" s="8"/>
      <c r="QYJ53" s="8"/>
      <c r="QYK53" s="8"/>
      <c r="QYL53" s="8"/>
      <c r="QYM53" s="8"/>
      <c r="QYN53" s="8"/>
      <c r="QYO53" s="8"/>
      <c r="QYP53" s="8"/>
      <c r="QYQ53" s="8"/>
      <c r="QYR53" s="8"/>
      <c r="QYS53" s="8"/>
      <c r="QYT53" s="8"/>
      <c r="QYU53" s="8"/>
      <c r="QYV53" s="8"/>
      <c r="QYW53" s="8"/>
      <c r="QYX53" s="8"/>
      <c r="QYY53" s="8"/>
      <c r="QYZ53" s="8"/>
      <c r="QZA53" s="8"/>
      <c r="QZB53" s="8"/>
      <c r="QZC53" s="8"/>
      <c r="QZD53" s="8"/>
      <c r="QZE53" s="8"/>
      <c r="QZF53" s="8"/>
      <c r="QZG53" s="8"/>
      <c r="QZH53" s="8"/>
      <c r="QZI53" s="8"/>
      <c r="QZJ53" s="8"/>
      <c r="QZK53" s="8"/>
      <c r="QZL53" s="8"/>
      <c r="QZM53" s="8"/>
      <c r="QZN53" s="8"/>
      <c r="QZO53" s="8"/>
      <c r="QZP53" s="8"/>
      <c r="QZQ53" s="8"/>
      <c r="QZR53" s="8"/>
      <c r="QZS53" s="8"/>
      <c r="QZT53" s="8"/>
      <c r="QZU53" s="8"/>
      <c r="QZV53" s="8"/>
      <c r="QZW53" s="8"/>
      <c r="QZX53" s="8"/>
      <c r="QZY53" s="8"/>
      <c r="QZZ53" s="8"/>
      <c r="RAA53" s="8"/>
      <c r="RAB53" s="8"/>
      <c r="RAC53" s="8"/>
      <c r="RAD53" s="8"/>
      <c r="RAE53" s="8"/>
      <c r="RAF53" s="8"/>
      <c r="RAG53" s="8"/>
      <c r="RAH53" s="8"/>
      <c r="RAI53" s="8"/>
      <c r="RAJ53" s="8"/>
      <c r="RAK53" s="8"/>
      <c r="RAL53" s="8"/>
      <c r="RAM53" s="8"/>
      <c r="RAN53" s="8"/>
      <c r="RAO53" s="8"/>
      <c r="RAP53" s="8"/>
      <c r="RAQ53" s="8"/>
      <c r="RAR53" s="8"/>
      <c r="RAS53" s="8"/>
      <c r="RAT53" s="8"/>
      <c r="RAU53" s="8"/>
      <c r="RAV53" s="8"/>
      <c r="RAW53" s="8"/>
      <c r="RAX53" s="8"/>
      <c r="RAY53" s="8"/>
      <c r="RAZ53" s="8"/>
      <c r="RBA53" s="8"/>
      <c r="RBB53" s="8"/>
      <c r="RBC53" s="8"/>
      <c r="RBD53" s="8"/>
      <c r="RBE53" s="8"/>
      <c r="RBF53" s="8"/>
      <c r="RBG53" s="8"/>
      <c r="RBH53" s="8"/>
      <c r="RBI53" s="8"/>
      <c r="RBJ53" s="8"/>
      <c r="RBK53" s="8"/>
      <c r="RBL53" s="8"/>
      <c r="RBM53" s="8"/>
      <c r="RBN53" s="8"/>
      <c r="RBO53" s="8"/>
      <c r="RBP53" s="8"/>
      <c r="RBQ53" s="8"/>
      <c r="RBR53" s="8"/>
      <c r="RBS53" s="8"/>
      <c r="RBT53" s="8"/>
      <c r="RBU53" s="8"/>
      <c r="RBV53" s="8"/>
      <c r="RBW53" s="8"/>
      <c r="RBX53" s="8"/>
      <c r="RBY53" s="8"/>
      <c r="RBZ53" s="8"/>
      <c r="RCA53" s="8"/>
      <c r="RCB53" s="8"/>
      <c r="RCC53" s="8"/>
      <c r="RCD53" s="8"/>
      <c r="RCE53" s="8"/>
      <c r="RCF53" s="8"/>
      <c r="RCG53" s="8"/>
      <c r="RCH53" s="8"/>
      <c r="RCI53" s="8"/>
      <c r="RCJ53" s="8"/>
      <c r="RCK53" s="8"/>
      <c r="RCL53" s="8"/>
      <c r="RCM53" s="8"/>
      <c r="RCN53" s="8"/>
      <c r="RCO53" s="8"/>
      <c r="RCP53" s="8"/>
      <c r="RCQ53" s="8"/>
      <c r="RCR53" s="8"/>
      <c r="RCS53" s="8"/>
      <c r="RCT53" s="8"/>
      <c r="RCU53" s="8"/>
      <c r="RCV53" s="8"/>
      <c r="RCW53" s="8"/>
      <c r="RCX53" s="8"/>
      <c r="RCY53" s="8"/>
      <c r="RCZ53" s="8"/>
      <c r="RDA53" s="8"/>
      <c r="RDB53" s="8"/>
      <c r="RDC53" s="8"/>
      <c r="RDD53" s="8"/>
      <c r="RDE53" s="8"/>
      <c r="RDF53" s="8"/>
      <c r="RDG53" s="8"/>
      <c r="RDH53" s="8"/>
      <c r="RDI53" s="8"/>
      <c r="RDJ53" s="8"/>
      <c r="RDK53" s="8"/>
      <c r="RDL53" s="8"/>
      <c r="RDM53" s="8"/>
      <c r="RDN53" s="8"/>
      <c r="RDO53" s="8"/>
      <c r="RDP53" s="8"/>
      <c r="RDQ53" s="8"/>
      <c r="RDR53" s="8"/>
      <c r="RDS53" s="8"/>
      <c r="RDT53" s="8"/>
      <c r="RDU53" s="8"/>
      <c r="RDV53" s="8"/>
      <c r="RDW53" s="8"/>
      <c r="RDX53" s="8"/>
      <c r="RDY53" s="8"/>
      <c r="RDZ53" s="8"/>
      <c r="REA53" s="8"/>
      <c r="REB53" s="8"/>
      <c r="REC53" s="8"/>
      <c r="RED53" s="8"/>
      <c r="REE53" s="8"/>
      <c r="REF53" s="8"/>
      <c r="REG53" s="8"/>
      <c r="REH53" s="8"/>
      <c r="REI53" s="8"/>
      <c r="REJ53" s="8"/>
      <c r="REK53" s="8"/>
      <c r="REL53" s="8"/>
      <c r="REM53" s="8"/>
      <c r="REN53" s="8"/>
      <c r="REO53" s="8"/>
      <c r="REP53" s="8"/>
      <c r="REQ53" s="8"/>
      <c r="RER53" s="8"/>
      <c r="RES53" s="8"/>
      <c r="RET53" s="8"/>
      <c r="REU53" s="8"/>
      <c r="REV53" s="8"/>
      <c r="REW53" s="8"/>
      <c r="REX53" s="8"/>
      <c r="REY53" s="8"/>
      <c r="REZ53" s="8"/>
      <c r="RFA53" s="8"/>
      <c r="RFB53" s="8"/>
      <c r="RFC53" s="8"/>
      <c r="RFD53" s="8"/>
      <c r="RFE53" s="8"/>
      <c r="RFF53" s="8"/>
      <c r="RFG53" s="8"/>
      <c r="RFH53" s="8"/>
      <c r="RFI53" s="8"/>
      <c r="RFJ53" s="8"/>
      <c r="RFK53" s="8"/>
      <c r="RFL53" s="8"/>
      <c r="RFM53" s="8"/>
      <c r="RFN53" s="8"/>
      <c r="RFO53" s="8"/>
      <c r="RFP53" s="8"/>
      <c r="RFQ53" s="8"/>
      <c r="RFR53" s="8"/>
      <c r="RFS53" s="8"/>
      <c r="RFT53" s="8"/>
      <c r="RFU53" s="8"/>
      <c r="RFV53" s="8"/>
      <c r="RFW53" s="8"/>
      <c r="RFX53" s="8"/>
      <c r="RFY53" s="8"/>
      <c r="RFZ53" s="8"/>
      <c r="RGA53" s="8"/>
      <c r="RGB53" s="8"/>
      <c r="RGC53" s="8"/>
      <c r="RGD53" s="8"/>
      <c r="RGE53" s="8"/>
      <c r="RGF53" s="8"/>
      <c r="RGG53" s="8"/>
      <c r="RGH53" s="8"/>
      <c r="RGI53" s="8"/>
      <c r="RGJ53" s="8"/>
      <c r="RGK53" s="8"/>
      <c r="RGL53" s="8"/>
      <c r="RGM53" s="8"/>
      <c r="RGN53" s="8"/>
      <c r="RGO53" s="8"/>
      <c r="RGP53" s="8"/>
      <c r="RGQ53" s="8"/>
      <c r="RGR53" s="8"/>
      <c r="RGS53" s="8"/>
      <c r="RGT53" s="8"/>
      <c r="RGU53" s="8"/>
      <c r="RGV53" s="8"/>
      <c r="RGW53" s="8"/>
      <c r="RGX53" s="8"/>
      <c r="RGY53" s="8"/>
      <c r="RGZ53" s="8"/>
      <c r="RHA53" s="8"/>
      <c r="RHB53" s="8"/>
      <c r="RHC53" s="8"/>
      <c r="RHD53" s="8"/>
      <c r="RHE53" s="8"/>
      <c r="RHF53" s="8"/>
      <c r="RHG53" s="8"/>
      <c r="RHH53" s="8"/>
      <c r="RHI53" s="8"/>
      <c r="RHJ53" s="8"/>
      <c r="RHK53" s="8"/>
      <c r="RHL53" s="8"/>
      <c r="RHM53" s="8"/>
      <c r="RHN53" s="8"/>
      <c r="RHO53" s="8"/>
      <c r="RHP53" s="8"/>
      <c r="RHQ53" s="8"/>
      <c r="RHR53" s="8"/>
      <c r="RHS53" s="8"/>
      <c r="RHT53" s="8"/>
      <c r="RHU53" s="8"/>
      <c r="RHV53" s="8"/>
      <c r="RHW53" s="8"/>
      <c r="RHX53" s="8"/>
      <c r="RHY53" s="8"/>
      <c r="RHZ53" s="8"/>
      <c r="RIA53" s="8"/>
      <c r="RIB53" s="8"/>
      <c r="RIC53" s="8"/>
      <c r="RID53" s="8"/>
      <c r="RIE53" s="8"/>
      <c r="RIF53" s="8"/>
      <c r="RIG53" s="8"/>
      <c r="RIH53" s="8"/>
      <c r="RII53" s="8"/>
      <c r="RIJ53" s="8"/>
      <c r="RIK53" s="8"/>
      <c r="RIL53" s="8"/>
      <c r="RIM53" s="8"/>
      <c r="RIN53" s="8"/>
      <c r="RIO53" s="8"/>
      <c r="RIP53" s="8"/>
      <c r="RIQ53" s="8"/>
      <c r="RIR53" s="8"/>
      <c r="RIS53" s="8"/>
      <c r="RIT53" s="8"/>
      <c r="RIU53" s="8"/>
      <c r="RIV53" s="8"/>
      <c r="RIW53" s="8"/>
      <c r="RIX53" s="8"/>
      <c r="RIY53" s="8"/>
      <c r="RIZ53" s="8"/>
      <c r="RJA53" s="8"/>
      <c r="RJB53" s="8"/>
      <c r="RJC53" s="8"/>
      <c r="RJD53" s="8"/>
      <c r="RJE53" s="8"/>
      <c r="RJF53" s="8"/>
      <c r="RJG53" s="8"/>
      <c r="RJH53" s="8"/>
      <c r="RJI53" s="8"/>
      <c r="RJJ53" s="8"/>
      <c r="RJK53" s="8"/>
      <c r="RJL53" s="8"/>
      <c r="RJM53" s="8"/>
      <c r="RJN53" s="8"/>
      <c r="RJO53" s="8"/>
      <c r="RJP53" s="8"/>
      <c r="RJQ53" s="8"/>
      <c r="RJR53" s="8"/>
      <c r="RJS53" s="8"/>
      <c r="RJT53" s="8"/>
      <c r="RJU53" s="8"/>
      <c r="RJV53" s="8"/>
      <c r="RJW53" s="8"/>
      <c r="RJX53" s="8"/>
      <c r="RJY53" s="8"/>
      <c r="RJZ53" s="8"/>
      <c r="RKA53" s="8"/>
      <c r="RKB53" s="8"/>
      <c r="RKC53" s="8"/>
      <c r="RKD53" s="8"/>
      <c r="RKE53" s="8"/>
      <c r="RKF53" s="8"/>
      <c r="RKG53" s="8"/>
      <c r="RKH53" s="8"/>
      <c r="RKI53" s="8"/>
      <c r="RKJ53" s="8"/>
      <c r="RKK53" s="8"/>
      <c r="RKL53" s="8"/>
      <c r="RKM53" s="8"/>
      <c r="RKN53" s="8"/>
      <c r="RKO53" s="8"/>
      <c r="RKP53" s="8"/>
      <c r="RKQ53" s="8"/>
      <c r="RKR53" s="8"/>
      <c r="RKS53" s="8"/>
      <c r="RKT53" s="8"/>
      <c r="RKU53" s="8"/>
      <c r="RKV53" s="8"/>
      <c r="RKW53" s="8"/>
      <c r="RKX53" s="8"/>
      <c r="RKY53" s="8"/>
      <c r="RKZ53" s="8"/>
      <c r="RLA53" s="8"/>
      <c r="RLB53" s="8"/>
      <c r="RLC53" s="8"/>
      <c r="RLD53" s="8"/>
      <c r="RLE53" s="8"/>
      <c r="RLF53" s="8"/>
      <c r="RLG53" s="8"/>
      <c r="RLH53" s="8"/>
      <c r="RLI53" s="8"/>
      <c r="RLJ53" s="8"/>
      <c r="RLK53" s="8"/>
      <c r="RLL53" s="8"/>
      <c r="RLM53" s="8"/>
      <c r="RLN53" s="8"/>
      <c r="RLO53" s="8"/>
      <c r="RLP53" s="8"/>
      <c r="RLQ53" s="8"/>
      <c r="RLR53" s="8"/>
      <c r="RLS53" s="8"/>
      <c r="RLT53" s="8"/>
      <c r="RLU53" s="8"/>
      <c r="RLV53" s="8"/>
      <c r="RLW53" s="8"/>
      <c r="RLX53" s="8"/>
      <c r="RLY53" s="8"/>
      <c r="RLZ53" s="8"/>
      <c r="RMA53" s="8"/>
      <c r="RMB53" s="8"/>
      <c r="RMC53" s="8"/>
      <c r="RMD53" s="8"/>
      <c r="RME53" s="8"/>
      <c r="RMF53" s="8"/>
      <c r="RMG53" s="8"/>
      <c r="RMH53" s="8"/>
      <c r="RMI53" s="8"/>
      <c r="RMJ53" s="8"/>
      <c r="RMK53" s="8"/>
      <c r="RML53" s="8"/>
      <c r="RMM53" s="8"/>
      <c r="RMN53" s="8"/>
      <c r="RMO53" s="8"/>
      <c r="RMP53" s="8"/>
      <c r="RMQ53" s="8"/>
      <c r="RMR53" s="8"/>
      <c r="RMS53" s="8"/>
      <c r="RMT53" s="8"/>
      <c r="RMU53" s="8"/>
      <c r="RMV53" s="8"/>
      <c r="RMW53" s="8"/>
      <c r="RMX53" s="8"/>
      <c r="RMY53" s="8"/>
      <c r="RMZ53" s="8"/>
      <c r="RNA53" s="8"/>
      <c r="RNB53" s="8"/>
      <c r="RNC53" s="8"/>
      <c r="RND53" s="8"/>
      <c r="RNE53" s="8"/>
      <c r="RNF53" s="8"/>
      <c r="RNG53" s="8"/>
      <c r="RNH53" s="8"/>
      <c r="RNI53" s="8"/>
      <c r="RNJ53" s="8"/>
      <c r="RNK53" s="8"/>
      <c r="RNL53" s="8"/>
      <c r="RNM53" s="8"/>
      <c r="RNN53" s="8"/>
      <c r="RNO53" s="8"/>
      <c r="RNP53" s="8"/>
      <c r="RNQ53" s="8"/>
      <c r="RNR53" s="8"/>
      <c r="RNS53" s="8"/>
      <c r="RNT53" s="8"/>
      <c r="RNU53" s="8"/>
      <c r="RNV53" s="8"/>
      <c r="RNW53" s="8"/>
      <c r="RNX53" s="8"/>
      <c r="RNY53" s="8"/>
      <c r="RNZ53" s="8"/>
      <c r="ROA53" s="8"/>
      <c r="ROB53" s="8"/>
      <c r="ROC53" s="8"/>
      <c r="ROD53" s="8"/>
      <c r="ROE53" s="8"/>
      <c r="ROF53" s="8"/>
      <c r="ROG53" s="8"/>
      <c r="ROH53" s="8"/>
      <c r="ROI53" s="8"/>
      <c r="ROJ53" s="8"/>
      <c r="ROK53" s="8"/>
      <c r="ROL53" s="8"/>
      <c r="ROM53" s="8"/>
      <c r="RON53" s="8"/>
      <c r="ROO53" s="8"/>
      <c r="ROP53" s="8"/>
      <c r="ROQ53" s="8"/>
      <c r="ROR53" s="8"/>
      <c r="ROS53" s="8"/>
      <c r="ROT53" s="8"/>
      <c r="ROU53" s="8"/>
      <c r="ROV53" s="8"/>
      <c r="ROW53" s="8"/>
      <c r="ROX53" s="8"/>
      <c r="ROY53" s="8"/>
      <c r="ROZ53" s="8"/>
      <c r="RPA53" s="8"/>
      <c r="RPB53" s="8"/>
      <c r="RPC53" s="8"/>
      <c r="RPD53" s="8"/>
      <c r="RPE53" s="8"/>
      <c r="RPF53" s="8"/>
      <c r="RPG53" s="8"/>
      <c r="RPH53" s="8"/>
      <c r="RPI53" s="8"/>
      <c r="RPJ53" s="8"/>
      <c r="RPK53" s="8"/>
      <c r="RPL53" s="8"/>
      <c r="RPM53" s="8"/>
      <c r="RPN53" s="8"/>
      <c r="RPO53" s="8"/>
      <c r="RPP53" s="8"/>
      <c r="RPQ53" s="8"/>
      <c r="RPR53" s="8"/>
      <c r="RPS53" s="8"/>
      <c r="RPT53" s="8"/>
      <c r="RPU53" s="8"/>
      <c r="RPV53" s="8"/>
      <c r="RPW53" s="8"/>
      <c r="RPX53" s="8"/>
      <c r="RPY53" s="8"/>
      <c r="RPZ53" s="8"/>
      <c r="RQA53" s="8"/>
      <c r="RQB53" s="8"/>
      <c r="RQC53" s="8"/>
      <c r="RQD53" s="8"/>
      <c r="RQE53" s="8"/>
      <c r="RQF53" s="8"/>
      <c r="RQG53" s="8"/>
      <c r="RQH53" s="8"/>
      <c r="RQI53" s="8"/>
      <c r="RQJ53" s="8"/>
      <c r="RQK53" s="8"/>
      <c r="RQL53" s="8"/>
      <c r="RQM53" s="8"/>
      <c r="RQN53" s="8"/>
      <c r="RQO53" s="8"/>
      <c r="RQP53" s="8"/>
      <c r="RQQ53" s="8"/>
      <c r="RQR53" s="8"/>
      <c r="RQS53" s="8"/>
      <c r="RQT53" s="8"/>
      <c r="RQU53" s="8"/>
      <c r="RQV53" s="8"/>
      <c r="RQW53" s="8"/>
      <c r="RQX53" s="8"/>
      <c r="RQY53" s="8"/>
      <c r="RQZ53" s="8"/>
      <c r="RRA53" s="8"/>
      <c r="RRB53" s="8"/>
      <c r="RRC53" s="8"/>
      <c r="RRD53" s="8"/>
      <c r="RRE53" s="8"/>
      <c r="RRF53" s="8"/>
      <c r="RRG53" s="8"/>
      <c r="RRH53" s="8"/>
      <c r="RRI53" s="8"/>
      <c r="RRJ53" s="8"/>
      <c r="RRK53" s="8"/>
      <c r="RRL53" s="8"/>
      <c r="RRM53" s="8"/>
      <c r="RRN53" s="8"/>
      <c r="RRO53" s="8"/>
      <c r="RRP53" s="8"/>
      <c r="RRQ53" s="8"/>
      <c r="RRR53" s="8"/>
      <c r="RRS53" s="8"/>
      <c r="RRT53" s="8"/>
      <c r="RRU53" s="8"/>
      <c r="RRV53" s="8"/>
      <c r="RRW53" s="8"/>
      <c r="RRX53" s="8"/>
      <c r="RRY53" s="8"/>
      <c r="RRZ53" s="8"/>
      <c r="RSA53" s="8"/>
      <c r="RSB53" s="8"/>
      <c r="RSC53" s="8"/>
      <c r="RSD53" s="8"/>
      <c r="RSE53" s="8"/>
      <c r="RSF53" s="8"/>
      <c r="RSG53" s="8"/>
      <c r="RSH53" s="8"/>
      <c r="RSI53" s="8"/>
      <c r="RSJ53" s="8"/>
      <c r="RSK53" s="8"/>
      <c r="RSL53" s="8"/>
      <c r="RSM53" s="8"/>
      <c r="RSN53" s="8"/>
      <c r="RSO53" s="8"/>
      <c r="RSP53" s="8"/>
      <c r="RSQ53" s="8"/>
      <c r="RSR53" s="8"/>
      <c r="RSS53" s="8"/>
      <c r="RST53" s="8"/>
      <c r="RSU53" s="8"/>
      <c r="RSV53" s="8"/>
      <c r="RSW53" s="8"/>
      <c r="RSX53" s="8"/>
      <c r="RSY53" s="8"/>
      <c r="RSZ53" s="8"/>
      <c r="RTA53" s="8"/>
      <c r="RTB53" s="8"/>
      <c r="RTC53" s="8"/>
      <c r="RTD53" s="8"/>
      <c r="RTE53" s="8"/>
      <c r="RTF53" s="8"/>
      <c r="RTG53" s="8"/>
      <c r="RTH53" s="8"/>
      <c r="RTI53" s="8"/>
      <c r="RTJ53" s="8"/>
      <c r="RTK53" s="8"/>
      <c r="RTL53" s="8"/>
      <c r="RTM53" s="8"/>
      <c r="RTN53" s="8"/>
      <c r="RTO53" s="8"/>
      <c r="RTP53" s="8"/>
      <c r="RTQ53" s="8"/>
      <c r="RTR53" s="8"/>
      <c r="RTS53" s="8"/>
      <c r="RTT53" s="8"/>
      <c r="RTU53" s="8"/>
      <c r="RTV53" s="8"/>
      <c r="RTW53" s="8"/>
      <c r="RTX53" s="8"/>
      <c r="RTY53" s="8"/>
      <c r="RTZ53" s="8"/>
      <c r="RUA53" s="8"/>
      <c r="RUB53" s="8"/>
      <c r="RUC53" s="8"/>
      <c r="RUD53" s="8"/>
      <c r="RUE53" s="8"/>
      <c r="RUF53" s="8"/>
      <c r="RUG53" s="8"/>
      <c r="RUH53" s="8"/>
      <c r="RUI53" s="8"/>
      <c r="RUJ53" s="8"/>
      <c r="RUK53" s="8"/>
      <c r="RUL53" s="8"/>
      <c r="RUM53" s="8"/>
      <c r="RUN53" s="8"/>
      <c r="RUO53" s="8"/>
      <c r="RUP53" s="8"/>
      <c r="RUQ53" s="8"/>
      <c r="RUR53" s="8"/>
      <c r="RUS53" s="8"/>
      <c r="RUT53" s="8"/>
      <c r="RUU53" s="8"/>
      <c r="RUV53" s="8"/>
      <c r="RUW53" s="8"/>
      <c r="RUX53" s="8"/>
      <c r="RUY53" s="8"/>
      <c r="RUZ53" s="8"/>
      <c r="RVA53" s="8"/>
      <c r="RVB53" s="8"/>
      <c r="RVC53" s="8"/>
      <c r="RVD53" s="8"/>
      <c r="RVE53" s="8"/>
      <c r="RVF53" s="8"/>
      <c r="RVG53" s="8"/>
      <c r="RVH53" s="8"/>
      <c r="RVI53" s="8"/>
      <c r="RVJ53" s="8"/>
      <c r="RVK53" s="8"/>
      <c r="RVL53" s="8"/>
      <c r="RVM53" s="8"/>
      <c r="RVN53" s="8"/>
      <c r="RVO53" s="8"/>
      <c r="RVP53" s="8"/>
      <c r="RVQ53" s="8"/>
      <c r="RVR53" s="8"/>
      <c r="RVS53" s="8"/>
      <c r="RVT53" s="8"/>
      <c r="RVU53" s="8"/>
      <c r="RVV53" s="8"/>
      <c r="RVW53" s="8"/>
      <c r="RVX53" s="8"/>
      <c r="RVY53" s="8"/>
      <c r="RVZ53" s="8"/>
      <c r="RWA53" s="8"/>
      <c r="RWB53" s="8"/>
      <c r="RWC53" s="8"/>
      <c r="RWD53" s="8"/>
      <c r="RWE53" s="8"/>
      <c r="RWF53" s="8"/>
      <c r="RWG53" s="8"/>
      <c r="RWH53" s="8"/>
      <c r="RWI53" s="8"/>
      <c r="RWJ53" s="8"/>
      <c r="RWK53" s="8"/>
      <c r="RWL53" s="8"/>
      <c r="RWM53" s="8"/>
      <c r="RWN53" s="8"/>
      <c r="RWO53" s="8"/>
      <c r="RWP53" s="8"/>
      <c r="RWQ53" s="8"/>
      <c r="RWR53" s="8"/>
      <c r="RWS53" s="8"/>
      <c r="RWT53" s="8"/>
      <c r="RWU53" s="8"/>
      <c r="RWV53" s="8"/>
      <c r="RWW53" s="8"/>
      <c r="RWX53" s="8"/>
      <c r="RWY53" s="8"/>
      <c r="RWZ53" s="8"/>
      <c r="RXA53" s="8"/>
      <c r="RXB53" s="8"/>
      <c r="RXC53" s="8"/>
      <c r="RXD53" s="8"/>
      <c r="RXE53" s="8"/>
      <c r="RXF53" s="8"/>
      <c r="RXG53" s="8"/>
      <c r="RXH53" s="8"/>
      <c r="RXI53" s="8"/>
      <c r="RXJ53" s="8"/>
      <c r="RXK53" s="8"/>
      <c r="RXL53" s="8"/>
      <c r="RXM53" s="8"/>
      <c r="RXN53" s="8"/>
      <c r="RXO53" s="8"/>
      <c r="RXP53" s="8"/>
      <c r="RXQ53" s="8"/>
      <c r="RXR53" s="8"/>
      <c r="RXS53" s="8"/>
      <c r="RXT53" s="8"/>
      <c r="RXU53" s="8"/>
      <c r="RXV53" s="8"/>
      <c r="RXW53" s="8"/>
      <c r="RXX53" s="8"/>
      <c r="RXY53" s="8"/>
      <c r="RXZ53" s="8"/>
      <c r="RYA53" s="8"/>
      <c r="RYB53" s="8"/>
      <c r="RYC53" s="8"/>
      <c r="RYD53" s="8"/>
      <c r="RYE53" s="8"/>
      <c r="RYF53" s="8"/>
      <c r="RYG53" s="8"/>
      <c r="RYH53" s="8"/>
      <c r="RYI53" s="8"/>
      <c r="RYJ53" s="8"/>
      <c r="RYK53" s="8"/>
      <c r="RYL53" s="8"/>
      <c r="RYM53" s="8"/>
      <c r="RYN53" s="8"/>
      <c r="RYO53" s="8"/>
      <c r="RYP53" s="8"/>
      <c r="RYQ53" s="8"/>
      <c r="RYR53" s="8"/>
      <c r="RYS53" s="8"/>
      <c r="RYT53" s="8"/>
      <c r="RYU53" s="8"/>
      <c r="RYV53" s="8"/>
      <c r="RYW53" s="8"/>
      <c r="RYX53" s="8"/>
      <c r="RYY53" s="8"/>
      <c r="RYZ53" s="8"/>
      <c r="RZA53" s="8"/>
      <c r="RZB53" s="8"/>
      <c r="RZC53" s="8"/>
      <c r="RZD53" s="8"/>
      <c r="RZE53" s="8"/>
      <c r="RZF53" s="8"/>
      <c r="RZG53" s="8"/>
      <c r="RZH53" s="8"/>
      <c r="RZI53" s="8"/>
      <c r="RZJ53" s="8"/>
      <c r="RZK53" s="8"/>
      <c r="RZL53" s="8"/>
      <c r="RZM53" s="8"/>
      <c r="RZN53" s="8"/>
      <c r="RZO53" s="8"/>
      <c r="RZP53" s="8"/>
      <c r="RZQ53" s="8"/>
      <c r="RZR53" s="8"/>
      <c r="RZS53" s="8"/>
      <c r="RZT53" s="8"/>
      <c r="RZU53" s="8"/>
      <c r="RZV53" s="8"/>
      <c r="RZW53" s="8"/>
      <c r="RZX53" s="8"/>
      <c r="RZY53" s="8"/>
      <c r="RZZ53" s="8"/>
      <c r="SAA53" s="8"/>
      <c r="SAB53" s="8"/>
      <c r="SAC53" s="8"/>
      <c r="SAD53" s="8"/>
      <c r="SAE53" s="8"/>
      <c r="SAF53" s="8"/>
      <c r="SAG53" s="8"/>
      <c r="SAH53" s="8"/>
      <c r="SAI53" s="8"/>
      <c r="SAJ53" s="8"/>
      <c r="SAK53" s="8"/>
      <c r="SAL53" s="8"/>
      <c r="SAM53" s="8"/>
      <c r="SAN53" s="8"/>
      <c r="SAO53" s="8"/>
      <c r="SAP53" s="8"/>
      <c r="SAQ53" s="8"/>
      <c r="SAR53" s="8"/>
      <c r="SAS53" s="8"/>
      <c r="SAT53" s="8"/>
      <c r="SAU53" s="8"/>
      <c r="SAV53" s="8"/>
      <c r="SAW53" s="8"/>
      <c r="SAX53" s="8"/>
      <c r="SAY53" s="8"/>
      <c r="SAZ53" s="8"/>
      <c r="SBA53" s="8"/>
      <c r="SBB53" s="8"/>
      <c r="SBC53" s="8"/>
      <c r="SBD53" s="8"/>
      <c r="SBE53" s="8"/>
      <c r="SBF53" s="8"/>
      <c r="SBG53" s="8"/>
      <c r="SBH53" s="8"/>
      <c r="SBI53" s="8"/>
      <c r="SBJ53" s="8"/>
      <c r="SBK53" s="8"/>
      <c r="SBL53" s="8"/>
      <c r="SBM53" s="8"/>
      <c r="SBN53" s="8"/>
      <c r="SBO53" s="8"/>
      <c r="SBP53" s="8"/>
      <c r="SBQ53" s="8"/>
      <c r="SBR53" s="8"/>
      <c r="SBS53" s="8"/>
      <c r="SBT53" s="8"/>
      <c r="SBU53" s="8"/>
      <c r="SBV53" s="8"/>
      <c r="SBW53" s="8"/>
      <c r="SBX53" s="8"/>
      <c r="SBY53" s="8"/>
      <c r="SBZ53" s="8"/>
      <c r="SCA53" s="8"/>
      <c r="SCB53" s="8"/>
      <c r="SCC53" s="8"/>
      <c r="SCD53" s="8"/>
      <c r="SCE53" s="8"/>
      <c r="SCF53" s="8"/>
      <c r="SCG53" s="8"/>
      <c r="SCH53" s="8"/>
      <c r="SCI53" s="8"/>
      <c r="SCJ53" s="8"/>
      <c r="SCK53" s="8"/>
      <c r="SCL53" s="8"/>
      <c r="SCM53" s="8"/>
      <c r="SCN53" s="8"/>
      <c r="SCO53" s="8"/>
      <c r="SCP53" s="8"/>
      <c r="SCQ53" s="8"/>
      <c r="SCR53" s="8"/>
      <c r="SCS53" s="8"/>
      <c r="SCT53" s="8"/>
      <c r="SCU53" s="8"/>
      <c r="SCV53" s="8"/>
      <c r="SCW53" s="8"/>
      <c r="SCX53" s="8"/>
      <c r="SCY53" s="8"/>
      <c r="SCZ53" s="8"/>
      <c r="SDA53" s="8"/>
      <c r="SDB53" s="8"/>
      <c r="SDC53" s="8"/>
      <c r="SDD53" s="8"/>
      <c r="SDE53" s="8"/>
      <c r="SDF53" s="8"/>
      <c r="SDG53" s="8"/>
      <c r="SDH53" s="8"/>
      <c r="SDI53" s="8"/>
      <c r="SDJ53" s="8"/>
      <c r="SDK53" s="8"/>
      <c r="SDL53" s="8"/>
      <c r="SDM53" s="8"/>
      <c r="SDN53" s="8"/>
      <c r="SDO53" s="8"/>
      <c r="SDP53" s="8"/>
      <c r="SDQ53" s="8"/>
      <c r="SDR53" s="8"/>
      <c r="SDS53" s="8"/>
      <c r="SDT53" s="8"/>
      <c r="SDU53" s="8"/>
      <c r="SDV53" s="8"/>
      <c r="SDW53" s="8"/>
      <c r="SDX53" s="8"/>
      <c r="SDY53" s="8"/>
      <c r="SDZ53" s="8"/>
      <c r="SEA53" s="8"/>
      <c r="SEB53" s="8"/>
      <c r="SEC53" s="8"/>
      <c r="SED53" s="8"/>
      <c r="SEE53" s="8"/>
      <c r="SEF53" s="8"/>
      <c r="SEG53" s="8"/>
      <c r="SEH53" s="8"/>
      <c r="SEI53" s="8"/>
      <c r="SEJ53" s="8"/>
      <c r="SEK53" s="8"/>
      <c r="SEL53" s="8"/>
      <c r="SEM53" s="8"/>
      <c r="SEN53" s="8"/>
      <c r="SEO53" s="8"/>
      <c r="SEP53" s="8"/>
      <c r="SEQ53" s="8"/>
      <c r="SER53" s="8"/>
      <c r="SES53" s="8"/>
      <c r="SET53" s="8"/>
      <c r="SEU53" s="8"/>
      <c r="SEV53" s="8"/>
      <c r="SEW53" s="8"/>
      <c r="SEX53" s="8"/>
      <c r="SEY53" s="8"/>
      <c r="SEZ53" s="8"/>
      <c r="SFA53" s="8"/>
      <c r="SFB53" s="8"/>
      <c r="SFC53" s="8"/>
      <c r="SFD53" s="8"/>
      <c r="SFE53" s="8"/>
      <c r="SFF53" s="8"/>
      <c r="SFG53" s="8"/>
      <c r="SFH53" s="8"/>
      <c r="SFI53" s="8"/>
      <c r="SFJ53" s="8"/>
      <c r="SFK53" s="8"/>
      <c r="SFL53" s="8"/>
      <c r="SFM53" s="8"/>
      <c r="SFN53" s="8"/>
      <c r="SFO53" s="8"/>
      <c r="SFP53" s="8"/>
      <c r="SFQ53" s="8"/>
      <c r="SFR53" s="8"/>
      <c r="SFS53" s="8"/>
      <c r="SFT53" s="8"/>
      <c r="SFU53" s="8"/>
      <c r="SFV53" s="8"/>
      <c r="SFW53" s="8"/>
      <c r="SFX53" s="8"/>
      <c r="SFY53" s="8"/>
      <c r="SFZ53" s="8"/>
      <c r="SGA53" s="8"/>
      <c r="SGB53" s="8"/>
      <c r="SGC53" s="8"/>
      <c r="SGD53" s="8"/>
      <c r="SGE53" s="8"/>
      <c r="SGF53" s="8"/>
      <c r="SGG53" s="8"/>
      <c r="SGH53" s="8"/>
      <c r="SGI53" s="8"/>
      <c r="SGJ53" s="8"/>
      <c r="SGK53" s="8"/>
      <c r="SGL53" s="8"/>
      <c r="SGM53" s="8"/>
      <c r="SGN53" s="8"/>
      <c r="SGO53" s="8"/>
      <c r="SGP53" s="8"/>
      <c r="SGQ53" s="8"/>
      <c r="SGR53" s="8"/>
      <c r="SGS53" s="8"/>
      <c r="SGT53" s="8"/>
      <c r="SGU53" s="8"/>
      <c r="SGV53" s="8"/>
      <c r="SGW53" s="8"/>
      <c r="SGX53" s="8"/>
      <c r="SGY53" s="8"/>
      <c r="SGZ53" s="8"/>
      <c r="SHA53" s="8"/>
      <c r="SHB53" s="8"/>
      <c r="SHC53" s="8"/>
      <c r="SHD53" s="8"/>
      <c r="SHE53" s="8"/>
      <c r="SHF53" s="8"/>
      <c r="SHG53" s="8"/>
      <c r="SHH53" s="8"/>
      <c r="SHI53" s="8"/>
      <c r="SHJ53" s="8"/>
      <c r="SHK53" s="8"/>
      <c r="SHL53" s="8"/>
      <c r="SHM53" s="8"/>
      <c r="SHN53" s="8"/>
      <c r="SHO53" s="8"/>
      <c r="SHP53" s="8"/>
      <c r="SHQ53" s="8"/>
      <c r="SHR53" s="8"/>
      <c r="SHS53" s="8"/>
      <c r="SHT53" s="8"/>
      <c r="SHU53" s="8"/>
      <c r="SHV53" s="8"/>
      <c r="SHW53" s="8"/>
      <c r="SHX53" s="8"/>
      <c r="SHY53" s="8"/>
      <c r="SHZ53" s="8"/>
      <c r="SIA53" s="8"/>
      <c r="SIB53" s="8"/>
      <c r="SIC53" s="8"/>
      <c r="SID53" s="8"/>
      <c r="SIE53" s="8"/>
      <c r="SIF53" s="8"/>
      <c r="SIG53" s="8"/>
      <c r="SIH53" s="8"/>
      <c r="SII53" s="8"/>
      <c r="SIJ53" s="8"/>
      <c r="SIK53" s="8"/>
      <c r="SIL53" s="8"/>
      <c r="SIM53" s="8"/>
      <c r="SIN53" s="8"/>
      <c r="SIO53" s="8"/>
      <c r="SIP53" s="8"/>
      <c r="SIQ53" s="8"/>
      <c r="SIR53" s="8"/>
      <c r="SIS53" s="8"/>
      <c r="SIT53" s="8"/>
      <c r="SIU53" s="8"/>
      <c r="SIV53" s="8"/>
      <c r="SIW53" s="8"/>
      <c r="SIX53" s="8"/>
      <c r="SIY53" s="8"/>
      <c r="SIZ53" s="8"/>
      <c r="SJA53" s="8"/>
      <c r="SJB53" s="8"/>
      <c r="SJC53" s="8"/>
      <c r="SJD53" s="8"/>
      <c r="SJE53" s="8"/>
      <c r="SJF53" s="8"/>
      <c r="SJG53" s="8"/>
      <c r="SJH53" s="8"/>
      <c r="SJI53" s="8"/>
      <c r="SJJ53" s="8"/>
      <c r="SJK53" s="8"/>
      <c r="SJL53" s="8"/>
      <c r="SJM53" s="8"/>
      <c r="SJN53" s="8"/>
      <c r="SJO53" s="8"/>
      <c r="SJP53" s="8"/>
      <c r="SJQ53" s="8"/>
      <c r="SJR53" s="8"/>
      <c r="SJS53" s="8"/>
      <c r="SJT53" s="8"/>
      <c r="SJU53" s="8"/>
      <c r="SJV53" s="8"/>
      <c r="SJW53" s="8"/>
      <c r="SJX53" s="8"/>
      <c r="SJY53" s="8"/>
      <c r="SJZ53" s="8"/>
      <c r="SKA53" s="8"/>
      <c r="SKB53" s="8"/>
      <c r="SKC53" s="8"/>
      <c r="SKD53" s="8"/>
      <c r="SKE53" s="8"/>
      <c r="SKF53" s="8"/>
      <c r="SKG53" s="8"/>
      <c r="SKH53" s="8"/>
      <c r="SKI53" s="8"/>
      <c r="SKJ53" s="8"/>
      <c r="SKK53" s="8"/>
      <c r="SKL53" s="8"/>
      <c r="SKM53" s="8"/>
      <c r="SKN53" s="8"/>
      <c r="SKO53" s="8"/>
      <c r="SKP53" s="8"/>
      <c r="SKQ53" s="8"/>
      <c r="SKR53" s="8"/>
      <c r="SKS53" s="8"/>
      <c r="SKT53" s="8"/>
      <c r="SKU53" s="8"/>
      <c r="SKV53" s="8"/>
      <c r="SKW53" s="8"/>
      <c r="SKX53" s="8"/>
      <c r="SKY53" s="8"/>
      <c r="SKZ53" s="8"/>
      <c r="SLA53" s="8"/>
      <c r="SLB53" s="8"/>
      <c r="SLC53" s="8"/>
      <c r="SLD53" s="8"/>
      <c r="SLE53" s="8"/>
      <c r="SLF53" s="8"/>
      <c r="SLG53" s="8"/>
      <c r="SLH53" s="8"/>
      <c r="SLI53" s="8"/>
      <c r="SLJ53" s="8"/>
      <c r="SLK53" s="8"/>
      <c r="SLL53" s="8"/>
      <c r="SLM53" s="8"/>
      <c r="SLN53" s="8"/>
      <c r="SLO53" s="8"/>
      <c r="SLP53" s="8"/>
      <c r="SLQ53" s="8"/>
      <c r="SLR53" s="8"/>
      <c r="SLS53" s="8"/>
      <c r="SLT53" s="8"/>
      <c r="SLU53" s="8"/>
      <c r="SLV53" s="8"/>
      <c r="SLW53" s="8"/>
      <c r="SLX53" s="8"/>
      <c r="SLY53" s="8"/>
      <c r="SLZ53" s="8"/>
      <c r="SMA53" s="8"/>
      <c r="SMB53" s="8"/>
      <c r="SMC53" s="8"/>
      <c r="SMD53" s="8"/>
      <c r="SME53" s="8"/>
      <c r="SMF53" s="8"/>
      <c r="SMG53" s="8"/>
      <c r="SMH53" s="8"/>
      <c r="SMI53" s="8"/>
      <c r="SMJ53" s="8"/>
      <c r="SMK53" s="8"/>
      <c r="SML53" s="8"/>
      <c r="SMM53" s="8"/>
      <c r="SMN53" s="8"/>
      <c r="SMO53" s="8"/>
      <c r="SMP53" s="8"/>
      <c r="SMQ53" s="8"/>
      <c r="SMR53" s="8"/>
      <c r="SMS53" s="8"/>
      <c r="SMT53" s="8"/>
      <c r="SMU53" s="8"/>
      <c r="SMV53" s="8"/>
      <c r="SMW53" s="8"/>
      <c r="SMX53" s="8"/>
      <c r="SMY53" s="8"/>
      <c r="SMZ53" s="8"/>
      <c r="SNA53" s="8"/>
      <c r="SNB53" s="8"/>
      <c r="SNC53" s="8"/>
      <c r="SND53" s="8"/>
      <c r="SNE53" s="8"/>
      <c r="SNF53" s="8"/>
      <c r="SNG53" s="8"/>
      <c r="SNH53" s="8"/>
      <c r="SNI53" s="8"/>
      <c r="SNJ53" s="8"/>
      <c r="SNK53" s="8"/>
      <c r="SNL53" s="8"/>
      <c r="SNM53" s="8"/>
      <c r="SNN53" s="8"/>
      <c r="SNO53" s="8"/>
      <c r="SNP53" s="8"/>
      <c r="SNQ53" s="8"/>
      <c r="SNR53" s="8"/>
      <c r="SNS53" s="8"/>
      <c r="SNT53" s="8"/>
      <c r="SNU53" s="8"/>
      <c r="SNV53" s="8"/>
      <c r="SNW53" s="8"/>
      <c r="SNX53" s="8"/>
      <c r="SNY53" s="8"/>
      <c r="SNZ53" s="8"/>
      <c r="SOA53" s="8"/>
      <c r="SOB53" s="8"/>
      <c r="SOC53" s="8"/>
      <c r="SOD53" s="8"/>
      <c r="SOE53" s="8"/>
      <c r="SOF53" s="8"/>
      <c r="SOG53" s="8"/>
      <c r="SOH53" s="8"/>
      <c r="SOI53" s="8"/>
      <c r="SOJ53" s="8"/>
      <c r="SOK53" s="8"/>
      <c r="SOL53" s="8"/>
      <c r="SOM53" s="8"/>
      <c r="SON53" s="8"/>
      <c r="SOO53" s="8"/>
      <c r="SOP53" s="8"/>
      <c r="SOQ53" s="8"/>
      <c r="SOR53" s="8"/>
      <c r="SOS53" s="8"/>
      <c r="SOT53" s="8"/>
      <c r="SOU53" s="8"/>
      <c r="SOV53" s="8"/>
      <c r="SOW53" s="8"/>
      <c r="SOX53" s="8"/>
      <c r="SOY53" s="8"/>
      <c r="SOZ53" s="8"/>
      <c r="SPA53" s="8"/>
      <c r="SPB53" s="8"/>
      <c r="SPC53" s="8"/>
      <c r="SPD53" s="8"/>
      <c r="SPE53" s="8"/>
      <c r="SPF53" s="8"/>
      <c r="SPG53" s="8"/>
      <c r="SPH53" s="8"/>
      <c r="SPI53" s="8"/>
      <c r="SPJ53" s="8"/>
      <c r="SPK53" s="8"/>
      <c r="SPL53" s="8"/>
      <c r="SPM53" s="8"/>
      <c r="SPN53" s="8"/>
      <c r="SPO53" s="8"/>
      <c r="SPP53" s="8"/>
      <c r="SPQ53" s="8"/>
      <c r="SPR53" s="8"/>
      <c r="SPS53" s="8"/>
      <c r="SPT53" s="8"/>
      <c r="SPU53" s="8"/>
      <c r="SPV53" s="8"/>
      <c r="SPW53" s="8"/>
      <c r="SPX53" s="8"/>
      <c r="SPY53" s="8"/>
      <c r="SPZ53" s="8"/>
      <c r="SQA53" s="8"/>
      <c r="SQB53" s="8"/>
      <c r="SQC53" s="8"/>
      <c r="SQD53" s="8"/>
      <c r="SQE53" s="8"/>
      <c r="SQF53" s="8"/>
      <c r="SQG53" s="8"/>
      <c r="SQH53" s="8"/>
      <c r="SQI53" s="8"/>
      <c r="SQJ53" s="8"/>
      <c r="SQK53" s="8"/>
      <c r="SQL53" s="8"/>
      <c r="SQM53" s="8"/>
      <c r="SQN53" s="8"/>
      <c r="SQO53" s="8"/>
      <c r="SQP53" s="8"/>
      <c r="SQQ53" s="8"/>
      <c r="SQR53" s="8"/>
      <c r="SQS53" s="8"/>
      <c r="SQT53" s="8"/>
      <c r="SQU53" s="8"/>
      <c r="SQV53" s="8"/>
      <c r="SQW53" s="8"/>
      <c r="SQX53" s="8"/>
      <c r="SQY53" s="8"/>
      <c r="SQZ53" s="8"/>
      <c r="SRA53" s="8"/>
      <c r="SRB53" s="8"/>
      <c r="SRC53" s="8"/>
      <c r="SRD53" s="8"/>
      <c r="SRE53" s="8"/>
      <c r="SRF53" s="8"/>
      <c r="SRG53" s="8"/>
      <c r="SRH53" s="8"/>
      <c r="SRI53" s="8"/>
      <c r="SRJ53" s="8"/>
      <c r="SRK53" s="8"/>
      <c r="SRL53" s="8"/>
      <c r="SRM53" s="8"/>
      <c r="SRN53" s="8"/>
      <c r="SRO53" s="8"/>
      <c r="SRP53" s="8"/>
      <c r="SRQ53" s="8"/>
      <c r="SRR53" s="8"/>
      <c r="SRS53" s="8"/>
      <c r="SRT53" s="8"/>
      <c r="SRU53" s="8"/>
      <c r="SRV53" s="8"/>
      <c r="SRW53" s="8"/>
      <c r="SRX53" s="8"/>
      <c r="SRY53" s="8"/>
      <c r="SRZ53" s="8"/>
      <c r="SSA53" s="8"/>
      <c r="SSB53" s="8"/>
      <c r="SSC53" s="8"/>
      <c r="SSD53" s="8"/>
      <c r="SSE53" s="8"/>
      <c r="SSF53" s="8"/>
      <c r="SSG53" s="8"/>
      <c r="SSH53" s="8"/>
      <c r="SSI53" s="8"/>
      <c r="SSJ53" s="8"/>
      <c r="SSK53" s="8"/>
      <c r="SSL53" s="8"/>
      <c r="SSM53" s="8"/>
      <c r="SSN53" s="8"/>
      <c r="SSO53" s="8"/>
      <c r="SSP53" s="8"/>
      <c r="SSQ53" s="8"/>
      <c r="SSR53" s="8"/>
      <c r="SSS53" s="8"/>
      <c r="SST53" s="8"/>
      <c r="SSU53" s="8"/>
      <c r="SSV53" s="8"/>
      <c r="SSW53" s="8"/>
      <c r="SSX53" s="8"/>
      <c r="SSY53" s="8"/>
      <c r="SSZ53" s="8"/>
      <c r="STA53" s="8"/>
      <c r="STB53" s="8"/>
      <c r="STC53" s="8"/>
      <c r="STD53" s="8"/>
      <c r="STE53" s="8"/>
      <c r="STF53" s="8"/>
      <c r="STG53" s="8"/>
      <c r="STH53" s="8"/>
      <c r="STI53" s="8"/>
      <c r="STJ53" s="8"/>
      <c r="STK53" s="8"/>
      <c r="STL53" s="8"/>
      <c r="STM53" s="8"/>
      <c r="STN53" s="8"/>
      <c r="STO53" s="8"/>
      <c r="STP53" s="8"/>
      <c r="STQ53" s="8"/>
      <c r="STR53" s="8"/>
      <c r="STS53" s="8"/>
      <c r="STT53" s="8"/>
      <c r="STU53" s="8"/>
      <c r="STV53" s="8"/>
      <c r="STW53" s="8"/>
      <c r="STX53" s="8"/>
      <c r="STY53" s="8"/>
      <c r="STZ53" s="8"/>
      <c r="SUA53" s="8"/>
      <c r="SUB53" s="8"/>
      <c r="SUC53" s="8"/>
      <c r="SUD53" s="8"/>
      <c r="SUE53" s="8"/>
      <c r="SUF53" s="8"/>
      <c r="SUG53" s="8"/>
      <c r="SUH53" s="8"/>
      <c r="SUI53" s="8"/>
      <c r="SUJ53" s="8"/>
      <c r="SUK53" s="8"/>
      <c r="SUL53" s="8"/>
      <c r="SUM53" s="8"/>
      <c r="SUN53" s="8"/>
      <c r="SUO53" s="8"/>
      <c r="SUP53" s="8"/>
      <c r="SUQ53" s="8"/>
      <c r="SUR53" s="8"/>
      <c r="SUS53" s="8"/>
      <c r="SUT53" s="8"/>
      <c r="SUU53" s="8"/>
      <c r="SUV53" s="8"/>
      <c r="SUW53" s="8"/>
      <c r="SUX53" s="8"/>
      <c r="SUY53" s="8"/>
      <c r="SUZ53" s="8"/>
      <c r="SVA53" s="8"/>
      <c r="SVB53" s="8"/>
      <c r="SVC53" s="8"/>
      <c r="SVD53" s="8"/>
      <c r="SVE53" s="8"/>
      <c r="SVF53" s="8"/>
      <c r="SVG53" s="8"/>
      <c r="SVH53" s="8"/>
      <c r="SVI53" s="8"/>
      <c r="SVJ53" s="8"/>
      <c r="SVK53" s="8"/>
      <c r="SVL53" s="8"/>
      <c r="SVM53" s="8"/>
      <c r="SVN53" s="8"/>
      <c r="SVO53" s="8"/>
      <c r="SVP53" s="8"/>
      <c r="SVQ53" s="8"/>
      <c r="SVR53" s="8"/>
      <c r="SVS53" s="8"/>
      <c r="SVT53" s="8"/>
      <c r="SVU53" s="8"/>
      <c r="SVV53" s="8"/>
      <c r="SVW53" s="8"/>
      <c r="SVX53" s="8"/>
      <c r="SVY53" s="8"/>
      <c r="SVZ53" s="8"/>
      <c r="SWA53" s="8"/>
      <c r="SWB53" s="8"/>
      <c r="SWC53" s="8"/>
      <c r="SWD53" s="8"/>
      <c r="SWE53" s="8"/>
      <c r="SWF53" s="8"/>
      <c r="SWG53" s="8"/>
      <c r="SWH53" s="8"/>
      <c r="SWI53" s="8"/>
      <c r="SWJ53" s="8"/>
      <c r="SWK53" s="8"/>
      <c r="SWL53" s="8"/>
      <c r="SWM53" s="8"/>
      <c r="SWN53" s="8"/>
      <c r="SWO53" s="8"/>
      <c r="SWP53" s="8"/>
      <c r="SWQ53" s="8"/>
      <c r="SWR53" s="8"/>
      <c r="SWS53" s="8"/>
      <c r="SWT53" s="8"/>
      <c r="SWU53" s="8"/>
      <c r="SWV53" s="8"/>
      <c r="SWW53" s="8"/>
      <c r="SWX53" s="8"/>
      <c r="SWY53" s="8"/>
      <c r="SWZ53" s="8"/>
      <c r="SXA53" s="8"/>
      <c r="SXB53" s="8"/>
      <c r="SXC53" s="8"/>
      <c r="SXD53" s="8"/>
      <c r="SXE53" s="8"/>
      <c r="SXF53" s="8"/>
      <c r="SXG53" s="8"/>
      <c r="SXH53" s="8"/>
      <c r="SXI53" s="8"/>
      <c r="SXJ53" s="8"/>
      <c r="SXK53" s="8"/>
      <c r="SXL53" s="8"/>
      <c r="SXM53" s="8"/>
      <c r="SXN53" s="8"/>
      <c r="SXO53" s="8"/>
      <c r="SXP53" s="8"/>
      <c r="SXQ53" s="8"/>
      <c r="SXR53" s="8"/>
      <c r="SXS53" s="8"/>
      <c r="SXT53" s="8"/>
      <c r="SXU53" s="8"/>
      <c r="SXV53" s="8"/>
      <c r="SXW53" s="8"/>
      <c r="SXX53" s="8"/>
      <c r="SXY53" s="8"/>
      <c r="SXZ53" s="8"/>
      <c r="SYA53" s="8"/>
      <c r="SYB53" s="8"/>
      <c r="SYC53" s="8"/>
      <c r="SYD53" s="8"/>
      <c r="SYE53" s="8"/>
      <c r="SYF53" s="8"/>
      <c r="SYG53" s="8"/>
      <c r="SYH53" s="8"/>
      <c r="SYI53" s="8"/>
      <c r="SYJ53" s="8"/>
      <c r="SYK53" s="8"/>
      <c r="SYL53" s="8"/>
      <c r="SYM53" s="8"/>
      <c r="SYN53" s="8"/>
      <c r="SYO53" s="8"/>
      <c r="SYP53" s="8"/>
      <c r="SYQ53" s="8"/>
      <c r="SYR53" s="8"/>
      <c r="SYS53" s="8"/>
      <c r="SYT53" s="8"/>
      <c r="SYU53" s="8"/>
      <c r="SYV53" s="8"/>
      <c r="SYW53" s="8"/>
      <c r="SYX53" s="8"/>
      <c r="SYY53" s="8"/>
      <c r="SYZ53" s="8"/>
      <c r="SZA53" s="8"/>
      <c r="SZB53" s="8"/>
      <c r="SZC53" s="8"/>
      <c r="SZD53" s="8"/>
      <c r="SZE53" s="8"/>
      <c r="SZF53" s="8"/>
      <c r="SZG53" s="8"/>
      <c r="SZH53" s="8"/>
      <c r="SZI53" s="8"/>
      <c r="SZJ53" s="8"/>
      <c r="SZK53" s="8"/>
      <c r="SZL53" s="8"/>
      <c r="SZM53" s="8"/>
      <c r="SZN53" s="8"/>
      <c r="SZO53" s="8"/>
      <c r="SZP53" s="8"/>
      <c r="SZQ53" s="8"/>
      <c r="SZR53" s="8"/>
      <c r="SZS53" s="8"/>
      <c r="SZT53" s="8"/>
      <c r="SZU53" s="8"/>
      <c r="SZV53" s="8"/>
      <c r="SZW53" s="8"/>
      <c r="SZX53" s="8"/>
      <c r="SZY53" s="8"/>
      <c r="SZZ53" s="8"/>
      <c r="TAA53" s="8"/>
      <c r="TAB53" s="8"/>
      <c r="TAC53" s="8"/>
      <c r="TAD53" s="8"/>
      <c r="TAE53" s="8"/>
      <c r="TAF53" s="8"/>
      <c r="TAG53" s="8"/>
      <c r="TAH53" s="8"/>
      <c r="TAI53" s="8"/>
      <c r="TAJ53" s="8"/>
      <c r="TAK53" s="8"/>
      <c r="TAL53" s="8"/>
      <c r="TAM53" s="8"/>
      <c r="TAN53" s="8"/>
      <c r="TAO53" s="8"/>
      <c r="TAP53" s="8"/>
      <c r="TAQ53" s="8"/>
      <c r="TAR53" s="8"/>
      <c r="TAS53" s="8"/>
      <c r="TAT53" s="8"/>
      <c r="TAU53" s="8"/>
      <c r="TAV53" s="8"/>
      <c r="TAW53" s="8"/>
      <c r="TAX53" s="8"/>
      <c r="TAY53" s="8"/>
      <c r="TAZ53" s="8"/>
      <c r="TBA53" s="8"/>
      <c r="TBB53" s="8"/>
      <c r="TBC53" s="8"/>
      <c r="TBD53" s="8"/>
      <c r="TBE53" s="8"/>
      <c r="TBF53" s="8"/>
      <c r="TBG53" s="8"/>
      <c r="TBH53" s="8"/>
      <c r="TBI53" s="8"/>
      <c r="TBJ53" s="8"/>
      <c r="TBK53" s="8"/>
      <c r="TBL53" s="8"/>
      <c r="TBM53" s="8"/>
      <c r="TBN53" s="8"/>
      <c r="TBO53" s="8"/>
      <c r="TBP53" s="8"/>
      <c r="TBQ53" s="8"/>
      <c r="TBR53" s="8"/>
      <c r="TBS53" s="8"/>
      <c r="TBT53" s="8"/>
      <c r="TBU53" s="8"/>
      <c r="TBV53" s="8"/>
      <c r="TBW53" s="8"/>
      <c r="TBX53" s="8"/>
      <c r="TBY53" s="8"/>
      <c r="TBZ53" s="8"/>
      <c r="TCA53" s="8"/>
      <c r="TCB53" s="8"/>
      <c r="TCC53" s="8"/>
      <c r="TCD53" s="8"/>
      <c r="TCE53" s="8"/>
      <c r="TCF53" s="8"/>
      <c r="TCG53" s="8"/>
      <c r="TCH53" s="8"/>
      <c r="TCI53" s="8"/>
      <c r="TCJ53" s="8"/>
      <c r="TCK53" s="8"/>
      <c r="TCL53" s="8"/>
      <c r="TCM53" s="8"/>
      <c r="TCN53" s="8"/>
      <c r="TCO53" s="8"/>
      <c r="TCP53" s="8"/>
      <c r="TCQ53" s="8"/>
      <c r="TCR53" s="8"/>
      <c r="TCS53" s="8"/>
      <c r="TCT53" s="8"/>
      <c r="TCU53" s="8"/>
      <c r="TCV53" s="8"/>
      <c r="TCW53" s="8"/>
      <c r="TCX53" s="8"/>
      <c r="TCY53" s="8"/>
      <c r="TCZ53" s="8"/>
      <c r="TDA53" s="8"/>
      <c r="TDB53" s="8"/>
      <c r="TDC53" s="8"/>
      <c r="TDD53" s="8"/>
      <c r="TDE53" s="8"/>
      <c r="TDF53" s="8"/>
      <c r="TDG53" s="8"/>
      <c r="TDH53" s="8"/>
      <c r="TDI53" s="8"/>
      <c r="TDJ53" s="8"/>
      <c r="TDK53" s="8"/>
      <c r="TDL53" s="8"/>
      <c r="TDM53" s="8"/>
      <c r="TDN53" s="8"/>
      <c r="TDO53" s="8"/>
      <c r="TDP53" s="8"/>
      <c r="TDQ53" s="8"/>
      <c r="TDR53" s="8"/>
      <c r="TDS53" s="8"/>
      <c r="TDT53" s="8"/>
      <c r="TDU53" s="8"/>
      <c r="TDV53" s="8"/>
      <c r="TDW53" s="8"/>
      <c r="TDX53" s="8"/>
      <c r="TDY53" s="8"/>
      <c r="TDZ53" s="8"/>
      <c r="TEA53" s="8"/>
      <c r="TEB53" s="8"/>
      <c r="TEC53" s="8"/>
      <c r="TED53" s="8"/>
      <c r="TEE53" s="8"/>
      <c r="TEF53" s="8"/>
      <c r="TEG53" s="8"/>
      <c r="TEH53" s="8"/>
      <c r="TEI53" s="8"/>
      <c r="TEJ53" s="8"/>
      <c r="TEK53" s="8"/>
      <c r="TEL53" s="8"/>
      <c r="TEM53" s="8"/>
      <c r="TEN53" s="8"/>
      <c r="TEO53" s="8"/>
      <c r="TEP53" s="8"/>
      <c r="TEQ53" s="8"/>
      <c r="TER53" s="8"/>
      <c r="TES53" s="8"/>
      <c r="TET53" s="8"/>
      <c r="TEU53" s="8"/>
      <c r="TEV53" s="8"/>
      <c r="TEW53" s="8"/>
      <c r="TEX53" s="8"/>
      <c r="TEY53" s="8"/>
      <c r="TEZ53" s="8"/>
      <c r="TFA53" s="8"/>
      <c r="TFB53" s="8"/>
      <c r="TFC53" s="8"/>
      <c r="TFD53" s="8"/>
      <c r="TFE53" s="8"/>
      <c r="TFF53" s="8"/>
      <c r="TFG53" s="8"/>
      <c r="TFH53" s="8"/>
      <c r="TFI53" s="8"/>
      <c r="TFJ53" s="8"/>
      <c r="TFK53" s="8"/>
      <c r="TFL53" s="8"/>
      <c r="TFM53" s="8"/>
      <c r="TFN53" s="8"/>
      <c r="TFO53" s="8"/>
      <c r="TFP53" s="8"/>
      <c r="TFQ53" s="8"/>
      <c r="TFR53" s="8"/>
      <c r="TFS53" s="8"/>
      <c r="TFT53" s="8"/>
      <c r="TFU53" s="8"/>
      <c r="TFV53" s="8"/>
      <c r="TFW53" s="8"/>
      <c r="TFX53" s="8"/>
      <c r="TFY53" s="8"/>
      <c r="TFZ53" s="8"/>
      <c r="TGA53" s="8"/>
      <c r="TGB53" s="8"/>
      <c r="TGC53" s="8"/>
      <c r="TGD53" s="8"/>
      <c r="TGE53" s="8"/>
      <c r="TGF53" s="8"/>
      <c r="TGG53" s="8"/>
      <c r="TGH53" s="8"/>
      <c r="TGI53" s="8"/>
      <c r="TGJ53" s="8"/>
      <c r="TGK53" s="8"/>
      <c r="TGL53" s="8"/>
      <c r="TGM53" s="8"/>
      <c r="TGN53" s="8"/>
      <c r="TGO53" s="8"/>
      <c r="TGP53" s="8"/>
      <c r="TGQ53" s="8"/>
      <c r="TGR53" s="8"/>
      <c r="TGS53" s="8"/>
      <c r="TGT53" s="8"/>
      <c r="TGU53" s="8"/>
      <c r="TGV53" s="8"/>
      <c r="TGW53" s="8"/>
      <c r="TGX53" s="8"/>
      <c r="TGY53" s="8"/>
      <c r="TGZ53" s="8"/>
      <c r="THA53" s="8"/>
      <c r="THB53" s="8"/>
      <c r="THC53" s="8"/>
      <c r="THD53" s="8"/>
      <c r="THE53" s="8"/>
      <c r="THF53" s="8"/>
      <c r="THG53" s="8"/>
      <c r="THH53" s="8"/>
      <c r="THI53" s="8"/>
      <c r="THJ53" s="8"/>
      <c r="THK53" s="8"/>
      <c r="THL53" s="8"/>
      <c r="THM53" s="8"/>
      <c r="THN53" s="8"/>
      <c r="THO53" s="8"/>
      <c r="THP53" s="8"/>
      <c r="THQ53" s="8"/>
      <c r="THR53" s="8"/>
      <c r="THS53" s="8"/>
      <c r="THT53" s="8"/>
      <c r="THU53" s="8"/>
      <c r="THV53" s="8"/>
      <c r="THW53" s="8"/>
      <c r="THX53" s="8"/>
      <c r="THY53" s="8"/>
      <c r="THZ53" s="8"/>
      <c r="TIA53" s="8"/>
      <c r="TIB53" s="8"/>
      <c r="TIC53" s="8"/>
      <c r="TID53" s="8"/>
      <c r="TIE53" s="8"/>
      <c r="TIF53" s="8"/>
      <c r="TIG53" s="8"/>
      <c r="TIH53" s="8"/>
      <c r="TII53" s="8"/>
      <c r="TIJ53" s="8"/>
      <c r="TIK53" s="8"/>
      <c r="TIL53" s="8"/>
      <c r="TIM53" s="8"/>
      <c r="TIN53" s="8"/>
      <c r="TIO53" s="8"/>
      <c r="TIP53" s="8"/>
      <c r="TIQ53" s="8"/>
      <c r="TIR53" s="8"/>
      <c r="TIS53" s="8"/>
      <c r="TIT53" s="8"/>
      <c r="TIU53" s="8"/>
      <c r="TIV53" s="8"/>
      <c r="TIW53" s="8"/>
      <c r="TIX53" s="8"/>
      <c r="TIY53" s="8"/>
      <c r="TIZ53" s="8"/>
      <c r="TJA53" s="8"/>
      <c r="TJB53" s="8"/>
      <c r="TJC53" s="8"/>
      <c r="TJD53" s="8"/>
      <c r="TJE53" s="8"/>
      <c r="TJF53" s="8"/>
      <c r="TJG53" s="8"/>
      <c r="TJH53" s="8"/>
      <c r="TJI53" s="8"/>
      <c r="TJJ53" s="8"/>
      <c r="TJK53" s="8"/>
      <c r="TJL53" s="8"/>
      <c r="TJM53" s="8"/>
      <c r="TJN53" s="8"/>
      <c r="TJO53" s="8"/>
      <c r="TJP53" s="8"/>
      <c r="TJQ53" s="8"/>
      <c r="TJR53" s="8"/>
      <c r="TJS53" s="8"/>
      <c r="TJT53" s="8"/>
      <c r="TJU53" s="8"/>
      <c r="TJV53" s="8"/>
      <c r="TJW53" s="8"/>
      <c r="TJX53" s="8"/>
      <c r="TJY53" s="8"/>
      <c r="TJZ53" s="8"/>
      <c r="TKA53" s="8"/>
      <c r="TKB53" s="8"/>
      <c r="TKC53" s="8"/>
      <c r="TKD53" s="8"/>
      <c r="TKE53" s="8"/>
      <c r="TKF53" s="8"/>
      <c r="TKG53" s="8"/>
      <c r="TKH53" s="8"/>
      <c r="TKI53" s="8"/>
      <c r="TKJ53" s="8"/>
      <c r="TKK53" s="8"/>
      <c r="TKL53" s="8"/>
      <c r="TKM53" s="8"/>
      <c r="TKN53" s="8"/>
      <c r="TKO53" s="8"/>
      <c r="TKP53" s="8"/>
      <c r="TKQ53" s="8"/>
      <c r="TKR53" s="8"/>
      <c r="TKS53" s="8"/>
      <c r="TKT53" s="8"/>
      <c r="TKU53" s="8"/>
      <c r="TKV53" s="8"/>
      <c r="TKW53" s="8"/>
      <c r="TKX53" s="8"/>
      <c r="TKY53" s="8"/>
      <c r="TKZ53" s="8"/>
      <c r="TLA53" s="8"/>
      <c r="TLB53" s="8"/>
      <c r="TLC53" s="8"/>
      <c r="TLD53" s="8"/>
      <c r="TLE53" s="8"/>
      <c r="TLF53" s="8"/>
      <c r="TLG53" s="8"/>
      <c r="TLH53" s="8"/>
      <c r="TLI53" s="8"/>
      <c r="TLJ53" s="8"/>
      <c r="TLK53" s="8"/>
      <c r="TLL53" s="8"/>
      <c r="TLM53" s="8"/>
      <c r="TLN53" s="8"/>
      <c r="TLO53" s="8"/>
      <c r="TLP53" s="8"/>
      <c r="TLQ53" s="8"/>
      <c r="TLR53" s="8"/>
      <c r="TLS53" s="8"/>
      <c r="TLT53" s="8"/>
      <c r="TLU53" s="8"/>
      <c r="TLV53" s="8"/>
      <c r="TLW53" s="8"/>
      <c r="TLX53" s="8"/>
      <c r="TLY53" s="8"/>
      <c r="TLZ53" s="8"/>
      <c r="TMA53" s="8"/>
      <c r="TMB53" s="8"/>
      <c r="TMC53" s="8"/>
      <c r="TMD53" s="8"/>
      <c r="TME53" s="8"/>
      <c r="TMF53" s="8"/>
      <c r="TMG53" s="8"/>
      <c r="TMH53" s="8"/>
      <c r="TMI53" s="8"/>
      <c r="TMJ53" s="8"/>
      <c r="TMK53" s="8"/>
      <c r="TML53" s="8"/>
      <c r="TMM53" s="8"/>
      <c r="TMN53" s="8"/>
      <c r="TMO53" s="8"/>
      <c r="TMP53" s="8"/>
      <c r="TMQ53" s="8"/>
      <c r="TMR53" s="8"/>
      <c r="TMS53" s="8"/>
      <c r="TMT53" s="8"/>
      <c r="TMU53" s="8"/>
      <c r="TMV53" s="8"/>
      <c r="TMW53" s="8"/>
      <c r="TMX53" s="8"/>
      <c r="TMY53" s="8"/>
      <c r="TMZ53" s="8"/>
      <c r="TNA53" s="8"/>
      <c r="TNB53" s="8"/>
      <c r="TNC53" s="8"/>
      <c r="TND53" s="8"/>
      <c r="TNE53" s="8"/>
      <c r="TNF53" s="8"/>
      <c r="TNG53" s="8"/>
      <c r="TNH53" s="8"/>
      <c r="TNI53" s="8"/>
      <c r="TNJ53" s="8"/>
      <c r="TNK53" s="8"/>
      <c r="TNL53" s="8"/>
      <c r="TNM53" s="8"/>
      <c r="TNN53" s="8"/>
      <c r="TNO53" s="8"/>
      <c r="TNP53" s="8"/>
      <c r="TNQ53" s="8"/>
      <c r="TNR53" s="8"/>
      <c r="TNS53" s="8"/>
      <c r="TNT53" s="8"/>
      <c r="TNU53" s="8"/>
      <c r="TNV53" s="8"/>
      <c r="TNW53" s="8"/>
      <c r="TNX53" s="8"/>
      <c r="TNY53" s="8"/>
      <c r="TNZ53" s="8"/>
      <c r="TOA53" s="8"/>
      <c r="TOB53" s="8"/>
      <c r="TOC53" s="8"/>
      <c r="TOD53" s="8"/>
      <c r="TOE53" s="8"/>
      <c r="TOF53" s="8"/>
      <c r="TOG53" s="8"/>
      <c r="TOH53" s="8"/>
      <c r="TOI53" s="8"/>
      <c r="TOJ53" s="8"/>
      <c r="TOK53" s="8"/>
      <c r="TOL53" s="8"/>
      <c r="TOM53" s="8"/>
      <c r="TON53" s="8"/>
      <c r="TOO53" s="8"/>
      <c r="TOP53" s="8"/>
      <c r="TOQ53" s="8"/>
      <c r="TOR53" s="8"/>
      <c r="TOS53" s="8"/>
      <c r="TOT53" s="8"/>
      <c r="TOU53" s="8"/>
      <c r="TOV53" s="8"/>
      <c r="TOW53" s="8"/>
      <c r="TOX53" s="8"/>
      <c r="TOY53" s="8"/>
      <c r="TOZ53" s="8"/>
      <c r="TPA53" s="8"/>
      <c r="TPB53" s="8"/>
      <c r="TPC53" s="8"/>
      <c r="TPD53" s="8"/>
      <c r="TPE53" s="8"/>
      <c r="TPF53" s="8"/>
      <c r="TPG53" s="8"/>
      <c r="TPH53" s="8"/>
      <c r="TPI53" s="8"/>
      <c r="TPJ53" s="8"/>
      <c r="TPK53" s="8"/>
      <c r="TPL53" s="8"/>
      <c r="TPM53" s="8"/>
      <c r="TPN53" s="8"/>
      <c r="TPO53" s="8"/>
      <c r="TPP53" s="8"/>
      <c r="TPQ53" s="8"/>
      <c r="TPR53" s="8"/>
      <c r="TPS53" s="8"/>
      <c r="TPT53" s="8"/>
      <c r="TPU53" s="8"/>
      <c r="TPV53" s="8"/>
      <c r="TPW53" s="8"/>
      <c r="TPX53" s="8"/>
      <c r="TPY53" s="8"/>
      <c r="TPZ53" s="8"/>
      <c r="TQA53" s="8"/>
      <c r="TQB53" s="8"/>
      <c r="TQC53" s="8"/>
      <c r="TQD53" s="8"/>
      <c r="TQE53" s="8"/>
      <c r="TQF53" s="8"/>
      <c r="TQG53" s="8"/>
      <c r="TQH53" s="8"/>
      <c r="TQI53" s="8"/>
      <c r="TQJ53" s="8"/>
      <c r="TQK53" s="8"/>
      <c r="TQL53" s="8"/>
      <c r="TQM53" s="8"/>
      <c r="TQN53" s="8"/>
      <c r="TQO53" s="8"/>
      <c r="TQP53" s="8"/>
      <c r="TQQ53" s="8"/>
      <c r="TQR53" s="8"/>
      <c r="TQS53" s="8"/>
      <c r="TQT53" s="8"/>
      <c r="TQU53" s="8"/>
      <c r="TQV53" s="8"/>
      <c r="TQW53" s="8"/>
      <c r="TQX53" s="8"/>
      <c r="TQY53" s="8"/>
      <c r="TQZ53" s="8"/>
      <c r="TRA53" s="8"/>
      <c r="TRB53" s="8"/>
      <c r="TRC53" s="8"/>
      <c r="TRD53" s="8"/>
      <c r="TRE53" s="8"/>
      <c r="TRF53" s="8"/>
      <c r="TRG53" s="8"/>
      <c r="TRH53" s="8"/>
      <c r="TRI53" s="8"/>
      <c r="TRJ53" s="8"/>
      <c r="TRK53" s="8"/>
      <c r="TRL53" s="8"/>
      <c r="TRM53" s="8"/>
      <c r="TRN53" s="8"/>
      <c r="TRO53" s="8"/>
      <c r="TRP53" s="8"/>
      <c r="TRQ53" s="8"/>
      <c r="TRR53" s="8"/>
      <c r="TRS53" s="8"/>
      <c r="TRT53" s="8"/>
      <c r="TRU53" s="8"/>
      <c r="TRV53" s="8"/>
      <c r="TRW53" s="8"/>
      <c r="TRX53" s="8"/>
      <c r="TRY53" s="8"/>
      <c r="TRZ53" s="8"/>
      <c r="TSA53" s="8"/>
      <c r="TSB53" s="8"/>
      <c r="TSC53" s="8"/>
      <c r="TSD53" s="8"/>
      <c r="TSE53" s="8"/>
      <c r="TSF53" s="8"/>
      <c r="TSG53" s="8"/>
      <c r="TSH53" s="8"/>
      <c r="TSI53" s="8"/>
      <c r="TSJ53" s="8"/>
      <c r="TSK53" s="8"/>
      <c r="TSL53" s="8"/>
      <c r="TSM53" s="8"/>
      <c r="TSN53" s="8"/>
      <c r="TSO53" s="8"/>
      <c r="TSP53" s="8"/>
      <c r="TSQ53" s="8"/>
      <c r="TSR53" s="8"/>
      <c r="TSS53" s="8"/>
      <c r="TST53" s="8"/>
      <c r="TSU53" s="8"/>
      <c r="TSV53" s="8"/>
      <c r="TSW53" s="8"/>
      <c r="TSX53" s="8"/>
      <c r="TSY53" s="8"/>
      <c r="TSZ53" s="8"/>
      <c r="TTA53" s="8"/>
      <c r="TTB53" s="8"/>
      <c r="TTC53" s="8"/>
      <c r="TTD53" s="8"/>
      <c r="TTE53" s="8"/>
      <c r="TTF53" s="8"/>
      <c r="TTG53" s="8"/>
      <c r="TTH53" s="8"/>
      <c r="TTI53" s="8"/>
      <c r="TTJ53" s="8"/>
      <c r="TTK53" s="8"/>
      <c r="TTL53" s="8"/>
      <c r="TTM53" s="8"/>
      <c r="TTN53" s="8"/>
      <c r="TTO53" s="8"/>
      <c r="TTP53" s="8"/>
      <c r="TTQ53" s="8"/>
      <c r="TTR53" s="8"/>
      <c r="TTS53" s="8"/>
      <c r="TTT53" s="8"/>
      <c r="TTU53" s="8"/>
      <c r="TTV53" s="8"/>
      <c r="TTW53" s="8"/>
      <c r="TTX53" s="8"/>
      <c r="TTY53" s="8"/>
      <c r="TTZ53" s="8"/>
      <c r="TUA53" s="8"/>
      <c r="TUB53" s="8"/>
      <c r="TUC53" s="8"/>
      <c r="TUD53" s="8"/>
      <c r="TUE53" s="8"/>
      <c r="TUF53" s="8"/>
      <c r="TUG53" s="8"/>
      <c r="TUH53" s="8"/>
      <c r="TUI53" s="8"/>
      <c r="TUJ53" s="8"/>
      <c r="TUK53" s="8"/>
      <c r="TUL53" s="8"/>
      <c r="TUM53" s="8"/>
      <c r="TUN53" s="8"/>
      <c r="TUO53" s="8"/>
      <c r="TUP53" s="8"/>
      <c r="TUQ53" s="8"/>
      <c r="TUR53" s="8"/>
      <c r="TUS53" s="8"/>
      <c r="TUT53" s="8"/>
      <c r="TUU53" s="8"/>
      <c r="TUV53" s="8"/>
      <c r="TUW53" s="8"/>
      <c r="TUX53" s="8"/>
      <c r="TUY53" s="8"/>
      <c r="TUZ53" s="8"/>
      <c r="TVA53" s="8"/>
      <c r="TVB53" s="8"/>
      <c r="TVC53" s="8"/>
      <c r="TVD53" s="8"/>
      <c r="TVE53" s="8"/>
      <c r="TVF53" s="8"/>
      <c r="TVG53" s="8"/>
      <c r="TVH53" s="8"/>
      <c r="TVI53" s="8"/>
      <c r="TVJ53" s="8"/>
      <c r="TVK53" s="8"/>
      <c r="TVL53" s="8"/>
      <c r="TVM53" s="8"/>
      <c r="TVN53" s="8"/>
      <c r="TVO53" s="8"/>
      <c r="TVP53" s="8"/>
      <c r="TVQ53" s="8"/>
      <c r="TVR53" s="8"/>
      <c r="TVS53" s="8"/>
      <c r="TVT53" s="8"/>
      <c r="TVU53" s="8"/>
      <c r="TVV53" s="8"/>
      <c r="TVW53" s="8"/>
      <c r="TVX53" s="8"/>
      <c r="TVY53" s="8"/>
      <c r="TVZ53" s="8"/>
      <c r="TWA53" s="8"/>
      <c r="TWB53" s="8"/>
      <c r="TWC53" s="8"/>
      <c r="TWD53" s="8"/>
      <c r="TWE53" s="8"/>
      <c r="TWF53" s="8"/>
      <c r="TWG53" s="8"/>
      <c r="TWH53" s="8"/>
      <c r="TWI53" s="8"/>
      <c r="TWJ53" s="8"/>
      <c r="TWK53" s="8"/>
      <c r="TWL53" s="8"/>
      <c r="TWM53" s="8"/>
      <c r="TWN53" s="8"/>
      <c r="TWO53" s="8"/>
      <c r="TWP53" s="8"/>
      <c r="TWQ53" s="8"/>
      <c r="TWR53" s="8"/>
      <c r="TWS53" s="8"/>
      <c r="TWT53" s="8"/>
      <c r="TWU53" s="8"/>
      <c r="TWV53" s="8"/>
      <c r="TWW53" s="8"/>
      <c r="TWX53" s="8"/>
      <c r="TWY53" s="8"/>
      <c r="TWZ53" s="8"/>
      <c r="TXA53" s="8"/>
      <c r="TXB53" s="8"/>
      <c r="TXC53" s="8"/>
      <c r="TXD53" s="8"/>
      <c r="TXE53" s="8"/>
      <c r="TXF53" s="8"/>
      <c r="TXG53" s="8"/>
      <c r="TXH53" s="8"/>
      <c r="TXI53" s="8"/>
      <c r="TXJ53" s="8"/>
      <c r="TXK53" s="8"/>
      <c r="TXL53" s="8"/>
      <c r="TXM53" s="8"/>
      <c r="TXN53" s="8"/>
      <c r="TXO53" s="8"/>
      <c r="TXP53" s="8"/>
      <c r="TXQ53" s="8"/>
      <c r="TXR53" s="8"/>
      <c r="TXS53" s="8"/>
      <c r="TXT53" s="8"/>
      <c r="TXU53" s="8"/>
      <c r="TXV53" s="8"/>
      <c r="TXW53" s="8"/>
      <c r="TXX53" s="8"/>
      <c r="TXY53" s="8"/>
      <c r="TXZ53" s="8"/>
      <c r="TYA53" s="8"/>
      <c r="TYB53" s="8"/>
      <c r="TYC53" s="8"/>
      <c r="TYD53" s="8"/>
      <c r="TYE53" s="8"/>
      <c r="TYF53" s="8"/>
      <c r="TYG53" s="8"/>
      <c r="TYH53" s="8"/>
      <c r="TYI53" s="8"/>
      <c r="TYJ53" s="8"/>
      <c r="TYK53" s="8"/>
      <c r="TYL53" s="8"/>
      <c r="TYM53" s="8"/>
      <c r="TYN53" s="8"/>
      <c r="TYO53" s="8"/>
      <c r="TYP53" s="8"/>
      <c r="TYQ53" s="8"/>
      <c r="TYR53" s="8"/>
      <c r="TYS53" s="8"/>
      <c r="TYT53" s="8"/>
      <c r="TYU53" s="8"/>
      <c r="TYV53" s="8"/>
      <c r="TYW53" s="8"/>
      <c r="TYX53" s="8"/>
      <c r="TYY53" s="8"/>
      <c r="TYZ53" s="8"/>
      <c r="TZA53" s="8"/>
      <c r="TZB53" s="8"/>
      <c r="TZC53" s="8"/>
      <c r="TZD53" s="8"/>
      <c r="TZE53" s="8"/>
      <c r="TZF53" s="8"/>
      <c r="TZG53" s="8"/>
      <c r="TZH53" s="8"/>
      <c r="TZI53" s="8"/>
      <c r="TZJ53" s="8"/>
      <c r="TZK53" s="8"/>
      <c r="TZL53" s="8"/>
      <c r="TZM53" s="8"/>
      <c r="TZN53" s="8"/>
      <c r="TZO53" s="8"/>
      <c r="TZP53" s="8"/>
      <c r="TZQ53" s="8"/>
      <c r="TZR53" s="8"/>
      <c r="TZS53" s="8"/>
      <c r="TZT53" s="8"/>
      <c r="TZU53" s="8"/>
      <c r="TZV53" s="8"/>
      <c r="TZW53" s="8"/>
      <c r="TZX53" s="8"/>
      <c r="TZY53" s="8"/>
      <c r="TZZ53" s="8"/>
      <c r="UAA53" s="8"/>
      <c r="UAB53" s="8"/>
      <c r="UAC53" s="8"/>
      <c r="UAD53" s="8"/>
      <c r="UAE53" s="8"/>
      <c r="UAF53" s="8"/>
      <c r="UAG53" s="8"/>
      <c r="UAH53" s="8"/>
      <c r="UAI53" s="8"/>
      <c r="UAJ53" s="8"/>
      <c r="UAK53" s="8"/>
      <c r="UAL53" s="8"/>
      <c r="UAM53" s="8"/>
      <c r="UAN53" s="8"/>
      <c r="UAO53" s="8"/>
      <c r="UAP53" s="8"/>
      <c r="UAQ53" s="8"/>
      <c r="UAR53" s="8"/>
      <c r="UAS53" s="8"/>
      <c r="UAT53" s="8"/>
      <c r="UAU53" s="8"/>
      <c r="UAV53" s="8"/>
      <c r="UAW53" s="8"/>
      <c r="UAX53" s="8"/>
      <c r="UAY53" s="8"/>
      <c r="UAZ53" s="8"/>
      <c r="UBA53" s="8"/>
      <c r="UBB53" s="8"/>
      <c r="UBC53" s="8"/>
      <c r="UBD53" s="8"/>
      <c r="UBE53" s="8"/>
      <c r="UBF53" s="8"/>
      <c r="UBG53" s="8"/>
      <c r="UBH53" s="8"/>
      <c r="UBI53" s="8"/>
      <c r="UBJ53" s="8"/>
      <c r="UBK53" s="8"/>
      <c r="UBL53" s="8"/>
      <c r="UBM53" s="8"/>
      <c r="UBN53" s="8"/>
      <c r="UBO53" s="8"/>
      <c r="UBP53" s="8"/>
      <c r="UBQ53" s="8"/>
      <c r="UBR53" s="8"/>
      <c r="UBS53" s="8"/>
      <c r="UBT53" s="8"/>
      <c r="UBU53" s="8"/>
      <c r="UBV53" s="8"/>
      <c r="UBW53" s="8"/>
      <c r="UBX53" s="8"/>
      <c r="UBY53" s="8"/>
      <c r="UBZ53" s="8"/>
      <c r="UCA53" s="8"/>
      <c r="UCB53" s="8"/>
      <c r="UCC53" s="8"/>
      <c r="UCD53" s="8"/>
      <c r="UCE53" s="8"/>
      <c r="UCF53" s="8"/>
      <c r="UCG53" s="8"/>
      <c r="UCH53" s="8"/>
      <c r="UCI53" s="8"/>
      <c r="UCJ53" s="8"/>
      <c r="UCK53" s="8"/>
      <c r="UCL53" s="8"/>
      <c r="UCM53" s="8"/>
      <c r="UCN53" s="8"/>
      <c r="UCO53" s="8"/>
      <c r="UCP53" s="8"/>
      <c r="UCQ53" s="8"/>
      <c r="UCR53" s="8"/>
      <c r="UCS53" s="8"/>
      <c r="UCT53" s="8"/>
      <c r="UCU53" s="8"/>
      <c r="UCV53" s="8"/>
      <c r="UCW53" s="8"/>
      <c r="UCX53" s="8"/>
      <c r="UCY53" s="8"/>
      <c r="UCZ53" s="8"/>
      <c r="UDA53" s="8"/>
      <c r="UDB53" s="8"/>
      <c r="UDC53" s="8"/>
      <c r="UDD53" s="8"/>
      <c r="UDE53" s="8"/>
      <c r="UDF53" s="8"/>
      <c r="UDG53" s="8"/>
      <c r="UDH53" s="8"/>
      <c r="UDI53" s="8"/>
      <c r="UDJ53" s="8"/>
      <c r="UDK53" s="8"/>
      <c r="UDL53" s="8"/>
      <c r="UDM53" s="8"/>
      <c r="UDN53" s="8"/>
      <c r="UDO53" s="8"/>
      <c r="UDP53" s="8"/>
      <c r="UDQ53" s="8"/>
      <c r="UDR53" s="8"/>
      <c r="UDS53" s="8"/>
      <c r="UDT53" s="8"/>
      <c r="UDU53" s="8"/>
      <c r="UDV53" s="8"/>
      <c r="UDW53" s="8"/>
      <c r="UDX53" s="8"/>
      <c r="UDY53" s="8"/>
      <c r="UDZ53" s="8"/>
      <c r="UEA53" s="8"/>
      <c r="UEB53" s="8"/>
      <c r="UEC53" s="8"/>
      <c r="UED53" s="8"/>
      <c r="UEE53" s="8"/>
      <c r="UEF53" s="8"/>
      <c r="UEG53" s="8"/>
      <c r="UEH53" s="8"/>
      <c r="UEI53" s="8"/>
      <c r="UEJ53" s="8"/>
      <c r="UEK53" s="8"/>
      <c r="UEL53" s="8"/>
      <c r="UEM53" s="8"/>
      <c r="UEN53" s="8"/>
      <c r="UEO53" s="8"/>
      <c r="UEP53" s="8"/>
      <c r="UEQ53" s="8"/>
      <c r="UER53" s="8"/>
      <c r="UES53" s="8"/>
      <c r="UET53" s="8"/>
      <c r="UEU53" s="8"/>
      <c r="UEV53" s="8"/>
      <c r="UEW53" s="8"/>
      <c r="UEX53" s="8"/>
      <c r="UEY53" s="8"/>
      <c r="UEZ53" s="8"/>
      <c r="UFA53" s="8"/>
      <c r="UFB53" s="8"/>
      <c r="UFC53" s="8"/>
      <c r="UFD53" s="8"/>
      <c r="UFE53" s="8"/>
      <c r="UFF53" s="8"/>
      <c r="UFG53" s="8"/>
      <c r="UFH53" s="8"/>
      <c r="UFI53" s="8"/>
      <c r="UFJ53" s="8"/>
      <c r="UFK53" s="8"/>
      <c r="UFL53" s="8"/>
      <c r="UFM53" s="8"/>
      <c r="UFN53" s="8"/>
      <c r="UFO53" s="8"/>
      <c r="UFP53" s="8"/>
      <c r="UFQ53" s="8"/>
      <c r="UFR53" s="8"/>
      <c r="UFS53" s="8"/>
      <c r="UFT53" s="8"/>
      <c r="UFU53" s="8"/>
      <c r="UFV53" s="8"/>
      <c r="UFW53" s="8"/>
      <c r="UFX53" s="8"/>
      <c r="UFY53" s="8"/>
      <c r="UFZ53" s="8"/>
      <c r="UGA53" s="8"/>
      <c r="UGB53" s="8"/>
      <c r="UGC53" s="8"/>
      <c r="UGD53" s="8"/>
      <c r="UGE53" s="8"/>
      <c r="UGF53" s="8"/>
      <c r="UGG53" s="8"/>
      <c r="UGH53" s="8"/>
      <c r="UGI53" s="8"/>
      <c r="UGJ53" s="8"/>
      <c r="UGK53" s="8"/>
      <c r="UGL53" s="8"/>
      <c r="UGM53" s="8"/>
      <c r="UGN53" s="8"/>
      <c r="UGO53" s="8"/>
      <c r="UGP53" s="8"/>
      <c r="UGQ53" s="8"/>
      <c r="UGR53" s="8"/>
      <c r="UGS53" s="8"/>
      <c r="UGT53" s="8"/>
      <c r="UGU53" s="8"/>
      <c r="UGV53" s="8"/>
      <c r="UGW53" s="8"/>
      <c r="UGX53" s="8"/>
      <c r="UGY53" s="8"/>
      <c r="UGZ53" s="8"/>
      <c r="UHA53" s="8"/>
      <c r="UHB53" s="8"/>
      <c r="UHC53" s="8"/>
      <c r="UHD53" s="8"/>
      <c r="UHE53" s="8"/>
      <c r="UHF53" s="8"/>
      <c r="UHG53" s="8"/>
      <c r="UHH53" s="8"/>
      <c r="UHI53" s="8"/>
      <c r="UHJ53" s="8"/>
      <c r="UHK53" s="8"/>
      <c r="UHL53" s="8"/>
      <c r="UHM53" s="8"/>
      <c r="UHN53" s="8"/>
      <c r="UHO53" s="8"/>
      <c r="UHP53" s="8"/>
      <c r="UHQ53" s="8"/>
      <c r="UHR53" s="8"/>
      <c r="UHS53" s="8"/>
      <c r="UHT53" s="8"/>
      <c r="UHU53" s="8"/>
      <c r="UHV53" s="8"/>
      <c r="UHW53" s="8"/>
      <c r="UHX53" s="8"/>
      <c r="UHY53" s="8"/>
      <c r="UHZ53" s="8"/>
      <c r="UIA53" s="8"/>
      <c r="UIB53" s="8"/>
      <c r="UIC53" s="8"/>
      <c r="UID53" s="8"/>
      <c r="UIE53" s="8"/>
      <c r="UIF53" s="8"/>
      <c r="UIG53" s="8"/>
      <c r="UIH53" s="8"/>
      <c r="UII53" s="8"/>
      <c r="UIJ53" s="8"/>
      <c r="UIK53" s="8"/>
      <c r="UIL53" s="8"/>
      <c r="UIM53" s="8"/>
      <c r="UIN53" s="8"/>
      <c r="UIO53" s="8"/>
      <c r="UIP53" s="8"/>
      <c r="UIQ53" s="8"/>
      <c r="UIR53" s="8"/>
      <c r="UIS53" s="8"/>
      <c r="UIT53" s="8"/>
      <c r="UIU53" s="8"/>
      <c r="UIV53" s="8"/>
      <c r="UIW53" s="8"/>
      <c r="UIX53" s="8"/>
      <c r="UIY53" s="8"/>
      <c r="UIZ53" s="8"/>
      <c r="UJA53" s="8"/>
      <c r="UJB53" s="8"/>
      <c r="UJC53" s="8"/>
      <c r="UJD53" s="8"/>
      <c r="UJE53" s="8"/>
      <c r="UJF53" s="8"/>
      <c r="UJG53" s="8"/>
      <c r="UJH53" s="8"/>
      <c r="UJI53" s="8"/>
      <c r="UJJ53" s="8"/>
      <c r="UJK53" s="8"/>
      <c r="UJL53" s="8"/>
      <c r="UJM53" s="8"/>
      <c r="UJN53" s="8"/>
      <c r="UJO53" s="8"/>
      <c r="UJP53" s="8"/>
      <c r="UJQ53" s="8"/>
      <c r="UJR53" s="8"/>
      <c r="UJS53" s="8"/>
      <c r="UJT53" s="8"/>
      <c r="UJU53" s="8"/>
      <c r="UJV53" s="8"/>
      <c r="UJW53" s="8"/>
      <c r="UJX53" s="8"/>
      <c r="UJY53" s="8"/>
      <c r="UJZ53" s="8"/>
      <c r="UKA53" s="8"/>
      <c r="UKB53" s="8"/>
      <c r="UKC53" s="8"/>
      <c r="UKD53" s="8"/>
      <c r="UKE53" s="8"/>
      <c r="UKF53" s="8"/>
      <c r="UKG53" s="8"/>
      <c r="UKH53" s="8"/>
      <c r="UKI53" s="8"/>
      <c r="UKJ53" s="8"/>
      <c r="UKK53" s="8"/>
      <c r="UKL53" s="8"/>
      <c r="UKM53" s="8"/>
      <c r="UKN53" s="8"/>
      <c r="UKO53" s="8"/>
      <c r="UKP53" s="8"/>
      <c r="UKQ53" s="8"/>
      <c r="UKR53" s="8"/>
      <c r="UKS53" s="8"/>
      <c r="UKT53" s="8"/>
      <c r="UKU53" s="8"/>
      <c r="UKV53" s="8"/>
      <c r="UKW53" s="8"/>
      <c r="UKX53" s="8"/>
      <c r="UKY53" s="8"/>
      <c r="UKZ53" s="8"/>
      <c r="ULA53" s="8"/>
      <c r="ULB53" s="8"/>
      <c r="ULC53" s="8"/>
      <c r="ULD53" s="8"/>
      <c r="ULE53" s="8"/>
      <c r="ULF53" s="8"/>
      <c r="ULG53" s="8"/>
      <c r="ULH53" s="8"/>
      <c r="ULI53" s="8"/>
      <c r="ULJ53" s="8"/>
      <c r="ULK53" s="8"/>
      <c r="ULL53" s="8"/>
      <c r="ULM53" s="8"/>
      <c r="ULN53" s="8"/>
      <c r="ULO53" s="8"/>
      <c r="ULP53" s="8"/>
      <c r="ULQ53" s="8"/>
      <c r="ULR53" s="8"/>
      <c r="ULS53" s="8"/>
      <c r="ULT53" s="8"/>
      <c r="ULU53" s="8"/>
      <c r="ULV53" s="8"/>
      <c r="ULW53" s="8"/>
      <c r="ULX53" s="8"/>
      <c r="ULY53" s="8"/>
      <c r="ULZ53" s="8"/>
      <c r="UMA53" s="8"/>
      <c r="UMB53" s="8"/>
      <c r="UMC53" s="8"/>
      <c r="UMD53" s="8"/>
      <c r="UME53" s="8"/>
      <c r="UMF53" s="8"/>
      <c r="UMG53" s="8"/>
      <c r="UMH53" s="8"/>
      <c r="UMI53" s="8"/>
      <c r="UMJ53" s="8"/>
      <c r="UMK53" s="8"/>
      <c r="UML53" s="8"/>
      <c r="UMM53" s="8"/>
      <c r="UMN53" s="8"/>
      <c r="UMO53" s="8"/>
      <c r="UMP53" s="8"/>
      <c r="UMQ53" s="8"/>
      <c r="UMR53" s="8"/>
      <c r="UMS53" s="8"/>
      <c r="UMT53" s="8"/>
      <c r="UMU53" s="8"/>
      <c r="UMV53" s="8"/>
      <c r="UMW53" s="8"/>
      <c r="UMX53" s="8"/>
      <c r="UMY53" s="8"/>
      <c r="UMZ53" s="8"/>
      <c r="UNA53" s="8"/>
      <c r="UNB53" s="8"/>
      <c r="UNC53" s="8"/>
      <c r="UND53" s="8"/>
      <c r="UNE53" s="8"/>
      <c r="UNF53" s="8"/>
      <c r="UNG53" s="8"/>
      <c r="UNH53" s="8"/>
      <c r="UNI53" s="8"/>
      <c r="UNJ53" s="8"/>
      <c r="UNK53" s="8"/>
      <c r="UNL53" s="8"/>
      <c r="UNM53" s="8"/>
      <c r="UNN53" s="8"/>
      <c r="UNO53" s="8"/>
      <c r="UNP53" s="8"/>
      <c r="UNQ53" s="8"/>
      <c r="UNR53" s="8"/>
      <c r="UNS53" s="8"/>
      <c r="UNT53" s="8"/>
      <c r="UNU53" s="8"/>
      <c r="UNV53" s="8"/>
      <c r="UNW53" s="8"/>
      <c r="UNX53" s="8"/>
      <c r="UNY53" s="8"/>
      <c r="UNZ53" s="8"/>
      <c r="UOA53" s="8"/>
      <c r="UOB53" s="8"/>
      <c r="UOC53" s="8"/>
      <c r="UOD53" s="8"/>
      <c r="UOE53" s="8"/>
      <c r="UOF53" s="8"/>
      <c r="UOG53" s="8"/>
      <c r="UOH53" s="8"/>
      <c r="UOI53" s="8"/>
      <c r="UOJ53" s="8"/>
      <c r="UOK53" s="8"/>
      <c r="UOL53" s="8"/>
      <c r="UOM53" s="8"/>
      <c r="UON53" s="8"/>
      <c r="UOO53" s="8"/>
      <c r="UOP53" s="8"/>
      <c r="UOQ53" s="8"/>
      <c r="UOR53" s="8"/>
      <c r="UOS53" s="8"/>
      <c r="UOT53" s="8"/>
      <c r="UOU53" s="8"/>
      <c r="UOV53" s="8"/>
      <c r="UOW53" s="8"/>
      <c r="UOX53" s="8"/>
      <c r="UOY53" s="8"/>
      <c r="UOZ53" s="8"/>
      <c r="UPA53" s="8"/>
      <c r="UPB53" s="8"/>
      <c r="UPC53" s="8"/>
      <c r="UPD53" s="8"/>
      <c r="UPE53" s="8"/>
      <c r="UPF53" s="8"/>
      <c r="UPG53" s="8"/>
      <c r="UPH53" s="8"/>
      <c r="UPI53" s="8"/>
      <c r="UPJ53" s="8"/>
      <c r="UPK53" s="8"/>
      <c r="UPL53" s="8"/>
      <c r="UPM53" s="8"/>
      <c r="UPN53" s="8"/>
      <c r="UPO53" s="8"/>
      <c r="UPP53" s="8"/>
      <c r="UPQ53" s="8"/>
      <c r="UPR53" s="8"/>
      <c r="UPS53" s="8"/>
      <c r="UPT53" s="8"/>
      <c r="UPU53" s="8"/>
      <c r="UPV53" s="8"/>
      <c r="UPW53" s="8"/>
      <c r="UPX53" s="8"/>
      <c r="UPY53" s="8"/>
      <c r="UPZ53" s="8"/>
      <c r="UQA53" s="8"/>
      <c r="UQB53" s="8"/>
      <c r="UQC53" s="8"/>
      <c r="UQD53" s="8"/>
      <c r="UQE53" s="8"/>
      <c r="UQF53" s="8"/>
      <c r="UQG53" s="8"/>
      <c r="UQH53" s="8"/>
      <c r="UQI53" s="8"/>
      <c r="UQJ53" s="8"/>
      <c r="UQK53" s="8"/>
      <c r="UQL53" s="8"/>
      <c r="UQM53" s="8"/>
      <c r="UQN53" s="8"/>
      <c r="UQO53" s="8"/>
      <c r="UQP53" s="8"/>
      <c r="UQQ53" s="8"/>
      <c r="UQR53" s="8"/>
      <c r="UQS53" s="8"/>
      <c r="UQT53" s="8"/>
      <c r="UQU53" s="8"/>
      <c r="UQV53" s="8"/>
      <c r="UQW53" s="8"/>
      <c r="UQX53" s="8"/>
      <c r="UQY53" s="8"/>
      <c r="UQZ53" s="8"/>
      <c r="URA53" s="8"/>
      <c r="URB53" s="8"/>
      <c r="URC53" s="8"/>
      <c r="URD53" s="8"/>
      <c r="URE53" s="8"/>
      <c r="URF53" s="8"/>
      <c r="URG53" s="8"/>
      <c r="URH53" s="8"/>
      <c r="URI53" s="8"/>
      <c r="URJ53" s="8"/>
      <c r="URK53" s="8"/>
      <c r="URL53" s="8"/>
      <c r="URM53" s="8"/>
      <c r="URN53" s="8"/>
      <c r="URO53" s="8"/>
      <c r="URP53" s="8"/>
      <c r="URQ53" s="8"/>
      <c r="URR53" s="8"/>
      <c r="URS53" s="8"/>
      <c r="URT53" s="8"/>
      <c r="URU53" s="8"/>
      <c r="URV53" s="8"/>
      <c r="URW53" s="8"/>
      <c r="URX53" s="8"/>
      <c r="URY53" s="8"/>
      <c r="URZ53" s="8"/>
      <c r="USA53" s="8"/>
      <c r="USB53" s="8"/>
      <c r="USC53" s="8"/>
      <c r="USD53" s="8"/>
      <c r="USE53" s="8"/>
      <c r="USF53" s="8"/>
      <c r="USG53" s="8"/>
      <c r="USH53" s="8"/>
      <c r="USI53" s="8"/>
      <c r="USJ53" s="8"/>
      <c r="USK53" s="8"/>
      <c r="USL53" s="8"/>
      <c r="USM53" s="8"/>
      <c r="USN53" s="8"/>
      <c r="USO53" s="8"/>
      <c r="USP53" s="8"/>
      <c r="USQ53" s="8"/>
      <c r="USR53" s="8"/>
      <c r="USS53" s="8"/>
      <c r="UST53" s="8"/>
      <c r="USU53" s="8"/>
      <c r="USV53" s="8"/>
      <c r="USW53" s="8"/>
      <c r="USX53" s="8"/>
      <c r="USY53" s="8"/>
      <c r="USZ53" s="8"/>
      <c r="UTA53" s="8"/>
      <c r="UTB53" s="8"/>
      <c r="UTC53" s="8"/>
      <c r="UTD53" s="8"/>
      <c r="UTE53" s="8"/>
      <c r="UTF53" s="8"/>
      <c r="UTG53" s="8"/>
      <c r="UTH53" s="8"/>
      <c r="UTI53" s="8"/>
      <c r="UTJ53" s="8"/>
      <c r="UTK53" s="8"/>
      <c r="UTL53" s="8"/>
      <c r="UTM53" s="8"/>
      <c r="UTN53" s="8"/>
      <c r="UTO53" s="8"/>
      <c r="UTP53" s="8"/>
      <c r="UTQ53" s="8"/>
      <c r="UTR53" s="8"/>
      <c r="UTS53" s="8"/>
      <c r="UTT53" s="8"/>
      <c r="UTU53" s="8"/>
      <c r="UTV53" s="8"/>
      <c r="UTW53" s="8"/>
      <c r="UTX53" s="8"/>
      <c r="UTY53" s="8"/>
      <c r="UTZ53" s="8"/>
      <c r="UUA53" s="8"/>
      <c r="UUB53" s="8"/>
      <c r="UUC53" s="8"/>
      <c r="UUD53" s="8"/>
      <c r="UUE53" s="8"/>
      <c r="UUF53" s="8"/>
      <c r="UUG53" s="8"/>
      <c r="UUH53" s="8"/>
      <c r="UUI53" s="8"/>
      <c r="UUJ53" s="8"/>
      <c r="UUK53" s="8"/>
      <c r="UUL53" s="8"/>
      <c r="UUM53" s="8"/>
      <c r="UUN53" s="8"/>
      <c r="UUO53" s="8"/>
      <c r="UUP53" s="8"/>
      <c r="UUQ53" s="8"/>
      <c r="UUR53" s="8"/>
      <c r="UUS53" s="8"/>
      <c r="UUT53" s="8"/>
      <c r="UUU53" s="8"/>
      <c r="UUV53" s="8"/>
      <c r="UUW53" s="8"/>
      <c r="UUX53" s="8"/>
      <c r="UUY53" s="8"/>
      <c r="UUZ53" s="8"/>
      <c r="UVA53" s="8"/>
      <c r="UVB53" s="8"/>
      <c r="UVC53" s="8"/>
      <c r="UVD53" s="8"/>
      <c r="UVE53" s="8"/>
      <c r="UVF53" s="8"/>
      <c r="UVG53" s="8"/>
      <c r="UVH53" s="8"/>
      <c r="UVI53" s="8"/>
      <c r="UVJ53" s="8"/>
      <c r="UVK53" s="8"/>
      <c r="UVL53" s="8"/>
      <c r="UVM53" s="8"/>
      <c r="UVN53" s="8"/>
      <c r="UVO53" s="8"/>
      <c r="UVP53" s="8"/>
      <c r="UVQ53" s="8"/>
      <c r="UVR53" s="8"/>
      <c r="UVS53" s="8"/>
      <c r="UVT53" s="8"/>
      <c r="UVU53" s="8"/>
      <c r="UVV53" s="8"/>
      <c r="UVW53" s="8"/>
      <c r="UVX53" s="8"/>
      <c r="UVY53" s="8"/>
      <c r="UVZ53" s="8"/>
      <c r="UWA53" s="8"/>
      <c r="UWB53" s="8"/>
      <c r="UWC53" s="8"/>
      <c r="UWD53" s="8"/>
      <c r="UWE53" s="8"/>
      <c r="UWF53" s="8"/>
      <c r="UWG53" s="8"/>
      <c r="UWH53" s="8"/>
      <c r="UWI53" s="8"/>
      <c r="UWJ53" s="8"/>
      <c r="UWK53" s="8"/>
      <c r="UWL53" s="8"/>
      <c r="UWM53" s="8"/>
      <c r="UWN53" s="8"/>
      <c r="UWO53" s="8"/>
      <c r="UWP53" s="8"/>
      <c r="UWQ53" s="8"/>
      <c r="UWR53" s="8"/>
      <c r="UWS53" s="8"/>
      <c r="UWT53" s="8"/>
      <c r="UWU53" s="8"/>
      <c r="UWV53" s="8"/>
      <c r="UWW53" s="8"/>
      <c r="UWX53" s="8"/>
      <c r="UWY53" s="8"/>
      <c r="UWZ53" s="8"/>
      <c r="UXA53" s="8"/>
      <c r="UXB53" s="8"/>
      <c r="UXC53" s="8"/>
      <c r="UXD53" s="8"/>
      <c r="UXE53" s="8"/>
      <c r="UXF53" s="8"/>
      <c r="UXG53" s="8"/>
      <c r="UXH53" s="8"/>
      <c r="UXI53" s="8"/>
      <c r="UXJ53" s="8"/>
      <c r="UXK53" s="8"/>
      <c r="UXL53" s="8"/>
      <c r="UXM53" s="8"/>
      <c r="UXN53" s="8"/>
      <c r="UXO53" s="8"/>
      <c r="UXP53" s="8"/>
      <c r="UXQ53" s="8"/>
      <c r="UXR53" s="8"/>
      <c r="UXS53" s="8"/>
      <c r="UXT53" s="8"/>
      <c r="UXU53" s="8"/>
      <c r="UXV53" s="8"/>
      <c r="UXW53" s="8"/>
      <c r="UXX53" s="8"/>
      <c r="UXY53" s="8"/>
      <c r="UXZ53" s="8"/>
      <c r="UYA53" s="8"/>
      <c r="UYB53" s="8"/>
      <c r="UYC53" s="8"/>
      <c r="UYD53" s="8"/>
      <c r="UYE53" s="8"/>
      <c r="UYF53" s="8"/>
      <c r="UYG53" s="8"/>
      <c r="UYH53" s="8"/>
      <c r="UYI53" s="8"/>
      <c r="UYJ53" s="8"/>
      <c r="UYK53" s="8"/>
      <c r="UYL53" s="8"/>
      <c r="UYM53" s="8"/>
      <c r="UYN53" s="8"/>
      <c r="UYO53" s="8"/>
      <c r="UYP53" s="8"/>
      <c r="UYQ53" s="8"/>
      <c r="UYR53" s="8"/>
      <c r="UYS53" s="8"/>
      <c r="UYT53" s="8"/>
      <c r="UYU53" s="8"/>
      <c r="UYV53" s="8"/>
      <c r="UYW53" s="8"/>
      <c r="UYX53" s="8"/>
      <c r="UYY53" s="8"/>
      <c r="UYZ53" s="8"/>
      <c r="UZA53" s="8"/>
      <c r="UZB53" s="8"/>
      <c r="UZC53" s="8"/>
      <c r="UZD53" s="8"/>
      <c r="UZE53" s="8"/>
      <c r="UZF53" s="8"/>
      <c r="UZG53" s="8"/>
      <c r="UZH53" s="8"/>
      <c r="UZI53" s="8"/>
      <c r="UZJ53" s="8"/>
      <c r="UZK53" s="8"/>
      <c r="UZL53" s="8"/>
      <c r="UZM53" s="8"/>
      <c r="UZN53" s="8"/>
      <c r="UZO53" s="8"/>
      <c r="UZP53" s="8"/>
      <c r="UZQ53" s="8"/>
      <c r="UZR53" s="8"/>
      <c r="UZS53" s="8"/>
      <c r="UZT53" s="8"/>
      <c r="UZU53" s="8"/>
      <c r="UZV53" s="8"/>
      <c r="UZW53" s="8"/>
      <c r="UZX53" s="8"/>
      <c r="UZY53" s="8"/>
      <c r="UZZ53" s="8"/>
      <c r="VAA53" s="8"/>
      <c r="VAB53" s="8"/>
      <c r="VAC53" s="8"/>
      <c r="VAD53" s="8"/>
      <c r="VAE53" s="8"/>
      <c r="VAF53" s="8"/>
      <c r="VAG53" s="8"/>
      <c r="VAH53" s="8"/>
      <c r="VAI53" s="8"/>
      <c r="VAJ53" s="8"/>
      <c r="VAK53" s="8"/>
      <c r="VAL53" s="8"/>
      <c r="VAM53" s="8"/>
      <c r="VAN53" s="8"/>
      <c r="VAO53" s="8"/>
      <c r="VAP53" s="8"/>
      <c r="VAQ53" s="8"/>
      <c r="VAR53" s="8"/>
      <c r="VAS53" s="8"/>
      <c r="VAT53" s="8"/>
      <c r="VAU53" s="8"/>
      <c r="VAV53" s="8"/>
      <c r="VAW53" s="8"/>
      <c r="VAX53" s="8"/>
      <c r="VAY53" s="8"/>
      <c r="VAZ53" s="8"/>
      <c r="VBA53" s="8"/>
      <c r="VBB53" s="8"/>
      <c r="VBC53" s="8"/>
      <c r="VBD53" s="8"/>
      <c r="VBE53" s="8"/>
      <c r="VBF53" s="8"/>
      <c r="VBG53" s="8"/>
      <c r="VBH53" s="8"/>
      <c r="VBI53" s="8"/>
      <c r="VBJ53" s="8"/>
      <c r="VBK53" s="8"/>
      <c r="VBL53" s="8"/>
      <c r="VBM53" s="8"/>
      <c r="VBN53" s="8"/>
      <c r="VBO53" s="8"/>
      <c r="VBP53" s="8"/>
      <c r="VBQ53" s="8"/>
      <c r="VBR53" s="8"/>
      <c r="VBS53" s="8"/>
      <c r="VBT53" s="8"/>
      <c r="VBU53" s="8"/>
      <c r="VBV53" s="8"/>
      <c r="VBW53" s="8"/>
      <c r="VBX53" s="8"/>
      <c r="VBY53" s="8"/>
      <c r="VBZ53" s="8"/>
      <c r="VCA53" s="8"/>
      <c r="VCB53" s="8"/>
      <c r="VCC53" s="8"/>
      <c r="VCD53" s="8"/>
      <c r="VCE53" s="8"/>
      <c r="VCF53" s="8"/>
      <c r="VCG53" s="8"/>
      <c r="VCH53" s="8"/>
      <c r="VCI53" s="8"/>
      <c r="VCJ53" s="8"/>
      <c r="VCK53" s="8"/>
      <c r="VCL53" s="8"/>
      <c r="VCM53" s="8"/>
      <c r="VCN53" s="8"/>
      <c r="VCO53" s="8"/>
      <c r="VCP53" s="8"/>
      <c r="VCQ53" s="8"/>
      <c r="VCR53" s="8"/>
      <c r="VCS53" s="8"/>
      <c r="VCT53" s="8"/>
      <c r="VCU53" s="8"/>
      <c r="VCV53" s="8"/>
      <c r="VCW53" s="8"/>
      <c r="VCX53" s="8"/>
      <c r="VCY53" s="8"/>
      <c r="VCZ53" s="8"/>
      <c r="VDA53" s="8"/>
      <c r="VDB53" s="8"/>
      <c r="VDC53" s="8"/>
      <c r="VDD53" s="8"/>
      <c r="VDE53" s="8"/>
      <c r="VDF53" s="8"/>
      <c r="VDG53" s="8"/>
      <c r="VDH53" s="8"/>
      <c r="VDI53" s="8"/>
      <c r="VDJ53" s="8"/>
      <c r="VDK53" s="8"/>
      <c r="VDL53" s="8"/>
      <c r="VDM53" s="8"/>
      <c r="VDN53" s="8"/>
      <c r="VDO53" s="8"/>
      <c r="VDP53" s="8"/>
      <c r="VDQ53" s="8"/>
      <c r="VDR53" s="8"/>
      <c r="VDS53" s="8"/>
      <c r="VDT53" s="8"/>
      <c r="VDU53" s="8"/>
      <c r="VDV53" s="8"/>
      <c r="VDW53" s="8"/>
      <c r="VDX53" s="8"/>
      <c r="VDY53" s="8"/>
      <c r="VDZ53" s="8"/>
      <c r="VEA53" s="8"/>
      <c r="VEB53" s="8"/>
      <c r="VEC53" s="8"/>
      <c r="VED53" s="8"/>
      <c r="VEE53" s="8"/>
      <c r="VEF53" s="8"/>
      <c r="VEG53" s="8"/>
      <c r="VEH53" s="8"/>
      <c r="VEI53" s="8"/>
      <c r="VEJ53" s="8"/>
      <c r="VEK53" s="8"/>
      <c r="VEL53" s="8"/>
      <c r="VEM53" s="8"/>
      <c r="VEN53" s="8"/>
      <c r="VEO53" s="8"/>
      <c r="VEP53" s="8"/>
      <c r="VEQ53" s="8"/>
      <c r="VER53" s="8"/>
      <c r="VES53" s="8"/>
      <c r="VET53" s="8"/>
      <c r="VEU53" s="8"/>
      <c r="VEV53" s="8"/>
      <c r="VEW53" s="8"/>
      <c r="VEX53" s="8"/>
      <c r="VEY53" s="8"/>
      <c r="VEZ53" s="8"/>
      <c r="VFA53" s="8"/>
      <c r="VFB53" s="8"/>
      <c r="VFC53" s="8"/>
      <c r="VFD53" s="8"/>
      <c r="VFE53" s="8"/>
      <c r="VFF53" s="8"/>
      <c r="VFG53" s="8"/>
      <c r="VFH53" s="8"/>
      <c r="VFI53" s="8"/>
      <c r="VFJ53" s="8"/>
      <c r="VFK53" s="8"/>
      <c r="VFL53" s="8"/>
      <c r="VFM53" s="8"/>
      <c r="VFN53" s="8"/>
      <c r="VFO53" s="8"/>
      <c r="VFP53" s="8"/>
      <c r="VFQ53" s="8"/>
      <c r="VFR53" s="8"/>
      <c r="VFS53" s="8"/>
      <c r="VFT53" s="8"/>
      <c r="VFU53" s="8"/>
      <c r="VFV53" s="8"/>
      <c r="VFW53" s="8"/>
      <c r="VFX53" s="8"/>
      <c r="VFY53" s="8"/>
      <c r="VFZ53" s="8"/>
      <c r="VGA53" s="8"/>
      <c r="VGB53" s="8"/>
      <c r="VGC53" s="8"/>
      <c r="VGD53" s="8"/>
      <c r="VGE53" s="8"/>
      <c r="VGF53" s="8"/>
      <c r="VGG53" s="8"/>
      <c r="VGH53" s="8"/>
      <c r="VGI53" s="8"/>
      <c r="VGJ53" s="8"/>
      <c r="VGK53" s="8"/>
      <c r="VGL53" s="8"/>
      <c r="VGM53" s="8"/>
      <c r="VGN53" s="8"/>
      <c r="VGO53" s="8"/>
      <c r="VGP53" s="8"/>
      <c r="VGQ53" s="8"/>
      <c r="VGR53" s="8"/>
      <c r="VGS53" s="8"/>
      <c r="VGT53" s="8"/>
      <c r="VGU53" s="8"/>
      <c r="VGV53" s="8"/>
      <c r="VGW53" s="8"/>
      <c r="VGX53" s="8"/>
      <c r="VGY53" s="8"/>
      <c r="VGZ53" s="8"/>
      <c r="VHA53" s="8"/>
      <c r="VHB53" s="8"/>
      <c r="VHC53" s="8"/>
      <c r="VHD53" s="8"/>
      <c r="VHE53" s="8"/>
      <c r="VHF53" s="8"/>
      <c r="VHG53" s="8"/>
      <c r="VHH53" s="8"/>
      <c r="VHI53" s="8"/>
      <c r="VHJ53" s="8"/>
      <c r="VHK53" s="8"/>
      <c r="VHL53" s="8"/>
      <c r="VHM53" s="8"/>
      <c r="VHN53" s="8"/>
      <c r="VHO53" s="8"/>
      <c r="VHP53" s="8"/>
      <c r="VHQ53" s="8"/>
      <c r="VHR53" s="8"/>
      <c r="VHS53" s="8"/>
      <c r="VHT53" s="8"/>
      <c r="VHU53" s="8"/>
      <c r="VHV53" s="8"/>
      <c r="VHW53" s="8"/>
      <c r="VHX53" s="8"/>
      <c r="VHY53" s="8"/>
      <c r="VHZ53" s="8"/>
      <c r="VIA53" s="8"/>
      <c r="VIB53" s="8"/>
      <c r="VIC53" s="8"/>
      <c r="VID53" s="8"/>
      <c r="VIE53" s="8"/>
      <c r="VIF53" s="8"/>
      <c r="VIG53" s="8"/>
      <c r="VIH53" s="8"/>
      <c r="VII53" s="8"/>
      <c r="VIJ53" s="8"/>
      <c r="VIK53" s="8"/>
      <c r="VIL53" s="8"/>
      <c r="VIM53" s="8"/>
      <c r="VIN53" s="8"/>
      <c r="VIO53" s="8"/>
      <c r="VIP53" s="8"/>
      <c r="VIQ53" s="8"/>
      <c r="VIR53" s="8"/>
      <c r="VIS53" s="8"/>
      <c r="VIT53" s="8"/>
      <c r="VIU53" s="8"/>
      <c r="VIV53" s="8"/>
      <c r="VIW53" s="8"/>
      <c r="VIX53" s="8"/>
      <c r="VIY53" s="8"/>
      <c r="VIZ53" s="8"/>
      <c r="VJA53" s="8"/>
      <c r="VJB53" s="8"/>
      <c r="VJC53" s="8"/>
      <c r="VJD53" s="8"/>
      <c r="VJE53" s="8"/>
      <c r="VJF53" s="8"/>
      <c r="VJG53" s="8"/>
      <c r="VJH53" s="8"/>
      <c r="VJI53" s="8"/>
      <c r="VJJ53" s="8"/>
      <c r="VJK53" s="8"/>
      <c r="VJL53" s="8"/>
      <c r="VJM53" s="8"/>
      <c r="VJN53" s="8"/>
      <c r="VJO53" s="8"/>
      <c r="VJP53" s="8"/>
      <c r="VJQ53" s="8"/>
      <c r="VJR53" s="8"/>
      <c r="VJS53" s="8"/>
      <c r="VJT53" s="8"/>
      <c r="VJU53" s="8"/>
      <c r="VJV53" s="8"/>
      <c r="VJW53" s="8"/>
      <c r="VJX53" s="8"/>
      <c r="VJY53" s="8"/>
      <c r="VJZ53" s="8"/>
      <c r="VKA53" s="8"/>
      <c r="VKB53" s="8"/>
      <c r="VKC53" s="8"/>
      <c r="VKD53" s="8"/>
      <c r="VKE53" s="8"/>
      <c r="VKF53" s="8"/>
      <c r="VKG53" s="8"/>
      <c r="VKH53" s="8"/>
      <c r="VKI53" s="8"/>
      <c r="VKJ53" s="8"/>
      <c r="VKK53" s="8"/>
      <c r="VKL53" s="8"/>
      <c r="VKM53" s="8"/>
      <c r="VKN53" s="8"/>
      <c r="VKO53" s="8"/>
      <c r="VKP53" s="8"/>
      <c r="VKQ53" s="8"/>
      <c r="VKR53" s="8"/>
      <c r="VKS53" s="8"/>
      <c r="VKT53" s="8"/>
      <c r="VKU53" s="8"/>
      <c r="VKV53" s="8"/>
      <c r="VKW53" s="8"/>
      <c r="VKX53" s="8"/>
      <c r="VKY53" s="8"/>
      <c r="VKZ53" s="8"/>
      <c r="VLA53" s="8"/>
      <c r="VLB53" s="8"/>
      <c r="VLC53" s="8"/>
      <c r="VLD53" s="8"/>
      <c r="VLE53" s="8"/>
      <c r="VLF53" s="8"/>
      <c r="VLG53" s="8"/>
      <c r="VLH53" s="8"/>
      <c r="VLI53" s="8"/>
      <c r="VLJ53" s="8"/>
      <c r="VLK53" s="8"/>
      <c r="VLL53" s="8"/>
      <c r="VLM53" s="8"/>
      <c r="VLN53" s="8"/>
      <c r="VLO53" s="8"/>
      <c r="VLP53" s="8"/>
      <c r="VLQ53" s="8"/>
      <c r="VLR53" s="8"/>
      <c r="VLS53" s="8"/>
      <c r="VLT53" s="8"/>
      <c r="VLU53" s="8"/>
      <c r="VLV53" s="8"/>
      <c r="VLW53" s="8"/>
      <c r="VLX53" s="8"/>
      <c r="VLY53" s="8"/>
      <c r="VLZ53" s="8"/>
      <c r="VMA53" s="8"/>
      <c r="VMB53" s="8"/>
      <c r="VMC53" s="8"/>
      <c r="VMD53" s="8"/>
      <c r="VME53" s="8"/>
      <c r="VMF53" s="8"/>
      <c r="VMG53" s="8"/>
      <c r="VMH53" s="8"/>
      <c r="VMI53" s="8"/>
      <c r="VMJ53" s="8"/>
      <c r="VMK53" s="8"/>
      <c r="VML53" s="8"/>
      <c r="VMM53" s="8"/>
      <c r="VMN53" s="8"/>
      <c r="VMO53" s="8"/>
      <c r="VMP53" s="8"/>
      <c r="VMQ53" s="8"/>
      <c r="VMR53" s="8"/>
      <c r="VMS53" s="8"/>
      <c r="VMT53" s="8"/>
      <c r="VMU53" s="8"/>
      <c r="VMV53" s="8"/>
      <c r="VMW53" s="8"/>
      <c r="VMX53" s="8"/>
      <c r="VMY53" s="8"/>
      <c r="VMZ53" s="8"/>
      <c r="VNA53" s="8"/>
      <c r="VNB53" s="8"/>
      <c r="VNC53" s="8"/>
      <c r="VND53" s="8"/>
      <c r="VNE53" s="8"/>
      <c r="VNF53" s="8"/>
      <c r="VNG53" s="8"/>
      <c r="VNH53" s="8"/>
      <c r="VNI53" s="8"/>
      <c r="VNJ53" s="8"/>
      <c r="VNK53" s="8"/>
      <c r="VNL53" s="8"/>
      <c r="VNM53" s="8"/>
      <c r="VNN53" s="8"/>
      <c r="VNO53" s="8"/>
      <c r="VNP53" s="8"/>
      <c r="VNQ53" s="8"/>
      <c r="VNR53" s="8"/>
      <c r="VNS53" s="8"/>
      <c r="VNT53" s="8"/>
      <c r="VNU53" s="8"/>
      <c r="VNV53" s="8"/>
      <c r="VNW53" s="8"/>
      <c r="VNX53" s="8"/>
      <c r="VNY53" s="8"/>
      <c r="VNZ53" s="8"/>
      <c r="VOA53" s="8"/>
      <c r="VOB53" s="8"/>
      <c r="VOC53" s="8"/>
      <c r="VOD53" s="8"/>
      <c r="VOE53" s="8"/>
      <c r="VOF53" s="8"/>
      <c r="VOG53" s="8"/>
      <c r="VOH53" s="8"/>
      <c r="VOI53" s="8"/>
      <c r="VOJ53" s="8"/>
      <c r="VOK53" s="8"/>
      <c r="VOL53" s="8"/>
      <c r="VOM53" s="8"/>
      <c r="VON53" s="8"/>
      <c r="VOO53" s="8"/>
      <c r="VOP53" s="8"/>
      <c r="VOQ53" s="8"/>
      <c r="VOR53" s="8"/>
      <c r="VOS53" s="8"/>
      <c r="VOT53" s="8"/>
      <c r="VOU53" s="8"/>
      <c r="VOV53" s="8"/>
      <c r="VOW53" s="8"/>
      <c r="VOX53" s="8"/>
      <c r="VOY53" s="8"/>
      <c r="VOZ53" s="8"/>
      <c r="VPA53" s="8"/>
      <c r="VPB53" s="8"/>
      <c r="VPC53" s="8"/>
      <c r="VPD53" s="8"/>
      <c r="VPE53" s="8"/>
      <c r="VPF53" s="8"/>
      <c r="VPG53" s="8"/>
      <c r="VPH53" s="8"/>
      <c r="VPI53" s="8"/>
      <c r="VPJ53" s="8"/>
      <c r="VPK53" s="8"/>
      <c r="VPL53" s="8"/>
      <c r="VPM53" s="8"/>
      <c r="VPN53" s="8"/>
      <c r="VPO53" s="8"/>
      <c r="VPP53" s="8"/>
      <c r="VPQ53" s="8"/>
      <c r="VPR53" s="8"/>
      <c r="VPS53" s="8"/>
      <c r="VPT53" s="8"/>
      <c r="VPU53" s="8"/>
      <c r="VPV53" s="8"/>
      <c r="VPW53" s="8"/>
      <c r="VPX53" s="8"/>
      <c r="VPY53" s="8"/>
      <c r="VPZ53" s="8"/>
      <c r="VQA53" s="8"/>
      <c r="VQB53" s="8"/>
      <c r="VQC53" s="8"/>
      <c r="VQD53" s="8"/>
      <c r="VQE53" s="8"/>
      <c r="VQF53" s="8"/>
      <c r="VQG53" s="8"/>
      <c r="VQH53" s="8"/>
      <c r="VQI53" s="8"/>
      <c r="VQJ53" s="8"/>
      <c r="VQK53" s="8"/>
      <c r="VQL53" s="8"/>
      <c r="VQM53" s="8"/>
      <c r="VQN53" s="8"/>
      <c r="VQO53" s="8"/>
      <c r="VQP53" s="8"/>
      <c r="VQQ53" s="8"/>
      <c r="VQR53" s="8"/>
      <c r="VQS53" s="8"/>
      <c r="VQT53" s="8"/>
      <c r="VQU53" s="8"/>
      <c r="VQV53" s="8"/>
      <c r="VQW53" s="8"/>
      <c r="VQX53" s="8"/>
      <c r="VQY53" s="8"/>
      <c r="VQZ53" s="8"/>
      <c r="VRA53" s="8"/>
      <c r="VRB53" s="8"/>
      <c r="VRC53" s="8"/>
      <c r="VRD53" s="8"/>
      <c r="VRE53" s="8"/>
      <c r="VRF53" s="8"/>
      <c r="VRG53" s="8"/>
      <c r="VRH53" s="8"/>
      <c r="VRI53" s="8"/>
      <c r="VRJ53" s="8"/>
      <c r="VRK53" s="8"/>
      <c r="VRL53" s="8"/>
      <c r="VRM53" s="8"/>
      <c r="VRN53" s="8"/>
      <c r="VRO53" s="8"/>
      <c r="VRP53" s="8"/>
      <c r="VRQ53" s="8"/>
      <c r="VRR53" s="8"/>
      <c r="VRS53" s="8"/>
      <c r="VRT53" s="8"/>
      <c r="VRU53" s="8"/>
      <c r="VRV53" s="8"/>
      <c r="VRW53" s="8"/>
      <c r="VRX53" s="8"/>
      <c r="VRY53" s="8"/>
      <c r="VRZ53" s="8"/>
      <c r="VSA53" s="8"/>
      <c r="VSB53" s="8"/>
      <c r="VSC53" s="8"/>
      <c r="VSD53" s="8"/>
      <c r="VSE53" s="8"/>
      <c r="VSF53" s="8"/>
      <c r="VSG53" s="8"/>
      <c r="VSH53" s="8"/>
      <c r="VSI53" s="8"/>
      <c r="VSJ53" s="8"/>
      <c r="VSK53" s="8"/>
      <c r="VSL53" s="8"/>
      <c r="VSM53" s="8"/>
      <c r="VSN53" s="8"/>
      <c r="VSO53" s="8"/>
      <c r="VSP53" s="8"/>
      <c r="VSQ53" s="8"/>
      <c r="VSR53" s="8"/>
      <c r="VSS53" s="8"/>
      <c r="VST53" s="8"/>
      <c r="VSU53" s="8"/>
      <c r="VSV53" s="8"/>
      <c r="VSW53" s="8"/>
      <c r="VSX53" s="8"/>
      <c r="VSY53" s="8"/>
      <c r="VSZ53" s="8"/>
      <c r="VTA53" s="8"/>
      <c r="VTB53" s="8"/>
      <c r="VTC53" s="8"/>
      <c r="VTD53" s="8"/>
      <c r="VTE53" s="8"/>
      <c r="VTF53" s="8"/>
      <c r="VTG53" s="8"/>
      <c r="VTH53" s="8"/>
      <c r="VTI53" s="8"/>
      <c r="VTJ53" s="8"/>
      <c r="VTK53" s="8"/>
      <c r="VTL53" s="8"/>
      <c r="VTM53" s="8"/>
      <c r="VTN53" s="8"/>
      <c r="VTO53" s="8"/>
      <c r="VTP53" s="8"/>
      <c r="VTQ53" s="8"/>
      <c r="VTR53" s="8"/>
      <c r="VTS53" s="8"/>
      <c r="VTT53" s="8"/>
      <c r="VTU53" s="8"/>
      <c r="VTV53" s="8"/>
      <c r="VTW53" s="8"/>
      <c r="VTX53" s="8"/>
      <c r="VTY53" s="8"/>
      <c r="VTZ53" s="8"/>
      <c r="VUA53" s="8"/>
      <c r="VUB53" s="8"/>
      <c r="VUC53" s="8"/>
      <c r="VUD53" s="8"/>
      <c r="VUE53" s="8"/>
      <c r="VUF53" s="8"/>
      <c r="VUG53" s="8"/>
      <c r="VUH53" s="8"/>
      <c r="VUI53" s="8"/>
      <c r="VUJ53" s="8"/>
      <c r="VUK53" s="8"/>
      <c r="VUL53" s="8"/>
      <c r="VUM53" s="8"/>
      <c r="VUN53" s="8"/>
      <c r="VUO53" s="8"/>
      <c r="VUP53" s="8"/>
      <c r="VUQ53" s="8"/>
      <c r="VUR53" s="8"/>
      <c r="VUS53" s="8"/>
      <c r="VUT53" s="8"/>
      <c r="VUU53" s="8"/>
      <c r="VUV53" s="8"/>
      <c r="VUW53" s="8"/>
      <c r="VUX53" s="8"/>
      <c r="VUY53" s="8"/>
      <c r="VUZ53" s="8"/>
      <c r="VVA53" s="8"/>
      <c r="VVB53" s="8"/>
      <c r="VVC53" s="8"/>
      <c r="VVD53" s="8"/>
      <c r="VVE53" s="8"/>
      <c r="VVF53" s="8"/>
      <c r="VVG53" s="8"/>
      <c r="VVH53" s="8"/>
      <c r="VVI53" s="8"/>
      <c r="VVJ53" s="8"/>
      <c r="VVK53" s="8"/>
      <c r="VVL53" s="8"/>
      <c r="VVM53" s="8"/>
      <c r="VVN53" s="8"/>
      <c r="VVO53" s="8"/>
      <c r="VVP53" s="8"/>
      <c r="VVQ53" s="8"/>
      <c r="VVR53" s="8"/>
      <c r="VVS53" s="8"/>
      <c r="VVT53" s="8"/>
      <c r="VVU53" s="8"/>
      <c r="VVV53" s="8"/>
      <c r="VVW53" s="8"/>
      <c r="VVX53" s="8"/>
      <c r="VVY53" s="8"/>
      <c r="VVZ53" s="8"/>
      <c r="VWA53" s="8"/>
      <c r="VWB53" s="8"/>
      <c r="VWC53" s="8"/>
      <c r="VWD53" s="8"/>
      <c r="VWE53" s="8"/>
      <c r="VWF53" s="8"/>
      <c r="VWG53" s="8"/>
      <c r="VWH53" s="8"/>
      <c r="VWI53" s="8"/>
      <c r="VWJ53" s="8"/>
      <c r="VWK53" s="8"/>
      <c r="VWL53" s="8"/>
      <c r="VWM53" s="8"/>
      <c r="VWN53" s="8"/>
      <c r="VWO53" s="8"/>
      <c r="VWP53" s="8"/>
      <c r="VWQ53" s="8"/>
      <c r="VWR53" s="8"/>
      <c r="VWS53" s="8"/>
      <c r="VWT53" s="8"/>
      <c r="VWU53" s="8"/>
      <c r="VWV53" s="8"/>
      <c r="VWW53" s="8"/>
      <c r="VWX53" s="8"/>
      <c r="VWY53" s="8"/>
      <c r="VWZ53" s="8"/>
      <c r="VXA53" s="8"/>
      <c r="VXB53" s="8"/>
      <c r="VXC53" s="8"/>
      <c r="VXD53" s="8"/>
      <c r="VXE53" s="8"/>
      <c r="VXF53" s="8"/>
      <c r="VXG53" s="8"/>
      <c r="VXH53" s="8"/>
      <c r="VXI53" s="8"/>
      <c r="VXJ53" s="8"/>
      <c r="VXK53" s="8"/>
      <c r="VXL53" s="8"/>
      <c r="VXM53" s="8"/>
      <c r="VXN53" s="8"/>
      <c r="VXO53" s="8"/>
      <c r="VXP53" s="8"/>
      <c r="VXQ53" s="8"/>
      <c r="VXR53" s="8"/>
      <c r="VXS53" s="8"/>
      <c r="VXT53" s="8"/>
      <c r="VXU53" s="8"/>
      <c r="VXV53" s="8"/>
      <c r="VXW53" s="8"/>
      <c r="VXX53" s="8"/>
      <c r="VXY53" s="8"/>
      <c r="VXZ53" s="8"/>
      <c r="VYA53" s="8"/>
      <c r="VYB53" s="8"/>
      <c r="VYC53" s="8"/>
      <c r="VYD53" s="8"/>
      <c r="VYE53" s="8"/>
      <c r="VYF53" s="8"/>
      <c r="VYG53" s="8"/>
      <c r="VYH53" s="8"/>
      <c r="VYI53" s="8"/>
      <c r="VYJ53" s="8"/>
      <c r="VYK53" s="8"/>
      <c r="VYL53" s="8"/>
      <c r="VYM53" s="8"/>
      <c r="VYN53" s="8"/>
      <c r="VYO53" s="8"/>
      <c r="VYP53" s="8"/>
      <c r="VYQ53" s="8"/>
      <c r="VYR53" s="8"/>
      <c r="VYS53" s="8"/>
      <c r="VYT53" s="8"/>
      <c r="VYU53" s="8"/>
      <c r="VYV53" s="8"/>
      <c r="VYW53" s="8"/>
      <c r="VYX53" s="8"/>
      <c r="VYY53" s="8"/>
      <c r="VYZ53" s="8"/>
      <c r="VZA53" s="8"/>
      <c r="VZB53" s="8"/>
      <c r="VZC53" s="8"/>
      <c r="VZD53" s="8"/>
      <c r="VZE53" s="8"/>
      <c r="VZF53" s="8"/>
      <c r="VZG53" s="8"/>
      <c r="VZH53" s="8"/>
      <c r="VZI53" s="8"/>
      <c r="VZJ53" s="8"/>
      <c r="VZK53" s="8"/>
      <c r="VZL53" s="8"/>
      <c r="VZM53" s="8"/>
      <c r="VZN53" s="8"/>
      <c r="VZO53" s="8"/>
      <c r="VZP53" s="8"/>
      <c r="VZQ53" s="8"/>
      <c r="VZR53" s="8"/>
      <c r="VZS53" s="8"/>
      <c r="VZT53" s="8"/>
      <c r="VZU53" s="8"/>
      <c r="VZV53" s="8"/>
      <c r="VZW53" s="8"/>
      <c r="VZX53" s="8"/>
      <c r="VZY53" s="8"/>
      <c r="VZZ53" s="8"/>
      <c r="WAA53" s="8"/>
      <c r="WAB53" s="8"/>
      <c r="WAC53" s="8"/>
      <c r="WAD53" s="8"/>
      <c r="WAE53" s="8"/>
      <c r="WAF53" s="8"/>
      <c r="WAG53" s="8"/>
      <c r="WAH53" s="8"/>
      <c r="WAI53" s="8"/>
      <c r="WAJ53" s="8"/>
      <c r="WAK53" s="8"/>
      <c r="WAL53" s="8"/>
      <c r="WAM53" s="8"/>
      <c r="WAN53" s="8"/>
      <c r="WAO53" s="8"/>
      <c r="WAP53" s="8"/>
      <c r="WAQ53" s="8"/>
      <c r="WAR53" s="8"/>
      <c r="WAS53" s="8"/>
      <c r="WAT53" s="8"/>
      <c r="WAU53" s="8"/>
      <c r="WAV53" s="8"/>
      <c r="WAW53" s="8"/>
      <c r="WAX53" s="8"/>
      <c r="WAY53" s="8"/>
      <c r="WAZ53" s="8"/>
      <c r="WBA53" s="8"/>
      <c r="WBB53" s="8"/>
      <c r="WBC53" s="8"/>
      <c r="WBD53" s="8"/>
      <c r="WBE53" s="8"/>
      <c r="WBF53" s="8"/>
      <c r="WBG53" s="8"/>
      <c r="WBH53" s="8"/>
      <c r="WBI53" s="8"/>
      <c r="WBJ53" s="8"/>
      <c r="WBK53" s="8"/>
      <c r="WBL53" s="8"/>
      <c r="WBM53" s="8"/>
      <c r="WBN53" s="8"/>
      <c r="WBO53" s="8"/>
      <c r="WBP53" s="8"/>
      <c r="WBQ53" s="8"/>
      <c r="WBR53" s="8"/>
      <c r="WBS53" s="8"/>
      <c r="WBT53" s="8"/>
      <c r="WBU53" s="8"/>
      <c r="WBV53" s="8"/>
      <c r="WBW53" s="8"/>
      <c r="WBX53" s="8"/>
      <c r="WBY53" s="8"/>
      <c r="WBZ53" s="8"/>
      <c r="WCA53" s="8"/>
      <c r="WCB53" s="8"/>
      <c r="WCC53" s="8"/>
      <c r="WCD53" s="8"/>
      <c r="WCE53" s="8"/>
      <c r="WCF53" s="8"/>
      <c r="WCG53" s="8"/>
      <c r="WCH53" s="8"/>
      <c r="WCI53" s="8"/>
      <c r="WCJ53" s="8"/>
      <c r="WCK53" s="8"/>
      <c r="WCL53" s="8"/>
      <c r="WCM53" s="8"/>
      <c r="WCN53" s="8"/>
      <c r="WCO53" s="8"/>
      <c r="WCP53" s="8"/>
      <c r="WCQ53" s="8"/>
      <c r="WCR53" s="8"/>
      <c r="WCS53" s="8"/>
      <c r="WCT53" s="8"/>
      <c r="WCU53" s="8"/>
      <c r="WCV53" s="8"/>
      <c r="WCW53" s="8"/>
      <c r="WCX53" s="8"/>
      <c r="WCY53" s="8"/>
      <c r="WCZ53" s="8"/>
      <c r="WDA53" s="8"/>
      <c r="WDB53" s="8"/>
      <c r="WDC53" s="8"/>
      <c r="WDD53" s="8"/>
      <c r="WDE53" s="8"/>
      <c r="WDF53" s="8"/>
      <c r="WDG53" s="8"/>
      <c r="WDH53" s="8"/>
      <c r="WDI53" s="8"/>
      <c r="WDJ53" s="8"/>
      <c r="WDK53" s="8"/>
      <c r="WDL53" s="8"/>
      <c r="WDM53" s="8"/>
      <c r="WDN53" s="8"/>
      <c r="WDO53" s="8"/>
      <c r="WDP53" s="8"/>
      <c r="WDQ53" s="8"/>
      <c r="WDR53" s="8"/>
      <c r="WDS53" s="8"/>
      <c r="WDT53" s="8"/>
      <c r="WDU53" s="8"/>
      <c r="WDV53" s="8"/>
      <c r="WDW53" s="8"/>
      <c r="WDX53" s="8"/>
      <c r="WDY53" s="8"/>
      <c r="WDZ53" s="8"/>
      <c r="WEA53" s="8"/>
      <c r="WEB53" s="8"/>
      <c r="WEC53" s="8"/>
      <c r="WED53" s="8"/>
      <c r="WEE53" s="8"/>
      <c r="WEF53" s="8"/>
      <c r="WEG53" s="8"/>
      <c r="WEH53" s="8"/>
      <c r="WEI53" s="8"/>
      <c r="WEJ53" s="8"/>
      <c r="WEK53" s="8"/>
      <c r="WEL53" s="8"/>
      <c r="WEM53" s="8"/>
      <c r="WEN53" s="8"/>
      <c r="WEO53" s="8"/>
      <c r="WEP53" s="8"/>
      <c r="WEQ53" s="8"/>
      <c r="WER53" s="8"/>
      <c r="WES53" s="8"/>
      <c r="WET53" s="8"/>
      <c r="WEU53" s="8"/>
      <c r="WEV53" s="8"/>
      <c r="WEW53" s="8"/>
      <c r="WEX53" s="8"/>
      <c r="WEY53" s="8"/>
      <c r="WEZ53" s="8"/>
      <c r="WFA53" s="8"/>
      <c r="WFB53" s="8"/>
      <c r="WFC53" s="8"/>
      <c r="WFD53" s="8"/>
      <c r="WFE53" s="8"/>
      <c r="WFF53" s="8"/>
      <c r="WFG53" s="8"/>
      <c r="WFH53" s="8"/>
      <c r="WFI53" s="8"/>
      <c r="WFJ53" s="8"/>
      <c r="WFK53" s="8"/>
      <c r="WFL53" s="8"/>
      <c r="WFM53" s="8"/>
      <c r="WFN53" s="8"/>
      <c r="WFO53" s="8"/>
      <c r="WFP53" s="8"/>
      <c r="WFQ53" s="8"/>
      <c r="WFR53" s="8"/>
      <c r="WFS53" s="8"/>
      <c r="WFT53" s="8"/>
      <c r="WFU53" s="8"/>
      <c r="WFV53" s="8"/>
      <c r="WFW53" s="8"/>
      <c r="WFX53" s="8"/>
      <c r="WFY53" s="8"/>
      <c r="WFZ53" s="8"/>
      <c r="WGA53" s="8"/>
      <c r="WGB53" s="8"/>
      <c r="WGC53" s="8"/>
      <c r="WGD53" s="8"/>
      <c r="WGE53" s="8"/>
      <c r="WGF53" s="8"/>
      <c r="WGG53" s="8"/>
      <c r="WGH53" s="8"/>
      <c r="WGI53" s="8"/>
      <c r="WGJ53" s="8"/>
      <c r="WGK53" s="8"/>
      <c r="WGL53" s="8"/>
      <c r="WGM53" s="8"/>
      <c r="WGN53" s="8"/>
      <c r="WGO53" s="8"/>
      <c r="WGP53" s="8"/>
      <c r="WGQ53" s="8"/>
      <c r="WGR53" s="8"/>
      <c r="WGS53" s="8"/>
      <c r="WGT53" s="8"/>
      <c r="WGU53" s="8"/>
      <c r="WGV53" s="8"/>
      <c r="WGW53" s="8"/>
      <c r="WGX53" s="8"/>
      <c r="WGY53" s="8"/>
      <c r="WGZ53" s="8"/>
      <c r="WHA53" s="8"/>
      <c r="WHB53" s="8"/>
      <c r="WHC53" s="8"/>
      <c r="WHD53" s="8"/>
      <c r="WHE53" s="8"/>
      <c r="WHF53" s="8"/>
      <c r="WHG53" s="8"/>
      <c r="WHH53" s="8"/>
      <c r="WHI53" s="8"/>
      <c r="WHJ53" s="8"/>
      <c r="WHK53" s="8"/>
      <c r="WHL53" s="8"/>
      <c r="WHM53" s="8"/>
      <c r="WHN53" s="8"/>
      <c r="WHO53" s="8"/>
      <c r="WHP53" s="8"/>
      <c r="WHQ53" s="8"/>
      <c r="WHR53" s="8"/>
      <c r="WHS53" s="8"/>
      <c r="WHT53" s="8"/>
      <c r="WHU53" s="8"/>
      <c r="WHV53" s="8"/>
      <c r="WHW53" s="8"/>
      <c r="WHX53" s="8"/>
      <c r="WHY53" s="8"/>
      <c r="WHZ53" s="8"/>
      <c r="WIA53" s="8"/>
      <c r="WIB53" s="8"/>
      <c r="WIC53" s="8"/>
      <c r="WID53" s="8"/>
      <c r="WIE53" s="8"/>
      <c r="WIF53" s="8"/>
      <c r="WIG53" s="8"/>
      <c r="WIH53" s="8"/>
      <c r="WII53" s="8"/>
      <c r="WIJ53" s="8"/>
      <c r="WIK53" s="8"/>
      <c r="WIL53" s="8"/>
      <c r="WIM53" s="8"/>
      <c r="WIN53" s="8"/>
      <c r="WIO53" s="8"/>
      <c r="WIP53" s="8"/>
      <c r="WIQ53" s="8"/>
      <c r="WIR53" s="8"/>
      <c r="WIS53" s="8"/>
      <c r="WIT53" s="8"/>
      <c r="WIU53" s="8"/>
      <c r="WIV53" s="8"/>
      <c r="WIW53" s="8"/>
      <c r="WIX53" s="8"/>
      <c r="WIY53" s="8"/>
      <c r="WIZ53" s="8"/>
      <c r="WJA53" s="8"/>
      <c r="WJB53" s="8"/>
      <c r="WJC53" s="8"/>
      <c r="WJD53" s="8"/>
      <c r="WJE53" s="8"/>
      <c r="WJF53" s="8"/>
      <c r="WJG53" s="8"/>
      <c r="WJH53" s="8"/>
      <c r="WJI53" s="8"/>
      <c r="WJJ53" s="8"/>
      <c r="WJK53" s="8"/>
      <c r="WJL53" s="8"/>
      <c r="WJM53" s="8"/>
      <c r="WJN53" s="8"/>
      <c r="WJO53" s="8"/>
      <c r="WJP53" s="8"/>
      <c r="WJQ53" s="8"/>
      <c r="WJR53" s="8"/>
      <c r="WJS53" s="8"/>
      <c r="WJT53" s="8"/>
      <c r="WJU53" s="8"/>
      <c r="WJV53" s="8"/>
      <c r="WJW53" s="8"/>
      <c r="WJX53" s="8"/>
      <c r="WJY53" s="8"/>
      <c r="WJZ53" s="8"/>
      <c r="WKA53" s="8"/>
      <c r="WKB53" s="8"/>
      <c r="WKC53" s="8"/>
      <c r="WKD53" s="8"/>
      <c r="WKE53" s="8"/>
      <c r="WKF53" s="8"/>
      <c r="WKG53" s="8"/>
      <c r="WKH53" s="8"/>
      <c r="WKI53" s="8"/>
      <c r="WKJ53" s="8"/>
      <c r="WKK53" s="8"/>
      <c r="WKL53" s="8"/>
      <c r="WKM53" s="8"/>
      <c r="WKN53" s="8"/>
      <c r="WKO53" s="8"/>
      <c r="WKP53" s="8"/>
      <c r="WKQ53" s="8"/>
      <c r="WKR53" s="8"/>
      <c r="WKS53" s="8"/>
      <c r="WKT53" s="8"/>
      <c r="WKU53" s="8"/>
      <c r="WKV53" s="8"/>
      <c r="WKW53" s="8"/>
      <c r="WKX53" s="8"/>
      <c r="WKY53" s="8"/>
      <c r="WKZ53" s="8"/>
      <c r="WLA53" s="8"/>
      <c r="WLB53" s="8"/>
      <c r="WLC53" s="8"/>
      <c r="WLD53" s="8"/>
      <c r="WLE53" s="8"/>
      <c r="WLF53" s="8"/>
      <c r="WLG53" s="8"/>
      <c r="WLH53" s="8"/>
      <c r="WLI53" s="8"/>
      <c r="WLJ53" s="8"/>
      <c r="WLK53" s="8"/>
      <c r="WLL53" s="8"/>
      <c r="WLM53" s="8"/>
      <c r="WLN53" s="8"/>
      <c r="WLO53" s="8"/>
      <c r="WLP53" s="8"/>
      <c r="WLQ53" s="8"/>
      <c r="WLR53" s="8"/>
      <c r="WLS53" s="8"/>
      <c r="WLT53" s="8"/>
      <c r="WLU53" s="8"/>
      <c r="WLV53" s="8"/>
      <c r="WLW53" s="8"/>
      <c r="WLX53" s="8"/>
      <c r="WLY53" s="8"/>
      <c r="WLZ53" s="8"/>
      <c r="WMA53" s="8"/>
      <c r="WMB53" s="8"/>
      <c r="WMC53" s="8"/>
      <c r="WMD53" s="8"/>
      <c r="WME53" s="8"/>
      <c r="WMF53" s="8"/>
      <c r="WMG53" s="8"/>
      <c r="WMH53" s="8"/>
      <c r="WMI53" s="8"/>
      <c r="WMJ53" s="8"/>
      <c r="WMK53" s="8"/>
      <c r="WML53" s="8"/>
      <c r="WMM53" s="8"/>
      <c r="WMN53" s="8"/>
      <c r="WMO53" s="8"/>
      <c r="WMP53" s="8"/>
      <c r="WMQ53" s="8"/>
      <c r="WMR53" s="8"/>
      <c r="WMS53" s="8"/>
      <c r="WMT53" s="8"/>
      <c r="WMU53" s="8"/>
      <c r="WMV53" s="8"/>
      <c r="WMW53" s="8"/>
      <c r="WMX53" s="8"/>
      <c r="WMY53" s="8"/>
      <c r="WMZ53" s="8"/>
      <c r="WNA53" s="8"/>
      <c r="WNB53" s="8"/>
      <c r="WNC53" s="8"/>
      <c r="WND53" s="8"/>
      <c r="WNE53" s="8"/>
      <c r="WNF53" s="8"/>
      <c r="WNG53" s="8"/>
      <c r="WNH53" s="8"/>
      <c r="WNI53" s="8"/>
      <c r="WNJ53" s="8"/>
      <c r="WNK53" s="8"/>
      <c r="WNL53" s="8"/>
      <c r="WNM53" s="8"/>
      <c r="WNN53" s="8"/>
      <c r="WNO53" s="8"/>
      <c r="WNP53" s="8"/>
      <c r="WNQ53" s="8"/>
      <c r="WNR53" s="8"/>
      <c r="WNS53" s="8"/>
      <c r="WNT53" s="8"/>
      <c r="WNU53" s="8"/>
      <c r="WNV53" s="8"/>
      <c r="WNW53" s="8"/>
      <c r="WNX53" s="8"/>
      <c r="WNY53" s="8"/>
      <c r="WNZ53" s="8"/>
      <c r="WOA53" s="8"/>
      <c r="WOB53" s="8"/>
      <c r="WOC53" s="8"/>
      <c r="WOD53" s="8"/>
      <c r="WOE53" s="8"/>
      <c r="WOF53" s="8"/>
      <c r="WOG53" s="8"/>
      <c r="WOH53" s="8"/>
      <c r="WOI53" s="8"/>
      <c r="WOJ53" s="8"/>
      <c r="WOK53" s="8"/>
      <c r="WOL53" s="8"/>
      <c r="WOM53" s="8"/>
      <c r="WON53" s="8"/>
      <c r="WOO53" s="8"/>
      <c r="WOP53" s="8"/>
      <c r="WOQ53" s="8"/>
      <c r="WOR53" s="8"/>
      <c r="WOS53" s="8"/>
      <c r="WOT53" s="8"/>
      <c r="WOU53" s="8"/>
      <c r="WOV53" s="8"/>
      <c r="WOW53" s="8"/>
      <c r="WOX53" s="8"/>
      <c r="WOY53" s="8"/>
      <c r="WOZ53" s="8"/>
      <c r="WPA53" s="8"/>
      <c r="WPB53" s="8"/>
      <c r="WPC53" s="8"/>
      <c r="WPD53" s="8"/>
      <c r="WPE53" s="8"/>
      <c r="WPF53" s="8"/>
      <c r="WPG53" s="8"/>
      <c r="WPH53" s="8"/>
      <c r="WPI53" s="8"/>
      <c r="WPJ53" s="8"/>
      <c r="WPK53" s="8"/>
      <c r="WPL53" s="8"/>
      <c r="WPM53" s="8"/>
      <c r="WPN53" s="8"/>
      <c r="WPO53" s="8"/>
      <c r="WPP53" s="8"/>
      <c r="WPQ53" s="8"/>
      <c r="WPR53" s="8"/>
      <c r="WPS53" s="8"/>
      <c r="WPT53" s="8"/>
      <c r="WPU53" s="8"/>
      <c r="WPV53" s="8"/>
      <c r="WPW53" s="8"/>
      <c r="WPX53" s="8"/>
      <c r="WPY53" s="8"/>
      <c r="WPZ53" s="8"/>
      <c r="WQA53" s="8"/>
      <c r="WQB53" s="8"/>
      <c r="WQC53" s="8"/>
      <c r="WQD53" s="8"/>
      <c r="WQE53" s="8"/>
      <c r="WQF53" s="8"/>
      <c r="WQG53" s="8"/>
      <c r="WQH53" s="8"/>
      <c r="WQI53" s="8"/>
      <c r="WQJ53" s="8"/>
      <c r="WQK53" s="8"/>
      <c r="WQL53" s="8"/>
      <c r="WQM53" s="8"/>
      <c r="WQN53" s="8"/>
      <c r="WQO53" s="8"/>
      <c r="WQP53" s="8"/>
      <c r="WQQ53" s="8"/>
      <c r="WQR53" s="8"/>
      <c r="WQS53" s="8"/>
      <c r="WQT53" s="8"/>
      <c r="WQU53" s="8"/>
      <c r="WQV53" s="8"/>
      <c r="WQW53" s="8"/>
      <c r="WQX53" s="8"/>
      <c r="WQY53" s="8"/>
      <c r="WQZ53" s="8"/>
      <c r="WRA53" s="8"/>
      <c r="WRB53" s="8"/>
      <c r="WRC53" s="8"/>
      <c r="WRD53" s="8"/>
      <c r="WRE53" s="8"/>
      <c r="WRF53" s="8"/>
      <c r="WRG53" s="8"/>
      <c r="WRH53" s="8"/>
      <c r="WRI53" s="8"/>
      <c r="WRJ53" s="8"/>
      <c r="WRK53" s="8"/>
      <c r="WRL53" s="8"/>
      <c r="WRM53" s="8"/>
      <c r="WRN53" s="8"/>
      <c r="WRO53" s="8"/>
      <c r="WRP53" s="8"/>
      <c r="WRQ53" s="8"/>
      <c r="WRR53" s="8"/>
      <c r="WRS53" s="8"/>
      <c r="WRT53" s="8"/>
      <c r="WRU53" s="8"/>
      <c r="WRV53" s="8"/>
      <c r="WRW53" s="8"/>
      <c r="WRX53" s="8"/>
      <c r="WRY53" s="8"/>
      <c r="WRZ53" s="8"/>
      <c r="WSA53" s="8"/>
      <c r="WSB53" s="8"/>
      <c r="WSC53" s="8"/>
      <c r="WSD53" s="8"/>
      <c r="WSE53" s="8"/>
      <c r="WSF53" s="8"/>
      <c r="WSG53" s="8"/>
      <c r="WSH53" s="8"/>
      <c r="WSI53" s="8"/>
      <c r="WSJ53" s="8"/>
      <c r="WSK53" s="8"/>
      <c r="WSL53" s="8"/>
      <c r="WSM53" s="8"/>
      <c r="WSN53" s="8"/>
      <c r="WSO53" s="8"/>
      <c r="WSP53" s="8"/>
      <c r="WSQ53" s="8"/>
      <c r="WSR53" s="8"/>
      <c r="WSS53" s="8"/>
      <c r="WST53" s="8"/>
      <c r="WSU53" s="8"/>
      <c r="WSV53" s="8"/>
      <c r="WSW53" s="8"/>
      <c r="WSX53" s="8"/>
      <c r="WSY53" s="8"/>
      <c r="WSZ53" s="8"/>
      <c r="WTA53" s="8"/>
      <c r="WTB53" s="8"/>
      <c r="WTC53" s="8"/>
      <c r="WTD53" s="8"/>
      <c r="WTE53" s="8"/>
      <c r="WTF53" s="8"/>
      <c r="WTG53" s="8"/>
      <c r="WTH53" s="8"/>
      <c r="WTI53" s="8"/>
      <c r="WTJ53" s="8"/>
      <c r="WTK53" s="8"/>
      <c r="WTL53" s="8"/>
      <c r="WTM53" s="8"/>
      <c r="WTN53" s="8"/>
      <c r="WTO53" s="8"/>
      <c r="WTP53" s="8"/>
      <c r="WTQ53" s="8"/>
      <c r="WTR53" s="8"/>
      <c r="WTS53" s="8"/>
      <c r="WTT53" s="8"/>
      <c r="WTU53" s="8"/>
      <c r="WTV53" s="8"/>
      <c r="WTW53" s="8"/>
      <c r="WTX53" s="8"/>
      <c r="WTY53" s="8"/>
      <c r="WTZ53" s="8"/>
      <c r="WUA53" s="8"/>
      <c r="WUB53" s="8"/>
      <c r="WUC53" s="8"/>
      <c r="WUD53" s="8"/>
      <c r="WUE53" s="8"/>
      <c r="WUF53" s="8"/>
      <c r="WUG53" s="8"/>
      <c r="WUH53" s="8"/>
      <c r="WUI53" s="8"/>
      <c r="WUJ53" s="8"/>
      <c r="WUK53" s="8"/>
      <c r="WUL53" s="8"/>
      <c r="WUM53" s="8"/>
      <c r="WUN53" s="8"/>
      <c r="WUO53" s="8"/>
      <c r="WUP53" s="8"/>
      <c r="WUQ53" s="8"/>
      <c r="WUR53" s="8"/>
      <c r="WUS53" s="8"/>
      <c r="WUT53" s="8"/>
      <c r="WUU53" s="8"/>
      <c r="WUV53" s="8"/>
      <c r="WUW53" s="8"/>
      <c r="WUX53" s="8"/>
      <c r="WUY53" s="8"/>
      <c r="WUZ53" s="8"/>
      <c r="WVA53" s="8"/>
      <c r="WVB53" s="8"/>
      <c r="WVC53" s="8"/>
      <c r="WVD53" s="8"/>
      <c r="WVE53" s="8"/>
      <c r="WVF53" s="8"/>
      <c r="WVG53" s="8"/>
      <c r="WVH53" s="8"/>
      <c r="WVI53" s="8"/>
      <c r="WVJ53" s="8"/>
      <c r="WVK53" s="8"/>
      <c r="WVL53" s="8"/>
      <c r="WVM53" s="8"/>
      <c r="WVN53" s="8"/>
      <c r="WVO53" s="8"/>
      <c r="WVP53" s="8"/>
      <c r="WVQ53" s="8"/>
      <c r="WVR53" s="8"/>
      <c r="WVS53" s="8"/>
      <c r="WVT53" s="8"/>
      <c r="WVU53" s="8"/>
      <c r="WVV53" s="8"/>
      <c r="WVW53" s="8"/>
      <c r="WVX53" s="8"/>
      <c r="WVY53" s="8"/>
      <c r="WVZ53" s="8"/>
      <c r="WWA53" s="8"/>
      <c r="WWB53" s="8"/>
      <c r="WWC53" s="8"/>
      <c r="WWD53" s="8"/>
      <c r="WWE53" s="8"/>
      <c r="WWF53" s="8"/>
      <c r="WWG53" s="8"/>
      <c r="WWH53" s="8"/>
      <c r="WWI53" s="8"/>
      <c r="WWJ53" s="8"/>
      <c r="WWK53" s="8"/>
      <c r="WWL53" s="8"/>
      <c r="WWM53" s="8"/>
      <c r="WWN53" s="8"/>
      <c r="WWO53" s="8"/>
      <c r="WWP53" s="8"/>
      <c r="WWQ53" s="8"/>
      <c r="WWR53" s="8"/>
      <c r="WWS53" s="8"/>
      <c r="WWT53" s="8"/>
      <c r="WWU53" s="8"/>
      <c r="WWV53" s="8"/>
      <c r="WWW53" s="8"/>
      <c r="WWX53" s="8"/>
      <c r="WWY53" s="8"/>
      <c r="WWZ53" s="8"/>
      <c r="WXA53" s="8"/>
      <c r="WXB53" s="8"/>
      <c r="WXC53" s="8"/>
      <c r="WXD53" s="8"/>
      <c r="WXE53" s="8"/>
      <c r="WXF53" s="8"/>
      <c r="WXG53" s="8"/>
      <c r="WXH53" s="8"/>
      <c r="WXI53" s="8"/>
      <c r="WXJ53" s="8"/>
      <c r="WXK53" s="8"/>
      <c r="WXL53" s="8"/>
      <c r="WXM53" s="8"/>
      <c r="WXN53" s="8"/>
      <c r="WXO53" s="8"/>
      <c r="WXP53" s="8"/>
      <c r="WXQ53" s="8"/>
      <c r="WXR53" s="8"/>
      <c r="WXS53" s="8"/>
      <c r="WXT53" s="8"/>
      <c r="WXU53" s="8"/>
      <c r="WXV53" s="8"/>
      <c r="WXW53" s="8"/>
      <c r="WXX53" s="8"/>
      <c r="WXY53" s="8"/>
      <c r="WXZ53" s="8"/>
      <c r="WYA53" s="8"/>
      <c r="WYB53" s="8"/>
      <c r="WYC53" s="8"/>
      <c r="WYD53" s="8"/>
      <c r="WYE53" s="8"/>
      <c r="WYF53" s="8"/>
      <c r="WYG53" s="8"/>
      <c r="WYH53" s="8"/>
      <c r="WYI53" s="8"/>
      <c r="WYJ53" s="8"/>
      <c r="WYK53" s="8"/>
      <c r="WYL53" s="8"/>
      <c r="WYM53" s="8"/>
      <c r="WYN53" s="8"/>
      <c r="WYO53" s="8"/>
      <c r="WYP53" s="8"/>
      <c r="WYQ53" s="8"/>
      <c r="WYR53" s="8"/>
      <c r="WYS53" s="8"/>
      <c r="WYT53" s="8"/>
      <c r="WYU53" s="8"/>
      <c r="WYV53" s="8"/>
      <c r="WYW53" s="8"/>
      <c r="WYX53" s="8"/>
      <c r="WYY53" s="8"/>
      <c r="WYZ53" s="8"/>
      <c r="WZA53" s="8"/>
      <c r="WZB53" s="8"/>
      <c r="WZC53" s="8"/>
      <c r="WZD53" s="8"/>
      <c r="WZE53" s="8"/>
      <c r="WZF53" s="8"/>
      <c r="WZG53" s="8"/>
      <c r="WZH53" s="8"/>
      <c r="WZI53" s="8"/>
      <c r="WZJ53" s="8"/>
      <c r="WZK53" s="8"/>
      <c r="WZL53" s="8"/>
      <c r="WZM53" s="8"/>
      <c r="WZN53" s="8"/>
      <c r="WZO53" s="8"/>
      <c r="WZP53" s="8"/>
      <c r="WZQ53" s="8"/>
      <c r="WZR53" s="8"/>
      <c r="WZS53" s="8"/>
      <c r="WZT53" s="8"/>
      <c r="WZU53" s="8"/>
      <c r="WZV53" s="8"/>
      <c r="WZW53" s="8"/>
      <c r="WZX53" s="8"/>
      <c r="WZY53" s="8"/>
      <c r="WZZ53" s="8"/>
      <c r="XAA53" s="8"/>
      <c r="XAB53" s="8"/>
      <c r="XAC53" s="8"/>
      <c r="XAD53" s="8"/>
      <c r="XAE53" s="8"/>
      <c r="XAF53" s="8"/>
      <c r="XAG53" s="8"/>
      <c r="XAH53" s="8"/>
      <c r="XAI53" s="8"/>
      <c r="XAJ53" s="8"/>
      <c r="XAK53" s="8"/>
      <c r="XAL53" s="8"/>
      <c r="XAM53" s="8"/>
      <c r="XAN53" s="8"/>
      <c r="XAO53" s="8"/>
      <c r="XAP53" s="8"/>
      <c r="XAQ53" s="8"/>
      <c r="XAR53" s="8"/>
      <c r="XAS53" s="8"/>
      <c r="XAT53" s="8"/>
      <c r="XAU53" s="8"/>
      <c r="XAV53" s="8"/>
      <c r="XAW53" s="8"/>
      <c r="XAX53" s="8"/>
      <c r="XAY53" s="8"/>
      <c r="XAZ53" s="8"/>
      <c r="XBA53" s="8"/>
      <c r="XBB53" s="8"/>
      <c r="XBC53" s="8"/>
      <c r="XBD53" s="8"/>
      <c r="XBE53" s="8"/>
      <c r="XBF53" s="8"/>
      <c r="XBG53" s="8"/>
      <c r="XBH53" s="8"/>
      <c r="XBI53" s="8"/>
      <c r="XBJ53" s="8"/>
      <c r="XBK53" s="8"/>
      <c r="XBL53" s="8"/>
      <c r="XBM53" s="8"/>
      <c r="XBN53" s="8"/>
      <c r="XBO53" s="8"/>
      <c r="XBP53" s="8"/>
      <c r="XBQ53" s="8"/>
      <c r="XBR53" s="8"/>
      <c r="XBS53" s="8"/>
      <c r="XBT53" s="8"/>
      <c r="XBU53" s="8"/>
      <c r="XBV53" s="8"/>
      <c r="XBW53" s="8"/>
      <c r="XBX53" s="8"/>
      <c r="XBY53" s="8"/>
      <c r="XBZ53" s="8"/>
      <c r="XCA53" s="8"/>
      <c r="XCB53" s="8"/>
      <c r="XCC53" s="8"/>
      <c r="XCD53" s="8"/>
      <c r="XCE53" s="8"/>
      <c r="XCF53" s="8"/>
      <c r="XCG53" s="8"/>
      <c r="XCH53" s="8"/>
      <c r="XCI53" s="8"/>
      <c r="XCJ53" s="8"/>
      <c r="XCK53" s="8"/>
      <c r="XCL53" s="8"/>
      <c r="XCM53" s="8"/>
      <c r="XCN53" s="8"/>
      <c r="XCO53" s="8"/>
      <c r="XCP53" s="8"/>
      <c r="XCQ53" s="8"/>
      <c r="XCR53" s="8"/>
      <c r="XCS53" s="8"/>
      <c r="XCT53" s="8"/>
      <c r="XCU53" s="8"/>
      <c r="XCV53" s="8"/>
      <c r="XCW53" s="8"/>
      <c r="XCX53" s="8"/>
      <c r="XCY53" s="8"/>
      <c r="XCZ53" s="8"/>
      <c r="XDA53" s="8"/>
      <c r="XDB53" s="8"/>
      <c r="XDC53" s="8"/>
      <c r="XDD53" s="8"/>
      <c r="XDE53" s="8"/>
      <c r="XDF53" s="8"/>
      <c r="XDG53" s="8"/>
      <c r="XDH53" s="8"/>
      <c r="XDI53" s="8"/>
      <c r="XDJ53" s="8"/>
      <c r="XDK53" s="8"/>
      <c r="XDL53" s="8"/>
      <c r="XDM53" s="8"/>
      <c r="XDN53" s="8"/>
      <c r="XDO53" s="8"/>
      <c r="XDP53" s="8"/>
      <c r="XDQ53" s="8"/>
      <c r="XDR53" s="8"/>
      <c r="XDS53" s="8"/>
      <c r="XDT53" s="8"/>
      <c r="XDU53" s="8"/>
    </row>
    <row r="54" spans="1:16359" s="8" customFormat="1" ht="19.5" customHeight="1" x14ac:dyDescent="0.2">
      <c r="A54" s="37">
        <v>34</v>
      </c>
      <c r="B54" s="37" t="s">
        <v>33</v>
      </c>
      <c r="C54" s="37" t="s">
        <v>77</v>
      </c>
      <c r="D54" s="37" t="s">
        <v>35</v>
      </c>
      <c r="E54" s="37" t="s">
        <v>36</v>
      </c>
      <c r="F54" s="37" t="s">
        <v>78</v>
      </c>
      <c r="G54" s="37" t="s">
        <v>38</v>
      </c>
      <c r="H54" s="92">
        <v>26950000</v>
      </c>
      <c r="I54" s="38" t="s">
        <v>67</v>
      </c>
      <c r="J54" s="38" t="s">
        <v>109</v>
      </c>
      <c r="K54" s="37" t="s">
        <v>41</v>
      </c>
      <c r="L54" s="37" t="s">
        <v>80</v>
      </c>
      <c r="M54" s="37"/>
      <c r="N54" s="37">
        <v>80111600</v>
      </c>
      <c r="O54" s="38" t="s">
        <v>110</v>
      </c>
      <c r="P54" s="37" t="s">
        <v>1461</v>
      </c>
      <c r="Q54" s="40">
        <v>44216</v>
      </c>
      <c r="R54" s="40"/>
      <c r="S54" s="40">
        <v>44226</v>
      </c>
      <c r="T54" s="37">
        <v>11</v>
      </c>
      <c r="U54" s="41" t="s">
        <v>83</v>
      </c>
      <c r="V54" s="110">
        <v>26950000</v>
      </c>
      <c r="W54" s="41">
        <v>2450000</v>
      </c>
      <c r="X54" s="73">
        <v>26950000</v>
      </c>
      <c r="Y54" s="38" t="s">
        <v>42</v>
      </c>
      <c r="Z54" s="38" t="s">
        <v>47</v>
      </c>
      <c r="AA54" s="122" t="s">
        <v>1522</v>
      </c>
      <c r="AB54" s="119">
        <v>53</v>
      </c>
      <c r="AC54" s="42" t="s">
        <v>49</v>
      </c>
      <c r="AD54" s="37" t="s">
        <v>1523</v>
      </c>
      <c r="AE54" s="41" t="s">
        <v>1344</v>
      </c>
      <c r="AF54" s="37" t="s">
        <v>76</v>
      </c>
    </row>
    <row r="55" spans="1:16359" s="8" customFormat="1" ht="19.5" customHeight="1" x14ac:dyDescent="0.2">
      <c r="A55" s="37">
        <v>35</v>
      </c>
      <c r="B55" s="37" t="s">
        <v>33</v>
      </c>
      <c r="C55" s="37" t="s">
        <v>77</v>
      </c>
      <c r="D55" s="37" t="s">
        <v>35</v>
      </c>
      <c r="E55" s="37" t="s">
        <v>36</v>
      </c>
      <c r="F55" s="37" t="s">
        <v>78</v>
      </c>
      <c r="G55" s="37" t="s">
        <v>38</v>
      </c>
      <c r="H55" s="92">
        <v>26950000</v>
      </c>
      <c r="I55" s="38" t="s">
        <v>67</v>
      </c>
      <c r="J55" s="38" t="s">
        <v>109</v>
      </c>
      <c r="K55" s="37" t="s">
        <v>41</v>
      </c>
      <c r="L55" s="37" t="s">
        <v>80</v>
      </c>
      <c r="M55" s="37"/>
      <c r="N55" s="37">
        <v>80111600</v>
      </c>
      <c r="O55" s="38" t="s">
        <v>110</v>
      </c>
      <c r="P55" s="37" t="s">
        <v>1461</v>
      </c>
      <c r="Q55" s="40">
        <v>44216</v>
      </c>
      <c r="R55" s="40"/>
      <c r="S55" s="40">
        <v>44226</v>
      </c>
      <c r="T55" s="37">
        <v>11</v>
      </c>
      <c r="U55" s="41" t="s">
        <v>83</v>
      </c>
      <c r="V55" s="110">
        <v>26950000</v>
      </c>
      <c r="W55" s="41">
        <v>2450000</v>
      </c>
      <c r="X55" s="73">
        <v>26950000</v>
      </c>
      <c r="Y55" s="38" t="s">
        <v>42</v>
      </c>
      <c r="Z55" s="38" t="s">
        <v>47</v>
      </c>
      <c r="AA55" s="122" t="s">
        <v>1522</v>
      </c>
      <c r="AB55" s="119">
        <v>54</v>
      </c>
      <c r="AC55" s="42" t="s">
        <v>49</v>
      </c>
      <c r="AD55" s="37" t="s">
        <v>1523</v>
      </c>
      <c r="AE55" s="41" t="s">
        <v>1344</v>
      </c>
      <c r="AF55" s="37" t="s">
        <v>76</v>
      </c>
    </row>
    <row r="56" spans="1:16359" s="8" customFormat="1" ht="19.5" customHeight="1" x14ac:dyDescent="0.2">
      <c r="A56" s="37">
        <v>36</v>
      </c>
      <c r="B56" s="37" t="s">
        <v>33</v>
      </c>
      <c r="C56" s="37" t="s">
        <v>77</v>
      </c>
      <c r="D56" s="37" t="s">
        <v>35</v>
      </c>
      <c r="E56" s="37" t="s">
        <v>36</v>
      </c>
      <c r="F56" s="37" t="s">
        <v>78</v>
      </c>
      <c r="G56" s="37" t="s">
        <v>38</v>
      </c>
      <c r="H56" s="92">
        <v>26950000</v>
      </c>
      <c r="I56" s="38" t="s">
        <v>67</v>
      </c>
      <c r="J56" s="38" t="s">
        <v>109</v>
      </c>
      <c r="K56" s="37" t="s">
        <v>41</v>
      </c>
      <c r="L56" s="37" t="s">
        <v>80</v>
      </c>
      <c r="M56" s="37"/>
      <c r="N56" s="37">
        <v>80111600</v>
      </c>
      <c r="O56" s="38" t="s">
        <v>110</v>
      </c>
      <c r="P56" s="37" t="s">
        <v>1461</v>
      </c>
      <c r="Q56" s="40">
        <v>44216</v>
      </c>
      <c r="R56" s="40"/>
      <c r="S56" s="40">
        <v>44226</v>
      </c>
      <c r="T56" s="37">
        <v>11</v>
      </c>
      <c r="U56" s="41" t="s">
        <v>83</v>
      </c>
      <c r="V56" s="110">
        <v>26950000</v>
      </c>
      <c r="W56" s="41">
        <v>2450000</v>
      </c>
      <c r="X56" s="73">
        <v>26950000</v>
      </c>
      <c r="Y56" s="38" t="s">
        <v>42</v>
      </c>
      <c r="Z56" s="38" t="s">
        <v>47</v>
      </c>
      <c r="AA56" s="122" t="s">
        <v>1522</v>
      </c>
      <c r="AB56" s="119">
        <v>55</v>
      </c>
      <c r="AC56" s="42" t="s">
        <v>49</v>
      </c>
      <c r="AD56" s="37" t="s">
        <v>1523</v>
      </c>
      <c r="AE56" s="41" t="s">
        <v>1344</v>
      </c>
      <c r="AF56" s="37" t="s">
        <v>76</v>
      </c>
    </row>
    <row r="57" spans="1:16359" s="8" customFormat="1" ht="19.5" customHeight="1" x14ac:dyDescent="0.2">
      <c r="A57" s="37">
        <v>37</v>
      </c>
      <c r="B57" s="37" t="s">
        <v>33</v>
      </c>
      <c r="C57" s="37" t="s">
        <v>77</v>
      </c>
      <c r="D57" s="37" t="s">
        <v>35</v>
      </c>
      <c r="E57" s="37" t="s">
        <v>36</v>
      </c>
      <c r="F57" s="37" t="s">
        <v>78</v>
      </c>
      <c r="G57" s="37" t="s">
        <v>38</v>
      </c>
      <c r="H57" s="92">
        <v>26950000</v>
      </c>
      <c r="I57" s="38" t="s">
        <v>67</v>
      </c>
      <c r="J57" s="38" t="s">
        <v>109</v>
      </c>
      <c r="K57" s="37" t="s">
        <v>41</v>
      </c>
      <c r="L57" s="37" t="s">
        <v>80</v>
      </c>
      <c r="M57" s="37"/>
      <c r="N57" s="37">
        <v>80111600</v>
      </c>
      <c r="O57" s="38" t="s">
        <v>110</v>
      </c>
      <c r="P57" s="37" t="s">
        <v>1461</v>
      </c>
      <c r="Q57" s="40">
        <v>44216</v>
      </c>
      <c r="R57" s="40"/>
      <c r="S57" s="40">
        <v>44226</v>
      </c>
      <c r="T57" s="37">
        <v>11</v>
      </c>
      <c r="U57" s="41" t="s">
        <v>83</v>
      </c>
      <c r="V57" s="110">
        <v>26950000</v>
      </c>
      <c r="W57" s="41">
        <v>2450000</v>
      </c>
      <c r="X57" s="73">
        <v>26950000</v>
      </c>
      <c r="Y57" s="38" t="s">
        <v>42</v>
      </c>
      <c r="Z57" s="38" t="s">
        <v>47</v>
      </c>
      <c r="AA57" s="122" t="s">
        <v>1522</v>
      </c>
      <c r="AB57" s="119">
        <v>56</v>
      </c>
      <c r="AC57" s="42" t="s">
        <v>49</v>
      </c>
      <c r="AD57" s="37" t="s">
        <v>1523</v>
      </c>
      <c r="AE57" s="41" t="s">
        <v>1344</v>
      </c>
      <c r="AF57" s="37" t="s">
        <v>76</v>
      </c>
    </row>
    <row r="58" spans="1:16359" s="8" customFormat="1" ht="19.5" customHeight="1" x14ac:dyDescent="0.2">
      <c r="A58" s="37">
        <v>38</v>
      </c>
      <c r="B58" s="37" t="s">
        <v>33</v>
      </c>
      <c r="C58" s="37" t="s">
        <v>77</v>
      </c>
      <c r="D58" s="37" t="s">
        <v>35</v>
      </c>
      <c r="E58" s="37" t="s">
        <v>36</v>
      </c>
      <c r="F58" s="37" t="s">
        <v>78</v>
      </c>
      <c r="G58" s="37" t="s">
        <v>38</v>
      </c>
      <c r="H58" s="94">
        <v>700000000</v>
      </c>
      <c r="I58" s="38" t="s">
        <v>111</v>
      </c>
      <c r="J58" s="38" t="s">
        <v>112</v>
      </c>
      <c r="K58" s="37" t="s">
        <v>41</v>
      </c>
      <c r="L58" s="37" t="s">
        <v>80</v>
      </c>
      <c r="M58" s="37"/>
      <c r="N58" s="37" t="s">
        <v>113</v>
      </c>
      <c r="O58" s="38" t="s">
        <v>114</v>
      </c>
      <c r="P58" s="37" t="s">
        <v>115</v>
      </c>
      <c r="Q58" s="40">
        <v>44237</v>
      </c>
      <c r="R58" s="40"/>
      <c r="S58" s="40">
        <v>44316</v>
      </c>
      <c r="T58" s="37">
        <v>6</v>
      </c>
      <c r="U58" s="41" t="s">
        <v>46</v>
      </c>
      <c r="V58" s="110">
        <v>700000000</v>
      </c>
      <c r="W58" s="41"/>
      <c r="X58" s="73">
        <v>700000000</v>
      </c>
      <c r="Y58" s="38" t="s">
        <v>42</v>
      </c>
      <c r="Z58" s="38" t="s">
        <v>47</v>
      </c>
      <c r="AA58" s="122" t="s">
        <v>1522</v>
      </c>
      <c r="AB58" s="119">
        <v>57</v>
      </c>
      <c r="AC58" s="42" t="s">
        <v>49</v>
      </c>
      <c r="AD58" s="37" t="s">
        <v>1523</v>
      </c>
      <c r="AE58" s="41" t="s">
        <v>1535</v>
      </c>
      <c r="AF58" s="37" t="s">
        <v>52</v>
      </c>
    </row>
    <row r="59" spans="1:16359" s="8" customFormat="1" ht="19.5" hidden="1" customHeight="1" x14ac:dyDescent="0.2">
      <c r="A59" s="11"/>
      <c r="B59" s="11" t="s">
        <v>33</v>
      </c>
      <c r="C59" s="11" t="s">
        <v>77</v>
      </c>
      <c r="D59" s="11" t="s">
        <v>35</v>
      </c>
      <c r="E59" s="11" t="s">
        <v>36</v>
      </c>
      <c r="F59" s="11" t="s">
        <v>78</v>
      </c>
      <c r="G59" s="12" t="s">
        <v>38</v>
      </c>
      <c r="H59" s="92"/>
      <c r="I59" s="12" t="s">
        <v>89</v>
      </c>
      <c r="J59" s="12" t="s">
        <v>79</v>
      </c>
      <c r="K59" s="14"/>
      <c r="L59" s="11"/>
      <c r="M59" s="11"/>
      <c r="N59" s="11"/>
      <c r="O59" s="15" t="s">
        <v>116</v>
      </c>
      <c r="P59" s="16"/>
      <c r="Q59" s="17"/>
      <c r="R59" s="17"/>
      <c r="S59" s="17"/>
      <c r="T59" s="16"/>
      <c r="U59" s="18"/>
      <c r="V59" s="18"/>
      <c r="W59" s="18"/>
      <c r="X59" s="18"/>
      <c r="Y59" s="15"/>
      <c r="Z59" s="15"/>
      <c r="AA59" s="121" t="s">
        <v>1522</v>
      </c>
      <c r="AB59" s="118">
        <v>58</v>
      </c>
      <c r="AC59" s="89" t="s">
        <v>49</v>
      </c>
      <c r="AD59" s="88" t="s">
        <v>1523</v>
      </c>
      <c r="AE59" s="18"/>
      <c r="AF59" s="11"/>
    </row>
    <row r="60" spans="1:16359" s="8" customFormat="1" ht="19.5" hidden="1" customHeight="1" x14ac:dyDescent="0.2">
      <c r="A60" s="11"/>
      <c r="B60" s="11" t="s">
        <v>33</v>
      </c>
      <c r="C60" s="11" t="s">
        <v>77</v>
      </c>
      <c r="D60" s="11" t="s">
        <v>35</v>
      </c>
      <c r="E60" s="11" t="s">
        <v>36</v>
      </c>
      <c r="F60" s="11" t="s">
        <v>78</v>
      </c>
      <c r="G60" s="12" t="s">
        <v>38</v>
      </c>
      <c r="H60" s="92"/>
      <c r="I60" s="12" t="s">
        <v>89</v>
      </c>
      <c r="J60" s="12" t="s">
        <v>79</v>
      </c>
      <c r="K60" s="14"/>
      <c r="L60" s="11"/>
      <c r="M60" s="11"/>
      <c r="N60" s="11"/>
      <c r="O60" s="15" t="s">
        <v>116</v>
      </c>
      <c r="P60" s="16"/>
      <c r="Q60" s="17"/>
      <c r="R60" s="17"/>
      <c r="S60" s="17"/>
      <c r="T60" s="16"/>
      <c r="U60" s="18"/>
      <c r="V60" s="18"/>
      <c r="W60" s="18"/>
      <c r="X60" s="18"/>
      <c r="Y60" s="15"/>
      <c r="Z60" s="15"/>
      <c r="AA60" s="121" t="s">
        <v>1522</v>
      </c>
      <c r="AB60" s="118">
        <v>59</v>
      </c>
      <c r="AC60" s="89" t="s">
        <v>49</v>
      </c>
      <c r="AD60" s="88" t="s">
        <v>1523</v>
      </c>
      <c r="AE60" s="18"/>
      <c r="AF60" s="11"/>
    </row>
    <row r="61" spans="1:16359" s="8" customFormat="1" ht="19.5" customHeight="1" x14ac:dyDescent="0.2">
      <c r="A61" s="37">
        <v>39</v>
      </c>
      <c r="B61" s="37" t="s">
        <v>33</v>
      </c>
      <c r="C61" s="37" t="s">
        <v>77</v>
      </c>
      <c r="D61" s="37" t="s">
        <v>35</v>
      </c>
      <c r="E61" s="37" t="s">
        <v>36</v>
      </c>
      <c r="F61" s="37" t="s">
        <v>78</v>
      </c>
      <c r="G61" s="37" t="s">
        <v>38</v>
      </c>
      <c r="H61" s="92">
        <v>300000000</v>
      </c>
      <c r="I61" s="38" t="s">
        <v>117</v>
      </c>
      <c r="J61" s="38" t="s">
        <v>118</v>
      </c>
      <c r="K61" s="37" t="s">
        <v>41</v>
      </c>
      <c r="L61" s="37" t="s">
        <v>80</v>
      </c>
      <c r="M61" s="37"/>
      <c r="N61" s="37" t="s">
        <v>119</v>
      </c>
      <c r="O61" s="38" t="s">
        <v>120</v>
      </c>
      <c r="P61" s="37" t="s">
        <v>115</v>
      </c>
      <c r="Q61" s="40">
        <v>44237</v>
      </c>
      <c r="R61" s="40"/>
      <c r="S61" s="40">
        <v>44316</v>
      </c>
      <c r="T61" s="37">
        <v>7</v>
      </c>
      <c r="U61" s="41" t="s">
        <v>121</v>
      </c>
      <c r="V61" s="110">
        <v>300000000</v>
      </c>
      <c r="W61" s="41"/>
      <c r="X61" s="73">
        <v>300000000</v>
      </c>
      <c r="Y61" s="38" t="s">
        <v>42</v>
      </c>
      <c r="Z61" s="38" t="s">
        <v>47</v>
      </c>
      <c r="AA61" s="122" t="s">
        <v>1522</v>
      </c>
      <c r="AB61" s="119">
        <v>60</v>
      </c>
      <c r="AC61" s="42" t="s">
        <v>49</v>
      </c>
      <c r="AD61" s="37" t="s">
        <v>1523</v>
      </c>
      <c r="AE61" s="41" t="s">
        <v>122</v>
      </c>
      <c r="AF61" s="37" t="s">
        <v>76</v>
      </c>
    </row>
    <row r="62" spans="1:16359" s="8" customFormat="1" ht="19.5" hidden="1" customHeight="1" x14ac:dyDescent="0.2">
      <c r="A62" s="11"/>
      <c r="B62" s="11" t="s">
        <v>33</v>
      </c>
      <c r="C62" s="11" t="s">
        <v>77</v>
      </c>
      <c r="D62" s="11" t="s">
        <v>35</v>
      </c>
      <c r="E62" s="11" t="s">
        <v>36</v>
      </c>
      <c r="F62" s="11" t="s">
        <v>78</v>
      </c>
      <c r="G62" s="12" t="s">
        <v>38</v>
      </c>
      <c r="H62" s="92"/>
      <c r="I62" s="12" t="s">
        <v>89</v>
      </c>
      <c r="J62" s="12" t="s">
        <v>118</v>
      </c>
      <c r="K62" s="14"/>
      <c r="L62" s="11"/>
      <c r="M62" s="11"/>
      <c r="N62" s="11"/>
      <c r="O62" s="15" t="s">
        <v>120</v>
      </c>
      <c r="P62" s="16"/>
      <c r="Q62" s="17"/>
      <c r="R62" s="17"/>
      <c r="S62" s="17"/>
      <c r="T62" s="16"/>
      <c r="U62" s="18"/>
      <c r="V62" s="18"/>
      <c r="W62" s="18"/>
      <c r="X62" s="18"/>
      <c r="Y62" s="15"/>
      <c r="Z62" s="15"/>
      <c r="AA62" s="121" t="s">
        <v>1522</v>
      </c>
      <c r="AB62" s="118">
        <v>61</v>
      </c>
      <c r="AC62" s="89" t="s">
        <v>49</v>
      </c>
      <c r="AD62" s="88" t="s">
        <v>1523</v>
      </c>
      <c r="AE62" s="18"/>
      <c r="AF62" s="11"/>
    </row>
    <row r="63" spans="1:16359" s="8" customFormat="1" ht="19.5" hidden="1" customHeight="1" x14ac:dyDescent="0.2">
      <c r="A63" s="11"/>
      <c r="B63" s="11" t="s">
        <v>33</v>
      </c>
      <c r="C63" s="11" t="s">
        <v>77</v>
      </c>
      <c r="D63" s="11" t="s">
        <v>35</v>
      </c>
      <c r="E63" s="11" t="s">
        <v>36</v>
      </c>
      <c r="F63" s="11" t="s">
        <v>78</v>
      </c>
      <c r="G63" s="12" t="s">
        <v>38</v>
      </c>
      <c r="H63" s="92"/>
      <c r="I63" s="12" t="s">
        <v>89</v>
      </c>
      <c r="J63" s="12" t="s">
        <v>85</v>
      </c>
      <c r="K63" s="14"/>
      <c r="L63" s="11"/>
      <c r="M63" s="11"/>
      <c r="N63" s="11"/>
      <c r="O63" s="15" t="s">
        <v>120</v>
      </c>
      <c r="P63" s="16"/>
      <c r="Q63" s="17"/>
      <c r="R63" s="17"/>
      <c r="S63" s="17"/>
      <c r="T63" s="16"/>
      <c r="U63" s="18"/>
      <c r="V63" s="18"/>
      <c r="W63" s="18"/>
      <c r="X63" s="18"/>
      <c r="Y63" s="15"/>
      <c r="Z63" s="15"/>
      <c r="AA63" s="121" t="s">
        <v>1522</v>
      </c>
      <c r="AB63" s="118">
        <v>62</v>
      </c>
      <c r="AC63" s="89" t="s">
        <v>49</v>
      </c>
      <c r="AD63" s="88" t="s">
        <v>1523</v>
      </c>
      <c r="AE63" s="18"/>
      <c r="AF63" s="11"/>
    </row>
    <row r="64" spans="1:16359" s="8" customFormat="1" ht="19.5" customHeight="1" x14ac:dyDescent="0.2">
      <c r="A64" s="37">
        <v>40</v>
      </c>
      <c r="B64" s="37" t="s">
        <v>33</v>
      </c>
      <c r="C64" s="37" t="s">
        <v>77</v>
      </c>
      <c r="D64" s="37" t="s">
        <v>35</v>
      </c>
      <c r="E64" s="37" t="s">
        <v>36</v>
      </c>
      <c r="F64" s="37" t="s">
        <v>78</v>
      </c>
      <c r="G64" s="37" t="s">
        <v>38</v>
      </c>
      <c r="H64" s="92">
        <v>1000000000</v>
      </c>
      <c r="I64" s="38" t="s">
        <v>123</v>
      </c>
      <c r="J64" s="38" t="s">
        <v>85</v>
      </c>
      <c r="K64" s="37" t="s">
        <v>41</v>
      </c>
      <c r="L64" s="37" t="s">
        <v>80</v>
      </c>
      <c r="M64" s="37"/>
      <c r="N64" s="37" t="s">
        <v>43</v>
      </c>
      <c r="O64" s="38" t="s">
        <v>124</v>
      </c>
      <c r="P64" s="37" t="s">
        <v>125</v>
      </c>
      <c r="Q64" s="40">
        <v>44237</v>
      </c>
      <c r="R64" s="40"/>
      <c r="S64" s="40">
        <v>44316</v>
      </c>
      <c r="T64" s="37">
        <v>4</v>
      </c>
      <c r="U64" s="41" t="s">
        <v>46</v>
      </c>
      <c r="V64" s="110">
        <f>1000000000+1500000000-48000000</f>
        <v>2452000000</v>
      </c>
      <c r="W64" s="41"/>
      <c r="X64" s="73">
        <f>1000000000+1500000000-48000000-545794803-603272422-116086879-24600000-15845221</f>
        <v>1146400675</v>
      </c>
      <c r="Y64" s="38" t="s">
        <v>42</v>
      </c>
      <c r="Z64" s="38" t="s">
        <v>47</v>
      </c>
      <c r="AA64" s="122" t="s">
        <v>1522</v>
      </c>
      <c r="AB64" s="119">
        <v>63</v>
      </c>
      <c r="AC64" s="42" t="s">
        <v>49</v>
      </c>
      <c r="AD64" s="37" t="s">
        <v>1523</v>
      </c>
      <c r="AE64" s="41" t="s">
        <v>122</v>
      </c>
      <c r="AF64" s="37" t="s">
        <v>76</v>
      </c>
    </row>
    <row r="65" spans="1:32" s="8" customFormat="1" ht="19.5" hidden="1" customHeight="1" x14ac:dyDescent="0.2">
      <c r="A65" s="11"/>
      <c r="B65" s="11" t="s">
        <v>33</v>
      </c>
      <c r="C65" s="11" t="s">
        <v>77</v>
      </c>
      <c r="D65" s="11" t="s">
        <v>35</v>
      </c>
      <c r="E65" s="11" t="s">
        <v>36</v>
      </c>
      <c r="F65" s="11" t="s">
        <v>78</v>
      </c>
      <c r="G65" s="12" t="s">
        <v>38</v>
      </c>
      <c r="H65" s="92"/>
      <c r="I65" s="12" t="s">
        <v>89</v>
      </c>
      <c r="J65" s="12" t="s">
        <v>126</v>
      </c>
      <c r="K65" s="14"/>
      <c r="L65" s="11"/>
      <c r="M65" s="11"/>
      <c r="N65" s="11"/>
      <c r="O65" s="15" t="s">
        <v>124</v>
      </c>
      <c r="P65" s="16"/>
      <c r="Q65" s="17"/>
      <c r="R65" s="17"/>
      <c r="S65" s="17"/>
      <c r="T65" s="16"/>
      <c r="U65" s="18"/>
      <c r="V65" s="18"/>
      <c r="W65" s="18"/>
      <c r="X65" s="18"/>
      <c r="Y65" s="15"/>
      <c r="Z65" s="15"/>
      <c r="AA65" s="121" t="s">
        <v>1522</v>
      </c>
      <c r="AB65" s="118">
        <v>64</v>
      </c>
      <c r="AC65" s="89" t="s">
        <v>49</v>
      </c>
      <c r="AD65" s="88" t="s">
        <v>1523</v>
      </c>
      <c r="AE65" s="18"/>
      <c r="AF65" s="11"/>
    </row>
    <row r="66" spans="1:32" s="8" customFormat="1" ht="19.5" hidden="1" customHeight="1" x14ac:dyDescent="0.2">
      <c r="A66" s="11"/>
      <c r="B66" s="11" t="s">
        <v>33</v>
      </c>
      <c r="C66" s="11" t="s">
        <v>77</v>
      </c>
      <c r="D66" s="11" t="s">
        <v>35</v>
      </c>
      <c r="E66" s="11" t="s">
        <v>36</v>
      </c>
      <c r="F66" s="11" t="s">
        <v>78</v>
      </c>
      <c r="G66" s="12" t="s">
        <v>38</v>
      </c>
      <c r="H66" s="94"/>
      <c r="I66" s="12" t="s">
        <v>89</v>
      </c>
      <c r="J66" s="12" t="s">
        <v>126</v>
      </c>
      <c r="K66" s="14"/>
      <c r="L66" s="11"/>
      <c r="M66" s="11"/>
      <c r="N66" s="11"/>
      <c r="O66" s="15" t="s">
        <v>124</v>
      </c>
      <c r="P66" s="16"/>
      <c r="Q66" s="17"/>
      <c r="R66" s="17"/>
      <c r="S66" s="17"/>
      <c r="T66" s="16"/>
      <c r="U66" s="18"/>
      <c r="V66" s="18"/>
      <c r="W66" s="18"/>
      <c r="X66" s="18"/>
      <c r="Y66" s="15"/>
      <c r="Z66" s="15"/>
      <c r="AA66" s="121" t="s">
        <v>1522</v>
      </c>
      <c r="AB66" s="118">
        <v>65</v>
      </c>
      <c r="AC66" s="89" t="s">
        <v>49</v>
      </c>
      <c r="AD66" s="88" t="s">
        <v>1523</v>
      </c>
      <c r="AE66" s="18"/>
      <c r="AF66" s="11"/>
    </row>
    <row r="67" spans="1:32" s="8" customFormat="1" ht="19.5" customHeight="1" x14ac:dyDescent="0.2">
      <c r="A67" s="37">
        <v>41</v>
      </c>
      <c r="B67" s="37" t="s">
        <v>33</v>
      </c>
      <c r="C67" s="37" t="s">
        <v>77</v>
      </c>
      <c r="D67" s="37" t="s">
        <v>35</v>
      </c>
      <c r="E67" s="37" t="s">
        <v>36</v>
      </c>
      <c r="F67" s="37" t="s">
        <v>78</v>
      </c>
      <c r="G67" s="37" t="s">
        <v>38</v>
      </c>
      <c r="H67" s="92">
        <v>120000000</v>
      </c>
      <c r="I67" s="38" t="s">
        <v>127</v>
      </c>
      <c r="J67" s="38" t="s">
        <v>86</v>
      </c>
      <c r="K67" s="37" t="s">
        <v>41</v>
      </c>
      <c r="L67" s="37" t="s">
        <v>80</v>
      </c>
      <c r="M67" s="37"/>
      <c r="N67" s="37" t="s">
        <v>68</v>
      </c>
      <c r="O67" s="38" t="s">
        <v>128</v>
      </c>
      <c r="P67" s="37" t="s">
        <v>70</v>
      </c>
      <c r="Q67" s="40">
        <v>44237</v>
      </c>
      <c r="R67" s="40"/>
      <c r="S67" s="40">
        <v>44316</v>
      </c>
      <c r="T67" s="37">
        <v>5</v>
      </c>
      <c r="U67" s="41" t="s">
        <v>64</v>
      </c>
      <c r="V67" s="110">
        <v>120000000</v>
      </c>
      <c r="W67" s="41"/>
      <c r="X67" s="73">
        <v>120000000</v>
      </c>
      <c r="Y67" s="38" t="s">
        <v>42</v>
      </c>
      <c r="Z67" s="38" t="s">
        <v>47</v>
      </c>
      <c r="AA67" s="122" t="s">
        <v>1522</v>
      </c>
      <c r="AB67" s="119">
        <v>66</v>
      </c>
      <c r="AC67" s="42" t="s">
        <v>49</v>
      </c>
      <c r="AD67" s="37" t="s">
        <v>1523</v>
      </c>
      <c r="AE67" s="41" t="s">
        <v>1535</v>
      </c>
      <c r="AF67" s="37" t="s">
        <v>76</v>
      </c>
    </row>
    <row r="68" spans="1:32" s="8" customFormat="1" ht="19.5" hidden="1" customHeight="1" x14ac:dyDescent="0.2">
      <c r="A68" s="11"/>
      <c r="B68" s="11" t="s">
        <v>33</v>
      </c>
      <c r="C68" s="11" t="s">
        <v>77</v>
      </c>
      <c r="D68" s="11" t="s">
        <v>35</v>
      </c>
      <c r="E68" s="11" t="s">
        <v>36</v>
      </c>
      <c r="F68" s="11" t="s">
        <v>78</v>
      </c>
      <c r="G68" s="12" t="s">
        <v>38</v>
      </c>
      <c r="H68" s="92"/>
      <c r="I68" s="12" t="s">
        <v>89</v>
      </c>
      <c r="J68" s="12" t="s">
        <v>86</v>
      </c>
      <c r="K68" s="14"/>
      <c r="L68" s="11"/>
      <c r="M68" s="11"/>
      <c r="N68" s="11"/>
      <c r="O68" s="15" t="s">
        <v>129</v>
      </c>
      <c r="P68" s="16"/>
      <c r="Q68" s="17"/>
      <c r="R68" s="17"/>
      <c r="S68" s="17"/>
      <c r="T68" s="16"/>
      <c r="U68" s="18"/>
      <c r="V68" s="18"/>
      <c r="W68" s="18"/>
      <c r="X68" s="18"/>
      <c r="Y68" s="15"/>
      <c r="Z68" s="15"/>
      <c r="AA68" s="121" t="s">
        <v>1522</v>
      </c>
      <c r="AB68" s="118">
        <v>67</v>
      </c>
      <c r="AC68" s="89" t="s">
        <v>49</v>
      </c>
      <c r="AD68" s="88" t="s">
        <v>1523</v>
      </c>
      <c r="AE68" s="18"/>
      <c r="AF68" s="11"/>
    </row>
    <row r="69" spans="1:32" s="8" customFormat="1" ht="19.5" hidden="1" customHeight="1" x14ac:dyDescent="0.2">
      <c r="A69" s="11"/>
      <c r="B69" s="11" t="s">
        <v>33</v>
      </c>
      <c r="C69" s="11" t="s">
        <v>77</v>
      </c>
      <c r="D69" s="11" t="s">
        <v>35</v>
      </c>
      <c r="E69" s="11" t="s">
        <v>36</v>
      </c>
      <c r="F69" s="11" t="s">
        <v>78</v>
      </c>
      <c r="G69" s="12" t="s">
        <v>38</v>
      </c>
      <c r="H69" s="92"/>
      <c r="I69" s="12" t="s">
        <v>89</v>
      </c>
      <c r="J69" s="12" t="s">
        <v>130</v>
      </c>
      <c r="K69" s="14"/>
      <c r="L69" s="11"/>
      <c r="M69" s="11"/>
      <c r="N69" s="11"/>
      <c r="O69" s="15" t="s">
        <v>129</v>
      </c>
      <c r="P69" s="16"/>
      <c r="Q69" s="17"/>
      <c r="R69" s="17"/>
      <c r="S69" s="17"/>
      <c r="T69" s="16"/>
      <c r="U69" s="18"/>
      <c r="V69" s="18"/>
      <c r="W69" s="18"/>
      <c r="X69" s="18"/>
      <c r="Y69" s="15"/>
      <c r="Z69" s="15"/>
      <c r="AA69" s="121" t="s">
        <v>1522</v>
      </c>
      <c r="AB69" s="118">
        <v>68</v>
      </c>
      <c r="AC69" s="89" t="s">
        <v>49</v>
      </c>
      <c r="AD69" s="88" t="s">
        <v>1523</v>
      </c>
      <c r="AE69" s="18"/>
      <c r="AF69" s="11"/>
    </row>
    <row r="70" spans="1:32" s="8" customFormat="1" ht="19.5" customHeight="1" x14ac:dyDescent="0.2">
      <c r="A70" s="37">
        <v>42</v>
      </c>
      <c r="B70" s="37" t="s">
        <v>33</v>
      </c>
      <c r="C70" s="37" t="s">
        <v>77</v>
      </c>
      <c r="D70" s="37" t="s">
        <v>35</v>
      </c>
      <c r="E70" s="142" t="s">
        <v>36</v>
      </c>
      <c r="F70" s="142" t="s">
        <v>78</v>
      </c>
      <c r="G70" s="143" t="s">
        <v>38</v>
      </c>
      <c r="H70" s="92">
        <f>350000000+26335575+26335570</f>
        <v>402671145</v>
      </c>
      <c r="I70" s="143" t="s">
        <v>89</v>
      </c>
      <c r="J70" s="143" t="s">
        <v>130</v>
      </c>
      <c r="K70" s="142" t="s">
        <v>41</v>
      </c>
      <c r="L70" s="37" t="s">
        <v>131</v>
      </c>
      <c r="M70" s="37"/>
      <c r="N70" s="142" t="s">
        <v>132</v>
      </c>
      <c r="O70" s="38" t="s">
        <v>133</v>
      </c>
      <c r="P70" s="37" t="s">
        <v>134</v>
      </c>
      <c r="Q70" s="40">
        <v>44237</v>
      </c>
      <c r="R70" s="40"/>
      <c r="S70" s="40">
        <v>44316</v>
      </c>
      <c r="T70" s="139">
        <v>4</v>
      </c>
      <c r="U70" s="41" t="s">
        <v>135</v>
      </c>
      <c r="V70" s="110">
        <f>350000000+26335575+26335574</f>
        <v>402671149</v>
      </c>
      <c r="W70" s="41"/>
      <c r="X70" s="73">
        <f>350000000+26335575+26335574</f>
        <v>402671149</v>
      </c>
      <c r="Y70" s="38" t="s">
        <v>42</v>
      </c>
      <c r="Z70" s="38" t="s">
        <v>47</v>
      </c>
      <c r="AA70" s="122" t="s">
        <v>1522</v>
      </c>
      <c r="AB70" s="119">
        <v>69</v>
      </c>
      <c r="AC70" s="42" t="s">
        <v>49</v>
      </c>
      <c r="AD70" s="37" t="s">
        <v>1523</v>
      </c>
      <c r="AE70" s="41" t="s">
        <v>122</v>
      </c>
      <c r="AF70" s="37" t="s">
        <v>52</v>
      </c>
    </row>
    <row r="71" spans="1:32" s="8" customFormat="1" ht="19.5" hidden="1" customHeight="1" x14ac:dyDescent="0.2">
      <c r="A71" s="11"/>
      <c r="B71" s="11" t="s">
        <v>33</v>
      </c>
      <c r="C71" s="11" t="s">
        <v>77</v>
      </c>
      <c r="D71" s="11" t="s">
        <v>35</v>
      </c>
      <c r="E71" s="11" t="s">
        <v>36</v>
      </c>
      <c r="F71" s="11" t="s">
        <v>78</v>
      </c>
      <c r="G71" s="12" t="s">
        <v>38</v>
      </c>
      <c r="H71" s="92"/>
      <c r="I71" s="12" t="s">
        <v>89</v>
      </c>
      <c r="J71" s="12" t="s">
        <v>136</v>
      </c>
      <c r="K71" s="14"/>
      <c r="L71" s="11"/>
      <c r="M71" s="11"/>
      <c r="N71" s="11"/>
      <c r="O71" s="15" t="s">
        <v>133</v>
      </c>
      <c r="P71" s="16"/>
      <c r="Q71" s="17"/>
      <c r="R71" s="17"/>
      <c r="S71" s="17"/>
      <c r="T71" s="16"/>
      <c r="U71" s="18"/>
      <c r="V71" s="18"/>
      <c r="W71" s="18"/>
      <c r="X71" s="18"/>
      <c r="Y71" s="15"/>
      <c r="Z71" s="15"/>
      <c r="AA71" s="121" t="s">
        <v>1522</v>
      </c>
      <c r="AB71" s="118">
        <v>70</v>
      </c>
      <c r="AC71" s="89" t="s">
        <v>49</v>
      </c>
      <c r="AD71" s="88" t="s">
        <v>1523</v>
      </c>
      <c r="AE71" s="18"/>
      <c r="AF71" s="11"/>
    </row>
    <row r="72" spans="1:32" s="8" customFormat="1" ht="19.5" hidden="1" customHeight="1" x14ac:dyDescent="0.2">
      <c r="A72" s="11"/>
      <c r="B72" s="11" t="s">
        <v>33</v>
      </c>
      <c r="C72" s="11" t="s">
        <v>77</v>
      </c>
      <c r="D72" s="11" t="s">
        <v>35</v>
      </c>
      <c r="E72" s="11" t="s">
        <v>36</v>
      </c>
      <c r="F72" s="11" t="s">
        <v>78</v>
      </c>
      <c r="G72" s="12" t="s">
        <v>38</v>
      </c>
      <c r="H72" s="92"/>
      <c r="I72" s="12" t="s">
        <v>89</v>
      </c>
      <c r="J72" s="12" t="s">
        <v>136</v>
      </c>
      <c r="K72" s="14"/>
      <c r="L72" s="11"/>
      <c r="M72" s="11"/>
      <c r="N72" s="11"/>
      <c r="O72" s="15" t="s">
        <v>133</v>
      </c>
      <c r="P72" s="16"/>
      <c r="Q72" s="17"/>
      <c r="R72" s="17"/>
      <c r="S72" s="17"/>
      <c r="T72" s="16"/>
      <c r="U72" s="18"/>
      <c r="V72" s="18"/>
      <c r="W72" s="18"/>
      <c r="X72" s="18"/>
      <c r="Y72" s="15"/>
      <c r="Z72" s="15"/>
      <c r="AA72" s="121" t="s">
        <v>1522</v>
      </c>
      <c r="AB72" s="118">
        <v>71</v>
      </c>
      <c r="AC72" s="89" t="s">
        <v>49</v>
      </c>
      <c r="AD72" s="88" t="s">
        <v>1523</v>
      </c>
      <c r="AE72" s="18"/>
      <c r="AF72" s="11"/>
    </row>
    <row r="73" spans="1:32" s="8" customFormat="1" ht="19.5" customHeight="1" x14ac:dyDescent="0.2">
      <c r="A73" s="37">
        <v>43</v>
      </c>
      <c r="B73" s="37" t="s">
        <v>33</v>
      </c>
      <c r="C73" s="37" t="s">
        <v>77</v>
      </c>
      <c r="D73" s="37" t="s">
        <v>35</v>
      </c>
      <c r="E73" s="37" t="s">
        <v>36</v>
      </c>
      <c r="F73" s="37" t="s">
        <v>78</v>
      </c>
      <c r="G73" s="37" t="s">
        <v>38</v>
      </c>
      <c r="H73" s="92">
        <v>23400000</v>
      </c>
      <c r="I73" s="38" t="s">
        <v>117</v>
      </c>
      <c r="J73" s="38" t="s">
        <v>93</v>
      </c>
      <c r="K73" s="37" t="s">
        <v>41</v>
      </c>
      <c r="L73" s="37" t="s">
        <v>80</v>
      </c>
      <c r="M73" s="37"/>
      <c r="N73" s="37" t="s">
        <v>137</v>
      </c>
      <c r="O73" s="38" t="s">
        <v>138</v>
      </c>
      <c r="P73" s="37" t="s">
        <v>134</v>
      </c>
      <c r="Q73" s="40">
        <v>44280</v>
      </c>
      <c r="R73" s="40"/>
      <c r="S73" s="40">
        <v>44301</v>
      </c>
      <c r="T73" s="37">
        <v>4</v>
      </c>
      <c r="U73" s="41" t="s">
        <v>139</v>
      </c>
      <c r="V73" s="110">
        <v>23400000</v>
      </c>
      <c r="W73" s="41"/>
      <c r="X73" s="73">
        <v>23400000</v>
      </c>
      <c r="Y73" s="38" t="s">
        <v>42</v>
      </c>
      <c r="Z73" s="38" t="s">
        <v>47</v>
      </c>
      <c r="AA73" s="122" t="s">
        <v>1522</v>
      </c>
      <c r="AB73" s="119">
        <v>72</v>
      </c>
      <c r="AC73" s="42" t="s">
        <v>49</v>
      </c>
      <c r="AD73" s="37" t="s">
        <v>1523</v>
      </c>
      <c r="AE73" s="41" t="s">
        <v>122</v>
      </c>
      <c r="AF73" s="37" t="s">
        <v>76</v>
      </c>
    </row>
    <row r="74" spans="1:32" s="8" customFormat="1" ht="19.5" customHeight="1" x14ac:dyDescent="0.2">
      <c r="A74" s="37">
        <v>44</v>
      </c>
      <c r="B74" s="37" t="s">
        <v>33</v>
      </c>
      <c r="C74" s="37" t="s">
        <v>77</v>
      </c>
      <c r="D74" s="37" t="s">
        <v>35</v>
      </c>
      <c r="E74" s="37" t="s">
        <v>36</v>
      </c>
      <c r="F74" s="37" t="s">
        <v>78</v>
      </c>
      <c r="G74" s="37" t="s">
        <v>38</v>
      </c>
      <c r="H74" s="94">
        <v>100000000</v>
      </c>
      <c r="I74" s="38" t="s">
        <v>140</v>
      </c>
      <c r="J74" s="38" t="s">
        <v>93</v>
      </c>
      <c r="K74" s="37" t="s">
        <v>41</v>
      </c>
      <c r="L74" s="37" t="s">
        <v>80</v>
      </c>
      <c r="M74" s="37"/>
      <c r="N74" s="37" t="s">
        <v>141</v>
      </c>
      <c r="O74" s="38" t="s">
        <v>142</v>
      </c>
      <c r="P74" s="37" t="s">
        <v>143</v>
      </c>
      <c r="Q74" s="40">
        <v>44209</v>
      </c>
      <c r="R74" s="40"/>
      <c r="S74" s="40">
        <v>44223</v>
      </c>
      <c r="T74" s="37">
        <v>11</v>
      </c>
      <c r="U74" s="41" t="s">
        <v>144</v>
      </c>
      <c r="V74" s="110">
        <v>100000000</v>
      </c>
      <c r="W74" s="41"/>
      <c r="X74" s="73">
        <v>100000000</v>
      </c>
      <c r="Y74" s="38" t="s">
        <v>42</v>
      </c>
      <c r="Z74" s="38" t="s">
        <v>47</v>
      </c>
      <c r="AA74" s="122" t="s">
        <v>1522</v>
      </c>
      <c r="AB74" s="119">
        <v>73</v>
      </c>
      <c r="AC74" s="42" t="s">
        <v>49</v>
      </c>
      <c r="AD74" s="37" t="s">
        <v>1523</v>
      </c>
      <c r="AE74" s="37" t="s">
        <v>1532</v>
      </c>
      <c r="AF74" s="37" t="s">
        <v>76</v>
      </c>
    </row>
    <row r="75" spans="1:32" s="8" customFormat="1" ht="19.5" customHeight="1" x14ac:dyDescent="0.2">
      <c r="A75" s="37">
        <v>45</v>
      </c>
      <c r="B75" s="37" t="s">
        <v>33</v>
      </c>
      <c r="C75" s="37" t="s">
        <v>77</v>
      </c>
      <c r="D75" s="37" t="s">
        <v>35</v>
      </c>
      <c r="E75" s="37" t="s">
        <v>36</v>
      </c>
      <c r="F75" s="37" t="s">
        <v>78</v>
      </c>
      <c r="G75" s="37" t="s">
        <v>38</v>
      </c>
      <c r="H75" s="92">
        <v>111000000</v>
      </c>
      <c r="I75" s="38" t="s">
        <v>146</v>
      </c>
      <c r="J75" s="38" t="s">
        <v>147</v>
      </c>
      <c r="K75" s="37" t="s">
        <v>41</v>
      </c>
      <c r="L75" s="37" t="s">
        <v>80</v>
      </c>
      <c r="M75" s="37"/>
      <c r="N75" s="37" t="s">
        <v>148</v>
      </c>
      <c r="O75" s="38" t="s">
        <v>149</v>
      </c>
      <c r="P75" s="37" t="s">
        <v>150</v>
      </c>
      <c r="Q75" s="40">
        <v>44237</v>
      </c>
      <c r="R75" s="40"/>
      <c r="S75" s="40">
        <v>43905</v>
      </c>
      <c r="T75" s="37">
        <v>11</v>
      </c>
      <c r="U75" s="41" t="s">
        <v>46</v>
      </c>
      <c r="V75" s="110">
        <f>111000000+278307785+90049211</f>
        <v>479356996</v>
      </c>
      <c r="W75" s="41"/>
      <c r="X75" s="73">
        <f>111000000+278307785+90049211</f>
        <v>479356996</v>
      </c>
      <c r="Y75" s="38" t="s">
        <v>42</v>
      </c>
      <c r="Z75" s="38" t="s">
        <v>47</v>
      </c>
      <c r="AA75" s="122" t="s">
        <v>1522</v>
      </c>
      <c r="AB75" s="119">
        <v>74</v>
      </c>
      <c r="AC75" s="42" t="s">
        <v>49</v>
      </c>
      <c r="AD75" s="37" t="s">
        <v>1523</v>
      </c>
      <c r="AE75" s="37" t="s">
        <v>1532</v>
      </c>
      <c r="AF75" s="37" t="s">
        <v>76</v>
      </c>
    </row>
    <row r="76" spans="1:32" s="8" customFormat="1" ht="19.5" hidden="1" customHeight="1" x14ac:dyDescent="0.2">
      <c r="A76" s="11"/>
      <c r="B76" s="11" t="s">
        <v>33</v>
      </c>
      <c r="C76" s="11" t="s">
        <v>77</v>
      </c>
      <c r="D76" s="11" t="s">
        <v>35</v>
      </c>
      <c r="E76" s="11" t="s">
        <v>36</v>
      </c>
      <c r="F76" s="11" t="s">
        <v>78</v>
      </c>
      <c r="G76" s="12" t="s">
        <v>38</v>
      </c>
      <c r="H76" s="92"/>
      <c r="I76" s="12" t="s">
        <v>89</v>
      </c>
      <c r="J76" s="12" t="s">
        <v>147</v>
      </c>
      <c r="K76" s="14"/>
      <c r="L76" s="11"/>
      <c r="M76" s="11"/>
      <c r="N76" s="11"/>
      <c r="O76" s="15" t="s">
        <v>151</v>
      </c>
      <c r="P76" s="16"/>
      <c r="Q76" s="17"/>
      <c r="R76" s="17"/>
      <c r="S76" s="17"/>
      <c r="T76" s="16"/>
      <c r="U76" s="18"/>
      <c r="V76" s="18"/>
      <c r="W76" s="18"/>
      <c r="X76" s="18"/>
      <c r="Y76" s="15"/>
      <c r="Z76" s="15"/>
      <c r="AA76" s="121" t="s">
        <v>1522</v>
      </c>
      <c r="AB76" s="118">
        <v>75</v>
      </c>
      <c r="AC76" s="89" t="s">
        <v>49</v>
      </c>
      <c r="AD76" s="88" t="s">
        <v>1523</v>
      </c>
      <c r="AE76" s="18"/>
      <c r="AF76" s="11"/>
    </row>
    <row r="77" spans="1:32" s="8" customFormat="1" ht="19.5" hidden="1" customHeight="1" x14ac:dyDescent="0.2">
      <c r="A77" s="11"/>
      <c r="B77" s="11" t="s">
        <v>33</v>
      </c>
      <c r="C77" s="11" t="s">
        <v>77</v>
      </c>
      <c r="D77" s="11" t="s">
        <v>35</v>
      </c>
      <c r="E77" s="11" t="s">
        <v>36</v>
      </c>
      <c r="F77" s="11" t="s">
        <v>78</v>
      </c>
      <c r="G77" s="12" t="s">
        <v>38</v>
      </c>
      <c r="H77" s="92"/>
      <c r="I77" s="12" t="s">
        <v>89</v>
      </c>
      <c r="J77" s="12" t="s">
        <v>152</v>
      </c>
      <c r="K77" s="14"/>
      <c r="L77" s="11"/>
      <c r="M77" s="11"/>
      <c r="N77" s="11"/>
      <c r="O77" s="15" t="s">
        <v>151</v>
      </c>
      <c r="P77" s="16"/>
      <c r="Q77" s="17"/>
      <c r="R77" s="17"/>
      <c r="S77" s="17"/>
      <c r="T77" s="16"/>
      <c r="U77" s="18"/>
      <c r="V77" s="18"/>
      <c r="W77" s="18"/>
      <c r="X77" s="18"/>
      <c r="Y77" s="15"/>
      <c r="Z77" s="15"/>
      <c r="AA77" s="121" t="s">
        <v>1522</v>
      </c>
      <c r="AB77" s="118">
        <v>76</v>
      </c>
      <c r="AC77" s="89" t="s">
        <v>49</v>
      </c>
      <c r="AD77" s="88" t="s">
        <v>1523</v>
      </c>
      <c r="AE77" s="18"/>
      <c r="AF77" s="11"/>
    </row>
    <row r="78" spans="1:32" s="8" customFormat="1" ht="19.5" customHeight="1" x14ac:dyDescent="0.2">
      <c r="A78" s="37">
        <v>46</v>
      </c>
      <c r="B78" s="37" t="s">
        <v>33</v>
      </c>
      <c r="C78" s="37" t="s">
        <v>77</v>
      </c>
      <c r="D78" s="37" t="s">
        <v>35</v>
      </c>
      <c r="E78" s="37" t="s">
        <v>36</v>
      </c>
      <c r="F78" s="37" t="s">
        <v>78</v>
      </c>
      <c r="G78" s="37" t="s">
        <v>38</v>
      </c>
      <c r="H78" s="92">
        <v>50000000</v>
      </c>
      <c r="I78" s="38" t="s">
        <v>153</v>
      </c>
      <c r="J78" s="38" t="s">
        <v>153</v>
      </c>
      <c r="K78" s="37" t="s">
        <v>41</v>
      </c>
      <c r="L78" s="37" t="s">
        <v>80</v>
      </c>
      <c r="M78" s="37"/>
      <c r="N78" s="37" t="s">
        <v>154</v>
      </c>
      <c r="O78" s="38" t="s">
        <v>155</v>
      </c>
      <c r="P78" s="37" t="s">
        <v>125</v>
      </c>
      <c r="Q78" s="40">
        <v>44237</v>
      </c>
      <c r="R78" s="40"/>
      <c r="S78" s="40">
        <v>44316</v>
      </c>
      <c r="T78" s="37">
        <v>5</v>
      </c>
      <c r="U78" s="41" t="s">
        <v>156</v>
      </c>
      <c r="V78" s="110">
        <f>50000000-26335575</f>
        <v>23664425</v>
      </c>
      <c r="W78" s="41"/>
      <c r="X78" s="73">
        <f>50000000-26335575</f>
        <v>23664425</v>
      </c>
      <c r="Y78" s="38" t="s">
        <v>42</v>
      </c>
      <c r="Z78" s="38" t="s">
        <v>47</v>
      </c>
      <c r="AA78" s="122" t="s">
        <v>1522</v>
      </c>
      <c r="AB78" s="119">
        <v>77</v>
      </c>
      <c r="AC78" s="42" t="s">
        <v>49</v>
      </c>
      <c r="AD78" s="37" t="s">
        <v>1523</v>
      </c>
      <c r="AE78" s="37" t="s">
        <v>1532</v>
      </c>
      <c r="AF78" s="37" t="s">
        <v>76</v>
      </c>
    </row>
    <row r="79" spans="1:32" s="8" customFormat="1" ht="19.5" hidden="1" customHeight="1" x14ac:dyDescent="0.2">
      <c r="A79" s="11"/>
      <c r="B79" s="11" t="s">
        <v>33</v>
      </c>
      <c r="C79" s="11" t="s">
        <v>77</v>
      </c>
      <c r="D79" s="11" t="s">
        <v>35</v>
      </c>
      <c r="E79" s="11" t="s">
        <v>36</v>
      </c>
      <c r="F79" s="11" t="s">
        <v>78</v>
      </c>
      <c r="G79" s="12" t="s">
        <v>38</v>
      </c>
      <c r="H79" s="92"/>
      <c r="I79" s="12" t="s">
        <v>89</v>
      </c>
      <c r="J79" s="12" t="s">
        <v>153</v>
      </c>
      <c r="K79" s="14"/>
      <c r="L79" s="11"/>
      <c r="M79" s="11"/>
      <c r="N79" s="11"/>
      <c r="O79" s="15" t="s">
        <v>157</v>
      </c>
      <c r="P79" s="16"/>
      <c r="Q79" s="17"/>
      <c r="R79" s="17"/>
      <c r="S79" s="17"/>
      <c r="T79" s="16"/>
      <c r="U79" s="18"/>
      <c r="V79" s="18"/>
      <c r="W79" s="18"/>
      <c r="X79" s="18"/>
      <c r="Y79" s="15"/>
      <c r="Z79" s="15"/>
      <c r="AA79" s="121" t="s">
        <v>1522</v>
      </c>
      <c r="AB79" s="118">
        <v>78</v>
      </c>
      <c r="AC79" s="89" t="s">
        <v>49</v>
      </c>
      <c r="AD79" s="88" t="s">
        <v>1523</v>
      </c>
      <c r="AE79" s="16"/>
      <c r="AF79" s="11"/>
    </row>
    <row r="80" spans="1:32" s="8" customFormat="1" ht="19.5" hidden="1" customHeight="1" x14ac:dyDescent="0.2">
      <c r="A80" s="11"/>
      <c r="B80" s="11" t="s">
        <v>33</v>
      </c>
      <c r="C80" s="11" t="s">
        <v>77</v>
      </c>
      <c r="D80" s="11" t="s">
        <v>35</v>
      </c>
      <c r="E80" s="11" t="s">
        <v>36</v>
      </c>
      <c r="F80" s="11" t="s">
        <v>78</v>
      </c>
      <c r="G80" s="12" t="s">
        <v>38</v>
      </c>
      <c r="H80" s="92"/>
      <c r="I80" s="12" t="s">
        <v>89</v>
      </c>
      <c r="J80" s="12" t="s">
        <v>123</v>
      </c>
      <c r="K80" s="14"/>
      <c r="L80" s="11"/>
      <c r="M80" s="11"/>
      <c r="N80" s="11"/>
      <c r="O80" s="15" t="s">
        <v>157</v>
      </c>
      <c r="P80" s="16"/>
      <c r="Q80" s="17"/>
      <c r="R80" s="17"/>
      <c r="S80" s="17"/>
      <c r="T80" s="16"/>
      <c r="U80" s="18"/>
      <c r="V80" s="18"/>
      <c r="W80" s="18"/>
      <c r="X80" s="18"/>
      <c r="Y80" s="15"/>
      <c r="Z80" s="15"/>
      <c r="AA80" s="121" t="s">
        <v>1522</v>
      </c>
      <c r="AB80" s="118">
        <v>79</v>
      </c>
      <c r="AC80" s="89" t="s">
        <v>49</v>
      </c>
      <c r="AD80" s="88" t="s">
        <v>1523</v>
      </c>
      <c r="AE80" s="18"/>
      <c r="AF80" s="11"/>
    </row>
    <row r="81" spans="1:32" s="8" customFormat="1" ht="19.5" customHeight="1" x14ac:dyDescent="0.2">
      <c r="A81" s="37">
        <v>47</v>
      </c>
      <c r="B81" s="37" t="s">
        <v>33</v>
      </c>
      <c r="C81" s="37" t="s">
        <v>77</v>
      </c>
      <c r="D81" s="37" t="s">
        <v>35</v>
      </c>
      <c r="E81" s="37" t="s">
        <v>36</v>
      </c>
      <c r="F81" s="37" t="s">
        <v>78</v>
      </c>
      <c r="G81" s="37" t="s">
        <v>38</v>
      </c>
      <c r="H81" s="92">
        <v>50000000</v>
      </c>
      <c r="I81" s="38" t="s">
        <v>153</v>
      </c>
      <c r="J81" s="38" t="s">
        <v>158</v>
      </c>
      <c r="K81" s="37" t="s">
        <v>41</v>
      </c>
      <c r="L81" s="37" t="s">
        <v>80</v>
      </c>
      <c r="M81" s="37"/>
      <c r="N81" s="37" t="s">
        <v>159</v>
      </c>
      <c r="O81" s="38" t="s">
        <v>160</v>
      </c>
      <c r="P81" s="37" t="s">
        <v>125</v>
      </c>
      <c r="Q81" s="40">
        <v>44237</v>
      </c>
      <c r="R81" s="40"/>
      <c r="S81" s="40">
        <v>44316</v>
      </c>
      <c r="T81" s="37">
        <v>5</v>
      </c>
      <c r="U81" s="41" t="s">
        <v>156</v>
      </c>
      <c r="V81" s="110">
        <f>50000000-26335574</f>
        <v>23664426</v>
      </c>
      <c r="W81" s="41"/>
      <c r="X81" s="73">
        <f>50000000-26335574</f>
        <v>23664426</v>
      </c>
      <c r="Y81" s="38" t="s">
        <v>42</v>
      </c>
      <c r="Z81" s="38" t="s">
        <v>47</v>
      </c>
      <c r="AA81" s="122" t="s">
        <v>1522</v>
      </c>
      <c r="AB81" s="119">
        <v>80</v>
      </c>
      <c r="AC81" s="42" t="s">
        <v>49</v>
      </c>
      <c r="AD81" s="37" t="s">
        <v>1523</v>
      </c>
      <c r="AE81" s="37" t="s">
        <v>1532</v>
      </c>
      <c r="AF81" s="37" t="s">
        <v>76</v>
      </c>
    </row>
    <row r="82" spans="1:32" s="8" customFormat="1" ht="19.5" hidden="1" customHeight="1" x14ac:dyDescent="0.2">
      <c r="A82" s="11"/>
      <c r="B82" s="11" t="s">
        <v>33</v>
      </c>
      <c r="C82" s="11" t="s">
        <v>77</v>
      </c>
      <c r="D82" s="11" t="s">
        <v>35</v>
      </c>
      <c r="E82" s="11" t="s">
        <v>36</v>
      </c>
      <c r="F82" s="11" t="s">
        <v>78</v>
      </c>
      <c r="G82" s="12" t="s">
        <v>38</v>
      </c>
      <c r="H82" s="94"/>
      <c r="I82" s="12" t="s">
        <v>89</v>
      </c>
      <c r="J82" s="12" t="s">
        <v>161</v>
      </c>
      <c r="K82" s="14"/>
      <c r="L82" s="11"/>
      <c r="M82" s="11"/>
      <c r="N82" s="11"/>
      <c r="O82" s="15" t="s">
        <v>162</v>
      </c>
      <c r="P82" s="16"/>
      <c r="Q82" s="17"/>
      <c r="R82" s="17"/>
      <c r="S82" s="17"/>
      <c r="T82" s="16"/>
      <c r="U82" s="18"/>
      <c r="V82" s="18"/>
      <c r="W82" s="18"/>
      <c r="X82" s="18"/>
      <c r="Y82" s="15"/>
      <c r="Z82" s="15"/>
      <c r="AA82" s="121" t="s">
        <v>1522</v>
      </c>
      <c r="AB82" s="118">
        <v>81</v>
      </c>
      <c r="AC82" s="89" t="s">
        <v>49</v>
      </c>
      <c r="AD82" s="88" t="s">
        <v>1523</v>
      </c>
      <c r="AE82" s="16"/>
      <c r="AF82" s="11"/>
    </row>
    <row r="83" spans="1:32" s="8" customFormat="1" ht="19.5" hidden="1" customHeight="1" x14ac:dyDescent="0.2">
      <c r="A83" s="11"/>
      <c r="B83" s="11" t="s">
        <v>33</v>
      </c>
      <c r="C83" s="11" t="s">
        <v>77</v>
      </c>
      <c r="D83" s="11" t="s">
        <v>35</v>
      </c>
      <c r="E83" s="11" t="s">
        <v>36</v>
      </c>
      <c r="F83" s="11" t="s">
        <v>78</v>
      </c>
      <c r="G83" s="12" t="s">
        <v>38</v>
      </c>
      <c r="H83" s="92"/>
      <c r="I83" s="12" t="s">
        <v>89</v>
      </c>
      <c r="J83" s="12" t="s">
        <v>163</v>
      </c>
      <c r="K83" s="14"/>
      <c r="L83" s="11"/>
      <c r="M83" s="11"/>
      <c r="N83" s="11"/>
      <c r="O83" s="15" t="s">
        <v>162</v>
      </c>
      <c r="P83" s="16"/>
      <c r="Q83" s="17"/>
      <c r="R83" s="17"/>
      <c r="S83" s="17"/>
      <c r="T83" s="16"/>
      <c r="U83" s="18"/>
      <c r="V83" s="18"/>
      <c r="W83" s="18"/>
      <c r="X83" s="18"/>
      <c r="Y83" s="15"/>
      <c r="Z83" s="15"/>
      <c r="AA83" s="121" t="s">
        <v>1522</v>
      </c>
      <c r="AB83" s="118">
        <v>82</v>
      </c>
      <c r="AC83" s="89" t="s">
        <v>49</v>
      </c>
      <c r="AD83" s="88" t="s">
        <v>1523</v>
      </c>
      <c r="AE83" s="18"/>
      <c r="AF83" s="11"/>
    </row>
    <row r="84" spans="1:32" s="8" customFormat="1" ht="19.5" customHeight="1" x14ac:dyDescent="0.2">
      <c r="A84" s="37">
        <v>48</v>
      </c>
      <c r="B84" s="37" t="s">
        <v>33</v>
      </c>
      <c r="C84" s="37" t="s">
        <v>77</v>
      </c>
      <c r="D84" s="37" t="s">
        <v>35</v>
      </c>
      <c r="E84" s="37" t="s">
        <v>36</v>
      </c>
      <c r="F84" s="37" t="s">
        <v>78</v>
      </c>
      <c r="G84" s="37" t="s">
        <v>38</v>
      </c>
      <c r="H84" s="92">
        <v>69000000</v>
      </c>
      <c r="I84" s="38" t="s">
        <v>123</v>
      </c>
      <c r="J84" s="38" t="s">
        <v>164</v>
      </c>
      <c r="K84" s="37" t="s">
        <v>41</v>
      </c>
      <c r="L84" s="37" t="s">
        <v>80</v>
      </c>
      <c r="M84" s="37"/>
      <c r="N84" s="37">
        <v>73152100</v>
      </c>
      <c r="O84" s="38" t="s">
        <v>165</v>
      </c>
      <c r="P84" s="37" t="s">
        <v>125</v>
      </c>
      <c r="Q84" s="40">
        <v>44237</v>
      </c>
      <c r="R84" s="40"/>
      <c r="S84" s="40">
        <v>44316</v>
      </c>
      <c r="T84" s="37">
        <v>5</v>
      </c>
      <c r="U84" s="41" t="s">
        <v>156</v>
      </c>
      <c r="V84" s="110">
        <v>69000000</v>
      </c>
      <c r="W84" s="41"/>
      <c r="X84" s="73">
        <v>69000000</v>
      </c>
      <c r="Y84" s="38" t="s">
        <v>42</v>
      </c>
      <c r="Z84" s="38" t="s">
        <v>47</v>
      </c>
      <c r="AA84" s="122" t="s">
        <v>1522</v>
      </c>
      <c r="AB84" s="119">
        <v>83</v>
      </c>
      <c r="AC84" s="42" t="s">
        <v>49</v>
      </c>
      <c r="AD84" s="37" t="s">
        <v>1523</v>
      </c>
      <c r="AE84" s="37" t="s">
        <v>1532</v>
      </c>
      <c r="AF84" s="37" t="s">
        <v>76</v>
      </c>
    </row>
    <row r="85" spans="1:32" s="8" customFormat="1" ht="19.5" hidden="1" customHeight="1" x14ac:dyDescent="0.2">
      <c r="A85" s="11"/>
      <c r="B85" s="11" t="s">
        <v>33</v>
      </c>
      <c r="C85" s="11" t="s">
        <v>77</v>
      </c>
      <c r="D85" s="11" t="s">
        <v>35</v>
      </c>
      <c r="E85" s="11" t="s">
        <v>36</v>
      </c>
      <c r="F85" s="11" t="s">
        <v>78</v>
      </c>
      <c r="G85" s="12" t="s">
        <v>38</v>
      </c>
      <c r="H85" s="92"/>
      <c r="I85" s="12" t="s">
        <v>89</v>
      </c>
      <c r="J85" s="12" t="s">
        <v>161</v>
      </c>
      <c r="K85" s="14"/>
      <c r="L85" s="11"/>
      <c r="M85" s="11"/>
      <c r="N85" s="11"/>
      <c r="O85" s="15" t="s">
        <v>166</v>
      </c>
      <c r="P85" s="16"/>
      <c r="Q85" s="17"/>
      <c r="R85" s="17"/>
      <c r="S85" s="17"/>
      <c r="T85" s="16"/>
      <c r="U85" s="18"/>
      <c r="V85" s="18"/>
      <c r="W85" s="18"/>
      <c r="X85" s="18"/>
      <c r="Y85" s="15"/>
      <c r="Z85" s="15"/>
      <c r="AA85" s="121" t="s">
        <v>1522</v>
      </c>
      <c r="AB85" s="118">
        <v>84</v>
      </c>
      <c r="AC85" s="89" t="s">
        <v>49</v>
      </c>
      <c r="AD85" s="88" t="s">
        <v>1523</v>
      </c>
      <c r="AE85" s="16"/>
      <c r="AF85" s="11"/>
    </row>
    <row r="86" spans="1:32" s="8" customFormat="1" ht="19.5" hidden="1" customHeight="1" x14ac:dyDescent="0.2">
      <c r="A86" s="11"/>
      <c r="B86" s="11" t="s">
        <v>33</v>
      </c>
      <c r="C86" s="11" t="s">
        <v>77</v>
      </c>
      <c r="D86" s="11" t="s">
        <v>35</v>
      </c>
      <c r="E86" s="11" t="s">
        <v>36</v>
      </c>
      <c r="F86" s="11" t="s">
        <v>78</v>
      </c>
      <c r="G86" s="12" t="s">
        <v>38</v>
      </c>
      <c r="H86" s="92"/>
      <c r="I86" s="12" t="s">
        <v>89</v>
      </c>
      <c r="J86" s="12" t="s">
        <v>163</v>
      </c>
      <c r="K86" s="14"/>
      <c r="L86" s="11"/>
      <c r="M86" s="11"/>
      <c r="N86" s="11"/>
      <c r="O86" s="15" t="s">
        <v>166</v>
      </c>
      <c r="P86" s="16"/>
      <c r="Q86" s="17"/>
      <c r="R86" s="17"/>
      <c r="S86" s="17"/>
      <c r="T86" s="16"/>
      <c r="U86" s="18"/>
      <c r="V86" s="18"/>
      <c r="W86" s="18"/>
      <c r="X86" s="18"/>
      <c r="Y86" s="15"/>
      <c r="Z86" s="15"/>
      <c r="AA86" s="121" t="s">
        <v>1522</v>
      </c>
      <c r="AB86" s="118">
        <v>85</v>
      </c>
      <c r="AC86" s="89" t="s">
        <v>49</v>
      </c>
      <c r="AD86" s="88" t="s">
        <v>1523</v>
      </c>
      <c r="AE86" s="18"/>
      <c r="AF86" s="11"/>
    </row>
    <row r="87" spans="1:32" s="8" customFormat="1" ht="19.5" customHeight="1" x14ac:dyDescent="0.2">
      <c r="A87" s="37">
        <v>49</v>
      </c>
      <c r="B87" s="37" t="s">
        <v>167</v>
      </c>
      <c r="C87" s="37" t="s">
        <v>168</v>
      </c>
      <c r="D87" s="37" t="s">
        <v>35</v>
      </c>
      <c r="E87" s="37" t="s">
        <v>169</v>
      </c>
      <c r="F87" s="37" t="s">
        <v>170</v>
      </c>
      <c r="G87" s="38" t="s">
        <v>171</v>
      </c>
      <c r="H87" s="92">
        <v>22800000</v>
      </c>
      <c r="I87" s="38" t="s">
        <v>172</v>
      </c>
      <c r="J87" s="38" t="s">
        <v>173</v>
      </c>
      <c r="K87" s="37"/>
      <c r="L87" s="37"/>
      <c r="M87" s="37"/>
      <c r="N87" s="37">
        <v>80111600</v>
      </c>
      <c r="O87" s="38" t="s">
        <v>174</v>
      </c>
      <c r="P87" s="37" t="s">
        <v>1461</v>
      </c>
      <c r="Q87" s="40">
        <v>44230</v>
      </c>
      <c r="R87" s="40"/>
      <c r="S87" s="40">
        <v>44237</v>
      </c>
      <c r="T87" s="37">
        <v>8</v>
      </c>
      <c r="U87" s="41" t="s">
        <v>83</v>
      </c>
      <c r="V87" s="110">
        <v>22800000</v>
      </c>
      <c r="W87" s="41">
        <v>2850000</v>
      </c>
      <c r="X87" s="73">
        <v>22800000</v>
      </c>
      <c r="Y87" s="38" t="s">
        <v>42</v>
      </c>
      <c r="Z87" s="38" t="s">
        <v>47</v>
      </c>
      <c r="AA87" s="122" t="s">
        <v>1522</v>
      </c>
      <c r="AB87" s="119">
        <v>86</v>
      </c>
      <c r="AC87" s="42" t="s">
        <v>175</v>
      </c>
      <c r="AD87" s="151" t="s">
        <v>176</v>
      </c>
      <c r="AE87" s="41" t="s">
        <v>1344</v>
      </c>
      <c r="AF87" s="37" t="s">
        <v>76</v>
      </c>
    </row>
    <row r="88" spans="1:32" s="8" customFormat="1" ht="19.5" hidden="1" customHeight="1" x14ac:dyDescent="0.2">
      <c r="A88" s="11"/>
      <c r="B88" s="11" t="s">
        <v>167</v>
      </c>
      <c r="C88" s="11" t="s">
        <v>168</v>
      </c>
      <c r="D88" s="11" t="s">
        <v>35</v>
      </c>
      <c r="E88" s="11" t="s">
        <v>169</v>
      </c>
      <c r="F88" s="11" t="s">
        <v>170</v>
      </c>
      <c r="G88" s="12" t="s">
        <v>171</v>
      </c>
      <c r="H88" s="23"/>
      <c r="I88" s="12" t="s">
        <v>172</v>
      </c>
      <c r="J88" s="12" t="s">
        <v>177</v>
      </c>
      <c r="K88" s="14"/>
      <c r="L88" s="11"/>
      <c r="M88" s="11"/>
      <c r="N88" s="11"/>
      <c r="O88" s="15"/>
      <c r="P88" s="16"/>
      <c r="Q88" s="17"/>
      <c r="R88" s="17"/>
      <c r="S88" s="17"/>
      <c r="T88" s="16"/>
      <c r="U88" s="18"/>
      <c r="V88" s="18"/>
      <c r="W88" s="18"/>
      <c r="X88" s="18"/>
      <c r="Y88" s="15"/>
      <c r="Z88" s="15"/>
      <c r="AA88" s="121" t="s">
        <v>1522</v>
      </c>
      <c r="AB88" s="118">
        <v>87</v>
      </c>
      <c r="AC88" s="89" t="s">
        <v>175</v>
      </c>
      <c r="AD88" s="29" t="s">
        <v>176</v>
      </c>
      <c r="AE88" s="18"/>
      <c r="AF88" s="11"/>
    </row>
    <row r="89" spans="1:32" s="8" customFormat="1" ht="19.5" customHeight="1" x14ac:dyDescent="0.2">
      <c r="A89" s="37">
        <v>50</v>
      </c>
      <c r="B89" s="37" t="s">
        <v>167</v>
      </c>
      <c r="C89" s="37" t="s">
        <v>168</v>
      </c>
      <c r="D89" s="37" t="s">
        <v>35</v>
      </c>
      <c r="E89" s="37" t="s">
        <v>169</v>
      </c>
      <c r="F89" s="37" t="s">
        <v>170</v>
      </c>
      <c r="G89" s="38" t="s">
        <v>171</v>
      </c>
      <c r="H89" s="92">
        <v>40800000</v>
      </c>
      <c r="I89" s="38" t="s">
        <v>172</v>
      </c>
      <c r="J89" s="38" t="s">
        <v>173</v>
      </c>
      <c r="K89" s="37"/>
      <c r="L89" s="37"/>
      <c r="M89" s="37"/>
      <c r="N89" s="37">
        <v>80111600</v>
      </c>
      <c r="O89" s="38" t="s">
        <v>178</v>
      </c>
      <c r="P89" s="37" t="s">
        <v>82</v>
      </c>
      <c r="Q89" s="40">
        <v>44230</v>
      </c>
      <c r="R89" s="40"/>
      <c r="S89" s="40">
        <v>44237</v>
      </c>
      <c r="T89" s="37">
        <v>8</v>
      </c>
      <c r="U89" s="41" t="s">
        <v>83</v>
      </c>
      <c r="V89" s="110">
        <v>40800000</v>
      </c>
      <c r="W89" s="41">
        <v>5100000</v>
      </c>
      <c r="X89" s="73">
        <v>40800000</v>
      </c>
      <c r="Y89" s="38" t="s">
        <v>42</v>
      </c>
      <c r="Z89" s="38" t="s">
        <v>47</v>
      </c>
      <c r="AA89" s="122" t="s">
        <v>1522</v>
      </c>
      <c r="AB89" s="119">
        <v>88</v>
      </c>
      <c r="AC89" s="42" t="s">
        <v>175</v>
      </c>
      <c r="AD89" s="151" t="s">
        <v>176</v>
      </c>
      <c r="AE89" s="41" t="s">
        <v>1344</v>
      </c>
      <c r="AF89" s="37" t="s">
        <v>76</v>
      </c>
    </row>
    <row r="90" spans="1:32" s="8" customFormat="1" ht="19.5" hidden="1" customHeight="1" x14ac:dyDescent="0.2">
      <c r="A90" s="11"/>
      <c r="B90" s="11" t="s">
        <v>167</v>
      </c>
      <c r="C90" s="11" t="s">
        <v>168</v>
      </c>
      <c r="D90" s="11" t="s">
        <v>35</v>
      </c>
      <c r="E90" s="11" t="s">
        <v>169</v>
      </c>
      <c r="F90" s="11" t="s">
        <v>170</v>
      </c>
      <c r="G90" s="12" t="s">
        <v>171</v>
      </c>
      <c r="H90" s="92"/>
      <c r="I90" s="12" t="s">
        <v>172</v>
      </c>
      <c r="J90" s="12" t="s">
        <v>177</v>
      </c>
      <c r="K90" s="14"/>
      <c r="L90" s="11"/>
      <c r="M90" s="11"/>
      <c r="N90" s="11"/>
      <c r="O90" s="15"/>
      <c r="P90" s="16"/>
      <c r="Q90" s="17"/>
      <c r="R90" s="17"/>
      <c r="S90" s="17"/>
      <c r="T90" s="16"/>
      <c r="U90" s="18"/>
      <c r="V90" s="18"/>
      <c r="W90" s="18"/>
      <c r="X90" s="18"/>
      <c r="Y90" s="15"/>
      <c r="Z90" s="15"/>
      <c r="AA90" s="121" t="s">
        <v>1522</v>
      </c>
      <c r="AB90" s="118">
        <v>89</v>
      </c>
      <c r="AC90" s="89" t="s">
        <v>175</v>
      </c>
      <c r="AD90" s="29" t="s">
        <v>176</v>
      </c>
      <c r="AE90" s="18"/>
      <c r="AF90" s="11"/>
    </row>
    <row r="91" spans="1:32" s="8" customFormat="1" ht="19.5" customHeight="1" x14ac:dyDescent="0.2">
      <c r="A91" s="37">
        <v>51</v>
      </c>
      <c r="B91" s="37" t="s">
        <v>167</v>
      </c>
      <c r="C91" s="37" t="s">
        <v>168</v>
      </c>
      <c r="D91" s="37" t="s">
        <v>35</v>
      </c>
      <c r="E91" s="37" t="s">
        <v>169</v>
      </c>
      <c r="F91" s="37" t="s">
        <v>170</v>
      </c>
      <c r="G91" s="38" t="s">
        <v>179</v>
      </c>
      <c r="H91" s="92">
        <v>54400000</v>
      </c>
      <c r="I91" s="38" t="s">
        <v>180</v>
      </c>
      <c r="J91" s="38" t="s">
        <v>181</v>
      </c>
      <c r="K91" s="37"/>
      <c r="L91" s="37"/>
      <c r="M91" s="37"/>
      <c r="N91" s="37">
        <v>80111600</v>
      </c>
      <c r="O91" s="38" t="s">
        <v>182</v>
      </c>
      <c r="P91" s="37" t="s">
        <v>82</v>
      </c>
      <c r="Q91" s="40">
        <v>44214</v>
      </c>
      <c r="R91" s="40"/>
      <c r="S91" s="40">
        <v>44226</v>
      </c>
      <c r="T91" s="37">
        <v>8</v>
      </c>
      <c r="U91" s="41" t="s">
        <v>83</v>
      </c>
      <c r="V91" s="110">
        <v>54400000</v>
      </c>
      <c r="W91" s="41">
        <v>6800000</v>
      </c>
      <c r="X91" s="73">
        <v>54400000</v>
      </c>
      <c r="Y91" s="38" t="s">
        <v>42</v>
      </c>
      <c r="Z91" s="38" t="s">
        <v>47</v>
      </c>
      <c r="AA91" s="122" t="s">
        <v>1522</v>
      </c>
      <c r="AB91" s="119">
        <v>90</v>
      </c>
      <c r="AC91" s="42" t="s">
        <v>175</v>
      </c>
      <c r="AD91" s="151" t="s">
        <v>176</v>
      </c>
      <c r="AE91" s="41" t="s">
        <v>1344</v>
      </c>
      <c r="AF91" s="37" t="s">
        <v>76</v>
      </c>
    </row>
    <row r="92" spans="1:32" s="8" customFormat="1" ht="19.5" hidden="1" customHeight="1" x14ac:dyDescent="0.2">
      <c r="A92" s="11"/>
      <c r="B92" s="11" t="s">
        <v>167</v>
      </c>
      <c r="C92" s="11" t="s">
        <v>168</v>
      </c>
      <c r="D92" s="11" t="s">
        <v>35</v>
      </c>
      <c r="E92" s="11" t="s">
        <v>169</v>
      </c>
      <c r="F92" s="11" t="s">
        <v>170</v>
      </c>
      <c r="G92" s="12" t="s">
        <v>179</v>
      </c>
      <c r="H92" s="92"/>
      <c r="I92" s="12" t="s">
        <v>180</v>
      </c>
      <c r="J92" s="12" t="s">
        <v>183</v>
      </c>
      <c r="K92" s="14"/>
      <c r="L92" s="11"/>
      <c r="M92" s="11"/>
      <c r="N92" s="11"/>
      <c r="O92" s="15"/>
      <c r="P92" s="16"/>
      <c r="Q92" s="17"/>
      <c r="R92" s="17"/>
      <c r="S92" s="17"/>
      <c r="T92" s="16"/>
      <c r="U92" s="18"/>
      <c r="V92" s="18"/>
      <c r="W92" s="18"/>
      <c r="X92" s="18"/>
      <c r="Y92" s="15"/>
      <c r="Z92" s="15"/>
      <c r="AA92" s="121" t="s">
        <v>1522</v>
      </c>
      <c r="AB92" s="118">
        <v>91</v>
      </c>
      <c r="AC92" s="89" t="s">
        <v>175</v>
      </c>
      <c r="AD92" s="29" t="s">
        <v>176</v>
      </c>
      <c r="AE92" s="18"/>
      <c r="AF92" s="11"/>
    </row>
    <row r="93" spans="1:32" s="8" customFormat="1" ht="19.5" customHeight="1" x14ac:dyDescent="0.2">
      <c r="A93" s="37">
        <v>52</v>
      </c>
      <c r="B93" s="37" t="s">
        <v>167</v>
      </c>
      <c r="C93" s="37" t="s">
        <v>168</v>
      </c>
      <c r="D93" s="37" t="s">
        <v>35</v>
      </c>
      <c r="E93" s="37" t="s">
        <v>169</v>
      </c>
      <c r="F93" s="37" t="s">
        <v>170</v>
      </c>
      <c r="G93" s="38" t="s">
        <v>171</v>
      </c>
      <c r="H93" s="92">
        <f>30800000-4000000</f>
        <v>26800000</v>
      </c>
      <c r="I93" s="38" t="s">
        <v>172</v>
      </c>
      <c r="J93" s="38" t="s">
        <v>184</v>
      </c>
      <c r="K93" s="37"/>
      <c r="L93" s="37"/>
      <c r="M93" s="37"/>
      <c r="N93" s="37">
        <v>80111600</v>
      </c>
      <c r="O93" s="38" t="s">
        <v>174</v>
      </c>
      <c r="P93" s="37" t="s">
        <v>1461</v>
      </c>
      <c r="Q93" s="40">
        <v>44236</v>
      </c>
      <c r="R93" s="40"/>
      <c r="S93" s="40">
        <v>44238</v>
      </c>
      <c r="T93" s="37">
        <v>8</v>
      </c>
      <c r="U93" s="41" t="s">
        <v>83</v>
      </c>
      <c r="V93" s="110">
        <f>30800000-4000000</f>
        <v>26800000</v>
      </c>
      <c r="W93" s="41">
        <v>3850000</v>
      </c>
      <c r="X93" s="73">
        <f>30800000-4000000</f>
        <v>26800000</v>
      </c>
      <c r="Y93" s="38" t="s">
        <v>42</v>
      </c>
      <c r="Z93" s="38" t="s">
        <v>47</v>
      </c>
      <c r="AA93" s="122" t="s">
        <v>1522</v>
      </c>
      <c r="AB93" s="119">
        <v>92</v>
      </c>
      <c r="AC93" s="42" t="s">
        <v>175</v>
      </c>
      <c r="AD93" s="151" t="s">
        <v>176</v>
      </c>
      <c r="AE93" s="41" t="s">
        <v>1344</v>
      </c>
      <c r="AF93" s="37" t="s">
        <v>76</v>
      </c>
    </row>
    <row r="94" spans="1:32" s="8" customFormat="1" ht="19.5" hidden="1" customHeight="1" x14ac:dyDescent="0.2">
      <c r="A94" s="11"/>
      <c r="B94" s="11" t="s">
        <v>167</v>
      </c>
      <c r="C94" s="11" t="s">
        <v>168</v>
      </c>
      <c r="D94" s="11" t="s">
        <v>35</v>
      </c>
      <c r="E94" s="11" t="s">
        <v>169</v>
      </c>
      <c r="F94" s="11" t="s">
        <v>170</v>
      </c>
      <c r="G94" s="12" t="s">
        <v>171</v>
      </c>
      <c r="H94" s="92"/>
      <c r="I94" s="12" t="s">
        <v>172</v>
      </c>
      <c r="J94" s="12" t="s">
        <v>184</v>
      </c>
      <c r="K94" s="14"/>
      <c r="L94" s="11"/>
      <c r="M94" s="11"/>
      <c r="N94" s="11"/>
      <c r="O94" s="15"/>
      <c r="P94" s="16"/>
      <c r="Q94" s="17"/>
      <c r="R94" s="17"/>
      <c r="S94" s="17"/>
      <c r="T94" s="16"/>
      <c r="U94" s="18"/>
      <c r="V94" s="18"/>
      <c r="W94" s="18"/>
      <c r="X94" s="18"/>
      <c r="Y94" s="15"/>
      <c r="Z94" s="15"/>
      <c r="AA94" s="121" t="s">
        <v>1522</v>
      </c>
      <c r="AB94" s="118">
        <v>93</v>
      </c>
      <c r="AC94" s="89" t="s">
        <v>175</v>
      </c>
      <c r="AD94" s="29" t="s">
        <v>176</v>
      </c>
      <c r="AE94" s="18"/>
      <c r="AF94" s="11"/>
    </row>
    <row r="95" spans="1:32" s="8" customFormat="1" ht="19.5" customHeight="1" x14ac:dyDescent="0.2">
      <c r="A95" s="37">
        <v>53</v>
      </c>
      <c r="B95" s="37" t="s">
        <v>167</v>
      </c>
      <c r="C95" s="37" t="s">
        <v>168</v>
      </c>
      <c r="D95" s="37" t="s">
        <v>35</v>
      </c>
      <c r="E95" s="37" t="s">
        <v>169</v>
      </c>
      <c r="F95" s="37" t="s">
        <v>170</v>
      </c>
      <c r="G95" s="38" t="s">
        <v>171</v>
      </c>
      <c r="H95" s="92">
        <v>30800000</v>
      </c>
      <c r="I95" s="38" t="s">
        <v>172</v>
      </c>
      <c r="J95" s="38" t="s">
        <v>185</v>
      </c>
      <c r="K95" s="37"/>
      <c r="L95" s="37"/>
      <c r="M95" s="37"/>
      <c r="N95" s="37">
        <v>80111600</v>
      </c>
      <c r="O95" s="38" t="s">
        <v>186</v>
      </c>
      <c r="P95" s="37" t="s">
        <v>82</v>
      </c>
      <c r="Q95" s="40">
        <v>44236</v>
      </c>
      <c r="R95" s="40"/>
      <c r="S95" s="40">
        <v>44238</v>
      </c>
      <c r="T95" s="37">
        <v>8</v>
      </c>
      <c r="U95" s="41" t="s">
        <v>83</v>
      </c>
      <c r="V95" s="110">
        <v>30800000</v>
      </c>
      <c r="W95" s="41">
        <v>3850000</v>
      </c>
      <c r="X95" s="73">
        <v>30800000</v>
      </c>
      <c r="Y95" s="38" t="s">
        <v>42</v>
      </c>
      <c r="Z95" s="38" t="s">
        <v>47</v>
      </c>
      <c r="AA95" s="122" t="s">
        <v>1522</v>
      </c>
      <c r="AB95" s="119">
        <v>94</v>
      </c>
      <c r="AC95" s="42" t="s">
        <v>175</v>
      </c>
      <c r="AD95" s="151" t="s">
        <v>176</v>
      </c>
      <c r="AE95" s="41" t="s">
        <v>1344</v>
      </c>
      <c r="AF95" s="37" t="s">
        <v>76</v>
      </c>
    </row>
    <row r="96" spans="1:32" s="8" customFormat="1" ht="19.5" hidden="1" customHeight="1" x14ac:dyDescent="0.2">
      <c r="A96" s="11"/>
      <c r="B96" s="11" t="s">
        <v>167</v>
      </c>
      <c r="C96" s="11" t="s">
        <v>168</v>
      </c>
      <c r="D96" s="11" t="s">
        <v>35</v>
      </c>
      <c r="E96" s="11" t="s">
        <v>169</v>
      </c>
      <c r="F96" s="11" t="s">
        <v>170</v>
      </c>
      <c r="G96" s="12" t="s">
        <v>171</v>
      </c>
      <c r="H96" s="92"/>
      <c r="I96" s="12" t="s">
        <v>172</v>
      </c>
      <c r="J96" s="12" t="s">
        <v>185</v>
      </c>
      <c r="K96" s="14"/>
      <c r="L96" s="11"/>
      <c r="M96" s="11"/>
      <c r="N96" s="11"/>
      <c r="O96" s="15"/>
      <c r="P96" s="16"/>
      <c r="Q96" s="17"/>
      <c r="R96" s="17"/>
      <c r="S96" s="17"/>
      <c r="T96" s="16"/>
      <c r="U96" s="18"/>
      <c r="V96" s="18"/>
      <c r="W96" s="18"/>
      <c r="X96" s="18"/>
      <c r="Y96" s="15"/>
      <c r="Z96" s="15"/>
      <c r="AA96" s="121" t="s">
        <v>1522</v>
      </c>
      <c r="AB96" s="118">
        <v>95</v>
      </c>
      <c r="AC96" s="89" t="s">
        <v>175</v>
      </c>
      <c r="AD96" s="29" t="s">
        <v>176</v>
      </c>
      <c r="AE96" s="18"/>
      <c r="AF96" s="11"/>
    </row>
    <row r="97" spans="1:32" s="8" customFormat="1" ht="19.5" customHeight="1" x14ac:dyDescent="0.2">
      <c r="A97" s="37">
        <v>54</v>
      </c>
      <c r="B97" s="37" t="s">
        <v>167</v>
      </c>
      <c r="C97" s="37" t="s">
        <v>168</v>
      </c>
      <c r="D97" s="37" t="s">
        <v>35</v>
      </c>
      <c r="E97" s="37" t="s">
        <v>169</v>
      </c>
      <c r="F97" s="37" t="s">
        <v>170</v>
      </c>
      <c r="G97" s="38" t="s">
        <v>171</v>
      </c>
      <c r="H97" s="92">
        <v>30800000</v>
      </c>
      <c r="I97" s="38" t="s">
        <v>172</v>
      </c>
      <c r="J97" s="38" t="s">
        <v>187</v>
      </c>
      <c r="K97" s="37"/>
      <c r="L97" s="37"/>
      <c r="M97" s="37"/>
      <c r="N97" s="37">
        <v>80111600</v>
      </c>
      <c r="O97" s="38" t="s">
        <v>188</v>
      </c>
      <c r="P97" s="37" t="s">
        <v>82</v>
      </c>
      <c r="Q97" s="40">
        <v>44236</v>
      </c>
      <c r="R97" s="40"/>
      <c r="S97" s="40">
        <v>44226</v>
      </c>
      <c r="T97" s="37">
        <v>8</v>
      </c>
      <c r="U97" s="41" t="s">
        <v>83</v>
      </c>
      <c r="V97" s="110">
        <v>30800000</v>
      </c>
      <c r="W97" s="41">
        <v>3850000</v>
      </c>
      <c r="X97" s="73">
        <v>30800000</v>
      </c>
      <c r="Y97" s="38" t="s">
        <v>42</v>
      </c>
      <c r="Z97" s="38" t="s">
        <v>47</v>
      </c>
      <c r="AA97" s="122" t="s">
        <v>1522</v>
      </c>
      <c r="AB97" s="119">
        <v>96</v>
      </c>
      <c r="AC97" s="42" t="s">
        <v>175</v>
      </c>
      <c r="AD97" s="151" t="s">
        <v>176</v>
      </c>
      <c r="AE97" s="41" t="s">
        <v>1344</v>
      </c>
      <c r="AF97" s="37" t="s">
        <v>76</v>
      </c>
    </row>
    <row r="98" spans="1:32" s="8" customFormat="1" ht="19.5" customHeight="1" x14ac:dyDescent="0.2">
      <c r="A98" s="37">
        <v>55</v>
      </c>
      <c r="B98" s="37" t="s">
        <v>167</v>
      </c>
      <c r="C98" s="37" t="s">
        <v>168</v>
      </c>
      <c r="D98" s="37" t="s">
        <v>35</v>
      </c>
      <c r="E98" s="37" t="s">
        <v>169</v>
      </c>
      <c r="F98" s="37" t="s">
        <v>170</v>
      </c>
      <c r="G98" s="38" t="s">
        <v>189</v>
      </c>
      <c r="H98" s="92">
        <v>65600000</v>
      </c>
      <c r="I98" s="38" t="s">
        <v>190</v>
      </c>
      <c r="J98" s="38" t="s">
        <v>1516</v>
      </c>
      <c r="K98" s="37"/>
      <c r="L98" s="37"/>
      <c r="M98" s="37"/>
      <c r="N98" s="37">
        <v>80111600</v>
      </c>
      <c r="O98" s="38" t="s">
        <v>191</v>
      </c>
      <c r="P98" s="37" t="s">
        <v>82</v>
      </c>
      <c r="Q98" s="40">
        <v>44208</v>
      </c>
      <c r="R98" s="40"/>
      <c r="S98" s="40">
        <v>44216</v>
      </c>
      <c r="T98" s="37">
        <v>8</v>
      </c>
      <c r="U98" s="41" t="s">
        <v>83</v>
      </c>
      <c r="V98" s="110">
        <v>65600000</v>
      </c>
      <c r="W98" s="41">
        <v>8200000</v>
      </c>
      <c r="X98" s="73">
        <v>65600000</v>
      </c>
      <c r="Y98" s="38" t="s">
        <v>42</v>
      </c>
      <c r="Z98" s="38" t="s">
        <v>47</v>
      </c>
      <c r="AA98" s="122" t="s">
        <v>1522</v>
      </c>
      <c r="AB98" s="119">
        <v>97</v>
      </c>
      <c r="AC98" s="42" t="s">
        <v>175</v>
      </c>
      <c r="AD98" s="151" t="s">
        <v>176</v>
      </c>
      <c r="AE98" s="41" t="s">
        <v>1344</v>
      </c>
      <c r="AF98" s="37" t="s">
        <v>76</v>
      </c>
    </row>
    <row r="99" spans="1:32" s="8" customFormat="1" ht="19.5" hidden="1" customHeight="1" x14ac:dyDescent="0.2">
      <c r="A99" s="11"/>
      <c r="B99" s="11" t="s">
        <v>167</v>
      </c>
      <c r="C99" s="11" t="s">
        <v>168</v>
      </c>
      <c r="D99" s="11" t="s">
        <v>35</v>
      </c>
      <c r="E99" s="11" t="s">
        <v>169</v>
      </c>
      <c r="F99" s="11" t="s">
        <v>170</v>
      </c>
      <c r="G99" s="12" t="s">
        <v>189</v>
      </c>
      <c r="H99" s="92"/>
      <c r="I99" s="12" t="s">
        <v>190</v>
      </c>
      <c r="J99" s="12" t="s">
        <v>1513</v>
      </c>
      <c r="K99" s="14"/>
      <c r="L99" s="11"/>
      <c r="M99" s="11"/>
      <c r="N99" s="11"/>
      <c r="O99" s="15"/>
      <c r="P99" s="16"/>
      <c r="Q99" s="17"/>
      <c r="R99" s="17"/>
      <c r="S99" s="17"/>
      <c r="T99" s="16"/>
      <c r="U99" s="18"/>
      <c r="V99" s="18"/>
      <c r="W99" s="18"/>
      <c r="X99" s="18"/>
      <c r="Y99" s="15"/>
      <c r="Z99" s="15"/>
      <c r="AA99" s="121" t="s">
        <v>1522</v>
      </c>
      <c r="AB99" s="118">
        <v>98</v>
      </c>
      <c r="AC99" s="89" t="s">
        <v>175</v>
      </c>
      <c r="AD99" s="29" t="s">
        <v>176</v>
      </c>
      <c r="AE99" s="18"/>
      <c r="AF99" s="11"/>
    </row>
    <row r="100" spans="1:32" s="8" customFormat="1" ht="19.5" customHeight="1" x14ac:dyDescent="0.2">
      <c r="A100" s="37">
        <v>56</v>
      </c>
      <c r="B100" s="37" t="s">
        <v>167</v>
      </c>
      <c r="C100" s="37" t="s">
        <v>168</v>
      </c>
      <c r="D100" s="37" t="s">
        <v>35</v>
      </c>
      <c r="E100" s="37" t="s">
        <v>169</v>
      </c>
      <c r="F100" s="37" t="s">
        <v>170</v>
      </c>
      <c r="G100" s="38" t="s">
        <v>189</v>
      </c>
      <c r="H100" s="92">
        <v>65600000</v>
      </c>
      <c r="I100" s="38" t="s">
        <v>190</v>
      </c>
      <c r="J100" s="38" t="s">
        <v>1517</v>
      </c>
      <c r="K100" s="37"/>
      <c r="L100" s="37"/>
      <c r="M100" s="37"/>
      <c r="N100" s="37">
        <v>80111600</v>
      </c>
      <c r="O100" s="38" t="s">
        <v>192</v>
      </c>
      <c r="P100" s="37" t="s">
        <v>82</v>
      </c>
      <c r="Q100" s="40">
        <v>44208</v>
      </c>
      <c r="R100" s="40"/>
      <c r="S100" s="40">
        <v>44216</v>
      </c>
      <c r="T100" s="37">
        <v>8</v>
      </c>
      <c r="U100" s="41" t="s">
        <v>83</v>
      </c>
      <c r="V100" s="110">
        <v>65600000</v>
      </c>
      <c r="W100" s="41">
        <v>8200000</v>
      </c>
      <c r="X100" s="73">
        <v>65600000</v>
      </c>
      <c r="Y100" s="38" t="s">
        <v>42</v>
      </c>
      <c r="Z100" s="38" t="s">
        <v>47</v>
      </c>
      <c r="AA100" s="122" t="s">
        <v>1522</v>
      </c>
      <c r="AB100" s="119">
        <v>99</v>
      </c>
      <c r="AC100" s="42" t="s">
        <v>175</v>
      </c>
      <c r="AD100" s="151" t="s">
        <v>176</v>
      </c>
      <c r="AE100" s="41" t="s">
        <v>1344</v>
      </c>
      <c r="AF100" s="37" t="s">
        <v>76</v>
      </c>
    </row>
    <row r="101" spans="1:32" s="8" customFormat="1" ht="19.5" hidden="1" customHeight="1" x14ac:dyDescent="0.2">
      <c r="A101" s="11"/>
      <c r="B101" s="11" t="s">
        <v>167</v>
      </c>
      <c r="C101" s="11" t="s">
        <v>168</v>
      </c>
      <c r="D101" s="11" t="s">
        <v>35</v>
      </c>
      <c r="E101" s="11" t="s">
        <v>169</v>
      </c>
      <c r="F101" s="11" t="s">
        <v>170</v>
      </c>
      <c r="G101" s="12" t="s">
        <v>189</v>
      </c>
      <c r="H101" s="92"/>
      <c r="I101" s="12" t="s">
        <v>190</v>
      </c>
      <c r="J101" s="12" t="s">
        <v>1513</v>
      </c>
      <c r="K101" s="14"/>
      <c r="L101" s="11"/>
      <c r="M101" s="11"/>
      <c r="N101" s="11"/>
      <c r="O101" s="15"/>
      <c r="P101" s="16"/>
      <c r="Q101" s="17"/>
      <c r="R101" s="17"/>
      <c r="S101" s="17"/>
      <c r="T101" s="16"/>
      <c r="U101" s="18"/>
      <c r="V101" s="18"/>
      <c r="W101" s="18"/>
      <c r="X101" s="18"/>
      <c r="Y101" s="15"/>
      <c r="Z101" s="15"/>
      <c r="AA101" s="121" t="s">
        <v>1522</v>
      </c>
      <c r="AB101" s="118">
        <v>100</v>
      </c>
      <c r="AC101" s="89" t="s">
        <v>175</v>
      </c>
      <c r="AD101" s="29" t="s">
        <v>176</v>
      </c>
      <c r="AE101" s="18"/>
      <c r="AF101" s="11"/>
    </row>
    <row r="102" spans="1:32" s="8" customFormat="1" ht="19.5" customHeight="1" x14ac:dyDescent="0.2">
      <c r="A102" s="37">
        <v>57</v>
      </c>
      <c r="B102" s="37" t="s">
        <v>167</v>
      </c>
      <c r="C102" s="37" t="s">
        <v>168</v>
      </c>
      <c r="D102" s="37" t="s">
        <v>35</v>
      </c>
      <c r="E102" s="37" t="s">
        <v>169</v>
      </c>
      <c r="F102" s="37" t="s">
        <v>170</v>
      </c>
      <c r="G102" s="38" t="s">
        <v>189</v>
      </c>
      <c r="H102" s="92">
        <v>40800000</v>
      </c>
      <c r="I102" s="38" t="s">
        <v>193</v>
      </c>
      <c r="J102" s="38" t="s">
        <v>194</v>
      </c>
      <c r="K102" s="37"/>
      <c r="L102" s="37"/>
      <c r="M102" s="37"/>
      <c r="N102" s="37">
        <v>80111600</v>
      </c>
      <c r="O102" s="38" t="s">
        <v>195</v>
      </c>
      <c r="P102" s="37" t="s">
        <v>82</v>
      </c>
      <c r="Q102" s="40">
        <v>44208</v>
      </c>
      <c r="R102" s="40"/>
      <c r="S102" s="40">
        <v>44216</v>
      </c>
      <c r="T102" s="37">
        <v>8</v>
      </c>
      <c r="U102" s="41" t="s">
        <v>83</v>
      </c>
      <c r="V102" s="110">
        <v>40800000</v>
      </c>
      <c r="W102" s="41">
        <v>5100000</v>
      </c>
      <c r="X102" s="73">
        <v>40800000</v>
      </c>
      <c r="Y102" s="38" t="s">
        <v>42</v>
      </c>
      <c r="Z102" s="38" t="s">
        <v>47</v>
      </c>
      <c r="AA102" s="122" t="s">
        <v>1522</v>
      </c>
      <c r="AB102" s="119">
        <v>101</v>
      </c>
      <c r="AC102" s="42" t="s">
        <v>175</v>
      </c>
      <c r="AD102" s="151" t="s">
        <v>176</v>
      </c>
      <c r="AE102" s="41" t="s">
        <v>1344</v>
      </c>
      <c r="AF102" s="37" t="s">
        <v>76</v>
      </c>
    </row>
    <row r="103" spans="1:32" s="8" customFormat="1" ht="19.5" hidden="1" customHeight="1" x14ac:dyDescent="0.2">
      <c r="A103" s="11"/>
      <c r="B103" s="11" t="s">
        <v>167</v>
      </c>
      <c r="C103" s="11" t="s">
        <v>168</v>
      </c>
      <c r="D103" s="11" t="s">
        <v>35</v>
      </c>
      <c r="E103" s="11" t="s">
        <v>169</v>
      </c>
      <c r="F103" s="11" t="s">
        <v>170</v>
      </c>
      <c r="G103" s="12" t="s">
        <v>189</v>
      </c>
      <c r="H103" s="92"/>
      <c r="I103" s="12" t="s">
        <v>193</v>
      </c>
      <c r="J103" s="12" t="s">
        <v>196</v>
      </c>
      <c r="K103" s="14"/>
      <c r="L103" s="11"/>
      <c r="M103" s="11"/>
      <c r="N103" s="11"/>
      <c r="O103" s="15"/>
      <c r="P103" s="16"/>
      <c r="Q103" s="17"/>
      <c r="R103" s="17"/>
      <c r="S103" s="17"/>
      <c r="T103" s="16"/>
      <c r="U103" s="18"/>
      <c r="V103" s="18"/>
      <c r="W103" s="18"/>
      <c r="X103" s="18"/>
      <c r="Y103" s="15"/>
      <c r="Z103" s="15"/>
      <c r="AA103" s="121" t="s">
        <v>1522</v>
      </c>
      <c r="AB103" s="118">
        <v>102</v>
      </c>
      <c r="AC103" s="89" t="s">
        <v>175</v>
      </c>
      <c r="AD103" s="29" t="s">
        <v>176</v>
      </c>
      <c r="AE103" s="18"/>
      <c r="AF103" s="11"/>
    </row>
    <row r="104" spans="1:32" s="8" customFormat="1" ht="19.5" customHeight="1" x14ac:dyDescent="0.2">
      <c r="A104" s="37">
        <v>58</v>
      </c>
      <c r="B104" s="37" t="s">
        <v>167</v>
      </c>
      <c r="C104" s="37" t="s">
        <v>168</v>
      </c>
      <c r="D104" s="37" t="s">
        <v>35</v>
      </c>
      <c r="E104" s="37" t="s">
        <v>169</v>
      </c>
      <c r="F104" s="37" t="s">
        <v>170</v>
      </c>
      <c r="G104" s="38" t="s">
        <v>189</v>
      </c>
      <c r="H104" s="92">
        <v>36000000</v>
      </c>
      <c r="I104" s="38" t="s">
        <v>193</v>
      </c>
      <c r="J104" s="38" t="s">
        <v>197</v>
      </c>
      <c r="K104" s="37"/>
      <c r="L104" s="37"/>
      <c r="M104" s="37"/>
      <c r="N104" s="37" t="s">
        <v>198</v>
      </c>
      <c r="O104" s="38" t="s">
        <v>199</v>
      </c>
      <c r="P104" s="37" t="s">
        <v>82</v>
      </c>
      <c r="Q104" s="40">
        <v>44208</v>
      </c>
      <c r="R104" s="40"/>
      <c r="S104" s="40">
        <v>44216</v>
      </c>
      <c r="T104" s="37">
        <v>8</v>
      </c>
      <c r="U104" s="41" t="s">
        <v>83</v>
      </c>
      <c r="V104" s="110">
        <v>36000000</v>
      </c>
      <c r="W104" s="41">
        <v>4500000</v>
      </c>
      <c r="X104" s="73">
        <v>36000000</v>
      </c>
      <c r="Y104" s="38" t="s">
        <v>42</v>
      </c>
      <c r="Z104" s="38" t="s">
        <v>47</v>
      </c>
      <c r="AA104" s="122" t="s">
        <v>1522</v>
      </c>
      <c r="AB104" s="119">
        <v>103</v>
      </c>
      <c r="AC104" s="42" t="s">
        <v>175</v>
      </c>
      <c r="AD104" s="151" t="s">
        <v>176</v>
      </c>
      <c r="AE104" s="41" t="s">
        <v>1344</v>
      </c>
      <c r="AF104" s="37" t="s">
        <v>76</v>
      </c>
    </row>
    <row r="105" spans="1:32" s="8" customFormat="1" ht="19.5" hidden="1" customHeight="1" x14ac:dyDescent="0.2">
      <c r="A105" s="11"/>
      <c r="B105" s="11" t="s">
        <v>167</v>
      </c>
      <c r="C105" s="11" t="s">
        <v>168</v>
      </c>
      <c r="D105" s="11" t="s">
        <v>35</v>
      </c>
      <c r="E105" s="11" t="s">
        <v>169</v>
      </c>
      <c r="F105" s="11" t="s">
        <v>170</v>
      </c>
      <c r="G105" s="12" t="s">
        <v>189</v>
      </c>
      <c r="H105" s="92"/>
      <c r="I105" s="12" t="s">
        <v>193</v>
      </c>
      <c r="J105" s="12" t="s">
        <v>200</v>
      </c>
      <c r="K105" s="14"/>
      <c r="L105" s="11"/>
      <c r="M105" s="11"/>
      <c r="N105" s="11"/>
      <c r="O105" s="15"/>
      <c r="P105" s="16"/>
      <c r="Q105" s="17"/>
      <c r="R105" s="17"/>
      <c r="S105" s="17"/>
      <c r="T105" s="16"/>
      <c r="U105" s="18"/>
      <c r="V105" s="18"/>
      <c r="W105" s="18"/>
      <c r="X105" s="18"/>
      <c r="Y105" s="15"/>
      <c r="Z105" s="15"/>
      <c r="AA105" s="121" t="s">
        <v>1522</v>
      </c>
      <c r="AB105" s="118">
        <v>104</v>
      </c>
      <c r="AC105" s="89" t="s">
        <v>175</v>
      </c>
      <c r="AD105" s="29" t="s">
        <v>176</v>
      </c>
      <c r="AE105" s="18"/>
      <c r="AF105" s="11"/>
    </row>
    <row r="106" spans="1:32" s="8" customFormat="1" ht="19.5" customHeight="1" x14ac:dyDescent="0.2">
      <c r="A106" s="37">
        <v>59</v>
      </c>
      <c r="B106" s="37" t="s">
        <v>167</v>
      </c>
      <c r="C106" s="37" t="s">
        <v>168</v>
      </c>
      <c r="D106" s="37" t="s">
        <v>35</v>
      </c>
      <c r="E106" s="37" t="s">
        <v>169</v>
      </c>
      <c r="F106" s="37" t="s">
        <v>170</v>
      </c>
      <c r="G106" s="38" t="s">
        <v>189</v>
      </c>
      <c r="H106" s="92">
        <v>54400000</v>
      </c>
      <c r="I106" s="38" t="s">
        <v>193</v>
      </c>
      <c r="J106" s="38" t="s">
        <v>201</v>
      </c>
      <c r="K106" s="37"/>
      <c r="L106" s="37"/>
      <c r="M106" s="37"/>
      <c r="N106" s="37">
        <v>80111600</v>
      </c>
      <c r="O106" s="38" t="s">
        <v>202</v>
      </c>
      <c r="P106" s="37" t="s">
        <v>82</v>
      </c>
      <c r="Q106" s="40">
        <v>44214</v>
      </c>
      <c r="R106" s="40"/>
      <c r="S106" s="40">
        <v>44226</v>
      </c>
      <c r="T106" s="37">
        <v>8</v>
      </c>
      <c r="U106" s="41" t="s">
        <v>83</v>
      </c>
      <c r="V106" s="110">
        <v>54400000</v>
      </c>
      <c r="W106" s="41">
        <v>6800000</v>
      </c>
      <c r="X106" s="73">
        <v>54400000</v>
      </c>
      <c r="Y106" s="38" t="s">
        <v>42</v>
      </c>
      <c r="Z106" s="38" t="s">
        <v>47</v>
      </c>
      <c r="AA106" s="122" t="s">
        <v>1522</v>
      </c>
      <c r="AB106" s="119">
        <v>105</v>
      </c>
      <c r="AC106" s="42" t="s">
        <v>175</v>
      </c>
      <c r="AD106" s="151" t="s">
        <v>176</v>
      </c>
      <c r="AE106" s="41" t="s">
        <v>1344</v>
      </c>
      <c r="AF106" s="37" t="s">
        <v>76</v>
      </c>
    </row>
    <row r="107" spans="1:32" s="8" customFormat="1" ht="19.5" hidden="1" customHeight="1" x14ac:dyDescent="0.2">
      <c r="A107" s="11"/>
      <c r="B107" s="11" t="s">
        <v>167</v>
      </c>
      <c r="C107" s="11" t="s">
        <v>168</v>
      </c>
      <c r="D107" s="11" t="s">
        <v>35</v>
      </c>
      <c r="E107" s="11" t="s">
        <v>169</v>
      </c>
      <c r="F107" s="11" t="s">
        <v>170</v>
      </c>
      <c r="G107" s="12" t="s">
        <v>189</v>
      </c>
      <c r="H107" s="92"/>
      <c r="I107" s="12" t="s">
        <v>193</v>
      </c>
      <c r="J107" s="12" t="s">
        <v>203</v>
      </c>
      <c r="K107" s="14"/>
      <c r="L107" s="11"/>
      <c r="M107" s="11"/>
      <c r="N107" s="11"/>
      <c r="O107" s="15"/>
      <c r="P107" s="16"/>
      <c r="Q107" s="17"/>
      <c r="R107" s="17"/>
      <c r="S107" s="17"/>
      <c r="T107" s="16"/>
      <c r="U107" s="18"/>
      <c r="V107" s="18"/>
      <c r="W107" s="18"/>
      <c r="X107" s="18"/>
      <c r="Y107" s="15"/>
      <c r="Z107" s="15"/>
      <c r="AA107" s="121" t="s">
        <v>1522</v>
      </c>
      <c r="AB107" s="118">
        <v>106</v>
      </c>
      <c r="AC107" s="89" t="s">
        <v>175</v>
      </c>
      <c r="AD107" s="29" t="s">
        <v>176</v>
      </c>
      <c r="AE107" s="18"/>
      <c r="AF107" s="11"/>
    </row>
    <row r="108" spans="1:32" s="8" customFormat="1" ht="19.5" customHeight="1" x14ac:dyDescent="0.2">
      <c r="A108" s="37">
        <v>60</v>
      </c>
      <c r="B108" s="37" t="s">
        <v>167</v>
      </c>
      <c r="C108" s="37" t="s">
        <v>168</v>
      </c>
      <c r="D108" s="37" t="s">
        <v>35</v>
      </c>
      <c r="E108" s="37" t="s">
        <v>169</v>
      </c>
      <c r="F108" s="37" t="s">
        <v>170</v>
      </c>
      <c r="G108" s="38" t="s">
        <v>189</v>
      </c>
      <c r="H108" s="92">
        <v>26800000</v>
      </c>
      <c r="I108" s="38" t="s">
        <v>193</v>
      </c>
      <c r="J108" s="38" t="s">
        <v>196</v>
      </c>
      <c r="K108" s="37"/>
      <c r="L108" s="37"/>
      <c r="M108" s="37"/>
      <c r="N108" s="37">
        <v>80111600</v>
      </c>
      <c r="O108" s="38" t="s">
        <v>204</v>
      </c>
      <c r="P108" s="37" t="s">
        <v>1461</v>
      </c>
      <c r="Q108" s="40">
        <v>44214</v>
      </c>
      <c r="R108" s="40"/>
      <c r="S108" s="40">
        <v>44226</v>
      </c>
      <c r="T108" s="37">
        <v>8</v>
      </c>
      <c r="U108" s="41" t="s">
        <v>83</v>
      </c>
      <c r="V108" s="110">
        <v>26800000</v>
      </c>
      <c r="W108" s="41">
        <v>3350000</v>
      </c>
      <c r="X108" s="73">
        <v>26800000</v>
      </c>
      <c r="Y108" s="38" t="s">
        <v>42</v>
      </c>
      <c r="Z108" s="38" t="s">
        <v>47</v>
      </c>
      <c r="AA108" s="122" t="s">
        <v>1522</v>
      </c>
      <c r="AB108" s="119">
        <v>107</v>
      </c>
      <c r="AC108" s="42" t="s">
        <v>175</v>
      </c>
      <c r="AD108" s="151" t="s">
        <v>176</v>
      </c>
      <c r="AE108" s="41" t="s">
        <v>1344</v>
      </c>
      <c r="AF108" s="37" t="s">
        <v>76</v>
      </c>
    </row>
    <row r="109" spans="1:32" s="8" customFormat="1" ht="19.5" customHeight="1" x14ac:dyDescent="0.2">
      <c r="A109" s="37">
        <v>61</v>
      </c>
      <c r="B109" s="37" t="s">
        <v>167</v>
      </c>
      <c r="C109" s="37" t="s">
        <v>168</v>
      </c>
      <c r="D109" s="37" t="s">
        <v>35</v>
      </c>
      <c r="E109" s="37" t="s">
        <v>169</v>
      </c>
      <c r="F109" s="37" t="s">
        <v>170</v>
      </c>
      <c r="G109" s="38" t="s">
        <v>189</v>
      </c>
      <c r="H109" s="92">
        <v>58400000</v>
      </c>
      <c r="I109" s="38" t="s">
        <v>190</v>
      </c>
      <c r="J109" s="38" t="s">
        <v>1515</v>
      </c>
      <c r="K109" s="37"/>
      <c r="L109" s="37"/>
      <c r="M109" s="37"/>
      <c r="N109" s="37">
        <v>80111600</v>
      </c>
      <c r="O109" s="38" t="s">
        <v>205</v>
      </c>
      <c r="P109" s="37" t="s">
        <v>82</v>
      </c>
      <c r="Q109" s="40">
        <v>44214</v>
      </c>
      <c r="R109" s="40"/>
      <c r="S109" s="40">
        <v>44226</v>
      </c>
      <c r="T109" s="37">
        <v>8</v>
      </c>
      <c r="U109" s="41" t="s">
        <v>83</v>
      </c>
      <c r="V109" s="110">
        <v>58400000</v>
      </c>
      <c r="W109" s="41">
        <v>7300000</v>
      </c>
      <c r="X109" s="73">
        <v>58400000</v>
      </c>
      <c r="Y109" s="38" t="s">
        <v>42</v>
      </c>
      <c r="Z109" s="38" t="s">
        <v>47</v>
      </c>
      <c r="AA109" s="122" t="s">
        <v>1522</v>
      </c>
      <c r="AB109" s="119">
        <v>108</v>
      </c>
      <c r="AC109" s="42" t="s">
        <v>175</v>
      </c>
      <c r="AD109" s="151" t="s">
        <v>176</v>
      </c>
      <c r="AE109" s="41" t="s">
        <v>1344</v>
      </c>
      <c r="AF109" s="37" t="s">
        <v>76</v>
      </c>
    </row>
    <row r="110" spans="1:32" s="8" customFormat="1" ht="19.5" hidden="1" customHeight="1" x14ac:dyDescent="0.2">
      <c r="A110" s="11"/>
      <c r="B110" s="11" t="s">
        <v>167</v>
      </c>
      <c r="C110" s="11" t="s">
        <v>168</v>
      </c>
      <c r="D110" s="11" t="s">
        <v>35</v>
      </c>
      <c r="E110" s="11" t="s">
        <v>169</v>
      </c>
      <c r="F110" s="11" t="s">
        <v>170</v>
      </c>
      <c r="G110" s="12" t="s">
        <v>189</v>
      </c>
      <c r="H110" s="92"/>
      <c r="I110" s="12" t="s">
        <v>190</v>
      </c>
      <c r="J110" s="12" t="s">
        <v>1514</v>
      </c>
      <c r="K110" s="14"/>
      <c r="L110" s="11"/>
      <c r="M110" s="11"/>
      <c r="N110" s="11"/>
      <c r="O110" s="15"/>
      <c r="P110" s="16"/>
      <c r="Q110" s="17"/>
      <c r="R110" s="17"/>
      <c r="S110" s="17"/>
      <c r="T110" s="16"/>
      <c r="U110" s="18"/>
      <c r="V110" s="18"/>
      <c r="W110" s="18"/>
      <c r="X110" s="18"/>
      <c r="Y110" s="15"/>
      <c r="Z110" s="15"/>
      <c r="AA110" s="121" t="s">
        <v>1522</v>
      </c>
      <c r="AB110" s="118">
        <v>109</v>
      </c>
      <c r="AC110" s="89" t="s">
        <v>175</v>
      </c>
      <c r="AD110" s="29" t="s">
        <v>176</v>
      </c>
      <c r="AE110" s="18"/>
      <c r="AF110" s="11"/>
    </row>
    <row r="111" spans="1:32" s="8" customFormat="1" ht="19.5" customHeight="1" x14ac:dyDescent="0.2">
      <c r="A111" s="37">
        <v>62</v>
      </c>
      <c r="B111" s="37" t="s">
        <v>167</v>
      </c>
      <c r="C111" s="37" t="s">
        <v>168</v>
      </c>
      <c r="D111" s="37" t="s">
        <v>35</v>
      </c>
      <c r="E111" s="37" t="s">
        <v>169</v>
      </c>
      <c r="F111" s="37" t="s">
        <v>170</v>
      </c>
      <c r="G111" s="38" t="s">
        <v>189</v>
      </c>
      <c r="H111" s="92">
        <v>36000000</v>
      </c>
      <c r="I111" s="38" t="s">
        <v>193</v>
      </c>
      <c r="J111" s="38" t="s">
        <v>206</v>
      </c>
      <c r="K111" s="37"/>
      <c r="L111" s="37"/>
      <c r="M111" s="37"/>
      <c r="N111" s="37">
        <v>80111600</v>
      </c>
      <c r="O111" s="38" t="s">
        <v>207</v>
      </c>
      <c r="P111" s="37" t="s">
        <v>82</v>
      </c>
      <c r="Q111" s="40">
        <v>44214</v>
      </c>
      <c r="R111" s="40"/>
      <c r="S111" s="40">
        <v>44226</v>
      </c>
      <c r="T111" s="37">
        <v>8</v>
      </c>
      <c r="U111" s="41" t="s">
        <v>83</v>
      </c>
      <c r="V111" s="110">
        <v>36000000</v>
      </c>
      <c r="W111" s="41">
        <v>4500000</v>
      </c>
      <c r="X111" s="73">
        <v>36000000</v>
      </c>
      <c r="Y111" s="38" t="s">
        <v>42</v>
      </c>
      <c r="Z111" s="38" t="s">
        <v>47</v>
      </c>
      <c r="AA111" s="122" t="s">
        <v>1522</v>
      </c>
      <c r="AB111" s="119">
        <v>110</v>
      </c>
      <c r="AC111" s="42" t="s">
        <v>175</v>
      </c>
      <c r="AD111" s="151" t="s">
        <v>176</v>
      </c>
      <c r="AE111" s="41" t="s">
        <v>1344</v>
      </c>
      <c r="AF111" s="37" t="s">
        <v>76</v>
      </c>
    </row>
    <row r="112" spans="1:32" s="8" customFormat="1" ht="19.5" hidden="1" customHeight="1" x14ac:dyDescent="0.2">
      <c r="A112" s="11"/>
      <c r="B112" s="11" t="s">
        <v>167</v>
      </c>
      <c r="C112" s="11" t="s">
        <v>168</v>
      </c>
      <c r="D112" s="11" t="s">
        <v>35</v>
      </c>
      <c r="E112" s="11" t="s">
        <v>169</v>
      </c>
      <c r="F112" s="11" t="s">
        <v>170</v>
      </c>
      <c r="G112" s="12" t="s">
        <v>189</v>
      </c>
      <c r="H112" s="92"/>
      <c r="I112" s="12" t="s">
        <v>193</v>
      </c>
      <c r="J112" s="12" t="s">
        <v>208</v>
      </c>
      <c r="K112" s="14"/>
      <c r="L112" s="11"/>
      <c r="M112" s="11"/>
      <c r="N112" s="11"/>
      <c r="O112" s="15"/>
      <c r="P112" s="16"/>
      <c r="Q112" s="17"/>
      <c r="R112" s="17"/>
      <c r="S112" s="17"/>
      <c r="T112" s="16"/>
      <c r="U112" s="18"/>
      <c r="V112" s="18"/>
      <c r="W112" s="18"/>
      <c r="X112" s="18"/>
      <c r="Y112" s="15"/>
      <c r="Z112" s="15"/>
      <c r="AA112" s="121" t="s">
        <v>1522</v>
      </c>
      <c r="AB112" s="118">
        <v>111</v>
      </c>
      <c r="AC112" s="89" t="s">
        <v>175</v>
      </c>
      <c r="AD112" s="29" t="s">
        <v>176</v>
      </c>
      <c r="AE112" s="18"/>
      <c r="AF112" s="11"/>
    </row>
    <row r="113" spans="1:32" s="8" customFormat="1" ht="19.5" customHeight="1" x14ac:dyDescent="0.2">
      <c r="A113" s="37">
        <v>63</v>
      </c>
      <c r="B113" s="37" t="s">
        <v>167</v>
      </c>
      <c r="C113" s="37" t="s">
        <v>168</v>
      </c>
      <c r="D113" s="37" t="s">
        <v>35</v>
      </c>
      <c r="E113" s="37" t="s">
        <v>169</v>
      </c>
      <c r="F113" s="37" t="s">
        <v>170</v>
      </c>
      <c r="G113" s="38" t="s">
        <v>189</v>
      </c>
      <c r="H113" s="92">
        <v>25600000</v>
      </c>
      <c r="I113" s="38" t="s">
        <v>193</v>
      </c>
      <c r="J113" s="38" t="s">
        <v>209</v>
      </c>
      <c r="K113" s="37"/>
      <c r="L113" s="37"/>
      <c r="M113" s="37"/>
      <c r="N113" s="37">
        <v>80111600</v>
      </c>
      <c r="O113" s="38" t="s">
        <v>210</v>
      </c>
      <c r="P113" s="37" t="s">
        <v>1461</v>
      </c>
      <c r="Q113" s="40">
        <v>44259</v>
      </c>
      <c r="R113" s="40"/>
      <c r="S113" s="40">
        <v>44285</v>
      </c>
      <c r="T113" s="37">
        <v>8</v>
      </c>
      <c r="U113" s="41" t="s">
        <v>83</v>
      </c>
      <c r="V113" s="110">
        <v>25600000</v>
      </c>
      <c r="W113" s="41">
        <v>3200000</v>
      </c>
      <c r="X113" s="73">
        <v>25600000</v>
      </c>
      <c r="Y113" s="38" t="s">
        <v>42</v>
      </c>
      <c r="Z113" s="38" t="s">
        <v>47</v>
      </c>
      <c r="AA113" s="122" t="s">
        <v>1522</v>
      </c>
      <c r="AB113" s="119">
        <v>112</v>
      </c>
      <c r="AC113" s="42" t="s">
        <v>175</v>
      </c>
      <c r="AD113" s="151" t="s">
        <v>176</v>
      </c>
      <c r="AE113" s="41" t="s">
        <v>1344</v>
      </c>
      <c r="AF113" s="37" t="s">
        <v>76</v>
      </c>
    </row>
    <row r="114" spans="1:32" s="8" customFormat="1" ht="19.5" hidden="1" customHeight="1" x14ac:dyDescent="0.2">
      <c r="A114" s="11"/>
      <c r="B114" s="11" t="s">
        <v>167</v>
      </c>
      <c r="C114" s="11" t="s">
        <v>168</v>
      </c>
      <c r="D114" s="11" t="s">
        <v>35</v>
      </c>
      <c r="E114" s="11" t="s">
        <v>169</v>
      </c>
      <c r="F114" s="11" t="s">
        <v>170</v>
      </c>
      <c r="G114" s="12" t="s">
        <v>189</v>
      </c>
      <c r="H114" s="92"/>
      <c r="I114" s="12" t="s">
        <v>193</v>
      </c>
      <c r="J114" s="12" t="s">
        <v>211</v>
      </c>
      <c r="K114" s="14"/>
      <c r="L114" s="11"/>
      <c r="M114" s="11"/>
      <c r="N114" s="11"/>
      <c r="O114" s="15"/>
      <c r="P114" s="16"/>
      <c r="Q114" s="17"/>
      <c r="R114" s="17"/>
      <c r="S114" s="17"/>
      <c r="T114" s="16"/>
      <c r="U114" s="18"/>
      <c r="V114" s="18"/>
      <c r="W114" s="18"/>
      <c r="X114" s="18"/>
      <c r="Y114" s="15"/>
      <c r="Z114" s="15"/>
      <c r="AA114" s="121" t="s">
        <v>1522</v>
      </c>
      <c r="AB114" s="118">
        <v>113</v>
      </c>
      <c r="AC114" s="89" t="s">
        <v>175</v>
      </c>
      <c r="AD114" s="29" t="s">
        <v>176</v>
      </c>
      <c r="AE114" s="18"/>
      <c r="AF114" s="11"/>
    </row>
    <row r="115" spans="1:32" s="8" customFormat="1" ht="19.5" customHeight="1" x14ac:dyDescent="0.2">
      <c r="A115" s="37">
        <v>64</v>
      </c>
      <c r="B115" s="37" t="s">
        <v>167</v>
      </c>
      <c r="C115" s="37" t="s">
        <v>168</v>
      </c>
      <c r="D115" s="37" t="s">
        <v>35</v>
      </c>
      <c r="E115" s="37" t="s">
        <v>169</v>
      </c>
      <c r="F115" s="37" t="s">
        <v>170</v>
      </c>
      <c r="G115" s="38" t="s">
        <v>189</v>
      </c>
      <c r="H115" s="92">
        <v>54400000</v>
      </c>
      <c r="I115" s="38" t="s">
        <v>193</v>
      </c>
      <c r="J115" s="38" t="s">
        <v>212</v>
      </c>
      <c r="K115" s="37"/>
      <c r="L115" s="37"/>
      <c r="M115" s="37"/>
      <c r="N115" s="37">
        <v>80111600</v>
      </c>
      <c r="O115" s="38" t="s">
        <v>213</v>
      </c>
      <c r="P115" s="37" t="s">
        <v>82</v>
      </c>
      <c r="Q115" s="40">
        <v>44259</v>
      </c>
      <c r="R115" s="40"/>
      <c r="S115" s="40">
        <v>44285</v>
      </c>
      <c r="T115" s="37">
        <v>8</v>
      </c>
      <c r="U115" s="41" t="s">
        <v>83</v>
      </c>
      <c r="V115" s="110">
        <v>54400000</v>
      </c>
      <c r="W115" s="41">
        <v>6800000</v>
      </c>
      <c r="X115" s="73">
        <v>54400000</v>
      </c>
      <c r="Y115" s="38" t="s">
        <v>42</v>
      </c>
      <c r="Z115" s="38" t="s">
        <v>47</v>
      </c>
      <c r="AA115" s="122" t="s">
        <v>1522</v>
      </c>
      <c r="AB115" s="119">
        <v>114</v>
      </c>
      <c r="AC115" s="42" t="s">
        <v>175</v>
      </c>
      <c r="AD115" s="151" t="s">
        <v>176</v>
      </c>
      <c r="AE115" s="41" t="s">
        <v>1344</v>
      </c>
      <c r="AF115" s="37" t="s">
        <v>76</v>
      </c>
    </row>
    <row r="116" spans="1:32" s="8" customFormat="1" ht="19.5" hidden="1" customHeight="1" x14ac:dyDescent="0.2">
      <c r="A116" s="11"/>
      <c r="B116" s="11" t="s">
        <v>167</v>
      </c>
      <c r="C116" s="11" t="s">
        <v>168</v>
      </c>
      <c r="D116" s="11" t="s">
        <v>35</v>
      </c>
      <c r="E116" s="11" t="s">
        <v>169</v>
      </c>
      <c r="F116" s="11" t="s">
        <v>170</v>
      </c>
      <c r="G116" s="12" t="s">
        <v>189</v>
      </c>
      <c r="H116" s="92"/>
      <c r="I116" s="12" t="s">
        <v>193</v>
      </c>
      <c r="J116" s="12" t="s">
        <v>214</v>
      </c>
      <c r="K116" s="14"/>
      <c r="L116" s="11"/>
      <c r="M116" s="11"/>
      <c r="N116" s="11"/>
      <c r="O116" s="15"/>
      <c r="P116" s="16"/>
      <c r="Q116" s="17"/>
      <c r="R116" s="17"/>
      <c r="S116" s="17"/>
      <c r="T116" s="16"/>
      <c r="U116" s="18"/>
      <c r="V116" s="18"/>
      <c r="W116" s="18"/>
      <c r="X116" s="18"/>
      <c r="Y116" s="15"/>
      <c r="Z116" s="15"/>
      <c r="AA116" s="121" t="s">
        <v>1522</v>
      </c>
      <c r="AB116" s="118">
        <v>115</v>
      </c>
      <c r="AC116" s="89" t="s">
        <v>175</v>
      </c>
      <c r="AD116" s="29" t="s">
        <v>176</v>
      </c>
      <c r="AE116" s="18"/>
      <c r="AF116" s="11"/>
    </row>
    <row r="117" spans="1:32" s="8" customFormat="1" ht="19.5" customHeight="1" x14ac:dyDescent="0.2">
      <c r="A117" s="37">
        <v>65</v>
      </c>
      <c r="B117" s="37" t="s">
        <v>167</v>
      </c>
      <c r="C117" s="37" t="s">
        <v>168</v>
      </c>
      <c r="D117" s="37" t="s">
        <v>35</v>
      </c>
      <c r="E117" s="37" t="s">
        <v>169</v>
      </c>
      <c r="F117" s="37" t="s">
        <v>170</v>
      </c>
      <c r="G117" s="38" t="s">
        <v>189</v>
      </c>
      <c r="H117" s="92">
        <v>30800000</v>
      </c>
      <c r="I117" s="38" t="s">
        <v>193</v>
      </c>
      <c r="J117" s="38" t="s">
        <v>215</v>
      </c>
      <c r="K117" s="37"/>
      <c r="L117" s="37"/>
      <c r="M117" s="37"/>
      <c r="N117" s="37">
        <v>80111600</v>
      </c>
      <c r="O117" s="38" t="s">
        <v>216</v>
      </c>
      <c r="P117" s="37" t="s">
        <v>1461</v>
      </c>
      <c r="Q117" s="40">
        <v>44232</v>
      </c>
      <c r="R117" s="40"/>
      <c r="S117" s="40">
        <v>44237</v>
      </c>
      <c r="T117" s="37">
        <v>11</v>
      </c>
      <c r="U117" s="41" t="s">
        <v>83</v>
      </c>
      <c r="V117" s="110">
        <v>30800000</v>
      </c>
      <c r="W117" s="41">
        <v>2800000</v>
      </c>
      <c r="X117" s="73">
        <v>30800000</v>
      </c>
      <c r="Y117" s="38" t="s">
        <v>42</v>
      </c>
      <c r="Z117" s="38" t="s">
        <v>47</v>
      </c>
      <c r="AA117" s="122" t="s">
        <v>1522</v>
      </c>
      <c r="AB117" s="119">
        <v>116</v>
      </c>
      <c r="AC117" s="42" t="s">
        <v>175</v>
      </c>
      <c r="AD117" s="151" t="s">
        <v>176</v>
      </c>
      <c r="AE117" s="41" t="s">
        <v>1344</v>
      </c>
      <c r="AF117" s="37" t="s">
        <v>76</v>
      </c>
    </row>
    <row r="118" spans="1:32" s="8" customFormat="1" ht="19.5" customHeight="1" x14ac:dyDescent="0.2">
      <c r="A118" s="37">
        <v>66</v>
      </c>
      <c r="B118" s="37" t="s">
        <v>167</v>
      </c>
      <c r="C118" s="37" t="s">
        <v>168</v>
      </c>
      <c r="D118" s="37" t="s">
        <v>35</v>
      </c>
      <c r="E118" s="37" t="s">
        <v>169</v>
      </c>
      <c r="F118" s="37" t="s">
        <v>170</v>
      </c>
      <c r="G118" s="38" t="s">
        <v>189</v>
      </c>
      <c r="H118" s="92">
        <v>44000000</v>
      </c>
      <c r="I118" s="38" t="s">
        <v>217</v>
      </c>
      <c r="J118" s="38" t="s">
        <v>1518</v>
      </c>
      <c r="K118" s="37"/>
      <c r="L118" s="37"/>
      <c r="M118" s="37"/>
      <c r="N118" s="37">
        <v>80111600</v>
      </c>
      <c r="O118" s="38" t="s">
        <v>218</v>
      </c>
      <c r="P118" s="37" t="s">
        <v>82</v>
      </c>
      <c r="Q118" s="40">
        <v>44223</v>
      </c>
      <c r="R118" s="40"/>
      <c r="S118" s="40">
        <v>44226</v>
      </c>
      <c r="T118" s="37">
        <v>8</v>
      </c>
      <c r="U118" s="41" t="s">
        <v>83</v>
      </c>
      <c r="V118" s="110">
        <v>44000000</v>
      </c>
      <c r="W118" s="41">
        <v>5500000</v>
      </c>
      <c r="X118" s="73">
        <v>44000000</v>
      </c>
      <c r="Y118" s="38" t="s">
        <v>42</v>
      </c>
      <c r="Z118" s="38" t="s">
        <v>47</v>
      </c>
      <c r="AA118" s="122" t="s">
        <v>1522</v>
      </c>
      <c r="AB118" s="119">
        <v>117</v>
      </c>
      <c r="AC118" s="42" t="s">
        <v>175</v>
      </c>
      <c r="AD118" s="151" t="s">
        <v>176</v>
      </c>
      <c r="AE118" s="41" t="s">
        <v>1344</v>
      </c>
      <c r="AF118" s="37" t="s">
        <v>76</v>
      </c>
    </row>
    <row r="119" spans="1:32" s="8" customFormat="1" ht="19.5" hidden="1" customHeight="1" x14ac:dyDescent="0.2">
      <c r="A119" s="11"/>
      <c r="B119" s="11" t="s">
        <v>167</v>
      </c>
      <c r="C119" s="11" t="s">
        <v>168</v>
      </c>
      <c r="D119" s="11" t="s">
        <v>35</v>
      </c>
      <c r="E119" s="11" t="s">
        <v>169</v>
      </c>
      <c r="F119" s="11" t="s">
        <v>170</v>
      </c>
      <c r="G119" s="12" t="s">
        <v>171</v>
      </c>
      <c r="H119" s="92"/>
      <c r="I119" s="12" t="s">
        <v>217</v>
      </c>
      <c r="J119" s="12" t="s">
        <v>219</v>
      </c>
      <c r="K119" s="14"/>
      <c r="L119" s="11"/>
      <c r="M119" s="11"/>
      <c r="N119" s="11"/>
      <c r="O119" s="15"/>
      <c r="P119" s="16"/>
      <c r="Q119" s="17"/>
      <c r="R119" s="17"/>
      <c r="S119" s="17"/>
      <c r="T119" s="16"/>
      <c r="U119" s="18"/>
      <c r="V119" s="18"/>
      <c r="W119" s="18"/>
      <c r="X119" s="18"/>
      <c r="Y119" s="15"/>
      <c r="Z119" s="15"/>
      <c r="AA119" s="121" t="s">
        <v>1522</v>
      </c>
      <c r="AB119" s="118">
        <v>118</v>
      </c>
      <c r="AC119" s="89" t="s">
        <v>175</v>
      </c>
      <c r="AD119" s="29" t="s">
        <v>176</v>
      </c>
      <c r="AE119" s="18"/>
      <c r="AF119" s="11"/>
    </row>
    <row r="120" spans="1:32" s="8" customFormat="1" ht="19.5" customHeight="1" x14ac:dyDescent="0.2">
      <c r="A120" s="37">
        <v>67</v>
      </c>
      <c r="B120" s="37" t="s">
        <v>167</v>
      </c>
      <c r="C120" s="37" t="s">
        <v>168</v>
      </c>
      <c r="D120" s="37" t="s">
        <v>35</v>
      </c>
      <c r="E120" s="37" t="s">
        <v>169</v>
      </c>
      <c r="F120" s="37" t="s">
        <v>170</v>
      </c>
      <c r="G120" s="38" t="s">
        <v>189</v>
      </c>
      <c r="H120" s="92">
        <f>44000000-5500000</f>
        <v>38500000</v>
      </c>
      <c r="I120" s="38" t="s">
        <v>220</v>
      </c>
      <c r="J120" s="38" t="s">
        <v>221</v>
      </c>
      <c r="K120" s="37"/>
      <c r="L120" s="37"/>
      <c r="M120" s="37"/>
      <c r="N120" s="37">
        <v>80111600</v>
      </c>
      <c r="O120" s="38" t="s">
        <v>222</v>
      </c>
      <c r="P120" s="37" t="s">
        <v>82</v>
      </c>
      <c r="Q120" s="40">
        <v>44216</v>
      </c>
      <c r="R120" s="40"/>
      <c r="S120" s="40">
        <v>44226</v>
      </c>
      <c r="T120" s="37">
        <v>8</v>
      </c>
      <c r="U120" s="41" t="s">
        <v>83</v>
      </c>
      <c r="V120" s="110">
        <f>44000000-5500000</f>
        <v>38500000</v>
      </c>
      <c r="W120" s="41">
        <v>5500000</v>
      </c>
      <c r="X120" s="73">
        <f>44000000-5500000</f>
        <v>38500000</v>
      </c>
      <c r="Y120" s="38" t="s">
        <v>42</v>
      </c>
      <c r="Z120" s="38" t="s">
        <v>47</v>
      </c>
      <c r="AA120" s="122" t="s">
        <v>1522</v>
      </c>
      <c r="AB120" s="119">
        <v>119</v>
      </c>
      <c r="AC120" s="42" t="s">
        <v>175</v>
      </c>
      <c r="AD120" s="151" t="s">
        <v>176</v>
      </c>
      <c r="AE120" s="41" t="s">
        <v>1344</v>
      </c>
      <c r="AF120" s="37" t="s">
        <v>76</v>
      </c>
    </row>
    <row r="121" spans="1:32" s="8" customFormat="1" ht="19.5" hidden="1" customHeight="1" x14ac:dyDescent="0.2">
      <c r="A121" s="11"/>
      <c r="B121" s="11" t="s">
        <v>167</v>
      </c>
      <c r="C121" s="11" t="s">
        <v>168</v>
      </c>
      <c r="D121" s="11" t="s">
        <v>35</v>
      </c>
      <c r="E121" s="11" t="s">
        <v>169</v>
      </c>
      <c r="F121" s="11" t="s">
        <v>170</v>
      </c>
      <c r="G121" s="12" t="s">
        <v>189</v>
      </c>
      <c r="H121" s="92"/>
      <c r="I121" s="12" t="s">
        <v>220</v>
      </c>
      <c r="J121" s="12" t="s">
        <v>223</v>
      </c>
      <c r="K121" s="14"/>
      <c r="L121" s="11"/>
      <c r="M121" s="11"/>
      <c r="N121" s="11"/>
      <c r="O121" s="15"/>
      <c r="P121" s="16"/>
      <c r="Q121" s="17"/>
      <c r="R121" s="17"/>
      <c r="S121" s="17"/>
      <c r="T121" s="16"/>
      <c r="U121" s="18"/>
      <c r="V121" s="18"/>
      <c r="W121" s="18"/>
      <c r="X121" s="18"/>
      <c r="Y121" s="15"/>
      <c r="Z121" s="15"/>
      <c r="AA121" s="121" t="s">
        <v>1522</v>
      </c>
      <c r="AB121" s="118">
        <v>120</v>
      </c>
      <c r="AC121" s="89" t="s">
        <v>175</v>
      </c>
      <c r="AD121" s="29" t="s">
        <v>176</v>
      </c>
      <c r="AE121" s="18"/>
      <c r="AF121" s="11"/>
    </row>
    <row r="122" spans="1:32" s="8" customFormat="1" ht="19.5" customHeight="1" x14ac:dyDescent="0.2">
      <c r="A122" s="37">
        <v>68</v>
      </c>
      <c r="B122" s="37" t="s">
        <v>167</v>
      </c>
      <c r="C122" s="37" t="s">
        <v>168</v>
      </c>
      <c r="D122" s="37" t="s">
        <v>35</v>
      </c>
      <c r="E122" s="37" t="s">
        <v>169</v>
      </c>
      <c r="F122" s="37" t="s">
        <v>170</v>
      </c>
      <c r="G122" s="38" t="s">
        <v>179</v>
      </c>
      <c r="H122" s="92">
        <v>19600000</v>
      </c>
      <c r="I122" s="38" t="s">
        <v>224</v>
      </c>
      <c r="J122" s="38" t="s">
        <v>225</v>
      </c>
      <c r="K122" s="37"/>
      <c r="L122" s="37"/>
      <c r="M122" s="37"/>
      <c r="N122" s="37">
        <v>80111600</v>
      </c>
      <c r="O122" s="38" t="s">
        <v>226</v>
      </c>
      <c r="P122" s="37" t="s">
        <v>1461</v>
      </c>
      <c r="Q122" s="40">
        <v>44213</v>
      </c>
      <c r="R122" s="40"/>
      <c r="S122" s="40">
        <v>44226</v>
      </c>
      <c r="T122" s="37">
        <v>8</v>
      </c>
      <c r="U122" s="41" t="s">
        <v>83</v>
      </c>
      <c r="V122" s="110">
        <v>19600000</v>
      </c>
      <c r="W122" s="41">
        <v>2450000</v>
      </c>
      <c r="X122" s="73">
        <v>19600000</v>
      </c>
      <c r="Y122" s="38" t="s">
        <v>42</v>
      </c>
      <c r="Z122" s="38" t="s">
        <v>47</v>
      </c>
      <c r="AA122" s="122" t="s">
        <v>1522</v>
      </c>
      <c r="AB122" s="119">
        <v>121</v>
      </c>
      <c r="AC122" s="42" t="s">
        <v>175</v>
      </c>
      <c r="AD122" s="151" t="s">
        <v>176</v>
      </c>
      <c r="AE122" s="41" t="s">
        <v>1344</v>
      </c>
      <c r="AF122" s="37" t="s">
        <v>76</v>
      </c>
    </row>
    <row r="123" spans="1:32" s="8" customFormat="1" ht="19.5" customHeight="1" x14ac:dyDescent="0.2">
      <c r="A123" s="37">
        <v>69</v>
      </c>
      <c r="B123" s="37" t="s">
        <v>167</v>
      </c>
      <c r="C123" s="37" t="s">
        <v>168</v>
      </c>
      <c r="D123" s="37" t="s">
        <v>35</v>
      </c>
      <c r="E123" s="37" t="s">
        <v>169</v>
      </c>
      <c r="F123" s="37" t="s">
        <v>170</v>
      </c>
      <c r="G123" s="38" t="s">
        <v>179</v>
      </c>
      <c r="H123" s="92">
        <v>19600000</v>
      </c>
      <c r="I123" s="38" t="s">
        <v>224</v>
      </c>
      <c r="J123" s="38" t="s">
        <v>225</v>
      </c>
      <c r="K123" s="37"/>
      <c r="L123" s="37"/>
      <c r="M123" s="37"/>
      <c r="N123" s="37">
        <v>80111600</v>
      </c>
      <c r="O123" s="38" t="s">
        <v>226</v>
      </c>
      <c r="P123" s="37" t="s">
        <v>1461</v>
      </c>
      <c r="Q123" s="40">
        <v>44206</v>
      </c>
      <c r="R123" s="40"/>
      <c r="S123" s="40">
        <v>44226</v>
      </c>
      <c r="T123" s="37">
        <v>8</v>
      </c>
      <c r="U123" s="41" t="s">
        <v>83</v>
      </c>
      <c r="V123" s="110">
        <v>19600000</v>
      </c>
      <c r="W123" s="41">
        <v>2450000</v>
      </c>
      <c r="X123" s="73">
        <v>19600000</v>
      </c>
      <c r="Y123" s="38" t="s">
        <v>42</v>
      </c>
      <c r="Z123" s="38" t="s">
        <v>47</v>
      </c>
      <c r="AA123" s="122" t="s">
        <v>1522</v>
      </c>
      <c r="AB123" s="119">
        <v>122</v>
      </c>
      <c r="AC123" s="42" t="s">
        <v>175</v>
      </c>
      <c r="AD123" s="151" t="s">
        <v>176</v>
      </c>
      <c r="AE123" s="41" t="s">
        <v>1344</v>
      </c>
      <c r="AF123" s="37" t="s">
        <v>76</v>
      </c>
    </row>
    <row r="124" spans="1:32" s="8" customFormat="1" ht="19.5" customHeight="1" x14ac:dyDescent="0.2">
      <c r="A124" s="37">
        <v>70</v>
      </c>
      <c r="B124" s="37" t="s">
        <v>167</v>
      </c>
      <c r="C124" s="37" t="s">
        <v>168</v>
      </c>
      <c r="D124" s="37" t="s">
        <v>35</v>
      </c>
      <c r="E124" s="37" t="s">
        <v>169</v>
      </c>
      <c r="F124" s="37" t="s">
        <v>170</v>
      </c>
      <c r="G124" s="38" t="s">
        <v>179</v>
      </c>
      <c r="H124" s="92">
        <v>26800000</v>
      </c>
      <c r="I124" s="38" t="s">
        <v>227</v>
      </c>
      <c r="J124" s="38" t="s">
        <v>228</v>
      </c>
      <c r="K124" s="37"/>
      <c r="L124" s="37"/>
      <c r="M124" s="37"/>
      <c r="N124" s="37">
        <v>80111600</v>
      </c>
      <c r="O124" s="38" t="s">
        <v>229</v>
      </c>
      <c r="P124" s="37" t="s">
        <v>1461</v>
      </c>
      <c r="Q124" s="40">
        <v>44211</v>
      </c>
      <c r="R124" s="40"/>
      <c r="S124" s="40">
        <v>44226</v>
      </c>
      <c r="T124" s="37">
        <v>8</v>
      </c>
      <c r="U124" s="41" t="s">
        <v>83</v>
      </c>
      <c r="V124" s="110">
        <v>26800000</v>
      </c>
      <c r="W124" s="41">
        <v>3350000</v>
      </c>
      <c r="X124" s="73">
        <v>26800000</v>
      </c>
      <c r="Y124" s="38" t="s">
        <v>42</v>
      </c>
      <c r="Z124" s="38" t="s">
        <v>47</v>
      </c>
      <c r="AA124" s="122" t="s">
        <v>1522</v>
      </c>
      <c r="AB124" s="119">
        <v>123</v>
      </c>
      <c r="AC124" s="42" t="s">
        <v>175</v>
      </c>
      <c r="AD124" s="151" t="s">
        <v>176</v>
      </c>
      <c r="AE124" s="41" t="s">
        <v>1344</v>
      </c>
      <c r="AF124" s="37" t="s">
        <v>76</v>
      </c>
    </row>
    <row r="125" spans="1:32" s="8" customFormat="1" ht="19.5" customHeight="1" x14ac:dyDescent="0.2">
      <c r="A125" s="37">
        <v>71</v>
      </c>
      <c r="B125" s="37" t="s">
        <v>167</v>
      </c>
      <c r="C125" s="37" t="s">
        <v>168</v>
      </c>
      <c r="D125" s="37" t="s">
        <v>35</v>
      </c>
      <c r="E125" s="37" t="s">
        <v>169</v>
      </c>
      <c r="F125" s="37" t="s">
        <v>170</v>
      </c>
      <c r="G125" s="38" t="s">
        <v>189</v>
      </c>
      <c r="H125" s="92">
        <v>30800000</v>
      </c>
      <c r="I125" s="38" t="s">
        <v>230</v>
      </c>
      <c r="J125" s="38" t="s">
        <v>231</v>
      </c>
      <c r="K125" s="37"/>
      <c r="L125" s="37"/>
      <c r="M125" s="37"/>
      <c r="N125" s="37">
        <v>80111600</v>
      </c>
      <c r="O125" s="38" t="s">
        <v>232</v>
      </c>
      <c r="P125" s="37" t="s">
        <v>1461</v>
      </c>
      <c r="Q125" s="40">
        <v>44211</v>
      </c>
      <c r="R125" s="40"/>
      <c r="S125" s="40">
        <v>44226</v>
      </c>
      <c r="T125" s="37">
        <v>8</v>
      </c>
      <c r="U125" s="41" t="s">
        <v>83</v>
      </c>
      <c r="V125" s="110">
        <v>30800000</v>
      </c>
      <c r="W125" s="41">
        <v>3850000</v>
      </c>
      <c r="X125" s="73">
        <v>30800000</v>
      </c>
      <c r="Y125" s="38" t="s">
        <v>42</v>
      </c>
      <c r="Z125" s="38" t="s">
        <v>47</v>
      </c>
      <c r="AA125" s="122" t="s">
        <v>1522</v>
      </c>
      <c r="AB125" s="119">
        <v>124</v>
      </c>
      <c r="AC125" s="42" t="s">
        <v>175</v>
      </c>
      <c r="AD125" s="151" t="s">
        <v>176</v>
      </c>
      <c r="AE125" s="41" t="s">
        <v>1344</v>
      </c>
      <c r="AF125" s="37" t="s">
        <v>76</v>
      </c>
    </row>
    <row r="126" spans="1:32" s="8" customFormat="1" ht="19.5" hidden="1" customHeight="1" x14ac:dyDescent="0.2">
      <c r="A126" s="11"/>
      <c r="B126" s="11" t="s">
        <v>167</v>
      </c>
      <c r="C126" s="11" t="s">
        <v>168</v>
      </c>
      <c r="D126" s="11" t="s">
        <v>35</v>
      </c>
      <c r="E126" s="11" t="s">
        <v>169</v>
      </c>
      <c r="F126" s="11" t="s">
        <v>170</v>
      </c>
      <c r="G126" s="12" t="s">
        <v>189</v>
      </c>
      <c r="H126" s="92"/>
      <c r="I126" s="12" t="s">
        <v>230</v>
      </c>
      <c r="J126" s="12" t="s">
        <v>233</v>
      </c>
      <c r="K126" s="14"/>
      <c r="L126" s="11"/>
      <c r="M126" s="11"/>
      <c r="N126" s="11"/>
      <c r="O126" s="15"/>
      <c r="P126" s="16"/>
      <c r="Q126" s="17"/>
      <c r="R126" s="17"/>
      <c r="S126" s="17"/>
      <c r="T126" s="16"/>
      <c r="U126" s="18"/>
      <c r="V126" s="18"/>
      <c r="W126" s="18"/>
      <c r="X126" s="18"/>
      <c r="Y126" s="15"/>
      <c r="Z126" s="15"/>
      <c r="AA126" s="121" t="s">
        <v>1522</v>
      </c>
      <c r="AB126" s="118">
        <v>125</v>
      </c>
      <c r="AC126" s="89" t="s">
        <v>175</v>
      </c>
      <c r="AD126" s="29" t="s">
        <v>176</v>
      </c>
      <c r="AE126" s="18"/>
      <c r="AF126" s="11"/>
    </row>
    <row r="127" spans="1:32" s="8" customFormat="1" ht="19.5" customHeight="1" x14ac:dyDescent="0.2">
      <c r="A127" s="37">
        <v>72</v>
      </c>
      <c r="B127" s="37" t="s">
        <v>167</v>
      </c>
      <c r="C127" s="37" t="s">
        <v>168</v>
      </c>
      <c r="D127" s="37" t="s">
        <v>35</v>
      </c>
      <c r="E127" s="37" t="s">
        <v>169</v>
      </c>
      <c r="F127" s="37" t="s">
        <v>170</v>
      </c>
      <c r="G127" s="38" t="s">
        <v>189</v>
      </c>
      <c r="H127" s="92">
        <v>30800000</v>
      </c>
      <c r="I127" s="38" t="s">
        <v>230</v>
      </c>
      <c r="J127" s="38" t="s">
        <v>231</v>
      </c>
      <c r="K127" s="37"/>
      <c r="L127" s="37"/>
      <c r="M127" s="37"/>
      <c r="N127" s="37">
        <v>80111600</v>
      </c>
      <c r="O127" s="38" t="s">
        <v>234</v>
      </c>
      <c r="P127" s="37" t="s">
        <v>82</v>
      </c>
      <c r="Q127" s="40">
        <v>44211</v>
      </c>
      <c r="R127" s="40"/>
      <c r="S127" s="40">
        <v>44226</v>
      </c>
      <c r="T127" s="37">
        <v>8</v>
      </c>
      <c r="U127" s="41" t="s">
        <v>83</v>
      </c>
      <c r="V127" s="110">
        <v>30800000</v>
      </c>
      <c r="W127" s="41">
        <v>3850000</v>
      </c>
      <c r="X127" s="73">
        <v>30800000</v>
      </c>
      <c r="Y127" s="38" t="s">
        <v>42</v>
      </c>
      <c r="Z127" s="38" t="s">
        <v>47</v>
      </c>
      <c r="AA127" s="122" t="s">
        <v>1522</v>
      </c>
      <c r="AB127" s="119">
        <v>126</v>
      </c>
      <c r="AC127" s="42" t="s">
        <v>175</v>
      </c>
      <c r="AD127" s="151" t="s">
        <v>176</v>
      </c>
      <c r="AE127" s="41" t="s">
        <v>1344</v>
      </c>
      <c r="AF127" s="37" t="s">
        <v>76</v>
      </c>
    </row>
    <row r="128" spans="1:32" s="8" customFormat="1" ht="19.5" hidden="1" customHeight="1" x14ac:dyDescent="0.2">
      <c r="A128" s="11"/>
      <c r="B128" s="11" t="s">
        <v>167</v>
      </c>
      <c r="C128" s="11" t="s">
        <v>168</v>
      </c>
      <c r="D128" s="11" t="s">
        <v>35</v>
      </c>
      <c r="E128" s="11" t="s">
        <v>169</v>
      </c>
      <c r="F128" s="11" t="s">
        <v>170</v>
      </c>
      <c r="G128" s="12" t="s">
        <v>189</v>
      </c>
      <c r="H128" s="92"/>
      <c r="I128" s="12" t="s">
        <v>230</v>
      </c>
      <c r="J128" s="12" t="s">
        <v>233</v>
      </c>
      <c r="K128" s="14"/>
      <c r="L128" s="11"/>
      <c r="M128" s="11"/>
      <c r="N128" s="11"/>
      <c r="O128" s="15"/>
      <c r="P128" s="16"/>
      <c r="Q128" s="17"/>
      <c r="R128" s="17"/>
      <c r="S128" s="17"/>
      <c r="T128" s="16"/>
      <c r="U128" s="18"/>
      <c r="V128" s="18"/>
      <c r="W128" s="18"/>
      <c r="X128" s="18"/>
      <c r="Y128" s="15"/>
      <c r="Z128" s="15"/>
      <c r="AA128" s="121" t="s">
        <v>1522</v>
      </c>
      <c r="AB128" s="118">
        <v>127</v>
      </c>
      <c r="AC128" s="89" t="s">
        <v>175</v>
      </c>
      <c r="AD128" s="29" t="s">
        <v>176</v>
      </c>
      <c r="AE128" s="18"/>
      <c r="AF128" s="11"/>
    </row>
    <row r="129" spans="1:32" s="8" customFormat="1" ht="19.5" customHeight="1" x14ac:dyDescent="0.2">
      <c r="A129" s="37">
        <v>73</v>
      </c>
      <c r="B129" s="37" t="s">
        <v>167</v>
      </c>
      <c r="C129" s="37" t="s">
        <v>168</v>
      </c>
      <c r="D129" s="37" t="s">
        <v>35</v>
      </c>
      <c r="E129" s="37" t="s">
        <v>169</v>
      </c>
      <c r="F129" s="37" t="s">
        <v>170</v>
      </c>
      <c r="G129" s="38" t="s">
        <v>189</v>
      </c>
      <c r="H129" s="92">
        <v>26800000</v>
      </c>
      <c r="I129" s="38" t="s">
        <v>230</v>
      </c>
      <c r="J129" s="38" t="s">
        <v>235</v>
      </c>
      <c r="K129" s="37"/>
      <c r="L129" s="37"/>
      <c r="M129" s="37"/>
      <c r="N129" s="37">
        <v>80111600</v>
      </c>
      <c r="O129" s="38" t="s">
        <v>236</v>
      </c>
      <c r="P129" s="37" t="s">
        <v>1461</v>
      </c>
      <c r="Q129" s="40">
        <v>44211</v>
      </c>
      <c r="R129" s="40"/>
      <c r="S129" s="40">
        <v>44226</v>
      </c>
      <c r="T129" s="37">
        <v>8</v>
      </c>
      <c r="U129" s="41" t="s">
        <v>83</v>
      </c>
      <c r="V129" s="110">
        <v>26800000</v>
      </c>
      <c r="W129" s="41">
        <v>3350000</v>
      </c>
      <c r="X129" s="73">
        <v>26800000</v>
      </c>
      <c r="Y129" s="38" t="s">
        <v>42</v>
      </c>
      <c r="Z129" s="38" t="s">
        <v>47</v>
      </c>
      <c r="AA129" s="122" t="s">
        <v>1522</v>
      </c>
      <c r="AB129" s="119">
        <v>128</v>
      </c>
      <c r="AC129" s="42" t="s">
        <v>175</v>
      </c>
      <c r="AD129" s="151" t="s">
        <v>176</v>
      </c>
      <c r="AE129" s="41" t="s">
        <v>1344</v>
      </c>
      <c r="AF129" s="37" t="s">
        <v>76</v>
      </c>
    </row>
    <row r="130" spans="1:32" s="8" customFormat="1" ht="19.5" hidden="1" customHeight="1" x14ac:dyDescent="0.2">
      <c r="A130" s="11"/>
      <c r="B130" s="11" t="s">
        <v>167</v>
      </c>
      <c r="C130" s="11" t="s">
        <v>168</v>
      </c>
      <c r="D130" s="11" t="s">
        <v>35</v>
      </c>
      <c r="E130" s="11" t="s">
        <v>169</v>
      </c>
      <c r="F130" s="11" t="s">
        <v>170</v>
      </c>
      <c r="G130" s="12" t="s">
        <v>189</v>
      </c>
      <c r="H130" s="92"/>
      <c r="I130" s="12" t="s">
        <v>230</v>
      </c>
      <c r="J130" s="12" t="s">
        <v>233</v>
      </c>
      <c r="K130" s="14"/>
      <c r="L130" s="11"/>
      <c r="M130" s="11"/>
      <c r="N130" s="11"/>
      <c r="O130" s="15"/>
      <c r="P130" s="16"/>
      <c r="Q130" s="17"/>
      <c r="R130" s="17"/>
      <c r="S130" s="17"/>
      <c r="T130" s="16"/>
      <c r="U130" s="18"/>
      <c r="V130" s="18"/>
      <c r="W130" s="18"/>
      <c r="X130" s="18"/>
      <c r="Y130" s="15"/>
      <c r="Z130" s="15"/>
      <c r="AA130" s="121" t="s">
        <v>1522</v>
      </c>
      <c r="AB130" s="118">
        <v>129</v>
      </c>
      <c r="AC130" s="89" t="s">
        <v>175</v>
      </c>
      <c r="AD130" s="29" t="s">
        <v>176</v>
      </c>
      <c r="AE130" s="18"/>
      <c r="AF130" s="11"/>
    </row>
    <row r="131" spans="1:32" s="8" customFormat="1" ht="19.5" customHeight="1" x14ac:dyDescent="0.2">
      <c r="A131" s="37">
        <v>74</v>
      </c>
      <c r="B131" s="37" t="s">
        <v>167</v>
      </c>
      <c r="C131" s="37" t="s">
        <v>168</v>
      </c>
      <c r="D131" s="37" t="s">
        <v>35</v>
      </c>
      <c r="E131" s="37" t="s">
        <v>169</v>
      </c>
      <c r="F131" s="37" t="s">
        <v>170</v>
      </c>
      <c r="G131" s="38" t="s">
        <v>189</v>
      </c>
      <c r="H131" s="92">
        <v>19600000</v>
      </c>
      <c r="I131" s="38" t="s">
        <v>230</v>
      </c>
      <c r="J131" s="38" t="s">
        <v>235</v>
      </c>
      <c r="K131" s="37"/>
      <c r="L131" s="37"/>
      <c r="M131" s="37"/>
      <c r="N131" s="37">
        <v>80111600</v>
      </c>
      <c r="O131" s="38" t="s">
        <v>237</v>
      </c>
      <c r="P131" s="37" t="s">
        <v>1461</v>
      </c>
      <c r="Q131" s="40">
        <v>44206</v>
      </c>
      <c r="R131" s="40"/>
      <c r="S131" s="40">
        <v>44226</v>
      </c>
      <c r="T131" s="37">
        <v>8</v>
      </c>
      <c r="U131" s="41" t="s">
        <v>83</v>
      </c>
      <c r="V131" s="110">
        <v>19600000</v>
      </c>
      <c r="W131" s="41">
        <v>2450000</v>
      </c>
      <c r="X131" s="73">
        <v>19600000</v>
      </c>
      <c r="Y131" s="38" t="s">
        <v>42</v>
      </c>
      <c r="Z131" s="38" t="s">
        <v>47</v>
      </c>
      <c r="AA131" s="122" t="s">
        <v>1522</v>
      </c>
      <c r="AB131" s="119">
        <v>130</v>
      </c>
      <c r="AC131" s="42" t="s">
        <v>175</v>
      </c>
      <c r="AD131" s="151" t="s">
        <v>176</v>
      </c>
      <c r="AE131" s="41" t="s">
        <v>1344</v>
      </c>
      <c r="AF131" s="37" t="s">
        <v>76</v>
      </c>
    </row>
    <row r="132" spans="1:32" s="8" customFormat="1" ht="19.5" customHeight="1" x14ac:dyDescent="0.2">
      <c r="A132" s="37">
        <v>75</v>
      </c>
      <c r="B132" s="37" t="s">
        <v>167</v>
      </c>
      <c r="C132" s="37" t="s">
        <v>168</v>
      </c>
      <c r="D132" s="37" t="s">
        <v>35</v>
      </c>
      <c r="E132" s="37" t="s">
        <v>169</v>
      </c>
      <c r="F132" s="37" t="s">
        <v>170</v>
      </c>
      <c r="G132" s="38" t="s">
        <v>179</v>
      </c>
      <c r="H132" s="92">
        <v>19600000</v>
      </c>
      <c r="I132" s="38" t="s">
        <v>238</v>
      </c>
      <c r="J132" s="38" t="s">
        <v>239</v>
      </c>
      <c r="K132" s="37"/>
      <c r="L132" s="37"/>
      <c r="M132" s="37"/>
      <c r="N132" s="37">
        <v>80111600</v>
      </c>
      <c r="O132" s="38" t="s">
        <v>240</v>
      </c>
      <c r="P132" s="37" t="s">
        <v>1461</v>
      </c>
      <c r="Q132" s="40">
        <v>44206</v>
      </c>
      <c r="R132" s="40"/>
      <c r="S132" s="40">
        <v>44226</v>
      </c>
      <c r="T132" s="37">
        <v>8</v>
      </c>
      <c r="U132" s="41" t="s">
        <v>83</v>
      </c>
      <c r="V132" s="110">
        <v>19600000</v>
      </c>
      <c r="W132" s="41">
        <v>2450000</v>
      </c>
      <c r="X132" s="73">
        <v>19600000</v>
      </c>
      <c r="Y132" s="38" t="s">
        <v>42</v>
      </c>
      <c r="Z132" s="38" t="s">
        <v>47</v>
      </c>
      <c r="AA132" s="122" t="s">
        <v>1522</v>
      </c>
      <c r="AB132" s="119">
        <v>131</v>
      </c>
      <c r="AC132" s="42" t="s">
        <v>175</v>
      </c>
      <c r="AD132" s="151" t="s">
        <v>176</v>
      </c>
      <c r="AE132" s="41" t="s">
        <v>1344</v>
      </c>
      <c r="AF132" s="37" t="s">
        <v>76</v>
      </c>
    </row>
    <row r="133" spans="1:32" s="8" customFormat="1" ht="19.5" hidden="1" customHeight="1" x14ac:dyDescent="0.2">
      <c r="A133" s="11"/>
      <c r="B133" s="11" t="s">
        <v>167</v>
      </c>
      <c r="C133" s="11" t="s">
        <v>168</v>
      </c>
      <c r="D133" s="11" t="s">
        <v>35</v>
      </c>
      <c r="E133" s="11" t="s">
        <v>169</v>
      </c>
      <c r="F133" s="11" t="s">
        <v>170</v>
      </c>
      <c r="G133" s="12" t="s">
        <v>179</v>
      </c>
      <c r="H133" s="92"/>
      <c r="I133" s="12" t="s">
        <v>238</v>
      </c>
      <c r="J133" s="12" t="s">
        <v>241</v>
      </c>
      <c r="K133" s="14"/>
      <c r="L133" s="11"/>
      <c r="M133" s="11"/>
      <c r="N133" s="11"/>
      <c r="O133" s="15"/>
      <c r="P133" s="16"/>
      <c r="Q133" s="17"/>
      <c r="R133" s="17"/>
      <c r="S133" s="17"/>
      <c r="T133" s="16"/>
      <c r="U133" s="18"/>
      <c r="V133" s="18"/>
      <c r="W133" s="18"/>
      <c r="X133" s="18"/>
      <c r="Y133" s="15"/>
      <c r="Z133" s="15"/>
      <c r="AA133" s="121" t="s">
        <v>1522</v>
      </c>
      <c r="AB133" s="118">
        <v>132</v>
      </c>
      <c r="AC133" s="89" t="s">
        <v>175</v>
      </c>
      <c r="AD133" s="29" t="s">
        <v>176</v>
      </c>
      <c r="AE133" s="18"/>
      <c r="AF133" s="11"/>
    </row>
    <row r="134" spans="1:32" s="8" customFormat="1" ht="19.5" customHeight="1" x14ac:dyDescent="0.2">
      <c r="A134" s="37">
        <v>76</v>
      </c>
      <c r="B134" s="37" t="s">
        <v>167</v>
      </c>
      <c r="C134" s="37" t="s">
        <v>168</v>
      </c>
      <c r="D134" s="37" t="s">
        <v>35</v>
      </c>
      <c r="E134" s="37" t="s">
        <v>169</v>
      </c>
      <c r="F134" s="37" t="s">
        <v>170</v>
      </c>
      <c r="G134" s="38" t="s">
        <v>179</v>
      </c>
      <c r="H134" s="92">
        <v>22000000</v>
      </c>
      <c r="I134" s="38" t="s">
        <v>238</v>
      </c>
      <c r="J134" s="38" t="s">
        <v>242</v>
      </c>
      <c r="K134" s="37"/>
      <c r="L134" s="37"/>
      <c r="M134" s="37"/>
      <c r="N134" s="37">
        <v>80111600</v>
      </c>
      <c r="O134" s="38" t="s">
        <v>243</v>
      </c>
      <c r="P134" s="37" t="s">
        <v>1461</v>
      </c>
      <c r="Q134" s="40">
        <v>44206</v>
      </c>
      <c r="R134" s="40"/>
      <c r="S134" s="40">
        <v>44226</v>
      </c>
      <c r="T134" s="37">
        <v>8</v>
      </c>
      <c r="U134" s="41" t="s">
        <v>83</v>
      </c>
      <c r="V134" s="110">
        <v>22000000</v>
      </c>
      <c r="W134" s="41">
        <v>2750000</v>
      </c>
      <c r="X134" s="73">
        <v>22000000</v>
      </c>
      <c r="Y134" s="38" t="s">
        <v>42</v>
      </c>
      <c r="Z134" s="38" t="s">
        <v>47</v>
      </c>
      <c r="AA134" s="122" t="s">
        <v>1522</v>
      </c>
      <c r="AB134" s="119">
        <v>133</v>
      </c>
      <c r="AC134" s="42" t="s">
        <v>175</v>
      </c>
      <c r="AD134" s="151" t="s">
        <v>176</v>
      </c>
      <c r="AE134" s="41" t="s">
        <v>1344</v>
      </c>
      <c r="AF134" s="37" t="s">
        <v>76</v>
      </c>
    </row>
    <row r="135" spans="1:32" s="8" customFormat="1" ht="19.5" hidden="1" customHeight="1" x14ac:dyDescent="0.2">
      <c r="A135" s="11"/>
      <c r="B135" s="11" t="s">
        <v>167</v>
      </c>
      <c r="C135" s="11" t="s">
        <v>168</v>
      </c>
      <c r="D135" s="11" t="s">
        <v>35</v>
      </c>
      <c r="E135" s="11" t="s">
        <v>169</v>
      </c>
      <c r="F135" s="11" t="s">
        <v>170</v>
      </c>
      <c r="G135" s="12" t="s">
        <v>179</v>
      </c>
      <c r="H135" s="92"/>
      <c r="I135" s="12" t="s">
        <v>238</v>
      </c>
      <c r="J135" s="12" t="s">
        <v>241</v>
      </c>
      <c r="K135" s="14"/>
      <c r="L135" s="11"/>
      <c r="M135" s="11"/>
      <c r="N135" s="11"/>
      <c r="O135" s="15"/>
      <c r="P135" s="16"/>
      <c r="Q135" s="17"/>
      <c r="R135" s="17"/>
      <c r="S135" s="17"/>
      <c r="T135" s="16"/>
      <c r="U135" s="18"/>
      <c r="V135" s="18"/>
      <c r="W135" s="18"/>
      <c r="X135" s="18"/>
      <c r="Y135" s="15"/>
      <c r="Z135" s="15"/>
      <c r="AA135" s="121" t="s">
        <v>1522</v>
      </c>
      <c r="AB135" s="118">
        <v>134</v>
      </c>
      <c r="AC135" s="89" t="s">
        <v>175</v>
      </c>
      <c r="AD135" s="29" t="s">
        <v>176</v>
      </c>
      <c r="AE135" s="18"/>
      <c r="AF135" s="11"/>
    </row>
    <row r="136" spans="1:32" s="8" customFormat="1" ht="19.5" customHeight="1" x14ac:dyDescent="0.2">
      <c r="A136" s="37">
        <v>77</v>
      </c>
      <c r="B136" s="37" t="s">
        <v>167</v>
      </c>
      <c r="C136" s="37" t="s">
        <v>168</v>
      </c>
      <c r="D136" s="37" t="s">
        <v>35</v>
      </c>
      <c r="E136" s="37" t="s">
        <v>169</v>
      </c>
      <c r="F136" s="37" t="s">
        <v>170</v>
      </c>
      <c r="G136" s="38" t="s">
        <v>179</v>
      </c>
      <c r="H136" s="92">
        <v>19600000</v>
      </c>
      <c r="I136" s="38" t="s">
        <v>238</v>
      </c>
      <c r="J136" s="38" t="s">
        <v>242</v>
      </c>
      <c r="K136" s="37"/>
      <c r="L136" s="37"/>
      <c r="M136" s="37"/>
      <c r="N136" s="37">
        <v>80111600</v>
      </c>
      <c r="O136" s="38" t="s">
        <v>244</v>
      </c>
      <c r="P136" s="37" t="s">
        <v>1461</v>
      </c>
      <c r="Q136" s="40">
        <v>44206</v>
      </c>
      <c r="R136" s="40"/>
      <c r="S136" s="40">
        <v>44226</v>
      </c>
      <c r="T136" s="37">
        <v>8</v>
      </c>
      <c r="U136" s="41" t="s">
        <v>83</v>
      </c>
      <c r="V136" s="110">
        <v>19600000</v>
      </c>
      <c r="W136" s="152">
        <v>2450000</v>
      </c>
      <c r="X136" s="73">
        <v>19600000</v>
      </c>
      <c r="Y136" s="38" t="s">
        <v>42</v>
      </c>
      <c r="Z136" s="38" t="s">
        <v>47</v>
      </c>
      <c r="AA136" s="122" t="s">
        <v>1522</v>
      </c>
      <c r="AB136" s="119">
        <v>135</v>
      </c>
      <c r="AC136" s="42" t="s">
        <v>175</v>
      </c>
      <c r="AD136" s="151" t="s">
        <v>176</v>
      </c>
      <c r="AE136" s="41" t="s">
        <v>1344</v>
      </c>
      <c r="AF136" s="37" t="s">
        <v>76</v>
      </c>
    </row>
    <row r="137" spans="1:32" s="8" customFormat="1" ht="19.5" hidden="1" customHeight="1" x14ac:dyDescent="0.2">
      <c r="A137" s="11"/>
      <c r="B137" s="11" t="s">
        <v>167</v>
      </c>
      <c r="C137" s="11" t="s">
        <v>168</v>
      </c>
      <c r="D137" s="11" t="s">
        <v>35</v>
      </c>
      <c r="E137" s="11" t="s">
        <v>169</v>
      </c>
      <c r="F137" s="11" t="s">
        <v>170</v>
      </c>
      <c r="G137" s="12" t="s">
        <v>179</v>
      </c>
      <c r="H137" s="92"/>
      <c r="I137" s="12" t="s">
        <v>238</v>
      </c>
      <c r="J137" s="12" t="s">
        <v>241</v>
      </c>
      <c r="K137" s="14"/>
      <c r="L137" s="11"/>
      <c r="M137" s="11"/>
      <c r="N137" s="11"/>
      <c r="O137" s="15"/>
      <c r="P137" s="16"/>
      <c r="Q137" s="17"/>
      <c r="R137" s="17"/>
      <c r="S137" s="17"/>
      <c r="T137" s="16"/>
      <c r="U137" s="18"/>
      <c r="V137" s="18"/>
      <c r="W137" s="18"/>
      <c r="X137" s="18"/>
      <c r="Y137" s="15"/>
      <c r="Z137" s="15"/>
      <c r="AA137" s="121" t="s">
        <v>1522</v>
      </c>
      <c r="AB137" s="118">
        <v>136</v>
      </c>
      <c r="AC137" s="89" t="s">
        <v>175</v>
      </c>
      <c r="AD137" s="29" t="s">
        <v>176</v>
      </c>
      <c r="AE137" s="18"/>
      <c r="AF137" s="11"/>
    </row>
    <row r="138" spans="1:32" s="8" customFormat="1" ht="19.5" customHeight="1" x14ac:dyDescent="0.2">
      <c r="A138" s="37">
        <v>78</v>
      </c>
      <c r="B138" s="37" t="s">
        <v>167</v>
      </c>
      <c r="C138" s="37" t="s">
        <v>168</v>
      </c>
      <c r="D138" s="37" t="s">
        <v>35</v>
      </c>
      <c r="E138" s="37" t="s">
        <v>169</v>
      </c>
      <c r="F138" s="37" t="s">
        <v>170</v>
      </c>
      <c r="G138" s="38" t="s">
        <v>179</v>
      </c>
      <c r="H138" s="92">
        <v>44000000</v>
      </c>
      <c r="I138" s="38" t="s">
        <v>238</v>
      </c>
      <c r="J138" s="38" t="s">
        <v>245</v>
      </c>
      <c r="K138" s="37"/>
      <c r="L138" s="37"/>
      <c r="M138" s="37"/>
      <c r="N138" s="37">
        <v>80111600</v>
      </c>
      <c r="O138" s="38" t="s">
        <v>246</v>
      </c>
      <c r="P138" s="37" t="s">
        <v>82</v>
      </c>
      <c r="Q138" s="40">
        <v>44206</v>
      </c>
      <c r="R138" s="40"/>
      <c r="S138" s="40">
        <v>44226</v>
      </c>
      <c r="T138" s="37">
        <v>8</v>
      </c>
      <c r="U138" s="41" t="s">
        <v>83</v>
      </c>
      <c r="V138" s="110">
        <v>44000000</v>
      </c>
      <c r="W138" s="41">
        <v>5500000</v>
      </c>
      <c r="X138" s="73">
        <v>44000000</v>
      </c>
      <c r="Y138" s="38" t="s">
        <v>42</v>
      </c>
      <c r="Z138" s="38" t="s">
        <v>47</v>
      </c>
      <c r="AA138" s="122" t="s">
        <v>1522</v>
      </c>
      <c r="AB138" s="119">
        <v>137</v>
      </c>
      <c r="AC138" s="42" t="s">
        <v>175</v>
      </c>
      <c r="AD138" s="151" t="s">
        <v>176</v>
      </c>
      <c r="AE138" s="41" t="s">
        <v>1344</v>
      </c>
      <c r="AF138" s="37" t="s">
        <v>76</v>
      </c>
    </row>
    <row r="139" spans="1:32" s="8" customFormat="1" ht="19.5" hidden="1" customHeight="1" x14ac:dyDescent="0.2">
      <c r="A139" s="11"/>
      <c r="B139" s="11" t="s">
        <v>167</v>
      </c>
      <c r="C139" s="11" t="s">
        <v>168</v>
      </c>
      <c r="D139" s="11" t="s">
        <v>35</v>
      </c>
      <c r="E139" s="11" t="s">
        <v>169</v>
      </c>
      <c r="F139" s="11" t="s">
        <v>170</v>
      </c>
      <c r="G139" s="12" t="s">
        <v>179</v>
      </c>
      <c r="H139" s="92"/>
      <c r="I139" s="12" t="s">
        <v>238</v>
      </c>
      <c r="J139" s="12" t="s">
        <v>247</v>
      </c>
      <c r="K139" s="14"/>
      <c r="L139" s="11"/>
      <c r="M139" s="11"/>
      <c r="N139" s="11"/>
      <c r="O139" s="15"/>
      <c r="P139" s="16"/>
      <c r="Q139" s="17"/>
      <c r="R139" s="17"/>
      <c r="S139" s="17"/>
      <c r="T139" s="16"/>
      <c r="U139" s="18"/>
      <c r="V139" s="18"/>
      <c r="W139" s="18"/>
      <c r="X139" s="18"/>
      <c r="Y139" s="15"/>
      <c r="Z139" s="15"/>
      <c r="AA139" s="121" t="s">
        <v>1522</v>
      </c>
      <c r="AB139" s="118">
        <v>138</v>
      </c>
      <c r="AC139" s="89" t="s">
        <v>175</v>
      </c>
      <c r="AD139" s="29" t="s">
        <v>176</v>
      </c>
      <c r="AE139" s="18"/>
      <c r="AF139" s="11"/>
    </row>
    <row r="140" spans="1:32" s="8" customFormat="1" ht="19.5" customHeight="1" x14ac:dyDescent="0.2">
      <c r="A140" s="37">
        <v>79</v>
      </c>
      <c r="B140" s="37" t="s">
        <v>167</v>
      </c>
      <c r="C140" s="37" t="s">
        <v>168</v>
      </c>
      <c r="D140" s="37" t="s">
        <v>35</v>
      </c>
      <c r="E140" s="37" t="s">
        <v>169</v>
      </c>
      <c r="F140" s="37" t="s">
        <v>170</v>
      </c>
      <c r="G140" s="38" t="s">
        <v>179</v>
      </c>
      <c r="H140" s="92">
        <v>30800000</v>
      </c>
      <c r="I140" s="38" t="s">
        <v>238</v>
      </c>
      <c r="J140" s="38" t="s">
        <v>248</v>
      </c>
      <c r="K140" s="37"/>
      <c r="L140" s="37"/>
      <c r="M140" s="37"/>
      <c r="N140" s="37">
        <v>80111600</v>
      </c>
      <c r="O140" s="38" t="s">
        <v>249</v>
      </c>
      <c r="P140" s="37" t="s">
        <v>1461</v>
      </c>
      <c r="Q140" s="40">
        <v>44206</v>
      </c>
      <c r="R140" s="40"/>
      <c r="S140" s="40">
        <v>44226</v>
      </c>
      <c r="T140" s="37">
        <v>8</v>
      </c>
      <c r="U140" s="41" t="s">
        <v>83</v>
      </c>
      <c r="V140" s="110">
        <v>30800000</v>
      </c>
      <c r="W140" s="41">
        <v>3850000</v>
      </c>
      <c r="X140" s="73">
        <v>30800000</v>
      </c>
      <c r="Y140" s="38" t="s">
        <v>42</v>
      </c>
      <c r="Z140" s="38" t="s">
        <v>47</v>
      </c>
      <c r="AA140" s="122" t="s">
        <v>1522</v>
      </c>
      <c r="AB140" s="119">
        <v>139</v>
      </c>
      <c r="AC140" s="42" t="s">
        <v>175</v>
      </c>
      <c r="AD140" s="151" t="s">
        <v>176</v>
      </c>
      <c r="AE140" s="41" t="s">
        <v>1344</v>
      </c>
      <c r="AF140" s="37" t="s">
        <v>76</v>
      </c>
    </row>
    <row r="141" spans="1:32" s="8" customFormat="1" ht="19.5" hidden="1" customHeight="1" x14ac:dyDescent="0.2">
      <c r="A141" s="11"/>
      <c r="B141" s="11" t="s">
        <v>167</v>
      </c>
      <c r="C141" s="11" t="s">
        <v>168</v>
      </c>
      <c r="D141" s="11" t="s">
        <v>35</v>
      </c>
      <c r="E141" s="11" t="s">
        <v>169</v>
      </c>
      <c r="F141" s="11" t="s">
        <v>170</v>
      </c>
      <c r="G141" s="12" t="s">
        <v>179</v>
      </c>
      <c r="H141" s="92"/>
      <c r="I141" s="12" t="s">
        <v>238</v>
      </c>
      <c r="J141" s="12" t="s">
        <v>241</v>
      </c>
      <c r="K141" s="14"/>
      <c r="L141" s="11"/>
      <c r="M141" s="11"/>
      <c r="N141" s="11"/>
      <c r="O141" s="15"/>
      <c r="P141" s="16"/>
      <c r="Q141" s="17"/>
      <c r="R141" s="17"/>
      <c r="S141" s="17"/>
      <c r="T141" s="15"/>
      <c r="U141" s="18"/>
      <c r="V141" s="18"/>
      <c r="W141" s="18"/>
      <c r="X141" s="18"/>
      <c r="Y141" s="15"/>
      <c r="Z141" s="15"/>
      <c r="AA141" s="121" t="s">
        <v>1522</v>
      </c>
      <c r="AB141" s="118">
        <v>140</v>
      </c>
      <c r="AC141" s="89" t="s">
        <v>175</v>
      </c>
      <c r="AD141" s="29" t="s">
        <v>176</v>
      </c>
      <c r="AE141" s="18"/>
      <c r="AF141" s="11"/>
    </row>
    <row r="142" spans="1:32" s="8" customFormat="1" ht="19.5" customHeight="1" x14ac:dyDescent="0.2">
      <c r="A142" s="37">
        <v>80</v>
      </c>
      <c r="B142" s="37" t="s">
        <v>167</v>
      </c>
      <c r="C142" s="37" t="s">
        <v>168</v>
      </c>
      <c r="D142" s="37" t="s">
        <v>35</v>
      </c>
      <c r="E142" s="37" t="s">
        <v>169</v>
      </c>
      <c r="F142" s="37" t="s">
        <v>170</v>
      </c>
      <c r="G142" s="38" t="s">
        <v>179</v>
      </c>
      <c r="H142" s="92">
        <v>19600000</v>
      </c>
      <c r="I142" s="38" t="s">
        <v>238</v>
      </c>
      <c r="J142" s="38" t="s">
        <v>250</v>
      </c>
      <c r="K142" s="37"/>
      <c r="L142" s="37"/>
      <c r="M142" s="37"/>
      <c r="N142" s="37">
        <v>80111600</v>
      </c>
      <c r="O142" s="38" t="s">
        <v>237</v>
      </c>
      <c r="P142" s="37" t="s">
        <v>1461</v>
      </c>
      <c r="Q142" s="40">
        <v>44206</v>
      </c>
      <c r="R142" s="40"/>
      <c r="S142" s="40">
        <v>44226</v>
      </c>
      <c r="T142" s="37">
        <v>8</v>
      </c>
      <c r="U142" s="41" t="s">
        <v>83</v>
      </c>
      <c r="V142" s="110">
        <v>19600000</v>
      </c>
      <c r="W142" s="41">
        <v>2450000</v>
      </c>
      <c r="X142" s="73">
        <v>19600000</v>
      </c>
      <c r="Y142" s="38" t="s">
        <v>42</v>
      </c>
      <c r="Z142" s="38" t="s">
        <v>47</v>
      </c>
      <c r="AA142" s="122" t="s">
        <v>1522</v>
      </c>
      <c r="AB142" s="119">
        <v>141</v>
      </c>
      <c r="AC142" s="42" t="s">
        <v>175</v>
      </c>
      <c r="AD142" s="151" t="s">
        <v>176</v>
      </c>
      <c r="AE142" s="41" t="s">
        <v>1344</v>
      </c>
      <c r="AF142" s="37" t="s">
        <v>76</v>
      </c>
    </row>
    <row r="143" spans="1:32" s="8" customFormat="1" ht="19.5" hidden="1" customHeight="1" x14ac:dyDescent="0.2">
      <c r="A143" s="11"/>
      <c r="B143" s="11" t="s">
        <v>167</v>
      </c>
      <c r="C143" s="11" t="s">
        <v>168</v>
      </c>
      <c r="D143" s="11" t="s">
        <v>35</v>
      </c>
      <c r="E143" s="11" t="s">
        <v>169</v>
      </c>
      <c r="F143" s="11" t="s">
        <v>170</v>
      </c>
      <c r="G143" s="12" t="s">
        <v>179</v>
      </c>
      <c r="H143" s="92"/>
      <c r="I143" s="12" t="s">
        <v>238</v>
      </c>
      <c r="J143" s="12" t="s">
        <v>241</v>
      </c>
      <c r="K143" s="14"/>
      <c r="L143" s="11"/>
      <c r="M143" s="11"/>
      <c r="N143" s="11"/>
      <c r="O143" s="15"/>
      <c r="P143" s="16"/>
      <c r="Q143" s="17"/>
      <c r="R143" s="17"/>
      <c r="S143" s="17"/>
      <c r="T143" s="15"/>
      <c r="U143" s="18"/>
      <c r="V143" s="18"/>
      <c r="W143" s="18"/>
      <c r="X143" s="18"/>
      <c r="Y143" s="15"/>
      <c r="Z143" s="15"/>
      <c r="AA143" s="121" t="s">
        <v>1522</v>
      </c>
      <c r="AB143" s="118">
        <v>142</v>
      </c>
      <c r="AC143" s="89" t="s">
        <v>175</v>
      </c>
      <c r="AD143" s="29" t="s">
        <v>176</v>
      </c>
      <c r="AE143" s="18"/>
      <c r="AF143" s="11"/>
    </row>
    <row r="144" spans="1:32" s="8" customFormat="1" ht="19.5" customHeight="1" x14ac:dyDescent="0.2">
      <c r="A144" s="37">
        <v>81</v>
      </c>
      <c r="B144" s="37" t="s">
        <v>167</v>
      </c>
      <c r="C144" s="37" t="s">
        <v>168</v>
      </c>
      <c r="D144" s="37" t="s">
        <v>35</v>
      </c>
      <c r="E144" s="37" t="s">
        <v>169</v>
      </c>
      <c r="F144" s="37" t="s">
        <v>170</v>
      </c>
      <c r="G144" s="38" t="s">
        <v>179</v>
      </c>
      <c r="H144" s="92">
        <v>26800000</v>
      </c>
      <c r="I144" s="38" t="s">
        <v>238</v>
      </c>
      <c r="J144" s="38" t="s">
        <v>1520</v>
      </c>
      <c r="K144" s="37"/>
      <c r="L144" s="37"/>
      <c r="M144" s="37"/>
      <c r="N144" s="37">
        <v>80111600</v>
      </c>
      <c r="O144" s="38" t="s">
        <v>251</v>
      </c>
      <c r="P144" s="37" t="s">
        <v>82</v>
      </c>
      <c r="Q144" s="40">
        <v>44206</v>
      </c>
      <c r="R144" s="40"/>
      <c r="S144" s="40">
        <v>44226</v>
      </c>
      <c r="T144" s="37">
        <v>8</v>
      </c>
      <c r="U144" s="41" t="s">
        <v>83</v>
      </c>
      <c r="V144" s="110">
        <v>26800000</v>
      </c>
      <c r="W144" s="41">
        <v>3350000</v>
      </c>
      <c r="X144" s="73">
        <v>26800000</v>
      </c>
      <c r="Y144" s="38" t="s">
        <v>42</v>
      </c>
      <c r="Z144" s="38" t="s">
        <v>47</v>
      </c>
      <c r="AA144" s="122" t="s">
        <v>1522</v>
      </c>
      <c r="AB144" s="119">
        <v>143</v>
      </c>
      <c r="AC144" s="42" t="s">
        <v>175</v>
      </c>
      <c r="AD144" s="151" t="s">
        <v>176</v>
      </c>
      <c r="AE144" s="41" t="s">
        <v>1344</v>
      </c>
      <c r="AF144" s="37" t="s">
        <v>76</v>
      </c>
    </row>
    <row r="145" spans="1:32" s="8" customFormat="1" ht="19.5" hidden="1" customHeight="1" x14ac:dyDescent="0.2">
      <c r="A145" s="11"/>
      <c r="B145" s="11" t="s">
        <v>167</v>
      </c>
      <c r="C145" s="11" t="s">
        <v>168</v>
      </c>
      <c r="D145" s="11" t="s">
        <v>35</v>
      </c>
      <c r="E145" s="11" t="s">
        <v>169</v>
      </c>
      <c r="F145" s="11" t="s">
        <v>170</v>
      </c>
      <c r="G145" s="12" t="s">
        <v>179</v>
      </c>
      <c r="H145" s="92"/>
      <c r="I145" s="12" t="s">
        <v>238</v>
      </c>
      <c r="J145" s="12" t="s">
        <v>252</v>
      </c>
      <c r="K145" s="14"/>
      <c r="L145" s="11"/>
      <c r="M145" s="11"/>
      <c r="N145" s="11"/>
      <c r="O145" s="15"/>
      <c r="P145" s="16"/>
      <c r="Q145" s="17"/>
      <c r="R145" s="17"/>
      <c r="S145" s="17"/>
      <c r="T145" s="15"/>
      <c r="U145" s="18"/>
      <c r="V145" s="24"/>
      <c r="W145" s="24"/>
      <c r="X145" s="24"/>
      <c r="Y145" s="15"/>
      <c r="Z145" s="15"/>
      <c r="AA145" s="121" t="s">
        <v>1522</v>
      </c>
      <c r="AB145" s="118">
        <v>144</v>
      </c>
      <c r="AC145" s="89" t="s">
        <v>175</v>
      </c>
      <c r="AD145" s="29" t="s">
        <v>176</v>
      </c>
      <c r="AE145" s="18"/>
      <c r="AF145" s="11"/>
    </row>
    <row r="146" spans="1:32" s="8" customFormat="1" ht="19.5" customHeight="1" x14ac:dyDescent="0.2">
      <c r="A146" s="37">
        <v>82</v>
      </c>
      <c r="B146" s="37" t="s">
        <v>167</v>
      </c>
      <c r="C146" s="37" t="s">
        <v>168</v>
      </c>
      <c r="D146" s="37" t="s">
        <v>35</v>
      </c>
      <c r="E146" s="37" t="s">
        <v>169</v>
      </c>
      <c r="F146" s="37" t="s">
        <v>170</v>
      </c>
      <c r="G146" s="38" t="s">
        <v>179</v>
      </c>
      <c r="H146" s="92">
        <v>19600000</v>
      </c>
      <c r="I146" s="38" t="s">
        <v>238</v>
      </c>
      <c r="J146" s="38" t="s">
        <v>253</v>
      </c>
      <c r="K146" s="37"/>
      <c r="L146" s="37"/>
      <c r="M146" s="37"/>
      <c r="N146" s="37">
        <v>80111600</v>
      </c>
      <c r="O146" s="38" t="s">
        <v>237</v>
      </c>
      <c r="P146" s="37" t="s">
        <v>1461</v>
      </c>
      <c r="Q146" s="40">
        <v>44206</v>
      </c>
      <c r="R146" s="40"/>
      <c r="S146" s="40">
        <v>44226</v>
      </c>
      <c r="T146" s="37">
        <v>8</v>
      </c>
      <c r="U146" s="41" t="s">
        <v>83</v>
      </c>
      <c r="V146" s="110">
        <v>19600000</v>
      </c>
      <c r="W146" s="41">
        <v>2450000</v>
      </c>
      <c r="X146" s="73">
        <v>19600000</v>
      </c>
      <c r="Y146" s="38" t="s">
        <v>42</v>
      </c>
      <c r="Z146" s="38" t="s">
        <v>47</v>
      </c>
      <c r="AA146" s="122" t="s">
        <v>1522</v>
      </c>
      <c r="AB146" s="119">
        <v>145</v>
      </c>
      <c r="AC146" s="42" t="s">
        <v>175</v>
      </c>
      <c r="AD146" s="151" t="s">
        <v>176</v>
      </c>
      <c r="AE146" s="41" t="s">
        <v>1344</v>
      </c>
      <c r="AF146" s="37" t="s">
        <v>76</v>
      </c>
    </row>
    <row r="147" spans="1:32" s="8" customFormat="1" ht="19.5" hidden="1" customHeight="1" x14ac:dyDescent="0.2">
      <c r="A147" s="11"/>
      <c r="B147" s="11" t="s">
        <v>167</v>
      </c>
      <c r="C147" s="11" t="s">
        <v>168</v>
      </c>
      <c r="D147" s="11" t="s">
        <v>35</v>
      </c>
      <c r="E147" s="11" t="s">
        <v>169</v>
      </c>
      <c r="F147" s="11" t="s">
        <v>170</v>
      </c>
      <c r="G147" s="12" t="s">
        <v>179</v>
      </c>
      <c r="H147" s="92"/>
      <c r="I147" s="12" t="s">
        <v>238</v>
      </c>
      <c r="J147" s="12" t="s">
        <v>241</v>
      </c>
      <c r="K147" s="14"/>
      <c r="L147" s="11"/>
      <c r="M147" s="11"/>
      <c r="N147" s="11"/>
      <c r="O147" s="15"/>
      <c r="P147" s="16"/>
      <c r="Q147" s="17"/>
      <c r="R147" s="17"/>
      <c r="S147" s="17"/>
      <c r="T147" s="15"/>
      <c r="U147" s="18"/>
      <c r="V147" s="18"/>
      <c r="W147" s="18"/>
      <c r="X147" s="18"/>
      <c r="Y147" s="15"/>
      <c r="Z147" s="15"/>
      <c r="AA147" s="121" t="s">
        <v>1522</v>
      </c>
      <c r="AB147" s="118">
        <v>146</v>
      </c>
      <c r="AC147" s="89" t="s">
        <v>175</v>
      </c>
      <c r="AD147" s="29" t="s">
        <v>176</v>
      </c>
      <c r="AE147" s="18"/>
      <c r="AF147" s="11"/>
    </row>
    <row r="148" spans="1:32" s="8" customFormat="1" ht="19.5" customHeight="1" x14ac:dyDescent="0.2">
      <c r="A148" s="37">
        <v>83</v>
      </c>
      <c r="B148" s="37" t="s">
        <v>167</v>
      </c>
      <c r="C148" s="37" t="s">
        <v>168</v>
      </c>
      <c r="D148" s="37" t="s">
        <v>35</v>
      </c>
      <c r="E148" s="37" t="s">
        <v>169</v>
      </c>
      <c r="F148" s="37" t="s">
        <v>170</v>
      </c>
      <c r="G148" s="38" t="s">
        <v>179</v>
      </c>
      <c r="H148" s="92">
        <v>19600000</v>
      </c>
      <c r="I148" s="38" t="s">
        <v>238</v>
      </c>
      <c r="J148" s="38" t="s">
        <v>254</v>
      </c>
      <c r="K148" s="37"/>
      <c r="L148" s="37"/>
      <c r="M148" s="37"/>
      <c r="N148" s="37">
        <v>80111600</v>
      </c>
      <c r="O148" s="38" t="s">
        <v>237</v>
      </c>
      <c r="P148" s="37" t="s">
        <v>1461</v>
      </c>
      <c r="Q148" s="40">
        <v>44206</v>
      </c>
      <c r="R148" s="40"/>
      <c r="S148" s="40">
        <v>44226</v>
      </c>
      <c r="T148" s="37">
        <v>8</v>
      </c>
      <c r="U148" s="41" t="s">
        <v>83</v>
      </c>
      <c r="V148" s="110">
        <v>19600000</v>
      </c>
      <c r="W148" s="41">
        <v>2450000</v>
      </c>
      <c r="X148" s="73">
        <v>19600000</v>
      </c>
      <c r="Y148" s="38" t="s">
        <v>42</v>
      </c>
      <c r="Z148" s="38" t="s">
        <v>47</v>
      </c>
      <c r="AA148" s="122" t="s">
        <v>1522</v>
      </c>
      <c r="AB148" s="119">
        <v>147</v>
      </c>
      <c r="AC148" s="42" t="s">
        <v>175</v>
      </c>
      <c r="AD148" s="151" t="s">
        <v>176</v>
      </c>
      <c r="AE148" s="41" t="s">
        <v>1344</v>
      </c>
      <c r="AF148" s="37" t="s">
        <v>76</v>
      </c>
    </row>
    <row r="149" spans="1:32" s="8" customFormat="1" ht="19.5" hidden="1" customHeight="1" x14ac:dyDescent="0.2">
      <c r="A149" s="11"/>
      <c r="B149" s="11" t="s">
        <v>167</v>
      </c>
      <c r="C149" s="11" t="s">
        <v>168</v>
      </c>
      <c r="D149" s="11" t="s">
        <v>35</v>
      </c>
      <c r="E149" s="11" t="s">
        <v>169</v>
      </c>
      <c r="F149" s="11" t="s">
        <v>170</v>
      </c>
      <c r="G149" s="12" t="s">
        <v>179</v>
      </c>
      <c r="H149" s="92"/>
      <c r="I149" s="12" t="s">
        <v>238</v>
      </c>
      <c r="J149" s="12" t="s">
        <v>241</v>
      </c>
      <c r="K149" s="14"/>
      <c r="L149" s="11"/>
      <c r="M149" s="11"/>
      <c r="N149" s="11"/>
      <c r="O149" s="15"/>
      <c r="P149" s="16"/>
      <c r="Q149" s="17"/>
      <c r="R149" s="17"/>
      <c r="S149" s="17"/>
      <c r="T149" s="15"/>
      <c r="U149" s="18"/>
      <c r="V149" s="18"/>
      <c r="W149" s="18"/>
      <c r="X149" s="18"/>
      <c r="Y149" s="15"/>
      <c r="Z149" s="15"/>
      <c r="AA149" s="121" t="s">
        <v>1522</v>
      </c>
      <c r="AB149" s="118">
        <v>148</v>
      </c>
      <c r="AC149" s="89" t="s">
        <v>175</v>
      </c>
      <c r="AD149" s="29" t="s">
        <v>176</v>
      </c>
      <c r="AE149" s="18"/>
      <c r="AF149" s="11"/>
    </row>
    <row r="150" spans="1:32" s="8" customFormat="1" ht="19.5" customHeight="1" x14ac:dyDescent="0.2">
      <c r="A150" s="37">
        <v>84</v>
      </c>
      <c r="B150" s="37" t="s">
        <v>167</v>
      </c>
      <c r="C150" s="37" t="s">
        <v>168</v>
      </c>
      <c r="D150" s="37" t="s">
        <v>35</v>
      </c>
      <c r="E150" s="37" t="s">
        <v>169</v>
      </c>
      <c r="F150" s="37" t="s">
        <v>170</v>
      </c>
      <c r="G150" s="38" t="s">
        <v>179</v>
      </c>
      <c r="H150" s="92">
        <v>19600000</v>
      </c>
      <c r="I150" s="38" t="s">
        <v>238</v>
      </c>
      <c r="J150" s="38" t="s">
        <v>255</v>
      </c>
      <c r="K150" s="37"/>
      <c r="L150" s="37"/>
      <c r="M150" s="37"/>
      <c r="N150" s="37">
        <v>80111600</v>
      </c>
      <c r="O150" s="38" t="s">
        <v>237</v>
      </c>
      <c r="P150" s="37" t="s">
        <v>1461</v>
      </c>
      <c r="Q150" s="40">
        <v>44206</v>
      </c>
      <c r="R150" s="40"/>
      <c r="S150" s="40">
        <v>44226</v>
      </c>
      <c r="T150" s="37">
        <v>8</v>
      </c>
      <c r="U150" s="41" t="s">
        <v>83</v>
      </c>
      <c r="V150" s="110">
        <v>19600000</v>
      </c>
      <c r="W150" s="41">
        <v>2450000</v>
      </c>
      <c r="X150" s="73">
        <v>19600000</v>
      </c>
      <c r="Y150" s="38" t="s">
        <v>42</v>
      </c>
      <c r="Z150" s="38" t="s">
        <v>47</v>
      </c>
      <c r="AA150" s="122" t="s">
        <v>1522</v>
      </c>
      <c r="AB150" s="119">
        <v>149</v>
      </c>
      <c r="AC150" s="42" t="s">
        <v>175</v>
      </c>
      <c r="AD150" s="151" t="s">
        <v>176</v>
      </c>
      <c r="AE150" s="41" t="s">
        <v>1344</v>
      </c>
      <c r="AF150" s="37" t="s">
        <v>76</v>
      </c>
    </row>
    <row r="151" spans="1:32" s="8" customFormat="1" ht="19.5" hidden="1" customHeight="1" x14ac:dyDescent="0.2">
      <c r="A151" s="11"/>
      <c r="B151" s="11" t="s">
        <v>167</v>
      </c>
      <c r="C151" s="11" t="s">
        <v>168</v>
      </c>
      <c r="D151" s="11" t="s">
        <v>35</v>
      </c>
      <c r="E151" s="11" t="s">
        <v>169</v>
      </c>
      <c r="F151" s="11" t="s">
        <v>170</v>
      </c>
      <c r="G151" s="12" t="s">
        <v>179</v>
      </c>
      <c r="H151" s="92"/>
      <c r="I151" s="12" t="s">
        <v>238</v>
      </c>
      <c r="J151" s="12" t="s">
        <v>241</v>
      </c>
      <c r="K151" s="14"/>
      <c r="L151" s="11"/>
      <c r="M151" s="11"/>
      <c r="N151" s="11"/>
      <c r="O151" s="15"/>
      <c r="P151" s="16"/>
      <c r="Q151" s="17"/>
      <c r="R151" s="17"/>
      <c r="S151" s="17"/>
      <c r="T151" s="15"/>
      <c r="U151" s="18"/>
      <c r="V151" s="18"/>
      <c r="W151" s="18"/>
      <c r="X151" s="18"/>
      <c r="Y151" s="15"/>
      <c r="Z151" s="15"/>
      <c r="AA151" s="121" t="s">
        <v>1522</v>
      </c>
      <c r="AB151" s="118">
        <v>150</v>
      </c>
      <c r="AC151" s="89" t="s">
        <v>175</v>
      </c>
      <c r="AD151" s="29" t="s">
        <v>176</v>
      </c>
      <c r="AE151" s="18"/>
      <c r="AF151" s="11"/>
    </row>
    <row r="152" spans="1:32" s="8" customFormat="1" ht="19.5" customHeight="1" x14ac:dyDescent="0.2">
      <c r="A152" s="37">
        <v>85</v>
      </c>
      <c r="B152" s="37" t="s">
        <v>167</v>
      </c>
      <c r="C152" s="37" t="s">
        <v>168</v>
      </c>
      <c r="D152" s="37" t="s">
        <v>35</v>
      </c>
      <c r="E152" s="37" t="s">
        <v>169</v>
      </c>
      <c r="F152" s="37" t="s">
        <v>170</v>
      </c>
      <c r="G152" s="38" t="s">
        <v>256</v>
      </c>
      <c r="H152" s="92">
        <v>19600000</v>
      </c>
      <c r="I152" s="38" t="s">
        <v>257</v>
      </c>
      <c r="J152" s="38" t="s">
        <v>258</v>
      </c>
      <c r="K152" s="37"/>
      <c r="L152" s="37"/>
      <c r="M152" s="37"/>
      <c r="N152" s="37">
        <v>80111600</v>
      </c>
      <c r="O152" s="38" t="s">
        <v>259</v>
      </c>
      <c r="P152" s="37" t="s">
        <v>1461</v>
      </c>
      <c r="Q152" s="40">
        <v>44206</v>
      </c>
      <c r="R152" s="40"/>
      <c r="S152" s="40">
        <v>44226</v>
      </c>
      <c r="T152" s="37">
        <v>8</v>
      </c>
      <c r="U152" s="41" t="s">
        <v>83</v>
      </c>
      <c r="V152" s="110">
        <v>19600000</v>
      </c>
      <c r="W152" s="41">
        <v>2450000</v>
      </c>
      <c r="X152" s="73">
        <v>19600000</v>
      </c>
      <c r="Y152" s="38" t="s">
        <v>42</v>
      </c>
      <c r="Z152" s="38" t="s">
        <v>47</v>
      </c>
      <c r="AA152" s="122" t="s">
        <v>1522</v>
      </c>
      <c r="AB152" s="119">
        <v>151</v>
      </c>
      <c r="AC152" s="42" t="s">
        <v>175</v>
      </c>
      <c r="AD152" s="151" t="s">
        <v>176</v>
      </c>
      <c r="AE152" s="41" t="s">
        <v>1344</v>
      </c>
      <c r="AF152" s="37" t="s">
        <v>76</v>
      </c>
    </row>
    <row r="153" spans="1:32" s="8" customFormat="1" ht="19.5" customHeight="1" x14ac:dyDescent="0.2">
      <c r="A153" s="37">
        <v>86</v>
      </c>
      <c r="B153" s="37" t="s">
        <v>167</v>
      </c>
      <c r="C153" s="37" t="s">
        <v>168</v>
      </c>
      <c r="D153" s="37" t="s">
        <v>35</v>
      </c>
      <c r="E153" s="37" t="s">
        <v>169</v>
      </c>
      <c r="F153" s="37" t="s">
        <v>170</v>
      </c>
      <c r="G153" s="38" t="s">
        <v>256</v>
      </c>
      <c r="H153" s="92">
        <f>30800000-16100000</f>
        <v>14700000</v>
      </c>
      <c r="I153" s="38" t="s">
        <v>257</v>
      </c>
      <c r="J153" s="38" t="s">
        <v>258</v>
      </c>
      <c r="K153" s="37"/>
      <c r="L153" s="37"/>
      <c r="M153" s="37"/>
      <c r="N153" s="37">
        <v>80111600</v>
      </c>
      <c r="O153" s="153" t="s">
        <v>260</v>
      </c>
      <c r="P153" s="37" t="s">
        <v>82</v>
      </c>
      <c r="Q153" s="40">
        <v>44206</v>
      </c>
      <c r="R153" s="40"/>
      <c r="S153" s="40">
        <v>44226</v>
      </c>
      <c r="T153" s="37">
        <v>8</v>
      </c>
      <c r="U153" s="41" t="s">
        <v>83</v>
      </c>
      <c r="V153" s="110">
        <f>30800000-16100000</f>
        <v>14700000</v>
      </c>
      <c r="W153" s="41">
        <v>3850000</v>
      </c>
      <c r="X153" s="73">
        <f>30800000-16100000</f>
        <v>14700000</v>
      </c>
      <c r="Y153" s="38" t="s">
        <v>42</v>
      </c>
      <c r="Z153" s="38" t="s">
        <v>47</v>
      </c>
      <c r="AA153" s="122" t="s">
        <v>1522</v>
      </c>
      <c r="AB153" s="119">
        <v>152</v>
      </c>
      <c r="AC153" s="42" t="s">
        <v>175</v>
      </c>
      <c r="AD153" s="151" t="s">
        <v>176</v>
      </c>
      <c r="AE153" s="41" t="s">
        <v>1344</v>
      </c>
      <c r="AF153" s="37" t="s">
        <v>76</v>
      </c>
    </row>
    <row r="154" spans="1:32" s="8" customFormat="1" ht="19.5" hidden="1" customHeight="1" x14ac:dyDescent="0.2">
      <c r="A154" s="11"/>
      <c r="B154" s="11" t="s">
        <v>167</v>
      </c>
      <c r="C154" s="11" t="s">
        <v>168</v>
      </c>
      <c r="D154" s="11" t="s">
        <v>35</v>
      </c>
      <c r="E154" s="11" t="s">
        <v>169</v>
      </c>
      <c r="F154" s="11" t="s">
        <v>170</v>
      </c>
      <c r="G154" s="12" t="s">
        <v>256</v>
      </c>
      <c r="H154" s="92"/>
      <c r="I154" s="12" t="s">
        <v>261</v>
      </c>
      <c r="J154" s="12" t="s">
        <v>262</v>
      </c>
      <c r="K154" s="14"/>
      <c r="L154" s="11"/>
      <c r="M154" s="11"/>
      <c r="N154" s="11"/>
      <c r="O154" s="15"/>
      <c r="P154" s="16"/>
      <c r="Q154" s="17"/>
      <c r="R154" s="17"/>
      <c r="S154" s="17"/>
      <c r="T154" s="15"/>
      <c r="U154" s="18"/>
      <c r="V154" s="18"/>
      <c r="W154" s="18"/>
      <c r="X154" s="18"/>
      <c r="Y154" s="15"/>
      <c r="Z154" s="15"/>
      <c r="AA154" s="121" t="s">
        <v>1522</v>
      </c>
      <c r="AB154" s="118">
        <v>153</v>
      </c>
      <c r="AC154" s="89" t="s">
        <v>175</v>
      </c>
      <c r="AD154" s="29" t="s">
        <v>176</v>
      </c>
      <c r="AE154" s="18"/>
      <c r="AF154" s="11"/>
    </row>
    <row r="155" spans="1:32" s="8" customFormat="1" ht="19.5" customHeight="1" x14ac:dyDescent="0.2">
      <c r="A155" s="37">
        <v>87</v>
      </c>
      <c r="B155" s="37" t="s">
        <v>167</v>
      </c>
      <c r="C155" s="37" t="s">
        <v>168</v>
      </c>
      <c r="D155" s="37" t="s">
        <v>35</v>
      </c>
      <c r="E155" s="37" t="s">
        <v>169</v>
      </c>
      <c r="F155" s="37" t="s">
        <v>170</v>
      </c>
      <c r="G155" s="38" t="s">
        <v>256</v>
      </c>
      <c r="H155" s="92">
        <v>58400000</v>
      </c>
      <c r="I155" s="38" t="s">
        <v>257</v>
      </c>
      <c r="J155" s="38" t="s">
        <v>263</v>
      </c>
      <c r="K155" s="37"/>
      <c r="L155" s="37"/>
      <c r="M155" s="37"/>
      <c r="N155" s="37">
        <v>80111600</v>
      </c>
      <c r="O155" s="38" t="s">
        <v>264</v>
      </c>
      <c r="P155" s="37" t="s">
        <v>82</v>
      </c>
      <c r="Q155" s="40">
        <v>44206</v>
      </c>
      <c r="R155" s="40"/>
      <c r="S155" s="40">
        <v>44226</v>
      </c>
      <c r="T155" s="37">
        <v>8</v>
      </c>
      <c r="U155" s="41" t="s">
        <v>83</v>
      </c>
      <c r="V155" s="110">
        <v>58400000</v>
      </c>
      <c r="W155" s="41">
        <v>7300000</v>
      </c>
      <c r="X155" s="73">
        <v>58400000</v>
      </c>
      <c r="Y155" s="38" t="s">
        <v>42</v>
      </c>
      <c r="Z155" s="38" t="s">
        <v>47</v>
      </c>
      <c r="AA155" s="122" t="s">
        <v>1522</v>
      </c>
      <c r="AB155" s="119">
        <v>154</v>
      </c>
      <c r="AC155" s="42" t="s">
        <v>175</v>
      </c>
      <c r="AD155" s="151" t="s">
        <v>176</v>
      </c>
      <c r="AE155" s="41" t="s">
        <v>1344</v>
      </c>
      <c r="AF155" s="37" t="s">
        <v>76</v>
      </c>
    </row>
    <row r="156" spans="1:32" s="8" customFormat="1" ht="19.5" hidden="1" customHeight="1" x14ac:dyDescent="0.2">
      <c r="A156" s="11"/>
      <c r="B156" s="11" t="s">
        <v>167</v>
      </c>
      <c r="C156" s="11" t="s">
        <v>168</v>
      </c>
      <c r="D156" s="11" t="s">
        <v>35</v>
      </c>
      <c r="E156" s="11" t="s">
        <v>169</v>
      </c>
      <c r="F156" s="11" t="s">
        <v>170</v>
      </c>
      <c r="G156" s="12" t="s">
        <v>256</v>
      </c>
      <c r="H156" s="92"/>
      <c r="I156" s="12" t="s">
        <v>265</v>
      </c>
      <c r="J156" s="12" t="s">
        <v>266</v>
      </c>
      <c r="K156" s="14"/>
      <c r="L156" s="11"/>
      <c r="M156" s="11"/>
      <c r="N156" s="11"/>
      <c r="O156" s="15"/>
      <c r="P156" s="16"/>
      <c r="Q156" s="17"/>
      <c r="R156" s="17"/>
      <c r="S156" s="17"/>
      <c r="T156" s="15"/>
      <c r="U156" s="18"/>
      <c r="V156" s="18"/>
      <c r="W156" s="18"/>
      <c r="X156" s="18"/>
      <c r="Y156" s="15"/>
      <c r="Z156" s="15"/>
      <c r="AA156" s="121" t="s">
        <v>1522</v>
      </c>
      <c r="AB156" s="118">
        <v>155</v>
      </c>
      <c r="AC156" s="89" t="s">
        <v>175</v>
      </c>
      <c r="AD156" s="29" t="s">
        <v>176</v>
      </c>
      <c r="AE156" s="18"/>
      <c r="AF156" s="11"/>
    </row>
    <row r="157" spans="1:32" s="8" customFormat="1" ht="19.5" hidden="1" customHeight="1" x14ac:dyDescent="0.2">
      <c r="A157" s="11"/>
      <c r="B157" s="11" t="s">
        <v>167</v>
      </c>
      <c r="C157" s="11" t="s">
        <v>168</v>
      </c>
      <c r="D157" s="11" t="s">
        <v>35</v>
      </c>
      <c r="E157" s="11" t="s">
        <v>169</v>
      </c>
      <c r="F157" s="11" t="s">
        <v>170</v>
      </c>
      <c r="G157" s="12" t="s">
        <v>256</v>
      </c>
      <c r="H157" s="92"/>
      <c r="I157" s="12" t="s">
        <v>267</v>
      </c>
      <c r="J157" s="12" t="s">
        <v>268</v>
      </c>
      <c r="K157" s="14"/>
      <c r="L157" s="11"/>
      <c r="M157" s="11"/>
      <c r="N157" s="11"/>
      <c r="O157" s="15"/>
      <c r="P157" s="16"/>
      <c r="Q157" s="17"/>
      <c r="R157" s="17"/>
      <c r="S157" s="17"/>
      <c r="T157" s="15"/>
      <c r="U157" s="18"/>
      <c r="V157" s="18"/>
      <c r="W157" s="18"/>
      <c r="X157" s="18"/>
      <c r="Y157" s="15"/>
      <c r="Z157" s="15"/>
      <c r="AA157" s="121" t="s">
        <v>1522</v>
      </c>
      <c r="AB157" s="118">
        <v>156</v>
      </c>
      <c r="AC157" s="89" t="s">
        <v>175</v>
      </c>
      <c r="AD157" s="29" t="s">
        <v>176</v>
      </c>
      <c r="AE157" s="18"/>
      <c r="AF157" s="11"/>
    </row>
    <row r="158" spans="1:32" s="8" customFormat="1" ht="19.5" customHeight="1" x14ac:dyDescent="0.2">
      <c r="A158" s="37">
        <v>88</v>
      </c>
      <c r="B158" s="37" t="s">
        <v>167</v>
      </c>
      <c r="C158" s="37" t="s">
        <v>168</v>
      </c>
      <c r="D158" s="37" t="s">
        <v>35</v>
      </c>
      <c r="E158" s="37" t="s">
        <v>169</v>
      </c>
      <c r="F158" s="37" t="s">
        <v>170</v>
      </c>
      <c r="G158" s="38" t="s">
        <v>256</v>
      </c>
      <c r="H158" s="92">
        <v>19600000</v>
      </c>
      <c r="I158" s="38" t="s">
        <v>257</v>
      </c>
      <c r="J158" s="38" t="s">
        <v>269</v>
      </c>
      <c r="K158" s="37"/>
      <c r="L158" s="37"/>
      <c r="M158" s="37"/>
      <c r="N158" s="37">
        <v>80111600</v>
      </c>
      <c r="O158" s="38" t="s">
        <v>270</v>
      </c>
      <c r="P158" s="37" t="s">
        <v>1461</v>
      </c>
      <c r="Q158" s="40">
        <v>44206</v>
      </c>
      <c r="R158" s="40"/>
      <c r="S158" s="40">
        <v>44226</v>
      </c>
      <c r="T158" s="37">
        <v>8</v>
      </c>
      <c r="U158" s="41" t="s">
        <v>83</v>
      </c>
      <c r="V158" s="110">
        <v>19600000</v>
      </c>
      <c r="W158" s="41">
        <v>2450000</v>
      </c>
      <c r="X158" s="73">
        <v>19600000</v>
      </c>
      <c r="Y158" s="38" t="s">
        <v>42</v>
      </c>
      <c r="Z158" s="38" t="s">
        <v>47</v>
      </c>
      <c r="AA158" s="122" t="s">
        <v>1522</v>
      </c>
      <c r="AB158" s="119">
        <v>157</v>
      </c>
      <c r="AC158" s="42" t="s">
        <v>175</v>
      </c>
      <c r="AD158" s="151" t="s">
        <v>176</v>
      </c>
      <c r="AE158" s="41" t="s">
        <v>1344</v>
      </c>
      <c r="AF158" s="37" t="s">
        <v>76</v>
      </c>
    </row>
    <row r="159" spans="1:32" s="8" customFormat="1" ht="19.5" hidden="1" customHeight="1" x14ac:dyDescent="0.2">
      <c r="A159" s="11"/>
      <c r="B159" s="11" t="s">
        <v>167</v>
      </c>
      <c r="C159" s="11" t="s">
        <v>168</v>
      </c>
      <c r="D159" s="11" t="s">
        <v>35</v>
      </c>
      <c r="E159" s="11" t="s">
        <v>169</v>
      </c>
      <c r="F159" s="11" t="s">
        <v>170</v>
      </c>
      <c r="G159" s="12" t="s">
        <v>256</v>
      </c>
      <c r="H159" s="92"/>
      <c r="I159" s="12" t="s">
        <v>271</v>
      </c>
      <c r="J159" s="12" t="s">
        <v>272</v>
      </c>
      <c r="K159" s="14"/>
      <c r="L159" s="11"/>
      <c r="M159" s="11"/>
      <c r="N159" s="11"/>
      <c r="O159" s="15"/>
      <c r="P159" s="16"/>
      <c r="Q159" s="17"/>
      <c r="R159" s="17"/>
      <c r="S159" s="17"/>
      <c r="T159" s="15"/>
      <c r="U159" s="18"/>
      <c r="V159" s="18"/>
      <c r="W159" s="18"/>
      <c r="X159" s="18"/>
      <c r="Y159" s="15"/>
      <c r="Z159" s="15"/>
      <c r="AA159" s="121" t="s">
        <v>1522</v>
      </c>
      <c r="AB159" s="118">
        <v>158</v>
      </c>
      <c r="AC159" s="89" t="s">
        <v>175</v>
      </c>
      <c r="AD159" s="29" t="s">
        <v>176</v>
      </c>
      <c r="AE159" s="18"/>
      <c r="AF159" s="11"/>
    </row>
    <row r="160" spans="1:32" s="8" customFormat="1" ht="19.5" customHeight="1" x14ac:dyDescent="0.2">
      <c r="A160" s="37">
        <v>89</v>
      </c>
      <c r="B160" s="37" t="s">
        <v>167</v>
      </c>
      <c r="C160" s="37" t="s">
        <v>168</v>
      </c>
      <c r="D160" s="37" t="s">
        <v>35</v>
      </c>
      <c r="E160" s="37" t="s">
        <v>169</v>
      </c>
      <c r="F160" s="37" t="s">
        <v>170</v>
      </c>
      <c r="G160" s="38" t="s">
        <v>256</v>
      </c>
      <c r="H160" s="92">
        <v>30800000</v>
      </c>
      <c r="I160" s="38" t="s">
        <v>257</v>
      </c>
      <c r="J160" s="38" t="s">
        <v>258</v>
      </c>
      <c r="K160" s="37"/>
      <c r="L160" s="37"/>
      <c r="M160" s="37"/>
      <c r="N160" s="37">
        <v>80111600</v>
      </c>
      <c r="O160" s="38" t="s">
        <v>273</v>
      </c>
      <c r="P160" s="37" t="s">
        <v>82</v>
      </c>
      <c r="Q160" s="40">
        <v>44206</v>
      </c>
      <c r="R160" s="40"/>
      <c r="S160" s="40">
        <v>44226</v>
      </c>
      <c r="T160" s="37">
        <v>8</v>
      </c>
      <c r="U160" s="41" t="s">
        <v>83</v>
      </c>
      <c r="V160" s="110">
        <v>30800000</v>
      </c>
      <c r="W160" s="41">
        <v>3850000</v>
      </c>
      <c r="X160" s="73">
        <v>30800000</v>
      </c>
      <c r="Y160" s="38" t="s">
        <v>42</v>
      </c>
      <c r="Z160" s="38" t="s">
        <v>47</v>
      </c>
      <c r="AA160" s="122" t="s">
        <v>1522</v>
      </c>
      <c r="AB160" s="119">
        <v>159</v>
      </c>
      <c r="AC160" s="42" t="s">
        <v>175</v>
      </c>
      <c r="AD160" s="151" t="s">
        <v>176</v>
      </c>
      <c r="AE160" s="41" t="s">
        <v>1344</v>
      </c>
      <c r="AF160" s="37" t="s">
        <v>76</v>
      </c>
    </row>
    <row r="161" spans="1:32" s="8" customFormat="1" ht="19.5" hidden="1" customHeight="1" x14ac:dyDescent="0.2">
      <c r="A161" s="11"/>
      <c r="B161" s="11" t="s">
        <v>167</v>
      </c>
      <c r="C161" s="11" t="s">
        <v>168</v>
      </c>
      <c r="D161" s="11" t="s">
        <v>35</v>
      </c>
      <c r="E161" s="11" t="s">
        <v>169</v>
      </c>
      <c r="F161" s="11" t="s">
        <v>170</v>
      </c>
      <c r="G161" s="12" t="s">
        <v>256</v>
      </c>
      <c r="H161" s="92"/>
      <c r="I161" s="12" t="s">
        <v>271</v>
      </c>
      <c r="J161" s="12" t="s">
        <v>274</v>
      </c>
      <c r="K161" s="14"/>
      <c r="L161" s="11"/>
      <c r="M161" s="11"/>
      <c r="N161" s="11"/>
      <c r="O161" s="15"/>
      <c r="P161" s="16"/>
      <c r="Q161" s="17"/>
      <c r="R161" s="17"/>
      <c r="S161" s="17"/>
      <c r="T161" s="15"/>
      <c r="U161" s="18"/>
      <c r="V161" s="18"/>
      <c r="W161" s="18"/>
      <c r="X161" s="18"/>
      <c r="Y161" s="15"/>
      <c r="Z161" s="15"/>
      <c r="AA161" s="121" t="s">
        <v>1522</v>
      </c>
      <c r="AB161" s="118">
        <v>160</v>
      </c>
      <c r="AC161" s="89" t="s">
        <v>175</v>
      </c>
      <c r="AD161" s="29" t="s">
        <v>176</v>
      </c>
      <c r="AE161" s="18"/>
      <c r="AF161" s="11"/>
    </row>
    <row r="162" spans="1:32" s="8" customFormat="1" ht="19.5" customHeight="1" x14ac:dyDescent="0.2">
      <c r="A162" s="37">
        <v>90</v>
      </c>
      <c r="B162" s="37" t="s">
        <v>167</v>
      </c>
      <c r="C162" s="37" t="s">
        <v>168</v>
      </c>
      <c r="D162" s="37" t="s">
        <v>35</v>
      </c>
      <c r="E162" s="37" t="s">
        <v>169</v>
      </c>
      <c r="F162" s="37" t="s">
        <v>170</v>
      </c>
      <c r="G162" s="38" t="s">
        <v>256</v>
      </c>
      <c r="H162" s="92">
        <v>19600000</v>
      </c>
      <c r="I162" s="38" t="s">
        <v>257</v>
      </c>
      <c r="J162" s="38" t="s">
        <v>275</v>
      </c>
      <c r="K162" s="37"/>
      <c r="L162" s="37"/>
      <c r="M162" s="37"/>
      <c r="N162" s="37">
        <v>80111600</v>
      </c>
      <c r="O162" s="38" t="s">
        <v>259</v>
      </c>
      <c r="P162" s="37" t="s">
        <v>1461</v>
      </c>
      <c r="Q162" s="40">
        <v>44206</v>
      </c>
      <c r="R162" s="40"/>
      <c r="S162" s="40">
        <v>44226</v>
      </c>
      <c r="T162" s="37">
        <v>8</v>
      </c>
      <c r="U162" s="41" t="s">
        <v>83</v>
      </c>
      <c r="V162" s="110">
        <v>19600000</v>
      </c>
      <c r="W162" s="41">
        <v>2450000</v>
      </c>
      <c r="X162" s="73">
        <v>19600000</v>
      </c>
      <c r="Y162" s="38" t="s">
        <v>42</v>
      </c>
      <c r="Z162" s="38" t="s">
        <v>47</v>
      </c>
      <c r="AA162" s="122" t="s">
        <v>1522</v>
      </c>
      <c r="AB162" s="119">
        <v>161</v>
      </c>
      <c r="AC162" s="42" t="s">
        <v>175</v>
      </c>
      <c r="AD162" s="151" t="s">
        <v>176</v>
      </c>
      <c r="AE162" s="41" t="s">
        <v>1344</v>
      </c>
      <c r="AF162" s="37" t="s">
        <v>76</v>
      </c>
    </row>
    <row r="163" spans="1:32" s="8" customFormat="1" ht="19.5" hidden="1" customHeight="1" x14ac:dyDescent="0.2">
      <c r="A163" s="11"/>
      <c r="B163" s="11" t="s">
        <v>167</v>
      </c>
      <c r="C163" s="11" t="s">
        <v>168</v>
      </c>
      <c r="D163" s="11" t="s">
        <v>35</v>
      </c>
      <c r="E163" s="11" t="s">
        <v>169</v>
      </c>
      <c r="F163" s="11" t="s">
        <v>170</v>
      </c>
      <c r="G163" s="12" t="s">
        <v>256</v>
      </c>
      <c r="H163" s="92"/>
      <c r="I163" s="12" t="s">
        <v>271</v>
      </c>
      <c r="J163" s="12" t="s">
        <v>262</v>
      </c>
      <c r="K163" s="14"/>
      <c r="L163" s="11"/>
      <c r="M163" s="11"/>
      <c r="N163" s="11"/>
      <c r="O163" s="15"/>
      <c r="P163" s="16"/>
      <c r="Q163" s="17"/>
      <c r="R163" s="17"/>
      <c r="S163" s="17"/>
      <c r="T163" s="15"/>
      <c r="U163" s="18"/>
      <c r="V163" s="18"/>
      <c r="W163" s="18"/>
      <c r="X163" s="18"/>
      <c r="Y163" s="15"/>
      <c r="Z163" s="15"/>
      <c r="AA163" s="121" t="s">
        <v>1522</v>
      </c>
      <c r="AB163" s="118">
        <v>162</v>
      </c>
      <c r="AC163" s="89" t="s">
        <v>175</v>
      </c>
      <c r="AD163" s="29" t="s">
        <v>176</v>
      </c>
      <c r="AE163" s="18"/>
      <c r="AF163" s="11"/>
    </row>
    <row r="164" spans="1:32" s="8" customFormat="1" ht="19.5" customHeight="1" x14ac:dyDescent="0.2">
      <c r="A164" s="37">
        <v>91</v>
      </c>
      <c r="B164" s="37" t="s">
        <v>167</v>
      </c>
      <c r="C164" s="37" t="s">
        <v>168</v>
      </c>
      <c r="D164" s="37" t="s">
        <v>35</v>
      </c>
      <c r="E164" s="37" t="s">
        <v>169</v>
      </c>
      <c r="F164" s="37" t="s">
        <v>170</v>
      </c>
      <c r="G164" s="38" t="s">
        <v>256</v>
      </c>
      <c r="H164" s="92">
        <v>19600000</v>
      </c>
      <c r="I164" s="38" t="s">
        <v>257</v>
      </c>
      <c r="J164" s="38" t="s">
        <v>275</v>
      </c>
      <c r="K164" s="37"/>
      <c r="L164" s="37"/>
      <c r="M164" s="37"/>
      <c r="N164" s="37">
        <v>80111600</v>
      </c>
      <c r="O164" s="38" t="s">
        <v>259</v>
      </c>
      <c r="P164" s="37" t="s">
        <v>1461</v>
      </c>
      <c r="Q164" s="40">
        <v>44206</v>
      </c>
      <c r="R164" s="40"/>
      <c r="S164" s="40">
        <v>44226</v>
      </c>
      <c r="T164" s="37">
        <v>8</v>
      </c>
      <c r="U164" s="41" t="s">
        <v>83</v>
      </c>
      <c r="V164" s="110">
        <v>19600000</v>
      </c>
      <c r="W164" s="41">
        <v>2450000</v>
      </c>
      <c r="X164" s="73">
        <v>19600000</v>
      </c>
      <c r="Y164" s="38" t="s">
        <v>42</v>
      </c>
      <c r="Z164" s="38" t="s">
        <v>47</v>
      </c>
      <c r="AA164" s="122" t="s">
        <v>1522</v>
      </c>
      <c r="AB164" s="119">
        <v>163</v>
      </c>
      <c r="AC164" s="42" t="s">
        <v>175</v>
      </c>
      <c r="AD164" s="151" t="s">
        <v>176</v>
      </c>
      <c r="AE164" s="41" t="s">
        <v>1344</v>
      </c>
      <c r="AF164" s="37" t="s">
        <v>76</v>
      </c>
    </row>
    <row r="165" spans="1:32" s="8" customFormat="1" ht="19.5" hidden="1" customHeight="1" x14ac:dyDescent="0.2">
      <c r="A165" s="11"/>
      <c r="B165" s="11" t="s">
        <v>167</v>
      </c>
      <c r="C165" s="11" t="s">
        <v>168</v>
      </c>
      <c r="D165" s="11" t="s">
        <v>35</v>
      </c>
      <c r="E165" s="11" t="s">
        <v>169</v>
      </c>
      <c r="F165" s="11" t="s">
        <v>170</v>
      </c>
      <c r="G165" s="12" t="s">
        <v>256</v>
      </c>
      <c r="H165" s="92"/>
      <c r="I165" s="12" t="s">
        <v>271</v>
      </c>
      <c r="J165" s="12" t="s">
        <v>262</v>
      </c>
      <c r="K165" s="14"/>
      <c r="L165" s="11"/>
      <c r="M165" s="11"/>
      <c r="N165" s="11"/>
      <c r="O165" s="15"/>
      <c r="P165" s="16"/>
      <c r="Q165" s="17"/>
      <c r="R165" s="17"/>
      <c r="S165" s="17"/>
      <c r="T165" s="15"/>
      <c r="U165" s="18"/>
      <c r="V165" s="18"/>
      <c r="W165" s="18"/>
      <c r="X165" s="18"/>
      <c r="Y165" s="15"/>
      <c r="Z165" s="15"/>
      <c r="AA165" s="121" t="s">
        <v>1522</v>
      </c>
      <c r="AB165" s="118">
        <v>164</v>
      </c>
      <c r="AC165" s="89" t="s">
        <v>175</v>
      </c>
      <c r="AD165" s="29" t="s">
        <v>176</v>
      </c>
      <c r="AE165" s="18"/>
      <c r="AF165" s="11"/>
    </row>
    <row r="166" spans="1:32" s="8" customFormat="1" ht="19.5" customHeight="1" x14ac:dyDescent="0.2">
      <c r="A166" s="37">
        <v>92</v>
      </c>
      <c r="B166" s="37" t="s">
        <v>167</v>
      </c>
      <c r="C166" s="37" t="s">
        <v>168</v>
      </c>
      <c r="D166" s="37" t="s">
        <v>35</v>
      </c>
      <c r="E166" s="37" t="s">
        <v>169</v>
      </c>
      <c r="F166" s="37" t="s">
        <v>170</v>
      </c>
      <c r="G166" s="38" t="s">
        <v>256</v>
      </c>
      <c r="H166" s="92">
        <v>19600000</v>
      </c>
      <c r="I166" s="38" t="s">
        <v>257</v>
      </c>
      <c r="J166" s="38" t="s">
        <v>275</v>
      </c>
      <c r="K166" s="37"/>
      <c r="L166" s="37"/>
      <c r="M166" s="37"/>
      <c r="N166" s="37">
        <v>80111600</v>
      </c>
      <c r="O166" s="38" t="s">
        <v>259</v>
      </c>
      <c r="P166" s="37" t="s">
        <v>1461</v>
      </c>
      <c r="Q166" s="40">
        <v>44206</v>
      </c>
      <c r="R166" s="40"/>
      <c r="S166" s="40">
        <v>44226</v>
      </c>
      <c r="T166" s="37">
        <v>8</v>
      </c>
      <c r="U166" s="41" t="s">
        <v>83</v>
      </c>
      <c r="V166" s="110">
        <v>19600000</v>
      </c>
      <c r="W166" s="41">
        <v>2450000</v>
      </c>
      <c r="X166" s="73">
        <v>19600000</v>
      </c>
      <c r="Y166" s="38" t="s">
        <v>42</v>
      </c>
      <c r="Z166" s="38" t="s">
        <v>47</v>
      </c>
      <c r="AA166" s="122" t="s">
        <v>1522</v>
      </c>
      <c r="AB166" s="119">
        <v>165</v>
      </c>
      <c r="AC166" s="42" t="s">
        <v>175</v>
      </c>
      <c r="AD166" s="151" t="s">
        <v>176</v>
      </c>
      <c r="AE166" s="41" t="s">
        <v>1344</v>
      </c>
      <c r="AF166" s="37" t="s">
        <v>76</v>
      </c>
    </row>
    <row r="167" spans="1:32" s="8" customFormat="1" ht="19.5" customHeight="1" x14ac:dyDescent="0.2">
      <c r="A167" s="37">
        <v>93</v>
      </c>
      <c r="B167" s="37" t="s">
        <v>167</v>
      </c>
      <c r="C167" s="37" t="s">
        <v>168</v>
      </c>
      <c r="D167" s="37" t="s">
        <v>35</v>
      </c>
      <c r="E167" s="37" t="s">
        <v>169</v>
      </c>
      <c r="F167" s="37" t="s">
        <v>170</v>
      </c>
      <c r="G167" s="38" t="s">
        <v>256</v>
      </c>
      <c r="H167" s="92">
        <v>19600000</v>
      </c>
      <c r="I167" s="38" t="s">
        <v>257</v>
      </c>
      <c r="J167" s="38" t="s">
        <v>275</v>
      </c>
      <c r="K167" s="37"/>
      <c r="L167" s="37"/>
      <c r="M167" s="37"/>
      <c r="N167" s="37">
        <v>80111600</v>
      </c>
      <c r="O167" s="38" t="s">
        <v>259</v>
      </c>
      <c r="P167" s="37" t="s">
        <v>1461</v>
      </c>
      <c r="Q167" s="40">
        <v>44206</v>
      </c>
      <c r="R167" s="40"/>
      <c r="S167" s="40">
        <v>44226</v>
      </c>
      <c r="T167" s="37">
        <v>8</v>
      </c>
      <c r="U167" s="41" t="s">
        <v>83</v>
      </c>
      <c r="V167" s="110">
        <v>19600000</v>
      </c>
      <c r="W167" s="41">
        <v>2450000</v>
      </c>
      <c r="X167" s="73">
        <v>19600000</v>
      </c>
      <c r="Y167" s="38" t="s">
        <v>42</v>
      </c>
      <c r="Z167" s="38" t="s">
        <v>47</v>
      </c>
      <c r="AA167" s="122" t="s">
        <v>1522</v>
      </c>
      <c r="AB167" s="119">
        <v>166</v>
      </c>
      <c r="AC167" s="42" t="s">
        <v>175</v>
      </c>
      <c r="AD167" s="151" t="s">
        <v>176</v>
      </c>
      <c r="AE167" s="41" t="s">
        <v>1344</v>
      </c>
      <c r="AF167" s="37" t="s">
        <v>76</v>
      </c>
    </row>
    <row r="168" spans="1:32" s="8" customFormat="1" ht="19.5" hidden="1" customHeight="1" x14ac:dyDescent="0.2">
      <c r="A168" s="11"/>
      <c r="B168" s="11" t="s">
        <v>167</v>
      </c>
      <c r="C168" s="11" t="s">
        <v>168</v>
      </c>
      <c r="D168" s="11" t="s">
        <v>35</v>
      </c>
      <c r="E168" s="11" t="s">
        <v>169</v>
      </c>
      <c r="F168" s="11" t="s">
        <v>170</v>
      </c>
      <c r="G168" s="12" t="s">
        <v>256</v>
      </c>
      <c r="H168" s="92"/>
      <c r="I168" s="12" t="s">
        <v>271</v>
      </c>
      <c r="J168" s="12" t="s">
        <v>276</v>
      </c>
      <c r="K168" s="14"/>
      <c r="L168" s="11"/>
      <c r="M168" s="11"/>
      <c r="N168" s="11"/>
      <c r="O168" s="15"/>
      <c r="P168" s="16"/>
      <c r="Q168" s="17"/>
      <c r="R168" s="17"/>
      <c r="S168" s="17"/>
      <c r="T168" s="15"/>
      <c r="U168" s="18"/>
      <c r="V168" s="18"/>
      <c r="W168" s="18"/>
      <c r="X168" s="18"/>
      <c r="Y168" s="15"/>
      <c r="Z168" s="15"/>
      <c r="AA168" s="121" t="s">
        <v>1522</v>
      </c>
      <c r="AB168" s="118">
        <v>167</v>
      </c>
      <c r="AC168" s="89" t="s">
        <v>175</v>
      </c>
      <c r="AD168" s="29" t="s">
        <v>176</v>
      </c>
      <c r="AE168" s="18"/>
      <c r="AF168" s="11"/>
    </row>
    <row r="169" spans="1:32" s="8" customFormat="1" ht="19.5" customHeight="1" x14ac:dyDescent="0.2">
      <c r="A169" s="37">
        <v>94</v>
      </c>
      <c r="B169" s="37" t="s">
        <v>167</v>
      </c>
      <c r="C169" s="37" t="s">
        <v>168</v>
      </c>
      <c r="D169" s="37" t="s">
        <v>35</v>
      </c>
      <c r="E169" s="37" t="s">
        <v>169</v>
      </c>
      <c r="F169" s="37" t="s">
        <v>170</v>
      </c>
      <c r="G169" s="38" t="s">
        <v>189</v>
      </c>
      <c r="H169" s="92">
        <v>47600000</v>
      </c>
      <c r="I169" s="38" t="s">
        <v>193</v>
      </c>
      <c r="J169" s="38" t="s">
        <v>277</v>
      </c>
      <c r="K169" s="37"/>
      <c r="L169" s="37"/>
      <c r="M169" s="37"/>
      <c r="N169" s="37" t="s">
        <v>278</v>
      </c>
      <c r="O169" s="38" t="s">
        <v>279</v>
      </c>
      <c r="P169" s="37" t="s">
        <v>82</v>
      </c>
      <c r="Q169" s="40">
        <v>44211</v>
      </c>
      <c r="R169" s="40"/>
      <c r="S169" s="40">
        <v>44218</v>
      </c>
      <c r="T169" s="37">
        <v>7</v>
      </c>
      <c r="U169" s="41" t="s">
        <v>83</v>
      </c>
      <c r="V169" s="110">
        <v>47600000</v>
      </c>
      <c r="W169" s="41">
        <v>6800000</v>
      </c>
      <c r="X169" s="73">
        <v>47600000</v>
      </c>
      <c r="Y169" s="38" t="s">
        <v>42</v>
      </c>
      <c r="Z169" s="38" t="s">
        <v>47</v>
      </c>
      <c r="AA169" s="122" t="s">
        <v>1522</v>
      </c>
      <c r="AB169" s="119">
        <v>168</v>
      </c>
      <c r="AC169" s="42" t="s">
        <v>175</v>
      </c>
      <c r="AD169" s="151" t="s">
        <v>176</v>
      </c>
      <c r="AE169" s="41" t="s">
        <v>1344</v>
      </c>
      <c r="AF169" s="37" t="s">
        <v>76</v>
      </c>
    </row>
    <row r="170" spans="1:32" s="8" customFormat="1" ht="19.5" hidden="1" customHeight="1" x14ac:dyDescent="0.2">
      <c r="A170" s="11"/>
      <c r="B170" s="11" t="s">
        <v>167</v>
      </c>
      <c r="C170" s="11" t="s">
        <v>168</v>
      </c>
      <c r="D170" s="11" t="s">
        <v>35</v>
      </c>
      <c r="E170" s="11" t="s">
        <v>169</v>
      </c>
      <c r="F170" s="11" t="s">
        <v>170</v>
      </c>
      <c r="G170" s="12" t="s">
        <v>256</v>
      </c>
      <c r="H170" s="92"/>
      <c r="I170" s="12" t="s">
        <v>271</v>
      </c>
      <c r="J170" s="12" t="s">
        <v>276</v>
      </c>
      <c r="K170" s="14"/>
      <c r="L170" s="11"/>
      <c r="M170" s="11"/>
      <c r="N170" s="11"/>
      <c r="O170" s="15"/>
      <c r="P170" s="16"/>
      <c r="Q170" s="17"/>
      <c r="R170" s="17"/>
      <c r="S170" s="17"/>
      <c r="T170" s="15"/>
      <c r="U170" s="18"/>
      <c r="V170" s="18"/>
      <c r="W170" s="18"/>
      <c r="X170" s="18"/>
      <c r="Y170" s="15"/>
      <c r="Z170" s="15"/>
      <c r="AA170" s="121" t="s">
        <v>1522</v>
      </c>
      <c r="AB170" s="118">
        <v>169</v>
      </c>
      <c r="AC170" s="89" t="s">
        <v>175</v>
      </c>
      <c r="AD170" s="29" t="s">
        <v>176</v>
      </c>
      <c r="AE170" s="18"/>
      <c r="AF170" s="11"/>
    </row>
    <row r="171" spans="1:32" s="8" customFormat="1" ht="19.5" customHeight="1" x14ac:dyDescent="0.2">
      <c r="A171" s="37">
        <v>95</v>
      </c>
      <c r="B171" s="37" t="s">
        <v>167</v>
      </c>
      <c r="C171" s="37" t="s">
        <v>168</v>
      </c>
      <c r="D171" s="37" t="s">
        <v>35</v>
      </c>
      <c r="E171" s="37" t="s">
        <v>169</v>
      </c>
      <c r="F171" s="37" t="s">
        <v>280</v>
      </c>
      <c r="G171" s="38" t="s">
        <v>281</v>
      </c>
      <c r="H171" s="92">
        <v>65700000</v>
      </c>
      <c r="I171" s="38" t="s">
        <v>282</v>
      </c>
      <c r="J171" s="38" t="s">
        <v>283</v>
      </c>
      <c r="K171" s="37"/>
      <c r="L171" s="37"/>
      <c r="M171" s="37"/>
      <c r="N171" s="37">
        <v>80111600</v>
      </c>
      <c r="O171" s="38" t="s">
        <v>284</v>
      </c>
      <c r="P171" s="37" t="s">
        <v>82</v>
      </c>
      <c r="Q171" s="40">
        <v>44208</v>
      </c>
      <c r="R171" s="40"/>
      <c r="S171" s="40">
        <v>44216</v>
      </c>
      <c r="T171" s="37">
        <v>9</v>
      </c>
      <c r="U171" s="41" t="s">
        <v>83</v>
      </c>
      <c r="V171" s="110">
        <v>65700000</v>
      </c>
      <c r="W171" s="41">
        <v>7300000</v>
      </c>
      <c r="X171" s="73">
        <v>65700000</v>
      </c>
      <c r="Y171" s="38" t="s">
        <v>42</v>
      </c>
      <c r="Z171" s="38" t="s">
        <v>47</v>
      </c>
      <c r="AA171" s="122" t="s">
        <v>1522</v>
      </c>
      <c r="AB171" s="119">
        <v>170</v>
      </c>
      <c r="AC171" s="42" t="s">
        <v>175</v>
      </c>
      <c r="AD171" s="151" t="s">
        <v>176</v>
      </c>
      <c r="AE171" s="41" t="s">
        <v>1344</v>
      </c>
      <c r="AF171" s="37" t="s">
        <v>76</v>
      </c>
    </row>
    <row r="172" spans="1:32" s="8" customFormat="1" ht="19.5" hidden="1" customHeight="1" x14ac:dyDescent="0.2">
      <c r="A172" s="11"/>
      <c r="B172" s="11" t="s">
        <v>167</v>
      </c>
      <c r="C172" s="11" t="s">
        <v>168</v>
      </c>
      <c r="D172" s="11" t="s">
        <v>35</v>
      </c>
      <c r="E172" s="11" t="s">
        <v>169</v>
      </c>
      <c r="F172" s="11" t="s">
        <v>280</v>
      </c>
      <c r="G172" s="12" t="s">
        <v>281</v>
      </c>
      <c r="H172" s="92"/>
      <c r="I172" s="12" t="s">
        <v>285</v>
      </c>
      <c r="J172" s="12" t="s">
        <v>286</v>
      </c>
      <c r="K172" s="14"/>
      <c r="L172" s="11"/>
      <c r="M172" s="11"/>
      <c r="N172" s="11"/>
      <c r="O172" s="15"/>
      <c r="P172" s="16"/>
      <c r="Q172" s="17"/>
      <c r="R172" s="17"/>
      <c r="S172" s="17"/>
      <c r="T172" s="15"/>
      <c r="U172" s="18"/>
      <c r="V172" s="18"/>
      <c r="W172" s="18"/>
      <c r="X172" s="18"/>
      <c r="Y172" s="15"/>
      <c r="Z172" s="15"/>
      <c r="AA172" s="121" t="s">
        <v>1522</v>
      </c>
      <c r="AB172" s="118">
        <v>171</v>
      </c>
      <c r="AC172" s="89" t="s">
        <v>175</v>
      </c>
      <c r="AD172" s="29" t="s">
        <v>176</v>
      </c>
      <c r="AE172" s="18"/>
      <c r="AF172" s="11"/>
    </row>
    <row r="173" spans="1:32" s="8" customFormat="1" ht="19.5" hidden="1" customHeight="1" x14ac:dyDescent="0.2">
      <c r="A173" s="11"/>
      <c r="B173" s="11" t="s">
        <v>167</v>
      </c>
      <c r="C173" s="11" t="s">
        <v>168</v>
      </c>
      <c r="D173" s="11" t="s">
        <v>35</v>
      </c>
      <c r="E173" s="11" t="s">
        <v>169</v>
      </c>
      <c r="F173" s="11" t="s">
        <v>280</v>
      </c>
      <c r="G173" s="12" t="s">
        <v>281</v>
      </c>
      <c r="H173" s="92"/>
      <c r="I173" s="12" t="s">
        <v>285</v>
      </c>
      <c r="J173" s="12" t="s">
        <v>287</v>
      </c>
      <c r="K173" s="14"/>
      <c r="L173" s="11"/>
      <c r="M173" s="11"/>
      <c r="N173" s="11"/>
      <c r="O173" s="15"/>
      <c r="P173" s="16"/>
      <c r="Q173" s="17"/>
      <c r="R173" s="17"/>
      <c r="S173" s="17"/>
      <c r="T173" s="15"/>
      <c r="U173" s="18"/>
      <c r="V173" s="18"/>
      <c r="W173" s="18"/>
      <c r="X173" s="18"/>
      <c r="Y173" s="15"/>
      <c r="Z173" s="15"/>
      <c r="AA173" s="121" t="s">
        <v>1522</v>
      </c>
      <c r="AB173" s="118">
        <v>172</v>
      </c>
      <c r="AC173" s="89" t="s">
        <v>175</v>
      </c>
      <c r="AD173" s="29" t="s">
        <v>176</v>
      </c>
      <c r="AE173" s="18"/>
      <c r="AF173" s="11"/>
    </row>
    <row r="174" spans="1:32" s="8" customFormat="1" ht="19.5" customHeight="1" x14ac:dyDescent="0.2">
      <c r="A174" s="37">
        <v>96</v>
      </c>
      <c r="B174" s="37" t="s">
        <v>167</v>
      </c>
      <c r="C174" s="37" t="s">
        <v>168</v>
      </c>
      <c r="D174" s="37" t="s">
        <v>35</v>
      </c>
      <c r="E174" s="37" t="s">
        <v>169</v>
      </c>
      <c r="F174" s="37" t="s">
        <v>37</v>
      </c>
      <c r="G174" s="38" t="s">
        <v>288</v>
      </c>
      <c r="H174" s="92">
        <v>26800000</v>
      </c>
      <c r="I174" s="38" t="s">
        <v>289</v>
      </c>
      <c r="J174" s="38" t="s">
        <v>290</v>
      </c>
      <c r="K174" s="37"/>
      <c r="L174" s="37"/>
      <c r="M174" s="37"/>
      <c r="N174" s="37">
        <v>80111600</v>
      </c>
      <c r="O174" s="38" t="s">
        <v>291</v>
      </c>
      <c r="P174" s="37" t="s">
        <v>1461</v>
      </c>
      <c r="Q174" s="40">
        <v>44208</v>
      </c>
      <c r="R174" s="40"/>
      <c r="S174" s="40">
        <v>44216</v>
      </c>
      <c r="T174" s="37">
        <v>8</v>
      </c>
      <c r="U174" s="41" t="s">
        <v>83</v>
      </c>
      <c r="V174" s="110">
        <v>26800000</v>
      </c>
      <c r="W174" s="41">
        <v>3350000</v>
      </c>
      <c r="X174" s="73">
        <v>26800000</v>
      </c>
      <c r="Y174" s="38" t="s">
        <v>42</v>
      </c>
      <c r="Z174" s="38" t="s">
        <v>47</v>
      </c>
      <c r="AA174" s="122" t="s">
        <v>1522</v>
      </c>
      <c r="AB174" s="119">
        <v>173</v>
      </c>
      <c r="AC174" s="42" t="s">
        <v>175</v>
      </c>
      <c r="AD174" s="151" t="s">
        <v>1525</v>
      </c>
      <c r="AE174" s="41" t="s">
        <v>1344</v>
      </c>
      <c r="AF174" s="37" t="s">
        <v>76</v>
      </c>
    </row>
    <row r="175" spans="1:32" s="8" customFormat="1" ht="19.5" customHeight="1" x14ac:dyDescent="0.2">
      <c r="A175" s="37">
        <v>97</v>
      </c>
      <c r="B175" s="37" t="s">
        <v>167</v>
      </c>
      <c r="C175" s="37" t="s">
        <v>168</v>
      </c>
      <c r="D175" s="37" t="s">
        <v>35</v>
      </c>
      <c r="E175" s="37" t="s">
        <v>169</v>
      </c>
      <c r="F175" s="37" t="s">
        <v>280</v>
      </c>
      <c r="G175" s="38" t="s">
        <v>281</v>
      </c>
      <c r="H175" s="92">
        <v>22050000</v>
      </c>
      <c r="I175" s="38" t="s">
        <v>282</v>
      </c>
      <c r="J175" s="38" t="s">
        <v>292</v>
      </c>
      <c r="K175" s="37"/>
      <c r="L175" s="37"/>
      <c r="M175" s="37"/>
      <c r="N175" s="37">
        <v>80111600</v>
      </c>
      <c r="O175" s="38" t="s">
        <v>293</v>
      </c>
      <c r="P175" s="37" t="s">
        <v>1461</v>
      </c>
      <c r="Q175" s="40">
        <v>44208</v>
      </c>
      <c r="R175" s="40"/>
      <c r="S175" s="40">
        <v>44216</v>
      </c>
      <c r="T175" s="37">
        <v>9</v>
      </c>
      <c r="U175" s="41" t="s">
        <v>83</v>
      </c>
      <c r="V175" s="110">
        <v>22050000</v>
      </c>
      <c r="W175" s="41">
        <v>2450000</v>
      </c>
      <c r="X175" s="73">
        <v>22050000</v>
      </c>
      <c r="Y175" s="38" t="s">
        <v>42</v>
      </c>
      <c r="Z175" s="38" t="s">
        <v>47</v>
      </c>
      <c r="AA175" s="122" t="s">
        <v>1522</v>
      </c>
      <c r="AB175" s="119">
        <v>174</v>
      </c>
      <c r="AC175" s="42" t="s">
        <v>175</v>
      </c>
      <c r="AD175" s="151" t="s">
        <v>176</v>
      </c>
      <c r="AE175" s="41" t="s">
        <v>1344</v>
      </c>
      <c r="AF175" s="37" t="s">
        <v>76</v>
      </c>
    </row>
    <row r="176" spans="1:32" s="8" customFormat="1" ht="19.5" hidden="1" customHeight="1" x14ac:dyDescent="0.2">
      <c r="A176" s="11"/>
      <c r="B176" s="11" t="s">
        <v>167</v>
      </c>
      <c r="C176" s="11" t="s">
        <v>168</v>
      </c>
      <c r="D176" s="11" t="s">
        <v>35</v>
      </c>
      <c r="E176" s="11" t="s">
        <v>169</v>
      </c>
      <c r="F176" s="11" t="s">
        <v>280</v>
      </c>
      <c r="G176" s="12" t="s">
        <v>281</v>
      </c>
      <c r="H176" s="92"/>
      <c r="I176" s="12" t="s">
        <v>285</v>
      </c>
      <c r="J176" s="12" t="s">
        <v>294</v>
      </c>
      <c r="K176" s="14"/>
      <c r="L176" s="11"/>
      <c r="M176" s="11"/>
      <c r="N176" s="11"/>
      <c r="O176" s="25"/>
      <c r="P176" s="16"/>
      <c r="Q176" s="17"/>
      <c r="R176" s="17"/>
      <c r="S176" s="17"/>
      <c r="T176" s="15"/>
      <c r="U176" s="18"/>
      <c r="V176" s="18"/>
      <c r="W176" s="18"/>
      <c r="X176" s="18"/>
      <c r="Y176" s="15"/>
      <c r="Z176" s="15"/>
      <c r="AA176" s="121" t="s">
        <v>1522</v>
      </c>
      <c r="AB176" s="118">
        <v>175</v>
      </c>
      <c r="AC176" s="89" t="s">
        <v>175</v>
      </c>
      <c r="AD176" s="29" t="s">
        <v>176</v>
      </c>
      <c r="AE176" s="18"/>
      <c r="AF176" s="11"/>
    </row>
    <row r="177" spans="1:32" s="8" customFormat="1" ht="19.5" customHeight="1" x14ac:dyDescent="0.2">
      <c r="A177" s="37">
        <v>98</v>
      </c>
      <c r="B177" s="37" t="s">
        <v>167</v>
      </c>
      <c r="C177" s="37" t="s">
        <v>168</v>
      </c>
      <c r="D177" s="37" t="s">
        <v>35</v>
      </c>
      <c r="E177" s="37" t="s">
        <v>169</v>
      </c>
      <c r="F177" s="37" t="s">
        <v>280</v>
      </c>
      <c r="G177" s="38" t="s">
        <v>281</v>
      </c>
      <c r="H177" s="92">
        <v>22050000</v>
      </c>
      <c r="I177" s="38" t="s">
        <v>282</v>
      </c>
      <c r="J177" s="38" t="s">
        <v>292</v>
      </c>
      <c r="K177" s="37"/>
      <c r="L177" s="37"/>
      <c r="M177" s="37"/>
      <c r="N177" s="37">
        <v>80111600</v>
      </c>
      <c r="O177" s="38" t="s">
        <v>295</v>
      </c>
      <c r="P177" s="37" t="s">
        <v>1461</v>
      </c>
      <c r="Q177" s="40">
        <v>44208</v>
      </c>
      <c r="R177" s="40"/>
      <c r="S177" s="40">
        <v>44216</v>
      </c>
      <c r="T177" s="37">
        <v>9</v>
      </c>
      <c r="U177" s="41" t="s">
        <v>83</v>
      </c>
      <c r="V177" s="110">
        <v>22050000</v>
      </c>
      <c r="W177" s="41">
        <v>2450000</v>
      </c>
      <c r="X177" s="73">
        <v>22050000</v>
      </c>
      <c r="Y177" s="38" t="s">
        <v>42</v>
      </c>
      <c r="Z177" s="38" t="s">
        <v>47</v>
      </c>
      <c r="AA177" s="122" t="s">
        <v>1522</v>
      </c>
      <c r="AB177" s="119">
        <v>176</v>
      </c>
      <c r="AC177" s="42" t="s">
        <v>175</v>
      </c>
      <c r="AD177" s="151" t="s">
        <v>176</v>
      </c>
      <c r="AE177" s="41" t="s">
        <v>1344</v>
      </c>
      <c r="AF177" s="37" t="s">
        <v>76</v>
      </c>
    </row>
    <row r="178" spans="1:32" s="8" customFormat="1" ht="19.5" hidden="1" customHeight="1" x14ac:dyDescent="0.2">
      <c r="A178" s="11"/>
      <c r="B178" s="11" t="s">
        <v>167</v>
      </c>
      <c r="C178" s="11" t="s">
        <v>168</v>
      </c>
      <c r="D178" s="11" t="s">
        <v>35</v>
      </c>
      <c r="E178" s="11" t="s">
        <v>169</v>
      </c>
      <c r="F178" s="11" t="s">
        <v>280</v>
      </c>
      <c r="G178" s="12" t="s">
        <v>281</v>
      </c>
      <c r="H178" s="92"/>
      <c r="I178" s="12" t="s">
        <v>285</v>
      </c>
      <c r="J178" s="12" t="s">
        <v>296</v>
      </c>
      <c r="K178" s="14"/>
      <c r="L178" s="11"/>
      <c r="M178" s="11"/>
      <c r="N178" s="11"/>
      <c r="O178" s="15"/>
      <c r="P178" s="16"/>
      <c r="Q178" s="17"/>
      <c r="R178" s="17"/>
      <c r="S178" s="17"/>
      <c r="T178" s="15"/>
      <c r="U178" s="18"/>
      <c r="V178" s="18"/>
      <c r="W178" s="18"/>
      <c r="X178" s="18"/>
      <c r="Y178" s="15"/>
      <c r="Z178" s="15"/>
      <c r="AA178" s="121" t="s">
        <v>1522</v>
      </c>
      <c r="AB178" s="118">
        <v>177</v>
      </c>
      <c r="AC178" s="89" t="s">
        <v>175</v>
      </c>
      <c r="AD178" s="29" t="s">
        <v>176</v>
      </c>
      <c r="AE178" s="18"/>
      <c r="AF178" s="11"/>
    </row>
    <row r="179" spans="1:32" s="8" customFormat="1" ht="19.5" customHeight="1" x14ac:dyDescent="0.2">
      <c r="A179" s="37">
        <v>99</v>
      </c>
      <c r="B179" s="37" t="s">
        <v>167</v>
      </c>
      <c r="C179" s="37" t="s">
        <v>168</v>
      </c>
      <c r="D179" s="37" t="s">
        <v>35</v>
      </c>
      <c r="E179" s="37" t="s">
        <v>169</v>
      </c>
      <c r="F179" s="37" t="s">
        <v>280</v>
      </c>
      <c r="G179" s="38" t="s">
        <v>281</v>
      </c>
      <c r="H179" s="92">
        <v>22050000</v>
      </c>
      <c r="I179" s="38" t="s">
        <v>282</v>
      </c>
      <c r="J179" s="38" t="s">
        <v>292</v>
      </c>
      <c r="K179" s="37"/>
      <c r="L179" s="37"/>
      <c r="M179" s="37"/>
      <c r="N179" s="37">
        <v>80111600</v>
      </c>
      <c r="O179" s="38" t="s">
        <v>295</v>
      </c>
      <c r="P179" s="37" t="s">
        <v>1461</v>
      </c>
      <c r="Q179" s="40">
        <v>44208</v>
      </c>
      <c r="R179" s="40"/>
      <c r="S179" s="40">
        <v>44216</v>
      </c>
      <c r="T179" s="37">
        <v>9</v>
      </c>
      <c r="U179" s="41" t="s">
        <v>83</v>
      </c>
      <c r="V179" s="110">
        <v>22050000</v>
      </c>
      <c r="W179" s="41">
        <v>2450000</v>
      </c>
      <c r="X179" s="73">
        <v>22050000</v>
      </c>
      <c r="Y179" s="38" t="s">
        <v>42</v>
      </c>
      <c r="Z179" s="38" t="s">
        <v>47</v>
      </c>
      <c r="AA179" s="122" t="s">
        <v>1522</v>
      </c>
      <c r="AB179" s="119">
        <v>178</v>
      </c>
      <c r="AC179" s="42" t="s">
        <v>175</v>
      </c>
      <c r="AD179" s="151" t="s">
        <v>176</v>
      </c>
      <c r="AE179" s="41" t="s">
        <v>1344</v>
      </c>
      <c r="AF179" s="37" t="s">
        <v>76</v>
      </c>
    </row>
    <row r="180" spans="1:32" s="8" customFormat="1" ht="19.5" hidden="1" customHeight="1" x14ac:dyDescent="0.2">
      <c r="A180" s="11"/>
      <c r="B180" s="11" t="s">
        <v>167</v>
      </c>
      <c r="C180" s="11" t="s">
        <v>168</v>
      </c>
      <c r="D180" s="11" t="s">
        <v>35</v>
      </c>
      <c r="E180" s="11" t="s">
        <v>169</v>
      </c>
      <c r="F180" s="11" t="s">
        <v>280</v>
      </c>
      <c r="G180" s="12" t="s">
        <v>281</v>
      </c>
      <c r="H180" s="92"/>
      <c r="I180" s="12" t="s">
        <v>285</v>
      </c>
      <c r="J180" s="12" t="s">
        <v>297</v>
      </c>
      <c r="K180" s="14"/>
      <c r="L180" s="11"/>
      <c r="M180" s="11"/>
      <c r="N180" s="11"/>
      <c r="O180" s="15"/>
      <c r="P180" s="16"/>
      <c r="Q180" s="17"/>
      <c r="R180" s="17"/>
      <c r="S180" s="17"/>
      <c r="T180" s="15"/>
      <c r="U180" s="18"/>
      <c r="V180" s="18"/>
      <c r="W180" s="18"/>
      <c r="X180" s="18"/>
      <c r="Y180" s="15"/>
      <c r="Z180" s="15"/>
      <c r="AA180" s="121" t="s">
        <v>1522</v>
      </c>
      <c r="AB180" s="118">
        <v>179</v>
      </c>
      <c r="AC180" s="89" t="s">
        <v>175</v>
      </c>
      <c r="AD180" s="29" t="s">
        <v>176</v>
      </c>
      <c r="AE180" s="18"/>
      <c r="AF180" s="11"/>
    </row>
    <row r="181" spans="1:32" s="8" customFormat="1" ht="19.5" customHeight="1" x14ac:dyDescent="0.2">
      <c r="A181" s="37">
        <v>100</v>
      </c>
      <c r="B181" s="37" t="s">
        <v>167</v>
      </c>
      <c r="C181" s="37" t="s">
        <v>168</v>
      </c>
      <c r="D181" s="37" t="s">
        <v>35</v>
      </c>
      <c r="E181" s="37" t="s">
        <v>169</v>
      </c>
      <c r="F181" s="37" t="s">
        <v>280</v>
      </c>
      <c r="G181" s="38" t="s">
        <v>281</v>
      </c>
      <c r="H181" s="92">
        <v>22050000</v>
      </c>
      <c r="I181" s="38" t="s">
        <v>282</v>
      </c>
      <c r="J181" s="38" t="s">
        <v>292</v>
      </c>
      <c r="K181" s="37"/>
      <c r="L181" s="37"/>
      <c r="M181" s="37"/>
      <c r="N181" s="37">
        <v>80111600</v>
      </c>
      <c r="O181" s="38" t="s">
        <v>298</v>
      </c>
      <c r="P181" s="37" t="s">
        <v>1461</v>
      </c>
      <c r="Q181" s="40">
        <v>44208</v>
      </c>
      <c r="R181" s="40"/>
      <c r="S181" s="40">
        <v>44216</v>
      </c>
      <c r="T181" s="37">
        <v>9</v>
      </c>
      <c r="U181" s="41" t="s">
        <v>83</v>
      </c>
      <c r="V181" s="110">
        <v>22050000</v>
      </c>
      <c r="W181" s="41">
        <v>2450000</v>
      </c>
      <c r="X181" s="73">
        <v>22050000</v>
      </c>
      <c r="Y181" s="38" t="s">
        <v>42</v>
      </c>
      <c r="Z181" s="38" t="s">
        <v>47</v>
      </c>
      <c r="AA181" s="122" t="s">
        <v>1522</v>
      </c>
      <c r="AB181" s="119">
        <v>180</v>
      </c>
      <c r="AC181" s="42" t="s">
        <v>175</v>
      </c>
      <c r="AD181" s="151" t="s">
        <v>176</v>
      </c>
      <c r="AE181" s="41" t="s">
        <v>1344</v>
      </c>
      <c r="AF181" s="37" t="s">
        <v>76</v>
      </c>
    </row>
    <row r="182" spans="1:32" s="8" customFormat="1" ht="19.5" hidden="1" customHeight="1" x14ac:dyDescent="0.2">
      <c r="A182" s="11"/>
      <c r="B182" s="11" t="s">
        <v>167</v>
      </c>
      <c r="C182" s="11" t="s">
        <v>168</v>
      </c>
      <c r="D182" s="11" t="s">
        <v>35</v>
      </c>
      <c r="E182" s="11" t="s">
        <v>169</v>
      </c>
      <c r="F182" s="11" t="s">
        <v>280</v>
      </c>
      <c r="G182" s="12" t="s">
        <v>281</v>
      </c>
      <c r="H182" s="92"/>
      <c r="I182" s="12" t="s">
        <v>285</v>
      </c>
      <c r="J182" s="12" t="s">
        <v>297</v>
      </c>
      <c r="K182" s="14"/>
      <c r="L182" s="11"/>
      <c r="M182" s="11"/>
      <c r="N182" s="11"/>
      <c r="O182" s="15"/>
      <c r="P182" s="16"/>
      <c r="Q182" s="17"/>
      <c r="R182" s="17"/>
      <c r="S182" s="17"/>
      <c r="T182" s="16"/>
      <c r="U182" s="18"/>
      <c r="V182" s="18"/>
      <c r="W182" s="18"/>
      <c r="X182" s="18"/>
      <c r="Y182" s="15"/>
      <c r="Z182" s="15"/>
      <c r="AA182" s="121" t="s">
        <v>1522</v>
      </c>
      <c r="AB182" s="118">
        <v>181</v>
      </c>
      <c r="AC182" s="89" t="s">
        <v>175</v>
      </c>
      <c r="AD182" s="29" t="s">
        <v>176</v>
      </c>
      <c r="AE182" s="18"/>
      <c r="AF182" s="11"/>
    </row>
    <row r="183" spans="1:32" s="8" customFormat="1" ht="19.5" customHeight="1" x14ac:dyDescent="0.2">
      <c r="A183" s="37">
        <v>101</v>
      </c>
      <c r="B183" s="37" t="s">
        <v>167</v>
      </c>
      <c r="C183" s="37" t="s">
        <v>168</v>
      </c>
      <c r="D183" s="37" t="s">
        <v>35</v>
      </c>
      <c r="E183" s="37" t="s">
        <v>169</v>
      </c>
      <c r="F183" s="37" t="s">
        <v>280</v>
      </c>
      <c r="G183" s="38" t="s">
        <v>281</v>
      </c>
      <c r="H183" s="92">
        <v>22050000</v>
      </c>
      <c r="I183" s="38" t="s">
        <v>282</v>
      </c>
      <c r="J183" s="38" t="s">
        <v>292</v>
      </c>
      <c r="K183" s="37"/>
      <c r="L183" s="37"/>
      <c r="M183" s="37"/>
      <c r="N183" s="37">
        <v>80111600</v>
      </c>
      <c r="O183" s="38" t="s">
        <v>295</v>
      </c>
      <c r="P183" s="37" t="s">
        <v>1461</v>
      </c>
      <c r="Q183" s="40">
        <v>44208</v>
      </c>
      <c r="R183" s="40"/>
      <c r="S183" s="40">
        <v>44216</v>
      </c>
      <c r="T183" s="37">
        <v>9</v>
      </c>
      <c r="U183" s="41" t="s">
        <v>83</v>
      </c>
      <c r="V183" s="110">
        <v>22050000</v>
      </c>
      <c r="W183" s="41">
        <v>2450000</v>
      </c>
      <c r="X183" s="73">
        <v>22050000</v>
      </c>
      <c r="Y183" s="38" t="s">
        <v>42</v>
      </c>
      <c r="Z183" s="38" t="s">
        <v>47</v>
      </c>
      <c r="AA183" s="122" t="s">
        <v>1522</v>
      </c>
      <c r="AB183" s="119">
        <v>182</v>
      </c>
      <c r="AC183" s="42" t="s">
        <v>175</v>
      </c>
      <c r="AD183" s="151" t="s">
        <v>176</v>
      </c>
      <c r="AE183" s="41" t="s">
        <v>1344</v>
      </c>
      <c r="AF183" s="37" t="s">
        <v>76</v>
      </c>
    </row>
    <row r="184" spans="1:32" s="8" customFormat="1" ht="19.5" hidden="1" customHeight="1" x14ac:dyDescent="0.2">
      <c r="A184" s="11"/>
      <c r="B184" s="11" t="s">
        <v>167</v>
      </c>
      <c r="C184" s="11" t="s">
        <v>168</v>
      </c>
      <c r="D184" s="11" t="s">
        <v>35</v>
      </c>
      <c r="E184" s="11" t="s">
        <v>169</v>
      </c>
      <c r="F184" s="11" t="s">
        <v>280</v>
      </c>
      <c r="G184" s="12" t="s">
        <v>281</v>
      </c>
      <c r="H184" s="92"/>
      <c r="I184" s="12" t="s">
        <v>285</v>
      </c>
      <c r="J184" s="12" t="s">
        <v>297</v>
      </c>
      <c r="K184" s="14"/>
      <c r="L184" s="11"/>
      <c r="M184" s="11"/>
      <c r="N184" s="11"/>
      <c r="O184" s="15"/>
      <c r="P184" s="16"/>
      <c r="Q184" s="17"/>
      <c r="R184" s="17"/>
      <c r="S184" s="17"/>
      <c r="T184" s="16"/>
      <c r="U184" s="18"/>
      <c r="V184" s="18"/>
      <c r="W184" s="18"/>
      <c r="X184" s="18"/>
      <c r="Y184" s="15"/>
      <c r="Z184" s="15"/>
      <c r="AA184" s="121" t="s">
        <v>1522</v>
      </c>
      <c r="AB184" s="118">
        <v>183</v>
      </c>
      <c r="AC184" s="89" t="s">
        <v>175</v>
      </c>
      <c r="AD184" s="29" t="s">
        <v>176</v>
      </c>
      <c r="AE184" s="18"/>
      <c r="AF184" s="11"/>
    </row>
    <row r="185" spans="1:32" s="8" customFormat="1" ht="19.5" customHeight="1" x14ac:dyDescent="0.2">
      <c r="A185" s="37">
        <v>102</v>
      </c>
      <c r="B185" s="37" t="s">
        <v>167</v>
      </c>
      <c r="C185" s="37" t="s">
        <v>168</v>
      </c>
      <c r="D185" s="37" t="s">
        <v>35</v>
      </c>
      <c r="E185" s="37" t="s">
        <v>169</v>
      </c>
      <c r="F185" s="37" t="s">
        <v>280</v>
      </c>
      <c r="G185" s="38" t="s">
        <v>281</v>
      </c>
      <c r="H185" s="92">
        <v>22050000</v>
      </c>
      <c r="I185" s="38" t="s">
        <v>282</v>
      </c>
      <c r="J185" s="38" t="s">
        <v>292</v>
      </c>
      <c r="K185" s="37"/>
      <c r="L185" s="37"/>
      <c r="M185" s="37"/>
      <c r="N185" s="37">
        <v>80111600</v>
      </c>
      <c r="O185" s="39" t="s">
        <v>295</v>
      </c>
      <c r="P185" s="37" t="s">
        <v>1461</v>
      </c>
      <c r="Q185" s="40">
        <v>44208</v>
      </c>
      <c r="R185" s="40"/>
      <c r="S185" s="40">
        <v>44216</v>
      </c>
      <c r="T185" s="37">
        <v>9</v>
      </c>
      <c r="U185" s="41" t="s">
        <v>83</v>
      </c>
      <c r="V185" s="110">
        <v>22050000</v>
      </c>
      <c r="W185" s="41">
        <v>2450000</v>
      </c>
      <c r="X185" s="73">
        <v>22050000</v>
      </c>
      <c r="Y185" s="38" t="s">
        <v>42</v>
      </c>
      <c r="Z185" s="38" t="s">
        <v>47</v>
      </c>
      <c r="AA185" s="122" t="s">
        <v>1522</v>
      </c>
      <c r="AB185" s="119">
        <v>184</v>
      </c>
      <c r="AC185" s="42" t="s">
        <v>175</v>
      </c>
      <c r="AD185" s="151" t="s">
        <v>176</v>
      </c>
      <c r="AE185" s="41" t="s">
        <v>1344</v>
      </c>
      <c r="AF185" s="37" t="s">
        <v>76</v>
      </c>
    </row>
    <row r="186" spans="1:32" s="8" customFormat="1" ht="19.5" hidden="1" customHeight="1" x14ac:dyDescent="0.2">
      <c r="A186" s="11"/>
      <c r="B186" s="11" t="s">
        <v>167</v>
      </c>
      <c r="C186" s="11" t="s">
        <v>168</v>
      </c>
      <c r="D186" s="11" t="s">
        <v>35</v>
      </c>
      <c r="E186" s="11" t="s">
        <v>169</v>
      </c>
      <c r="F186" s="11" t="s">
        <v>280</v>
      </c>
      <c r="G186" s="12" t="s">
        <v>281</v>
      </c>
      <c r="H186" s="92"/>
      <c r="I186" s="12" t="s">
        <v>285</v>
      </c>
      <c r="J186" s="12" t="s">
        <v>297</v>
      </c>
      <c r="K186" s="14"/>
      <c r="L186" s="11"/>
      <c r="M186" s="11"/>
      <c r="N186" s="11"/>
      <c r="O186" s="25"/>
      <c r="P186" s="16"/>
      <c r="Q186" s="17"/>
      <c r="R186" s="17"/>
      <c r="S186" s="17"/>
      <c r="T186" s="15"/>
      <c r="U186" s="18"/>
      <c r="V186" s="18"/>
      <c r="W186" s="18"/>
      <c r="X186" s="18"/>
      <c r="Y186" s="15"/>
      <c r="Z186" s="15"/>
      <c r="AA186" s="121" t="s">
        <v>1522</v>
      </c>
      <c r="AB186" s="118">
        <v>185</v>
      </c>
      <c r="AC186" s="89" t="s">
        <v>175</v>
      </c>
      <c r="AD186" s="29" t="s">
        <v>176</v>
      </c>
      <c r="AE186" s="18"/>
      <c r="AF186" s="11"/>
    </row>
    <row r="187" spans="1:32" s="8" customFormat="1" ht="19.5" customHeight="1" x14ac:dyDescent="0.2">
      <c r="A187" s="37">
        <v>103</v>
      </c>
      <c r="B187" s="37" t="s">
        <v>167</v>
      </c>
      <c r="C187" s="37" t="s">
        <v>168</v>
      </c>
      <c r="D187" s="37" t="s">
        <v>35</v>
      </c>
      <c r="E187" s="37" t="s">
        <v>169</v>
      </c>
      <c r="F187" s="37" t="s">
        <v>280</v>
      </c>
      <c r="G187" s="38" t="s">
        <v>281</v>
      </c>
      <c r="H187" s="92">
        <v>22050000</v>
      </c>
      <c r="I187" s="38" t="s">
        <v>282</v>
      </c>
      <c r="J187" s="38" t="s">
        <v>292</v>
      </c>
      <c r="K187" s="37"/>
      <c r="L187" s="37"/>
      <c r="M187" s="37"/>
      <c r="N187" s="37">
        <v>80111600</v>
      </c>
      <c r="O187" s="38" t="s">
        <v>295</v>
      </c>
      <c r="P187" s="37" t="s">
        <v>1461</v>
      </c>
      <c r="Q187" s="40">
        <v>44208</v>
      </c>
      <c r="R187" s="40"/>
      <c r="S187" s="40">
        <v>44216</v>
      </c>
      <c r="T187" s="37">
        <v>9</v>
      </c>
      <c r="U187" s="41" t="s">
        <v>83</v>
      </c>
      <c r="V187" s="110">
        <v>22050000</v>
      </c>
      <c r="W187" s="41">
        <v>2450000</v>
      </c>
      <c r="X187" s="73">
        <v>22050000</v>
      </c>
      <c r="Y187" s="38" t="s">
        <v>42</v>
      </c>
      <c r="Z187" s="38" t="s">
        <v>47</v>
      </c>
      <c r="AA187" s="122" t="s">
        <v>1522</v>
      </c>
      <c r="AB187" s="119">
        <v>186</v>
      </c>
      <c r="AC187" s="42" t="s">
        <v>175</v>
      </c>
      <c r="AD187" s="151" t="s">
        <v>176</v>
      </c>
      <c r="AE187" s="41" t="s">
        <v>1344</v>
      </c>
      <c r="AF187" s="37" t="s">
        <v>76</v>
      </c>
    </row>
    <row r="188" spans="1:32" s="8" customFormat="1" ht="19.5" hidden="1" customHeight="1" x14ac:dyDescent="0.2">
      <c r="A188" s="11"/>
      <c r="B188" s="11" t="s">
        <v>167</v>
      </c>
      <c r="C188" s="11" t="s">
        <v>168</v>
      </c>
      <c r="D188" s="11" t="s">
        <v>35</v>
      </c>
      <c r="E188" s="11" t="s">
        <v>169</v>
      </c>
      <c r="F188" s="11" t="s">
        <v>280</v>
      </c>
      <c r="G188" s="12" t="s">
        <v>281</v>
      </c>
      <c r="H188" s="92"/>
      <c r="I188" s="12" t="s">
        <v>285</v>
      </c>
      <c r="J188" s="12" t="s">
        <v>297</v>
      </c>
      <c r="K188" s="14"/>
      <c r="L188" s="11"/>
      <c r="M188" s="11"/>
      <c r="N188" s="11"/>
      <c r="O188" s="15"/>
      <c r="P188" s="16"/>
      <c r="Q188" s="17"/>
      <c r="R188" s="17"/>
      <c r="S188" s="17"/>
      <c r="T188" s="15"/>
      <c r="U188" s="18"/>
      <c r="V188" s="18"/>
      <c r="W188" s="18"/>
      <c r="X188" s="18"/>
      <c r="Y188" s="15"/>
      <c r="Z188" s="15"/>
      <c r="AA188" s="121" t="s">
        <v>1522</v>
      </c>
      <c r="AB188" s="118">
        <v>187</v>
      </c>
      <c r="AC188" s="89" t="s">
        <v>175</v>
      </c>
      <c r="AD188" s="29" t="s">
        <v>176</v>
      </c>
      <c r="AE188" s="18"/>
      <c r="AF188" s="11"/>
    </row>
    <row r="189" spans="1:32" s="8" customFormat="1" ht="19.5" customHeight="1" x14ac:dyDescent="0.2">
      <c r="A189" s="37">
        <v>104</v>
      </c>
      <c r="B189" s="37" t="s">
        <v>167</v>
      </c>
      <c r="C189" s="37" t="s">
        <v>168</v>
      </c>
      <c r="D189" s="37" t="s">
        <v>35</v>
      </c>
      <c r="E189" s="37" t="s">
        <v>169</v>
      </c>
      <c r="F189" s="37" t="s">
        <v>280</v>
      </c>
      <c r="G189" s="38" t="s">
        <v>281</v>
      </c>
      <c r="H189" s="92">
        <v>22050000</v>
      </c>
      <c r="I189" s="38" t="s">
        <v>282</v>
      </c>
      <c r="J189" s="38" t="s">
        <v>292</v>
      </c>
      <c r="K189" s="37"/>
      <c r="L189" s="37"/>
      <c r="M189" s="37"/>
      <c r="N189" s="37">
        <v>80111600</v>
      </c>
      <c r="O189" s="38" t="s">
        <v>295</v>
      </c>
      <c r="P189" s="37" t="s">
        <v>1461</v>
      </c>
      <c r="Q189" s="40">
        <v>44208</v>
      </c>
      <c r="R189" s="40"/>
      <c r="S189" s="40">
        <v>44216</v>
      </c>
      <c r="T189" s="37">
        <v>9</v>
      </c>
      <c r="U189" s="41" t="s">
        <v>83</v>
      </c>
      <c r="V189" s="110">
        <v>22050000</v>
      </c>
      <c r="W189" s="41">
        <v>2450000</v>
      </c>
      <c r="X189" s="73">
        <v>22050000</v>
      </c>
      <c r="Y189" s="38" t="s">
        <v>42</v>
      </c>
      <c r="Z189" s="38" t="s">
        <v>47</v>
      </c>
      <c r="AA189" s="122" t="s">
        <v>1522</v>
      </c>
      <c r="AB189" s="119">
        <v>188</v>
      </c>
      <c r="AC189" s="42" t="s">
        <v>175</v>
      </c>
      <c r="AD189" s="151" t="s">
        <v>176</v>
      </c>
      <c r="AE189" s="41" t="s">
        <v>1344</v>
      </c>
      <c r="AF189" s="37" t="s">
        <v>76</v>
      </c>
    </row>
    <row r="190" spans="1:32" s="8" customFormat="1" ht="19.5" hidden="1" customHeight="1" x14ac:dyDescent="0.2">
      <c r="A190" s="11"/>
      <c r="B190" s="11" t="s">
        <v>167</v>
      </c>
      <c r="C190" s="11" t="s">
        <v>168</v>
      </c>
      <c r="D190" s="11" t="s">
        <v>35</v>
      </c>
      <c r="E190" s="11" t="s">
        <v>169</v>
      </c>
      <c r="F190" s="11" t="s">
        <v>280</v>
      </c>
      <c r="G190" s="12" t="s">
        <v>281</v>
      </c>
      <c r="H190" s="92"/>
      <c r="I190" s="12" t="s">
        <v>285</v>
      </c>
      <c r="J190" s="11" t="s">
        <v>297</v>
      </c>
      <c r="K190" s="14"/>
      <c r="L190" s="11"/>
      <c r="M190" s="11"/>
      <c r="N190" s="11"/>
      <c r="O190" s="15"/>
      <c r="P190" s="16"/>
      <c r="Q190" s="17"/>
      <c r="R190" s="17"/>
      <c r="S190" s="17"/>
      <c r="T190" s="15"/>
      <c r="U190" s="18"/>
      <c r="V190" s="18"/>
      <c r="W190" s="18"/>
      <c r="X190" s="18"/>
      <c r="Y190" s="15"/>
      <c r="Z190" s="15"/>
      <c r="AA190" s="121" t="s">
        <v>1522</v>
      </c>
      <c r="AB190" s="118">
        <v>189</v>
      </c>
      <c r="AC190" s="89" t="s">
        <v>175</v>
      </c>
      <c r="AD190" s="29" t="s">
        <v>176</v>
      </c>
      <c r="AE190" s="18"/>
      <c r="AF190" s="11"/>
    </row>
    <row r="191" spans="1:32" s="8" customFormat="1" ht="19.5" customHeight="1" x14ac:dyDescent="0.2">
      <c r="A191" s="37">
        <v>105</v>
      </c>
      <c r="B191" s="37" t="s">
        <v>167</v>
      </c>
      <c r="C191" s="37" t="s">
        <v>168</v>
      </c>
      <c r="D191" s="37" t="s">
        <v>35</v>
      </c>
      <c r="E191" s="37" t="s">
        <v>169</v>
      </c>
      <c r="F191" s="37" t="s">
        <v>280</v>
      </c>
      <c r="G191" s="38" t="s">
        <v>281</v>
      </c>
      <c r="H191" s="92">
        <v>22050000</v>
      </c>
      <c r="I191" s="38" t="s">
        <v>282</v>
      </c>
      <c r="J191" s="38" t="s">
        <v>292</v>
      </c>
      <c r="K191" s="37"/>
      <c r="L191" s="37"/>
      <c r="M191" s="37"/>
      <c r="N191" s="37">
        <v>80111600</v>
      </c>
      <c r="O191" s="38" t="s">
        <v>295</v>
      </c>
      <c r="P191" s="37" t="s">
        <v>1461</v>
      </c>
      <c r="Q191" s="40">
        <v>44208</v>
      </c>
      <c r="R191" s="40"/>
      <c r="S191" s="40">
        <v>44216</v>
      </c>
      <c r="T191" s="37">
        <v>9</v>
      </c>
      <c r="U191" s="41" t="s">
        <v>83</v>
      </c>
      <c r="V191" s="110">
        <v>22050000</v>
      </c>
      <c r="W191" s="41">
        <v>2450000</v>
      </c>
      <c r="X191" s="73">
        <v>22050000</v>
      </c>
      <c r="Y191" s="38" t="s">
        <v>42</v>
      </c>
      <c r="Z191" s="38" t="s">
        <v>47</v>
      </c>
      <c r="AA191" s="122" t="s">
        <v>1522</v>
      </c>
      <c r="AB191" s="119">
        <v>190</v>
      </c>
      <c r="AC191" s="42" t="s">
        <v>175</v>
      </c>
      <c r="AD191" s="151" t="s">
        <v>176</v>
      </c>
      <c r="AE191" s="41" t="s">
        <v>1344</v>
      </c>
      <c r="AF191" s="37" t="s">
        <v>76</v>
      </c>
    </row>
    <row r="192" spans="1:32" s="8" customFormat="1" ht="19.5" hidden="1" customHeight="1" x14ac:dyDescent="0.2">
      <c r="A192" s="11"/>
      <c r="B192" s="11" t="s">
        <v>167</v>
      </c>
      <c r="C192" s="11" t="s">
        <v>168</v>
      </c>
      <c r="D192" s="11" t="s">
        <v>35</v>
      </c>
      <c r="E192" s="11" t="s">
        <v>169</v>
      </c>
      <c r="F192" s="11" t="s">
        <v>280</v>
      </c>
      <c r="G192" s="12" t="s">
        <v>281</v>
      </c>
      <c r="H192" s="92"/>
      <c r="I192" s="12" t="s">
        <v>285</v>
      </c>
      <c r="J192" s="12" t="s">
        <v>297</v>
      </c>
      <c r="K192" s="14"/>
      <c r="L192" s="11"/>
      <c r="M192" s="11"/>
      <c r="N192" s="11"/>
      <c r="O192" s="15"/>
      <c r="P192" s="16"/>
      <c r="Q192" s="17"/>
      <c r="R192" s="17"/>
      <c r="S192" s="17"/>
      <c r="T192" s="15"/>
      <c r="U192" s="18"/>
      <c r="V192" s="18"/>
      <c r="W192" s="18"/>
      <c r="X192" s="18"/>
      <c r="Y192" s="15"/>
      <c r="Z192" s="15"/>
      <c r="AA192" s="121" t="s">
        <v>1522</v>
      </c>
      <c r="AB192" s="118">
        <v>191</v>
      </c>
      <c r="AC192" s="89" t="s">
        <v>175</v>
      </c>
      <c r="AD192" s="29" t="s">
        <v>176</v>
      </c>
      <c r="AE192" s="18"/>
      <c r="AF192" s="11"/>
    </row>
    <row r="193" spans="1:32" s="8" customFormat="1" ht="19.5" customHeight="1" x14ac:dyDescent="0.2">
      <c r="A193" s="37">
        <v>106</v>
      </c>
      <c r="B193" s="37" t="s">
        <v>167</v>
      </c>
      <c r="C193" s="37" t="s">
        <v>168</v>
      </c>
      <c r="D193" s="37" t="s">
        <v>35</v>
      </c>
      <c r="E193" s="37" t="s">
        <v>169</v>
      </c>
      <c r="F193" s="37" t="s">
        <v>280</v>
      </c>
      <c r="G193" s="38" t="s">
        <v>281</v>
      </c>
      <c r="H193" s="92">
        <v>22050000</v>
      </c>
      <c r="I193" s="38" t="s">
        <v>282</v>
      </c>
      <c r="J193" s="38" t="s">
        <v>292</v>
      </c>
      <c r="K193" s="37"/>
      <c r="L193" s="37"/>
      <c r="M193" s="37"/>
      <c r="N193" s="37">
        <v>80111600</v>
      </c>
      <c r="O193" s="38" t="s">
        <v>293</v>
      </c>
      <c r="P193" s="37" t="s">
        <v>1461</v>
      </c>
      <c r="Q193" s="40">
        <v>44208</v>
      </c>
      <c r="R193" s="40"/>
      <c r="S193" s="40">
        <v>44216</v>
      </c>
      <c r="T193" s="37">
        <v>9</v>
      </c>
      <c r="U193" s="41" t="s">
        <v>83</v>
      </c>
      <c r="V193" s="110">
        <v>22050000</v>
      </c>
      <c r="W193" s="41">
        <v>2450000</v>
      </c>
      <c r="X193" s="73">
        <v>22050000</v>
      </c>
      <c r="Y193" s="38" t="s">
        <v>42</v>
      </c>
      <c r="Z193" s="38" t="s">
        <v>47</v>
      </c>
      <c r="AA193" s="122" t="s">
        <v>1522</v>
      </c>
      <c r="AB193" s="119">
        <v>192</v>
      </c>
      <c r="AC193" s="42" t="s">
        <v>175</v>
      </c>
      <c r="AD193" s="151" t="s">
        <v>176</v>
      </c>
      <c r="AE193" s="41" t="s">
        <v>1344</v>
      </c>
      <c r="AF193" s="37" t="s">
        <v>76</v>
      </c>
    </row>
    <row r="194" spans="1:32" s="8" customFormat="1" ht="19.5" hidden="1" customHeight="1" x14ac:dyDescent="0.2">
      <c r="A194" s="11"/>
      <c r="B194" s="11" t="s">
        <v>167</v>
      </c>
      <c r="C194" s="11" t="s">
        <v>168</v>
      </c>
      <c r="D194" s="11" t="s">
        <v>35</v>
      </c>
      <c r="E194" s="11" t="s">
        <v>169</v>
      </c>
      <c r="F194" s="11" t="s">
        <v>280</v>
      </c>
      <c r="G194" s="12" t="s">
        <v>281</v>
      </c>
      <c r="H194" s="92"/>
      <c r="I194" s="12" t="s">
        <v>285</v>
      </c>
      <c r="J194" s="12" t="s">
        <v>297</v>
      </c>
      <c r="K194" s="14"/>
      <c r="L194" s="11"/>
      <c r="M194" s="11"/>
      <c r="N194" s="11"/>
      <c r="O194" s="15"/>
      <c r="P194" s="16"/>
      <c r="Q194" s="17"/>
      <c r="R194" s="17"/>
      <c r="S194" s="17"/>
      <c r="T194" s="15"/>
      <c r="U194" s="15"/>
      <c r="V194" s="18"/>
      <c r="W194" s="18"/>
      <c r="X194" s="18"/>
      <c r="Y194" s="15"/>
      <c r="Z194" s="15"/>
      <c r="AA194" s="121" t="s">
        <v>1522</v>
      </c>
      <c r="AB194" s="118">
        <v>193</v>
      </c>
      <c r="AC194" s="89" t="s">
        <v>175</v>
      </c>
      <c r="AD194" s="29" t="s">
        <v>176</v>
      </c>
      <c r="AE194" s="18"/>
      <c r="AF194" s="11"/>
    </row>
    <row r="195" spans="1:32" s="8" customFormat="1" ht="19.5" customHeight="1" x14ac:dyDescent="0.2">
      <c r="A195" s="37">
        <v>107</v>
      </c>
      <c r="B195" s="37" t="s">
        <v>167</v>
      </c>
      <c r="C195" s="37" t="s">
        <v>168</v>
      </c>
      <c r="D195" s="37" t="s">
        <v>35</v>
      </c>
      <c r="E195" s="37" t="s">
        <v>169</v>
      </c>
      <c r="F195" s="37" t="s">
        <v>280</v>
      </c>
      <c r="G195" s="38" t="s">
        <v>281</v>
      </c>
      <c r="H195" s="92">
        <v>22050000</v>
      </c>
      <c r="I195" s="38" t="s">
        <v>282</v>
      </c>
      <c r="J195" s="38" t="s">
        <v>292</v>
      </c>
      <c r="K195" s="37"/>
      <c r="L195" s="37"/>
      <c r="M195" s="37"/>
      <c r="N195" s="37">
        <v>80111600</v>
      </c>
      <c r="O195" s="39" t="s">
        <v>293</v>
      </c>
      <c r="P195" s="37" t="s">
        <v>1461</v>
      </c>
      <c r="Q195" s="40">
        <v>44208</v>
      </c>
      <c r="R195" s="40"/>
      <c r="S195" s="40">
        <v>44216</v>
      </c>
      <c r="T195" s="37">
        <v>9</v>
      </c>
      <c r="U195" s="41" t="s">
        <v>83</v>
      </c>
      <c r="V195" s="110">
        <v>22050000</v>
      </c>
      <c r="W195" s="41">
        <v>2450000</v>
      </c>
      <c r="X195" s="73">
        <v>22050000</v>
      </c>
      <c r="Y195" s="38" t="s">
        <v>42</v>
      </c>
      <c r="Z195" s="38" t="s">
        <v>47</v>
      </c>
      <c r="AA195" s="122" t="s">
        <v>1522</v>
      </c>
      <c r="AB195" s="119">
        <v>194</v>
      </c>
      <c r="AC195" s="42" t="s">
        <v>175</v>
      </c>
      <c r="AD195" s="151" t="s">
        <v>176</v>
      </c>
      <c r="AE195" s="41" t="s">
        <v>1344</v>
      </c>
      <c r="AF195" s="37" t="s">
        <v>76</v>
      </c>
    </row>
    <row r="196" spans="1:32" s="8" customFormat="1" ht="19.5" hidden="1" customHeight="1" x14ac:dyDescent="0.2">
      <c r="A196" s="11"/>
      <c r="B196" s="11" t="s">
        <v>167</v>
      </c>
      <c r="C196" s="11" t="s">
        <v>168</v>
      </c>
      <c r="D196" s="11" t="s">
        <v>35</v>
      </c>
      <c r="E196" s="11" t="s">
        <v>169</v>
      </c>
      <c r="F196" s="11" t="s">
        <v>280</v>
      </c>
      <c r="G196" s="12" t="s">
        <v>281</v>
      </c>
      <c r="H196" s="92"/>
      <c r="I196" s="12" t="s">
        <v>285</v>
      </c>
      <c r="J196" s="12" t="s">
        <v>297</v>
      </c>
      <c r="K196" s="14"/>
      <c r="L196" s="11"/>
      <c r="M196" s="11"/>
      <c r="N196" s="11"/>
      <c r="O196" s="25"/>
      <c r="P196" s="16"/>
      <c r="Q196" s="17"/>
      <c r="R196" s="17"/>
      <c r="S196" s="17"/>
      <c r="T196" s="15"/>
      <c r="U196" s="18"/>
      <c r="V196" s="18"/>
      <c r="W196" s="18"/>
      <c r="X196" s="18"/>
      <c r="Y196" s="15"/>
      <c r="Z196" s="15"/>
      <c r="AA196" s="121" t="s">
        <v>1522</v>
      </c>
      <c r="AB196" s="118">
        <v>195</v>
      </c>
      <c r="AC196" s="89" t="s">
        <v>175</v>
      </c>
      <c r="AD196" s="29" t="s">
        <v>176</v>
      </c>
      <c r="AE196" s="18"/>
      <c r="AF196" s="11"/>
    </row>
    <row r="197" spans="1:32" s="8" customFormat="1" ht="19.5" customHeight="1" x14ac:dyDescent="0.2">
      <c r="A197" s="37">
        <v>108</v>
      </c>
      <c r="B197" s="37" t="s">
        <v>167</v>
      </c>
      <c r="C197" s="37" t="s">
        <v>168</v>
      </c>
      <c r="D197" s="37" t="s">
        <v>35</v>
      </c>
      <c r="E197" s="37" t="s">
        <v>169</v>
      </c>
      <c r="F197" s="37" t="s">
        <v>280</v>
      </c>
      <c r="G197" s="38" t="s">
        <v>281</v>
      </c>
      <c r="H197" s="92">
        <v>22050000</v>
      </c>
      <c r="I197" s="38" t="s">
        <v>282</v>
      </c>
      <c r="J197" s="38" t="s">
        <v>292</v>
      </c>
      <c r="K197" s="37"/>
      <c r="L197" s="37"/>
      <c r="M197" s="37"/>
      <c r="N197" s="37">
        <v>80111600</v>
      </c>
      <c r="O197" s="39" t="s">
        <v>293</v>
      </c>
      <c r="P197" s="37" t="s">
        <v>1461</v>
      </c>
      <c r="Q197" s="40">
        <v>44208</v>
      </c>
      <c r="R197" s="40"/>
      <c r="S197" s="40">
        <v>44216</v>
      </c>
      <c r="T197" s="37">
        <v>9</v>
      </c>
      <c r="U197" s="41" t="s">
        <v>83</v>
      </c>
      <c r="V197" s="110">
        <v>22050000</v>
      </c>
      <c r="W197" s="41">
        <v>2450000</v>
      </c>
      <c r="X197" s="73">
        <v>22050000</v>
      </c>
      <c r="Y197" s="38" t="s">
        <v>42</v>
      </c>
      <c r="Z197" s="38" t="s">
        <v>47</v>
      </c>
      <c r="AA197" s="122" t="s">
        <v>1522</v>
      </c>
      <c r="AB197" s="119">
        <v>196</v>
      </c>
      <c r="AC197" s="42" t="s">
        <v>175</v>
      </c>
      <c r="AD197" s="151" t="s">
        <v>176</v>
      </c>
      <c r="AE197" s="41" t="s">
        <v>1344</v>
      </c>
      <c r="AF197" s="37" t="s">
        <v>76</v>
      </c>
    </row>
    <row r="198" spans="1:32" s="8" customFormat="1" ht="19.5" hidden="1" customHeight="1" x14ac:dyDescent="0.2">
      <c r="A198" s="11"/>
      <c r="B198" s="11" t="s">
        <v>167</v>
      </c>
      <c r="C198" s="11" t="s">
        <v>168</v>
      </c>
      <c r="D198" s="11" t="s">
        <v>35</v>
      </c>
      <c r="E198" s="11" t="s">
        <v>169</v>
      </c>
      <c r="F198" s="11" t="s">
        <v>280</v>
      </c>
      <c r="G198" s="12" t="s">
        <v>281</v>
      </c>
      <c r="H198" s="92"/>
      <c r="I198" s="12" t="s">
        <v>285</v>
      </c>
      <c r="J198" s="12" t="s">
        <v>297</v>
      </c>
      <c r="K198" s="14"/>
      <c r="L198" s="11"/>
      <c r="M198" s="11"/>
      <c r="N198" s="11"/>
      <c r="O198" s="25"/>
      <c r="P198" s="16"/>
      <c r="Q198" s="17"/>
      <c r="R198" s="17"/>
      <c r="S198" s="17"/>
      <c r="T198" s="15"/>
      <c r="U198" s="18"/>
      <c r="V198" s="18"/>
      <c r="W198" s="18"/>
      <c r="X198" s="18"/>
      <c r="Y198" s="15"/>
      <c r="Z198" s="15"/>
      <c r="AA198" s="121" t="s">
        <v>1522</v>
      </c>
      <c r="AB198" s="118">
        <v>197</v>
      </c>
      <c r="AC198" s="89" t="s">
        <v>175</v>
      </c>
      <c r="AD198" s="29" t="s">
        <v>176</v>
      </c>
      <c r="AE198" s="18"/>
      <c r="AF198" s="11"/>
    </row>
    <row r="199" spans="1:32" s="8" customFormat="1" ht="19.5" customHeight="1" x14ac:dyDescent="0.2">
      <c r="A199" s="37">
        <v>109</v>
      </c>
      <c r="B199" s="37" t="s">
        <v>167</v>
      </c>
      <c r="C199" s="37" t="s">
        <v>168</v>
      </c>
      <c r="D199" s="37" t="s">
        <v>35</v>
      </c>
      <c r="E199" s="37" t="s">
        <v>169</v>
      </c>
      <c r="F199" s="37" t="s">
        <v>280</v>
      </c>
      <c r="G199" s="38" t="s">
        <v>281</v>
      </c>
      <c r="H199" s="92">
        <v>22050000</v>
      </c>
      <c r="I199" s="38" t="s">
        <v>282</v>
      </c>
      <c r="J199" s="38" t="s">
        <v>292</v>
      </c>
      <c r="K199" s="37"/>
      <c r="L199" s="37"/>
      <c r="M199" s="37"/>
      <c r="N199" s="37">
        <v>80111600</v>
      </c>
      <c r="O199" s="39" t="s">
        <v>293</v>
      </c>
      <c r="P199" s="37" t="s">
        <v>1461</v>
      </c>
      <c r="Q199" s="40">
        <v>44208</v>
      </c>
      <c r="R199" s="40"/>
      <c r="S199" s="40">
        <v>44216</v>
      </c>
      <c r="T199" s="37">
        <v>9</v>
      </c>
      <c r="U199" s="41" t="s">
        <v>83</v>
      </c>
      <c r="V199" s="110">
        <v>22050000</v>
      </c>
      <c r="W199" s="41">
        <v>2450000</v>
      </c>
      <c r="X199" s="73">
        <v>22050000</v>
      </c>
      <c r="Y199" s="38" t="s">
        <v>42</v>
      </c>
      <c r="Z199" s="38" t="s">
        <v>47</v>
      </c>
      <c r="AA199" s="122" t="s">
        <v>1522</v>
      </c>
      <c r="AB199" s="119">
        <v>198</v>
      </c>
      <c r="AC199" s="42" t="s">
        <v>175</v>
      </c>
      <c r="AD199" s="151" t="s">
        <v>176</v>
      </c>
      <c r="AE199" s="41" t="s">
        <v>1344</v>
      </c>
      <c r="AF199" s="37" t="s">
        <v>76</v>
      </c>
    </row>
    <row r="200" spans="1:32" s="8" customFormat="1" ht="19.5" hidden="1" customHeight="1" x14ac:dyDescent="0.2">
      <c r="A200" s="11"/>
      <c r="B200" s="11" t="s">
        <v>167</v>
      </c>
      <c r="C200" s="11" t="s">
        <v>168</v>
      </c>
      <c r="D200" s="11" t="s">
        <v>35</v>
      </c>
      <c r="E200" s="11" t="s">
        <v>169</v>
      </c>
      <c r="F200" s="11" t="s">
        <v>280</v>
      </c>
      <c r="G200" s="12" t="s">
        <v>281</v>
      </c>
      <c r="H200" s="92"/>
      <c r="I200" s="12" t="s">
        <v>285</v>
      </c>
      <c r="J200" s="12" t="s">
        <v>297</v>
      </c>
      <c r="K200" s="14"/>
      <c r="L200" s="11"/>
      <c r="M200" s="11"/>
      <c r="N200" s="11"/>
      <c r="O200" s="15"/>
      <c r="P200" s="16"/>
      <c r="Q200" s="17"/>
      <c r="R200" s="17"/>
      <c r="S200" s="17"/>
      <c r="T200" s="15"/>
      <c r="U200" s="18"/>
      <c r="V200" s="18"/>
      <c r="W200" s="18"/>
      <c r="X200" s="18"/>
      <c r="Y200" s="15"/>
      <c r="Z200" s="15"/>
      <c r="AA200" s="121" t="s">
        <v>1522</v>
      </c>
      <c r="AB200" s="118">
        <v>199</v>
      </c>
      <c r="AC200" s="89" t="s">
        <v>175</v>
      </c>
      <c r="AD200" s="29" t="s">
        <v>176</v>
      </c>
      <c r="AE200" s="18"/>
      <c r="AF200" s="11"/>
    </row>
    <row r="201" spans="1:32" s="8" customFormat="1" ht="19.5" customHeight="1" x14ac:dyDescent="0.2">
      <c r="A201" s="37">
        <v>110</v>
      </c>
      <c r="B201" s="37" t="s">
        <v>167</v>
      </c>
      <c r="C201" s="37" t="s">
        <v>168</v>
      </c>
      <c r="D201" s="37" t="s">
        <v>35</v>
      </c>
      <c r="E201" s="37" t="s">
        <v>169</v>
      </c>
      <c r="F201" s="37" t="s">
        <v>280</v>
      </c>
      <c r="G201" s="38" t="s">
        <v>281</v>
      </c>
      <c r="H201" s="92">
        <v>22050000</v>
      </c>
      <c r="I201" s="38" t="s">
        <v>282</v>
      </c>
      <c r="J201" s="38" t="s">
        <v>292</v>
      </c>
      <c r="K201" s="37"/>
      <c r="L201" s="37"/>
      <c r="M201" s="37"/>
      <c r="N201" s="37">
        <v>80111600</v>
      </c>
      <c r="O201" s="38" t="s">
        <v>295</v>
      </c>
      <c r="P201" s="37" t="s">
        <v>1461</v>
      </c>
      <c r="Q201" s="40">
        <v>44208</v>
      </c>
      <c r="R201" s="40"/>
      <c r="S201" s="40">
        <v>44216</v>
      </c>
      <c r="T201" s="37">
        <v>9</v>
      </c>
      <c r="U201" s="41" t="s">
        <v>83</v>
      </c>
      <c r="V201" s="110">
        <v>22050000</v>
      </c>
      <c r="W201" s="41">
        <v>2450000</v>
      </c>
      <c r="X201" s="73">
        <v>22050000</v>
      </c>
      <c r="Y201" s="38" t="s">
        <v>42</v>
      </c>
      <c r="Z201" s="38" t="s">
        <v>47</v>
      </c>
      <c r="AA201" s="122" t="s">
        <v>1522</v>
      </c>
      <c r="AB201" s="119">
        <v>200</v>
      </c>
      <c r="AC201" s="42" t="s">
        <v>175</v>
      </c>
      <c r="AD201" s="151" t="s">
        <v>176</v>
      </c>
      <c r="AE201" s="41" t="s">
        <v>1344</v>
      </c>
      <c r="AF201" s="37" t="s">
        <v>76</v>
      </c>
    </row>
    <row r="202" spans="1:32" s="8" customFormat="1" ht="19.5" hidden="1" customHeight="1" x14ac:dyDescent="0.2">
      <c r="A202" s="11"/>
      <c r="B202" s="11" t="s">
        <v>167</v>
      </c>
      <c r="C202" s="11" t="s">
        <v>168</v>
      </c>
      <c r="D202" s="11" t="s">
        <v>35</v>
      </c>
      <c r="E202" s="11" t="s">
        <v>169</v>
      </c>
      <c r="F202" s="11" t="s">
        <v>280</v>
      </c>
      <c r="G202" s="12" t="s">
        <v>281</v>
      </c>
      <c r="H202" s="92"/>
      <c r="I202" s="12" t="s">
        <v>285</v>
      </c>
      <c r="J202" s="12" t="s">
        <v>297</v>
      </c>
      <c r="K202" s="14"/>
      <c r="L202" s="11"/>
      <c r="M202" s="11"/>
      <c r="N202" s="11"/>
      <c r="O202" s="15"/>
      <c r="P202" s="16"/>
      <c r="Q202" s="17"/>
      <c r="R202" s="17"/>
      <c r="S202" s="17"/>
      <c r="T202" s="15"/>
      <c r="U202" s="18"/>
      <c r="V202" s="18"/>
      <c r="W202" s="18"/>
      <c r="X202" s="18"/>
      <c r="Y202" s="15"/>
      <c r="Z202" s="15"/>
      <c r="AA202" s="121" t="s">
        <v>1522</v>
      </c>
      <c r="AB202" s="118">
        <v>201</v>
      </c>
      <c r="AC202" s="89" t="s">
        <v>175</v>
      </c>
      <c r="AD202" s="29" t="s">
        <v>176</v>
      </c>
      <c r="AE202" s="18"/>
      <c r="AF202" s="11"/>
    </row>
    <row r="203" spans="1:32" s="8" customFormat="1" ht="19.5" customHeight="1" x14ac:dyDescent="0.2">
      <c r="A203" s="37">
        <v>111</v>
      </c>
      <c r="B203" s="37" t="s">
        <v>167</v>
      </c>
      <c r="C203" s="37" t="s">
        <v>168</v>
      </c>
      <c r="D203" s="37" t="s">
        <v>35</v>
      </c>
      <c r="E203" s="37" t="s">
        <v>169</v>
      </c>
      <c r="F203" s="37" t="s">
        <v>280</v>
      </c>
      <c r="G203" s="38" t="s">
        <v>281</v>
      </c>
      <c r="H203" s="92">
        <v>22050000</v>
      </c>
      <c r="I203" s="38" t="s">
        <v>282</v>
      </c>
      <c r="J203" s="37" t="s">
        <v>292</v>
      </c>
      <c r="K203" s="37"/>
      <c r="L203" s="37"/>
      <c r="M203" s="37"/>
      <c r="N203" s="37">
        <v>80111600</v>
      </c>
      <c r="O203" s="38" t="s">
        <v>293</v>
      </c>
      <c r="P203" s="37" t="s">
        <v>1461</v>
      </c>
      <c r="Q203" s="40">
        <v>44208</v>
      </c>
      <c r="R203" s="40"/>
      <c r="S203" s="40">
        <v>44216</v>
      </c>
      <c r="T203" s="37">
        <v>9</v>
      </c>
      <c r="U203" s="41" t="s">
        <v>83</v>
      </c>
      <c r="V203" s="110">
        <v>22050000</v>
      </c>
      <c r="W203" s="41">
        <v>2450000</v>
      </c>
      <c r="X203" s="73">
        <v>22050000</v>
      </c>
      <c r="Y203" s="38" t="s">
        <v>42</v>
      </c>
      <c r="Z203" s="38" t="s">
        <v>47</v>
      </c>
      <c r="AA203" s="122" t="s">
        <v>1522</v>
      </c>
      <c r="AB203" s="119">
        <v>202</v>
      </c>
      <c r="AC203" s="42" t="s">
        <v>175</v>
      </c>
      <c r="AD203" s="151" t="s">
        <v>176</v>
      </c>
      <c r="AE203" s="41" t="s">
        <v>1344</v>
      </c>
      <c r="AF203" s="37" t="s">
        <v>76</v>
      </c>
    </row>
    <row r="204" spans="1:32" s="8" customFormat="1" ht="19.5" hidden="1" customHeight="1" x14ac:dyDescent="0.2">
      <c r="A204" s="11"/>
      <c r="B204" s="11" t="s">
        <v>167</v>
      </c>
      <c r="C204" s="11" t="s">
        <v>168</v>
      </c>
      <c r="D204" s="11" t="s">
        <v>35</v>
      </c>
      <c r="E204" s="11" t="s">
        <v>169</v>
      </c>
      <c r="F204" s="11" t="s">
        <v>280</v>
      </c>
      <c r="G204" s="12" t="s">
        <v>281</v>
      </c>
      <c r="H204" s="92"/>
      <c r="I204" s="12" t="s">
        <v>285</v>
      </c>
      <c r="J204" s="12" t="s">
        <v>297</v>
      </c>
      <c r="K204" s="14"/>
      <c r="L204" s="11"/>
      <c r="M204" s="11"/>
      <c r="N204" s="11"/>
      <c r="O204" s="15"/>
      <c r="P204" s="16"/>
      <c r="Q204" s="17"/>
      <c r="R204" s="17"/>
      <c r="S204" s="17"/>
      <c r="T204" s="15"/>
      <c r="U204" s="18"/>
      <c r="V204" s="18"/>
      <c r="W204" s="18"/>
      <c r="X204" s="18"/>
      <c r="Y204" s="15"/>
      <c r="Z204" s="15"/>
      <c r="AA204" s="121" t="s">
        <v>1522</v>
      </c>
      <c r="AB204" s="118">
        <v>203</v>
      </c>
      <c r="AC204" s="89" t="s">
        <v>175</v>
      </c>
      <c r="AD204" s="29" t="s">
        <v>176</v>
      </c>
      <c r="AE204" s="18"/>
      <c r="AF204" s="11"/>
    </row>
    <row r="205" spans="1:32" s="8" customFormat="1" ht="19.5" customHeight="1" x14ac:dyDescent="0.2">
      <c r="A205" s="37">
        <v>112</v>
      </c>
      <c r="B205" s="37" t="s">
        <v>167</v>
      </c>
      <c r="C205" s="37" t="s">
        <v>168</v>
      </c>
      <c r="D205" s="37" t="s">
        <v>35</v>
      </c>
      <c r="E205" s="37" t="s">
        <v>169</v>
      </c>
      <c r="F205" s="37" t="s">
        <v>280</v>
      </c>
      <c r="G205" s="38" t="s">
        <v>281</v>
      </c>
      <c r="H205" s="92">
        <v>22050000</v>
      </c>
      <c r="I205" s="38" t="s">
        <v>282</v>
      </c>
      <c r="J205" s="38" t="s">
        <v>292</v>
      </c>
      <c r="K205" s="37"/>
      <c r="L205" s="37"/>
      <c r="M205" s="37"/>
      <c r="N205" s="37">
        <v>80111600</v>
      </c>
      <c r="O205" s="38" t="s">
        <v>295</v>
      </c>
      <c r="P205" s="37" t="s">
        <v>1461</v>
      </c>
      <c r="Q205" s="40">
        <v>44208</v>
      </c>
      <c r="R205" s="40"/>
      <c r="S205" s="40">
        <v>44216</v>
      </c>
      <c r="T205" s="37">
        <v>9</v>
      </c>
      <c r="U205" s="41" t="s">
        <v>83</v>
      </c>
      <c r="V205" s="110">
        <v>22050000</v>
      </c>
      <c r="W205" s="41">
        <v>2450000</v>
      </c>
      <c r="X205" s="73">
        <v>22050000</v>
      </c>
      <c r="Y205" s="38" t="s">
        <v>42</v>
      </c>
      <c r="Z205" s="38" t="s">
        <v>47</v>
      </c>
      <c r="AA205" s="122" t="s">
        <v>1522</v>
      </c>
      <c r="AB205" s="119">
        <v>204</v>
      </c>
      <c r="AC205" s="42" t="s">
        <v>175</v>
      </c>
      <c r="AD205" s="151" t="s">
        <v>176</v>
      </c>
      <c r="AE205" s="41" t="s">
        <v>1344</v>
      </c>
      <c r="AF205" s="37" t="s">
        <v>76</v>
      </c>
    </row>
    <row r="206" spans="1:32" s="8" customFormat="1" ht="19.5" hidden="1" customHeight="1" x14ac:dyDescent="0.2">
      <c r="A206" s="11"/>
      <c r="B206" s="11" t="s">
        <v>167</v>
      </c>
      <c r="C206" s="11" t="s">
        <v>168</v>
      </c>
      <c r="D206" s="11" t="s">
        <v>35</v>
      </c>
      <c r="E206" s="11" t="s">
        <v>169</v>
      </c>
      <c r="F206" s="11" t="s">
        <v>280</v>
      </c>
      <c r="G206" s="12" t="s">
        <v>281</v>
      </c>
      <c r="H206" s="92"/>
      <c r="I206" s="12" t="s">
        <v>285</v>
      </c>
      <c r="J206" s="12" t="s">
        <v>297</v>
      </c>
      <c r="K206" s="14"/>
      <c r="L206" s="11"/>
      <c r="M206" s="11"/>
      <c r="N206" s="11"/>
      <c r="O206" s="15"/>
      <c r="P206" s="16"/>
      <c r="Q206" s="17"/>
      <c r="R206" s="17"/>
      <c r="S206" s="17"/>
      <c r="T206" s="15"/>
      <c r="U206" s="18"/>
      <c r="V206" s="18"/>
      <c r="W206" s="18"/>
      <c r="X206" s="18"/>
      <c r="Y206" s="15"/>
      <c r="Z206" s="15"/>
      <c r="AA206" s="121" t="s">
        <v>1522</v>
      </c>
      <c r="AB206" s="118">
        <v>205</v>
      </c>
      <c r="AC206" s="89" t="s">
        <v>175</v>
      </c>
      <c r="AD206" s="29" t="s">
        <v>176</v>
      </c>
      <c r="AE206" s="18"/>
      <c r="AF206" s="11"/>
    </row>
    <row r="207" spans="1:32" s="8" customFormat="1" ht="19.5" customHeight="1" x14ac:dyDescent="0.2">
      <c r="A207" s="37">
        <v>113</v>
      </c>
      <c r="B207" s="37" t="s">
        <v>167</v>
      </c>
      <c r="C207" s="37" t="s">
        <v>168</v>
      </c>
      <c r="D207" s="37" t="s">
        <v>35</v>
      </c>
      <c r="E207" s="37" t="s">
        <v>169</v>
      </c>
      <c r="F207" s="37" t="s">
        <v>280</v>
      </c>
      <c r="G207" s="38" t="s">
        <v>281</v>
      </c>
      <c r="H207" s="92">
        <v>22050000</v>
      </c>
      <c r="I207" s="38" t="s">
        <v>282</v>
      </c>
      <c r="J207" s="38" t="s">
        <v>292</v>
      </c>
      <c r="K207" s="37"/>
      <c r="L207" s="37"/>
      <c r="M207" s="37"/>
      <c r="N207" s="37">
        <v>80111600</v>
      </c>
      <c r="O207" s="38" t="s">
        <v>293</v>
      </c>
      <c r="P207" s="37" t="s">
        <v>1461</v>
      </c>
      <c r="Q207" s="40">
        <v>44208</v>
      </c>
      <c r="R207" s="40"/>
      <c r="S207" s="40">
        <v>44216</v>
      </c>
      <c r="T207" s="37">
        <v>9</v>
      </c>
      <c r="U207" s="41" t="s">
        <v>83</v>
      </c>
      <c r="V207" s="110">
        <v>22050000</v>
      </c>
      <c r="W207" s="41">
        <v>2450000</v>
      </c>
      <c r="X207" s="73">
        <v>22050000</v>
      </c>
      <c r="Y207" s="38" t="s">
        <v>42</v>
      </c>
      <c r="Z207" s="38" t="s">
        <v>47</v>
      </c>
      <c r="AA207" s="122" t="s">
        <v>1522</v>
      </c>
      <c r="AB207" s="119">
        <v>206</v>
      </c>
      <c r="AC207" s="42" t="s">
        <v>175</v>
      </c>
      <c r="AD207" s="151" t="s">
        <v>176</v>
      </c>
      <c r="AE207" s="41" t="s">
        <v>1344</v>
      </c>
      <c r="AF207" s="37" t="s">
        <v>76</v>
      </c>
    </row>
    <row r="208" spans="1:32" s="8" customFormat="1" ht="19.5" hidden="1" customHeight="1" x14ac:dyDescent="0.2">
      <c r="A208" s="11"/>
      <c r="B208" s="11" t="s">
        <v>167</v>
      </c>
      <c r="C208" s="11" t="s">
        <v>168</v>
      </c>
      <c r="D208" s="11" t="s">
        <v>35</v>
      </c>
      <c r="E208" s="11" t="s">
        <v>169</v>
      </c>
      <c r="F208" s="11" t="s">
        <v>280</v>
      </c>
      <c r="G208" s="12" t="s">
        <v>281</v>
      </c>
      <c r="H208" s="92"/>
      <c r="I208" s="12" t="s">
        <v>285</v>
      </c>
      <c r="J208" s="12" t="s">
        <v>297</v>
      </c>
      <c r="K208" s="14"/>
      <c r="L208" s="11"/>
      <c r="M208" s="11"/>
      <c r="N208" s="11"/>
      <c r="O208" s="25"/>
      <c r="P208" s="16"/>
      <c r="Q208" s="17"/>
      <c r="R208" s="17"/>
      <c r="S208" s="17"/>
      <c r="T208" s="15"/>
      <c r="U208" s="18"/>
      <c r="V208" s="18"/>
      <c r="W208" s="18"/>
      <c r="X208" s="18"/>
      <c r="Y208" s="15"/>
      <c r="Z208" s="15"/>
      <c r="AA208" s="121" t="s">
        <v>1522</v>
      </c>
      <c r="AB208" s="118">
        <v>207</v>
      </c>
      <c r="AC208" s="89" t="s">
        <v>175</v>
      </c>
      <c r="AD208" s="29" t="s">
        <v>176</v>
      </c>
      <c r="AE208" s="18"/>
      <c r="AF208" s="11"/>
    </row>
    <row r="209" spans="1:32" s="8" customFormat="1" ht="19.5" customHeight="1" x14ac:dyDescent="0.2">
      <c r="A209" s="37">
        <v>114</v>
      </c>
      <c r="B209" s="37" t="s">
        <v>167</v>
      </c>
      <c r="C209" s="37" t="s">
        <v>168</v>
      </c>
      <c r="D209" s="37" t="s">
        <v>35</v>
      </c>
      <c r="E209" s="37" t="s">
        <v>169</v>
      </c>
      <c r="F209" s="37" t="s">
        <v>280</v>
      </c>
      <c r="G209" s="38" t="s">
        <v>281</v>
      </c>
      <c r="H209" s="92">
        <v>22050000</v>
      </c>
      <c r="I209" s="38" t="s">
        <v>282</v>
      </c>
      <c r="J209" s="38" t="s">
        <v>292</v>
      </c>
      <c r="K209" s="37"/>
      <c r="L209" s="37"/>
      <c r="M209" s="37"/>
      <c r="N209" s="37">
        <v>80111600</v>
      </c>
      <c r="O209" s="39" t="s">
        <v>293</v>
      </c>
      <c r="P209" s="37" t="s">
        <v>1461</v>
      </c>
      <c r="Q209" s="40">
        <v>44208</v>
      </c>
      <c r="R209" s="40"/>
      <c r="S209" s="40">
        <v>44216</v>
      </c>
      <c r="T209" s="37">
        <v>9</v>
      </c>
      <c r="U209" s="41" t="s">
        <v>83</v>
      </c>
      <c r="V209" s="110">
        <v>22050000</v>
      </c>
      <c r="W209" s="41">
        <v>2450000</v>
      </c>
      <c r="X209" s="73">
        <v>22050000</v>
      </c>
      <c r="Y209" s="38" t="s">
        <v>42</v>
      </c>
      <c r="Z209" s="38" t="s">
        <v>47</v>
      </c>
      <c r="AA209" s="122" t="s">
        <v>1522</v>
      </c>
      <c r="AB209" s="119">
        <v>208</v>
      </c>
      <c r="AC209" s="42" t="s">
        <v>175</v>
      </c>
      <c r="AD209" s="151" t="s">
        <v>176</v>
      </c>
      <c r="AE209" s="41" t="s">
        <v>1344</v>
      </c>
      <c r="AF209" s="37" t="s">
        <v>76</v>
      </c>
    </row>
    <row r="210" spans="1:32" s="8" customFormat="1" ht="19.5" hidden="1" customHeight="1" x14ac:dyDescent="0.2">
      <c r="A210" s="11"/>
      <c r="B210" s="11" t="s">
        <v>167</v>
      </c>
      <c r="C210" s="11" t="s">
        <v>168</v>
      </c>
      <c r="D210" s="11" t="s">
        <v>35</v>
      </c>
      <c r="E210" s="11" t="s">
        <v>169</v>
      </c>
      <c r="F210" s="11" t="s">
        <v>280</v>
      </c>
      <c r="G210" s="12" t="s">
        <v>281</v>
      </c>
      <c r="H210" s="92"/>
      <c r="I210" s="12" t="s">
        <v>285</v>
      </c>
      <c r="J210" s="12" t="s">
        <v>297</v>
      </c>
      <c r="K210" s="14"/>
      <c r="L210" s="11"/>
      <c r="M210" s="11"/>
      <c r="N210" s="11"/>
      <c r="O210" s="25"/>
      <c r="P210" s="16"/>
      <c r="Q210" s="17"/>
      <c r="R210" s="17"/>
      <c r="S210" s="17"/>
      <c r="T210" s="15"/>
      <c r="U210" s="15"/>
      <c r="V210" s="18"/>
      <c r="W210" s="18"/>
      <c r="X210" s="18"/>
      <c r="Y210" s="15"/>
      <c r="Z210" s="15"/>
      <c r="AA210" s="121" t="s">
        <v>1522</v>
      </c>
      <c r="AB210" s="118">
        <v>209</v>
      </c>
      <c r="AC210" s="89" t="s">
        <v>175</v>
      </c>
      <c r="AD210" s="29" t="s">
        <v>176</v>
      </c>
      <c r="AE210" s="18"/>
      <c r="AF210" s="11"/>
    </row>
    <row r="211" spans="1:32" s="8" customFormat="1" ht="19.5" customHeight="1" x14ac:dyDescent="0.2">
      <c r="A211" s="37">
        <v>115</v>
      </c>
      <c r="B211" s="37" t="s">
        <v>167</v>
      </c>
      <c r="C211" s="37" t="s">
        <v>168</v>
      </c>
      <c r="D211" s="37" t="s">
        <v>35</v>
      </c>
      <c r="E211" s="37" t="s">
        <v>169</v>
      </c>
      <c r="F211" s="37" t="s">
        <v>280</v>
      </c>
      <c r="G211" s="38" t="s">
        <v>281</v>
      </c>
      <c r="H211" s="92">
        <v>22050000</v>
      </c>
      <c r="I211" s="38" t="s">
        <v>282</v>
      </c>
      <c r="J211" s="38" t="s">
        <v>292</v>
      </c>
      <c r="K211" s="37"/>
      <c r="L211" s="37"/>
      <c r="M211" s="37"/>
      <c r="N211" s="37">
        <v>80111600</v>
      </c>
      <c r="O211" s="39" t="s">
        <v>293</v>
      </c>
      <c r="P211" s="37" t="s">
        <v>1461</v>
      </c>
      <c r="Q211" s="40">
        <v>44208</v>
      </c>
      <c r="R211" s="40"/>
      <c r="S211" s="40">
        <v>44216</v>
      </c>
      <c r="T211" s="37">
        <v>9</v>
      </c>
      <c r="U211" s="41" t="s">
        <v>83</v>
      </c>
      <c r="V211" s="110">
        <v>22050000</v>
      </c>
      <c r="W211" s="41">
        <v>2450000</v>
      </c>
      <c r="X211" s="73">
        <v>22050000</v>
      </c>
      <c r="Y211" s="38" t="s">
        <v>42</v>
      </c>
      <c r="Z211" s="38" t="s">
        <v>47</v>
      </c>
      <c r="AA211" s="122" t="s">
        <v>1522</v>
      </c>
      <c r="AB211" s="119">
        <v>210</v>
      </c>
      <c r="AC211" s="42" t="s">
        <v>175</v>
      </c>
      <c r="AD211" s="151" t="s">
        <v>176</v>
      </c>
      <c r="AE211" s="41" t="s">
        <v>1344</v>
      </c>
      <c r="AF211" s="37" t="s">
        <v>76</v>
      </c>
    </row>
    <row r="212" spans="1:32" s="8" customFormat="1" ht="19.5" hidden="1" customHeight="1" x14ac:dyDescent="0.2">
      <c r="A212" s="11"/>
      <c r="B212" s="11" t="s">
        <v>167</v>
      </c>
      <c r="C212" s="11" t="s">
        <v>168</v>
      </c>
      <c r="D212" s="11" t="s">
        <v>35</v>
      </c>
      <c r="E212" s="11" t="s">
        <v>169</v>
      </c>
      <c r="F212" s="11" t="s">
        <v>280</v>
      </c>
      <c r="G212" s="12" t="s">
        <v>281</v>
      </c>
      <c r="H212" s="92"/>
      <c r="I212" s="12" t="s">
        <v>285</v>
      </c>
      <c r="J212" s="12" t="s">
        <v>297</v>
      </c>
      <c r="K212" s="14"/>
      <c r="L212" s="11"/>
      <c r="M212" s="11"/>
      <c r="N212" s="11"/>
      <c r="O212" s="25"/>
      <c r="P212" s="16"/>
      <c r="Q212" s="17"/>
      <c r="R212" s="17"/>
      <c r="S212" s="17"/>
      <c r="T212" s="15"/>
      <c r="U212" s="18"/>
      <c r="V212" s="18"/>
      <c r="W212" s="18"/>
      <c r="X212" s="18"/>
      <c r="Y212" s="15"/>
      <c r="Z212" s="15"/>
      <c r="AA212" s="121" t="s">
        <v>1522</v>
      </c>
      <c r="AB212" s="118">
        <v>211</v>
      </c>
      <c r="AC212" s="89" t="s">
        <v>175</v>
      </c>
      <c r="AD212" s="29" t="s">
        <v>176</v>
      </c>
      <c r="AE212" s="18"/>
      <c r="AF212" s="11"/>
    </row>
    <row r="213" spans="1:32" s="8" customFormat="1" ht="19.5" customHeight="1" x14ac:dyDescent="0.2">
      <c r="A213" s="37">
        <v>116</v>
      </c>
      <c r="B213" s="37" t="s">
        <v>167</v>
      </c>
      <c r="C213" s="37" t="s">
        <v>168</v>
      </c>
      <c r="D213" s="37" t="s">
        <v>35</v>
      </c>
      <c r="E213" s="37" t="s">
        <v>169</v>
      </c>
      <c r="F213" s="37" t="s">
        <v>280</v>
      </c>
      <c r="G213" s="38" t="s">
        <v>281</v>
      </c>
      <c r="H213" s="92">
        <v>22050000</v>
      </c>
      <c r="I213" s="38" t="s">
        <v>282</v>
      </c>
      <c r="J213" s="38" t="s">
        <v>292</v>
      </c>
      <c r="K213" s="37"/>
      <c r="L213" s="37"/>
      <c r="M213" s="37"/>
      <c r="N213" s="37">
        <v>80111600</v>
      </c>
      <c r="O213" s="38" t="s">
        <v>293</v>
      </c>
      <c r="P213" s="37" t="s">
        <v>1461</v>
      </c>
      <c r="Q213" s="40">
        <v>44208</v>
      </c>
      <c r="R213" s="40"/>
      <c r="S213" s="40">
        <v>44216</v>
      </c>
      <c r="T213" s="37">
        <v>9</v>
      </c>
      <c r="U213" s="41" t="s">
        <v>83</v>
      </c>
      <c r="V213" s="110">
        <v>22050000</v>
      </c>
      <c r="W213" s="41">
        <v>2450000</v>
      </c>
      <c r="X213" s="73">
        <v>22050000</v>
      </c>
      <c r="Y213" s="38" t="s">
        <v>42</v>
      </c>
      <c r="Z213" s="38" t="s">
        <v>47</v>
      </c>
      <c r="AA213" s="122" t="s">
        <v>1522</v>
      </c>
      <c r="AB213" s="119">
        <v>212</v>
      </c>
      <c r="AC213" s="42" t="s">
        <v>175</v>
      </c>
      <c r="AD213" s="151" t="s">
        <v>176</v>
      </c>
      <c r="AE213" s="41" t="s">
        <v>1344</v>
      </c>
      <c r="AF213" s="37" t="s">
        <v>76</v>
      </c>
    </row>
    <row r="214" spans="1:32" s="8" customFormat="1" ht="19.5" hidden="1" customHeight="1" x14ac:dyDescent="0.2">
      <c r="A214" s="11"/>
      <c r="B214" s="11" t="s">
        <v>167</v>
      </c>
      <c r="C214" s="11" t="s">
        <v>168</v>
      </c>
      <c r="D214" s="11" t="s">
        <v>35</v>
      </c>
      <c r="E214" s="11" t="s">
        <v>169</v>
      </c>
      <c r="F214" s="11" t="s">
        <v>280</v>
      </c>
      <c r="G214" s="12" t="s">
        <v>281</v>
      </c>
      <c r="H214" s="92"/>
      <c r="I214" s="12" t="s">
        <v>285</v>
      </c>
      <c r="J214" s="12" t="s">
        <v>297</v>
      </c>
      <c r="K214" s="14"/>
      <c r="L214" s="11"/>
      <c r="M214" s="11"/>
      <c r="N214" s="11"/>
      <c r="O214" s="15"/>
      <c r="P214" s="16"/>
      <c r="Q214" s="17"/>
      <c r="R214" s="17"/>
      <c r="S214" s="17"/>
      <c r="T214" s="15"/>
      <c r="U214" s="15"/>
      <c r="V214" s="18"/>
      <c r="W214" s="18"/>
      <c r="X214" s="18"/>
      <c r="Y214" s="15"/>
      <c r="Z214" s="15"/>
      <c r="AA214" s="121" t="s">
        <v>1522</v>
      </c>
      <c r="AB214" s="118">
        <v>213</v>
      </c>
      <c r="AC214" s="89" t="s">
        <v>175</v>
      </c>
      <c r="AD214" s="29" t="s">
        <v>176</v>
      </c>
      <c r="AE214" s="18"/>
      <c r="AF214" s="11"/>
    </row>
    <row r="215" spans="1:32" s="8" customFormat="1" ht="19.5" customHeight="1" x14ac:dyDescent="0.2">
      <c r="A215" s="37">
        <v>117</v>
      </c>
      <c r="B215" s="37" t="s">
        <v>167</v>
      </c>
      <c r="C215" s="37" t="s">
        <v>168</v>
      </c>
      <c r="D215" s="37" t="s">
        <v>35</v>
      </c>
      <c r="E215" s="37" t="s">
        <v>169</v>
      </c>
      <c r="F215" s="37" t="s">
        <v>280</v>
      </c>
      <c r="G215" s="38" t="s">
        <v>281</v>
      </c>
      <c r="H215" s="92">
        <v>22050000</v>
      </c>
      <c r="I215" s="38" t="s">
        <v>282</v>
      </c>
      <c r="J215" s="38" t="s">
        <v>292</v>
      </c>
      <c r="K215" s="37"/>
      <c r="L215" s="37"/>
      <c r="M215" s="37"/>
      <c r="N215" s="37">
        <v>80111600</v>
      </c>
      <c r="O215" s="38" t="s">
        <v>293</v>
      </c>
      <c r="P215" s="37" t="s">
        <v>1461</v>
      </c>
      <c r="Q215" s="40">
        <v>44208</v>
      </c>
      <c r="R215" s="40"/>
      <c r="S215" s="40">
        <v>44216</v>
      </c>
      <c r="T215" s="37">
        <v>9</v>
      </c>
      <c r="U215" s="41" t="s">
        <v>83</v>
      </c>
      <c r="V215" s="110">
        <v>22050000</v>
      </c>
      <c r="W215" s="41">
        <v>2450000</v>
      </c>
      <c r="X215" s="73">
        <v>22050000</v>
      </c>
      <c r="Y215" s="38" t="s">
        <v>42</v>
      </c>
      <c r="Z215" s="38" t="s">
        <v>47</v>
      </c>
      <c r="AA215" s="122" t="s">
        <v>1522</v>
      </c>
      <c r="AB215" s="119">
        <v>214</v>
      </c>
      <c r="AC215" s="42" t="s">
        <v>175</v>
      </c>
      <c r="AD215" s="151" t="s">
        <v>176</v>
      </c>
      <c r="AE215" s="41" t="s">
        <v>1344</v>
      </c>
      <c r="AF215" s="37" t="s">
        <v>76</v>
      </c>
    </row>
    <row r="216" spans="1:32" s="8" customFormat="1" ht="19.5" hidden="1" customHeight="1" x14ac:dyDescent="0.2">
      <c r="A216" s="11"/>
      <c r="B216" s="11" t="s">
        <v>167</v>
      </c>
      <c r="C216" s="11" t="s">
        <v>168</v>
      </c>
      <c r="D216" s="11" t="s">
        <v>35</v>
      </c>
      <c r="E216" s="11" t="s">
        <v>169</v>
      </c>
      <c r="F216" s="11" t="s">
        <v>280</v>
      </c>
      <c r="G216" s="12" t="s">
        <v>281</v>
      </c>
      <c r="H216" s="92"/>
      <c r="I216" s="12" t="s">
        <v>285</v>
      </c>
      <c r="J216" s="11" t="s">
        <v>297</v>
      </c>
      <c r="K216" s="14"/>
      <c r="L216" s="11"/>
      <c r="M216" s="11"/>
      <c r="N216" s="11"/>
      <c r="O216" s="15"/>
      <c r="P216" s="16"/>
      <c r="Q216" s="17"/>
      <c r="R216" s="17"/>
      <c r="S216" s="17"/>
      <c r="T216" s="15"/>
      <c r="U216" s="18"/>
      <c r="V216" s="18"/>
      <c r="W216" s="18"/>
      <c r="X216" s="18"/>
      <c r="Y216" s="15"/>
      <c r="Z216" s="15"/>
      <c r="AA216" s="121" t="s">
        <v>1522</v>
      </c>
      <c r="AB216" s="118">
        <v>215</v>
      </c>
      <c r="AC216" s="89" t="s">
        <v>175</v>
      </c>
      <c r="AD216" s="29" t="s">
        <v>176</v>
      </c>
      <c r="AE216" s="18"/>
      <c r="AF216" s="11"/>
    </row>
    <row r="217" spans="1:32" s="8" customFormat="1" ht="19.5" customHeight="1" x14ac:dyDescent="0.2">
      <c r="A217" s="37">
        <v>118</v>
      </c>
      <c r="B217" s="37" t="s">
        <v>167</v>
      </c>
      <c r="C217" s="37" t="s">
        <v>168</v>
      </c>
      <c r="D217" s="37" t="s">
        <v>35</v>
      </c>
      <c r="E217" s="37" t="s">
        <v>169</v>
      </c>
      <c r="F217" s="37" t="s">
        <v>37</v>
      </c>
      <c r="G217" s="38" t="s">
        <v>288</v>
      </c>
      <c r="H217" s="92">
        <v>58400000</v>
      </c>
      <c r="I217" s="38" t="s">
        <v>289</v>
      </c>
      <c r="J217" s="38" t="s">
        <v>299</v>
      </c>
      <c r="K217" s="37"/>
      <c r="L217" s="37"/>
      <c r="M217" s="37"/>
      <c r="N217" s="37">
        <v>80111600</v>
      </c>
      <c r="O217" s="38" t="s">
        <v>300</v>
      </c>
      <c r="P217" s="37" t="s">
        <v>82</v>
      </c>
      <c r="Q217" s="40">
        <v>44211</v>
      </c>
      <c r="R217" s="40"/>
      <c r="S217" s="40">
        <v>44226</v>
      </c>
      <c r="T217" s="37">
        <v>8</v>
      </c>
      <c r="U217" s="41" t="s">
        <v>83</v>
      </c>
      <c r="V217" s="110">
        <v>58400000</v>
      </c>
      <c r="W217" s="41">
        <v>7300000</v>
      </c>
      <c r="X217" s="73">
        <v>58400000</v>
      </c>
      <c r="Y217" s="38" t="s">
        <v>42</v>
      </c>
      <c r="Z217" s="38" t="s">
        <v>47</v>
      </c>
      <c r="AA217" s="122" t="s">
        <v>1522</v>
      </c>
      <c r="AB217" s="119">
        <v>216</v>
      </c>
      <c r="AC217" s="42" t="s">
        <v>175</v>
      </c>
      <c r="AD217" s="151" t="s">
        <v>1525</v>
      </c>
      <c r="AE217" s="41" t="s">
        <v>1344</v>
      </c>
      <c r="AF217" s="37" t="s">
        <v>76</v>
      </c>
    </row>
    <row r="218" spans="1:32" s="8" customFormat="1" ht="19.5" hidden="1" customHeight="1" x14ac:dyDescent="0.2">
      <c r="A218" s="11"/>
      <c r="B218" s="11" t="s">
        <v>167</v>
      </c>
      <c r="C218" s="11" t="s">
        <v>168</v>
      </c>
      <c r="D218" s="11" t="s">
        <v>35</v>
      </c>
      <c r="E218" s="11" t="s">
        <v>169</v>
      </c>
      <c r="F218" s="11" t="s">
        <v>37</v>
      </c>
      <c r="G218" s="12" t="s">
        <v>288</v>
      </c>
      <c r="H218" s="92"/>
      <c r="I218" s="12" t="s">
        <v>289</v>
      </c>
      <c r="J218" s="12" t="s">
        <v>301</v>
      </c>
      <c r="K218" s="14"/>
      <c r="L218" s="11"/>
      <c r="M218" s="11"/>
      <c r="N218" s="11"/>
      <c r="O218" s="15"/>
      <c r="P218" s="16"/>
      <c r="Q218" s="17"/>
      <c r="R218" s="17"/>
      <c r="S218" s="17"/>
      <c r="T218" s="15"/>
      <c r="U218" s="18"/>
      <c r="V218" s="18"/>
      <c r="W218" s="18"/>
      <c r="X218" s="18"/>
      <c r="Y218" s="15"/>
      <c r="Z218" s="15"/>
      <c r="AA218" s="121" t="s">
        <v>1522</v>
      </c>
      <c r="AB218" s="118">
        <v>217</v>
      </c>
      <c r="AC218" s="89" t="s">
        <v>175</v>
      </c>
      <c r="AD218" s="29" t="s">
        <v>1525</v>
      </c>
      <c r="AE218" s="18"/>
      <c r="AF218" s="11"/>
    </row>
    <row r="219" spans="1:32" s="8" customFormat="1" ht="19.5" customHeight="1" x14ac:dyDescent="0.2">
      <c r="A219" s="37">
        <v>119</v>
      </c>
      <c r="B219" s="37" t="s">
        <v>167</v>
      </c>
      <c r="C219" s="37" t="s">
        <v>168</v>
      </c>
      <c r="D219" s="37" t="s">
        <v>35</v>
      </c>
      <c r="E219" s="37" t="s">
        <v>169</v>
      </c>
      <c r="F219" s="37" t="s">
        <v>37</v>
      </c>
      <c r="G219" s="38" t="s">
        <v>288</v>
      </c>
      <c r="H219" s="92">
        <v>30800000</v>
      </c>
      <c r="I219" s="38" t="s">
        <v>289</v>
      </c>
      <c r="J219" s="38" t="s">
        <v>302</v>
      </c>
      <c r="K219" s="37"/>
      <c r="L219" s="37"/>
      <c r="M219" s="37"/>
      <c r="N219" s="37">
        <v>80111600</v>
      </c>
      <c r="O219" s="38" t="s">
        <v>303</v>
      </c>
      <c r="P219" s="37" t="s">
        <v>82</v>
      </c>
      <c r="Q219" s="40">
        <v>44211</v>
      </c>
      <c r="R219" s="40"/>
      <c r="S219" s="40">
        <v>44226</v>
      </c>
      <c r="T219" s="37">
        <v>8</v>
      </c>
      <c r="U219" s="41" t="s">
        <v>83</v>
      </c>
      <c r="V219" s="110">
        <v>30800000</v>
      </c>
      <c r="W219" s="41">
        <v>3850000</v>
      </c>
      <c r="X219" s="73">
        <v>30800000</v>
      </c>
      <c r="Y219" s="38" t="s">
        <v>42</v>
      </c>
      <c r="Z219" s="38" t="s">
        <v>47</v>
      </c>
      <c r="AA219" s="122" t="s">
        <v>1522</v>
      </c>
      <c r="AB219" s="119">
        <v>218</v>
      </c>
      <c r="AC219" s="42" t="s">
        <v>175</v>
      </c>
      <c r="AD219" s="151" t="s">
        <v>1525</v>
      </c>
      <c r="AE219" s="41" t="s">
        <v>1344</v>
      </c>
      <c r="AF219" s="37" t="s">
        <v>76</v>
      </c>
    </row>
    <row r="220" spans="1:32" s="8" customFormat="1" ht="19.5" hidden="1" customHeight="1" x14ac:dyDescent="0.2">
      <c r="A220" s="11"/>
      <c r="B220" s="11" t="s">
        <v>167</v>
      </c>
      <c r="C220" s="11" t="s">
        <v>168</v>
      </c>
      <c r="D220" s="11" t="s">
        <v>35</v>
      </c>
      <c r="E220" s="11" t="s">
        <v>169</v>
      </c>
      <c r="F220" s="11" t="s">
        <v>37</v>
      </c>
      <c r="G220" s="12" t="s">
        <v>288</v>
      </c>
      <c r="H220" s="92"/>
      <c r="I220" s="12" t="s">
        <v>289</v>
      </c>
      <c r="J220" s="12" t="s">
        <v>304</v>
      </c>
      <c r="K220" s="14"/>
      <c r="L220" s="11"/>
      <c r="M220" s="11"/>
      <c r="N220" s="11"/>
      <c r="O220" s="15"/>
      <c r="P220" s="16"/>
      <c r="Q220" s="17"/>
      <c r="R220" s="17"/>
      <c r="S220" s="17"/>
      <c r="T220" s="15"/>
      <c r="U220" s="18"/>
      <c r="V220" s="18"/>
      <c r="W220" s="18"/>
      <c r="X220" s="18"/>
      <c r="Y220" s="15"/>
      <c r="Z220" s="15"/>
      <c r="AA220" s="121" t="s">
        <v>1522</v>
      </c>
      <c r="AB220" s="118">
        <v>219</v>
      </c>
      <c r="AC220" s="89" t="s">
        <v>175</v>
      </c>
      <c r="AD220" s="29" t="s">
        <v>176</v>
      </c>
      <c r="AE220" s="18"/>
      <c r="AF220" s="11"/>
    </row>
    <row r="221" spans="1:32" s="8" customFormat="1" ht="19.5" customHeight="1" x14ac:dyDescent="0.2">
      <c r="A221" s="37">
        <v>120</v>
      </c>
      <c r="B221" s="37" t="s">
        <v>167</v>
      </c>
      <c r="C221" s="37" t="s">
        <v>168</v>
      </c>
      <c r="D221" s="37" t="s">
        <v>35</v>
      </c>
      <c r="E221" s="37" t="s">
        <v>169</v>
      </c>
      <c r="F221" s="37" t="s">
        <v>170</v>
      </c>
      <c r="G221" s="38" t="s">
        <v>288</v>
      </c>
      <c r="H221" s="92">
        <v>32000000</v>
      </c>
      <c r="I221" s="38" t="s">
        <v>289</v>
      </c>
      <c r="J221" s="38" t="s">
        <v>305</v>
      </c>
      <c r="K221" s="37"/>
      <c r="L221" s="37"/>
      <c r="M221" s="37"/>
      <c r="N221" s="37">
        <v>80111600</v>
      </c>
      <c r="O221" s="39" t="s">
        <v>306</v>
      </c>
      <c r="P221" s="37" t="s">
        <v>82</v>
      </c>
      <c r="Q221" s="40">
        <v>44216</v>
      </c>
      <c r="R221" s="40"/>
      <c r="S221" s="40">
        <v>44226</v>
      </c>
      <c r="T221" s="37">
        <v>8</v>
      </c>
      <c r="U221" s="41" t="s">
        <v>83</v>
      </c>
      <c r="V221" s="110">
        <v>32000000</v>
      </c>
      <c r="W221" s="41">
        <v>4000000</v>
      </c>
      <c r="X221" s="73">
        <v>32000000</v>
      </c>
      <c r="Y221" s="38" t="s">
        <v>42</v>
      </c>
      <c r="Z221" s="38" t="s">
        <v>47</v>
      </c>
      <c r="AA221" s="122" t="s">
        <v>1522</v>
      </c>
      <c r="AB221" s="119">
        <v>220</v>
      </c>
      <c r="AC221" s="42" t="s">
        <v>175</v>
      </c>
      <c r="AD221" s="151" t="s">
        <v>176</v>
      </c>
      <c r="AE221" s="41" t="s">
        <v>1344</v>
      </c>
      <c r="AF221" s="37" t="s">
        <v>76</v>
      </c>
    </row>
    <row r="222" spans="1:32" s="8" customFormat="1" ht="19.5" hidden="1" customHeight="1" x14ac:dyDescent="0.2">
      <c r="A222" s="11"/>
      <c r="B222" s="11" t="s">
        <v>167</v>
      </c>
      <c r="C222" s="11" t="s">
        <v>168</v>
      </c>
      <c r="D222" s="11" t="s">
        <v>35</v>
      </c>
      <c r="E222" s="11" t="s">
        <v>169</v>
      </c>
      <c r="F222" s="11" t="s">
        <v>170</v>
      </c>
      <c r="G222" s="12" t="s">
        <v>288</v>
      </c>
      <c r="H222" s="92"/>
      <c r="I222" s="12" t="s">
        <v>289</v>
      </c>
      <c r="J222" s="12" t="s">
        <v>307</v>
      </c>
      <c r="K222" s="14"/>
      <c r="L222" s="11"/>
      <c r="M222" s="11"/>
      <c r="N222" s="11"/>
      <c r="O222" s="25"/>
      <c r="P222" s="16"/>
      <c r="Q222" s="17"/>
      <c r="R222" s="17"/>
      <c r="S222" s="17"/>
      <c r="T222" s="15"/>
      <c r="U222" s="18"/>
      <c r="V222" s="18"/>
      <c r="W222" s="18"/>
      <c r="X222" s="18"/>
      <c r="Y222" s="15"/>
      <c r="Z222" s="15"/>
      <c r="AA222" s="121" t="s">
        <v>1522</v>
      </c>
      <c r="AB222" s="118">
        <v>221</v>
      </c>
      <c r="AC222" s="89" t="s">
        <v>175</v>
      </c>
      <c r="AD222" s="29" t="s">
        <v>176</v>
      </c>
      <c r="AE222" s="18"/>
      <c r="AF222" s="11"/>
    </row>
    <row r="223" spans="1:32" s="8" customFormat="1" ht="19.5" customHeight="1" x14ac:dyDescent="0.2">
      <c r="A223" s="37">
        <v>121</v>
      </c>
      <c r="B223" s="37" t="s">
        <v>167</v>
      </c>
      <c r="C223" s="37" t="s">
        <v>168</v>
      </c>
      <c r="D223" s="37" t="s">
        <v>35</v>
      </c>
      <c r="E223" s="37" t="s">
        <v>169</v>
      </c>
      <c r="F223" s="37" t="s">
        <v>37</v>
      </c>
      <c r="G223" s="38" t="s">
        <v>288</v>
      </c>
      <c r="H223" s="92">
        <f>58400000-7300000</f>
        <v>51100000</v>
      </c>
      <c r="I223" s="38" t="s">
        <v>1502</v>
      </c>
      <c r="J223" s="38" t="s">
        <v>305</v>
      </c>
      <c r="K223" s="37"/>
      <c r="L223" s="37"/>
      <c r="M223" s="37"/>
      <c r="N223" s="37">
        <v>80111600</v>
      </c>
      <c r="O223" s="39" t="s">
        <v>308</v>
      </c>
      <c r="P223" s="37" t="s">
        <v>82</v>
      </c>
      <c r="Q223" s="40">
        <v>44206</v>
      </c>
      <c r="R223" s="40"/>
      <c r="S223" s="40">
        <v>44226</v>
      </c>
      <c r="T223" s="37">
        <v>8</v>
      </c>
      <c r="U223" s="41" t="s">
        <v>83</v>
      </c>
      <c r="V223" s="110">
        <f>58400000-7300000</f>
        <v>51100000</v>
      </c>
      <c r="W223" s="41">
        <v>7300000</v>
      </c>
      <c r="X223" s="73">
        <f>58400000-7300000</f>
        <v>51100000</v>
      </c>
      <c r="Y223" s="38" t="s">
        <v>42</v>
      </c>
      <c r="Z223" s="38" t="s">
        <v>47</v>
      </c>
      <c r="AA223" s="122" t="s">
        <v>1522</v>
      </c>
      <c r="AB223" s="119">
        <v>222</v>
      </c>
      <c r="AC223" s="42" t="s">
        <v>175</v>
      </c>
      <c r="AD223" s="151" t="s">
        <v>176</v>
      </c>
      <c r="AE223" s="41" t="s">
        <v>1344</v>
      </c>
      <c r="AF223" s="37" t="s">
        <v>76</v>
      </c>
    </row>
    <row r="224" spans="1:32" s="8" customFormat="1" ht="19.5" customHeight="1" x14ac:dyDescent="0.2">
      <c r="A224" s="37">
        <v>122</v>
      </c>
      <c r="B224" s="37" t="s">
        <v>167</v>
      </c>
      <c r="C224" s="37" t="s">
        <v>168</v>
      </c>
      <c r="D224" s="37" t="s">
        <v>35</v>
      </c>
      <c r="E224" s="37" t="s">
        <v>169</v>
      </c>
      <c r="F224" s="37" t="s">
        <v>37</v>
      </c>
      <c r="G224" s="38" t="s">
        <v>288</v>
      </c>
      <c r="H224" s="92">
        <v>19600000</v>
      </c>
      <c r="I224" s="38" t="s">
        <v>309</v>
      </c>
      <c r="J224" s="38" t="s">
        <v>310</v>
      </c>
      <c r="K224" s="37"/>
      <c r="L224" s="37"/>
      <c r="M224" s="37"/>
      <c r="N224" s="37">
        <v>80111600</v>
      </c>
      <c r="O224" s="39" t="s">
        <v>311</v>
      </c>
      <c r="P224" s="37" t="s">
        <v>1461</v>
      </c>
      <c r="Q224" s="40">
        <v>44206</v>
      </c>
      <c r="R224" s="40"/>
      <c r="S224" s="40">
        <v>44226</v>
      </c>
      <c r="T224" s="37">
        <v>8</v>
      </c>
      <c r="U224" s="41" t="s">
        <v>83</v>
      </c>
      <c r="V224" s="110">
        <v>19600000</v>
      </c>
      <c r="W224" s="41">
        <v>2450000</v>
      </c>
      <c r="X224" s="73">
        <v>19600000</v>
      </c>
      <c r="Y224" s="38" t="s">
        <v>42</v>
      </c>
      <c r="Z224" s="38" t="s">
        <v>47</v>
      </c>
      <c r="AA224" s="122" t="s">
        <v>1522</v>
      </c>
      <c r="AB224" s="119">
        <v>223</v>
      </c>
      <c r="AC224" s="42" t="s">
        <v>175</v>
      </c>
      <c r="AD224" s="151" t="s">
        <v>1525</v>
      </c>
      <c r="AE224" s="41" t="s">
        <v>1344</v>
      </c>
      <c r="AF224" s="37" t="s">
        <v>76</v>
      </c>
    </row>
    <row r="225" spans="1:32" s="8" customFormat="1" ht="19.5" customHeight="1" x14ac:dyDescent="0.2">
      <c r="A225" s="37">
        <v>123</v>
      </c>
      <c r="B225" s="37" t="s">
        <v>167</v>
      </c>
      <c r="C225" s="37" t="s">
        <v>168</v>
      </c>
      <c r="D225" s="37" t="s">
        <v>35</v>
      </c>
      <c r="E225" s="37" t="s">
        <v>169</v>
      </c>
      <c r="F225" s="37" t="s">
        <v>170</v>
      </c>
      <c r="G225" s="38" t="s">
        <v>189</v>
      </c>
      <c r="H225" s="92">
        <v>35700000</v>
      </c>
      <c r="I225" s="38" t="s">
        <v>309</v>
      </c>
      <c r="J225" s="38" t="s">
        <v>312</v>
      </c>
      <c r="K225" s="37"/>
      <c r="L225" s="37"/>
      <c r="M225" s="37"/>
      <c r="N225" s="37">
        <v>80111600</v>
      </c>
      <c r="O225" s="39" t="s">
        <v>313</v>
      </c>
      <c r="P225" s="37" t="s">
        <v>82</v>
      </c>
      <c r="Q225" s="40">
        <v>44208</v>
      </c>
      <c r="R225" s="40"/>
      <c r="S225" s="40">
        <v>44226</v>
      </c>
      <c r="T225" s="37">
        <v>7</v>
      </c>
      <c r="U225" s="41" t="s">
        <v>83</v>
      </c>
      <c r="V225" s="110">
        <v>35700000</v>
      </c>
      <c r="W225" s="41">
        <v>5100000</v>
      </c>
      <c r="X225" s="73">
        <v>35700000</v>
      </c>
      <c r="Y225" s="38" t="s">
        <v>42</v>
      </c>
      <c r="Z225" s="38" t="s">
        <v>47</v>
      </c>
      <c r="AA225" s="122" t="s">
        <v>1522</v>
      </c>
      <c r="AB225" s="119">
        <v>224</v>
      </c>
      <c r="AC225" s="42" t="s">
        <v>175</v>
      </c>
      <c r="AD225" s="151" t="s">
        <v>176</v>
      </c>
      <c r="AE225" s="41" t="s">
        <v>1344</v>
      </c>
      <c r="AF225" s="37" t="s">
        <v>76</v>
      </c>
    </row>
    <row r="226" spans="1:32" s="8" customFormat="1" ht="19.5" customHeight="1" x14ac:dyDescent="0.2">
      <c r="A226" s="37">
        <v>124</v>
      </c>
      <c r="B226" s="37" t="s">
        <v>167</v>
      </c>
      <c r="C226" s="37" t="s">
        <v>168</v>
      </c>
      <c r="D226" s="37" t="s">
        <v>35</v>
      </c>
      <c r="E226" s="37" t="s">
        <v>169</v>
      </c>
      <c r="F226" s="37" t="s">
        <v>170</v>
      </c>
      <c r="G226" s="38" t="s">
        <v>189</v>
      </c>
      <c r="H226" s="92">
        <v>58400000</v>
      </c>
      <c r="I226" s="38" t="s">
        <v>309</v>
      </c>
      <c r="J226" s="38" t="s">
        <v>314</v>
      </c>
      <c r="K226" s="37"/>
      <c r="L226" s="37"/>
      <c r="M226" s="37"/>
      <c r="N226" s="37">
        <v>80111600</v>
      </c>
      <c r="O226" s="38" t="s">
        <v>315</v>
      </c>
      <c r="P226" s="37" t="s">
        <v>82</v>
      </c>
      <c r="Q226" s="40">
        <v>44206</v>
      </c>
      <c r="R226" s="40"/>
      <c r="S226" s="40">
        <v>44226</v>
      </c>
      <c r="T226" s="37">
        <v>8</v>
      </c>
      <c r="U226" s="41" t="s">
        <v>83</v>
      </c>
      <c r="V226" s="110">
        <v>58400000</v>
      </c>
      <c r="W226" s="41">
        <v>7300000</v>
      </c>
      <c r="X226" s="73">
        <v>58400000</v>
      </c>
      <c r="Y226" s="38" t="s">
        <v>42</v>
      </c>
      <c r="Z226" s="38" t="s">
        <v>47</v>
      </c>
      <c r="AA226" s="122" t="s">
        <v>1522</v>
      </c>
      <c r="AB226" s="119">
        <v>225</v>
      </c>
      <c r="AC226" s="42" t="s">
        <v>175</v>
      </c>
      <c r="AD226" s="151" t="s">
        <v>176</v>
      </c>
      <c r="AE226" s="41" t="s">
        <v>1344</v>
      </c>
      <c r="AF226" s="37" t="s">
        <v>76</v>
      </c>
    </row>
    <row r="227" spans="1:32" s="8" customFormat="1" ht="19.5" customHeight="1" x14ac:dyDescent="0.2">
      <c r="A227" s="37">
        <v>125</v>
      </c>
      <c r="B227" s="37" t="s">
        <v>167</v>
      </c>
      <c r="C227" s="37" t="s">
        <v>168</v>
      </c>
      <c r="D227" s="37" t="s">
        <v>35</v>
      </c>
      <c r="E227" s="37" t="s">
        <v>169</v>
      </c>
      <c r="F227" s="37" t="s">
        <v>170</v>
      </c>
      <c r="G227" s="38" t="s">
        <v>189</v>
      </c>
      <c r="H227" s="92">
        <v>30800000</v>
      </c>
      <c r="I227" s="38" t="s">
        <v>309</v>
      </c>
      <c r="J227" s="38" t="s">
        <v>316</v>
      </c>
      <c r="K227" s="37"/>
      <c r="L227" s="37"/>
      <c r="M227" s="37"/>
      <c r="N227" s="37">
        <v>80111600</v>
      </c>
      <c r="O227" s="38" t="s">
        <v>317</v>
      </c>
      <c r="P227" s="37" t="s">
        <v>82</v>
      </c>
      <c r="Q227" s="40">
        <v>44206</v>
      </c>
      <c r="R227" s="40"/>
      <c r="S227" s="40">
        <v>44226</v>
      </c>
      <c r="T227" s="37">
        <v>8</v>
      </c>
      <c r="U227" s="41" t="s">
        <v>83</v>
      </c>
      <c r="V227" s="110">
        <v>30800000</v>
      </c>
      <c r="W227" s="41">
        <v>3850000</v>
      </c>
      <c r="X227" s="73">
        <v>30800000</v>
      </c>
      <c r="Y227" s="38" t="s">
        <v>42</v>
      </c>
      <c r="Z227" s="38" t="s">
        <v>47</v>
      </c>
      <c r="AA227" s="122" t="s">
        <v>1522</v>
      </c>
      <c r="AB227" s="119">
        <v>226</v>
      </c>
      <c r="AC227" s="42" t="s">
        <v>175</v>
      </c>
      <c r="AD227" s="151" t="s">
        <v>176</v>
      </c>
      <c r="AE227" s="41" t="s">
        <v>1344</v>
      </c>
      <c r="AF227" s="37" t="s">
        <v>76</v>
      </c>
    </row>
    <row r="228" spans="1:32" s="8" customFormat="1" ht="19.5" customHeight="1" x14ac:dyDescent="0.2">
      <c r="A228" s="37">
        <v>126</v>
      </c>
      <c r="B228" s="37" t="s">
        <v>167</v>
      </c>
      <c r="C228" s="37" t="s">
        <v>168</v>
      </c>
      <c r="D228" s="37" t="s">
        <v>35</v>
      </c>
      <c r="E228" s="37" t="s">
        <v>169</v>
      </c>
      <c r="F228" s="37" t="s">
        <v>170</v>
      </c>
      <c r="G228" s="38" t="s">
        <v>189</v>
      </c>
      <c r="H228" s="92">
        <v>54400000</v>
      </c>
      <c r="I228" s="38" t="s">
        <v>309</v>
      </c>
      <c r="J228" s="38" t="s">
        <v>318</v>
      </c>
      <c r="K228" s="37"/>
      <c r="L228" s="37"/>
      <c r="M228" s="37"/>
      <c r="N228" s="37">
        <v>80111600</v>
      </c>
      <c r="O228" s="38" t="s">
        <v>319</v>
      </c>
      <c r="P228" s="37" t="s">
        <v>82</v>
      </c>
      <c r="Q228" s="40">
        <v>44206</v>
      </c>
      <c r="R228" s="40"/>
      <c r="S228" s="40">
        <v>44226</v>
      </c>
      <c r="T228" s="37">
        <v>8</v>
      </c>
      <c r="U228" s="41" t="s">
        <v>83</v>
      </c>
      <c r="V228" s="110">
        <v>54400000</v>
      </c>
      <c r="W228" s="41">
        <v>6800000</v>
      </c>
      <c r="X228" s="73">
        <v>54400000</v>
      </c>
      <c r="Y228" s="38" t="s">
        <v>42</v>
      </c>
      <c r="Z228" s="38" t="s">
        <v>47</v>
      </c>
      <c r="AA228" s="122" t="s">
        <v>1522</v>
      </c>
      <c r="AB228" s="119">
        <v>227</v>
      </c>
      <c r="AC228" s="42" t="s">
        <v>175</v>
      </c>
      <c r="AD228" s="151" t="s">
        <v>176</v>
      </c>
      <c r="AE228" s="41" t="s">
        <v>1344</v>
      </c>
      <c r="AF228" s="37" t="s">
        <v>76</v>
      </c>
    </row>
    <row r="229" spans="1:32" s="8" customFormat="1" ht="19.5" customHeight="1" x14ac:dyDescent="0.2">
      <c r="A229" s="37">
        <v>127</v>
      </c>
      <c r="B229" s="37" t="s">
        <v>167</v>
      </c>
      <c r="C229" s="37" t="s">
        <v>168</v>
      </c>
      <c r="D229" s="37" t="s">
        <v>35</v>
      </c>
      <c r="E229" s="37" t="s">
        <v>169</v>
      </c>
      <c r="F229" s="37" t="s">
        <v>320</v>
      </c>
      <c r="G229" s="38" t="s">
        <v>321</v>
      </c>
      <c r="H229" s="92">
        <v>22000000</v>
      </c>
      <c r="I229" s="38" t="s">
        <v>322</v>
      </c>
      <c r="J229" s="37" t="s">
        <v>323</v>
      </c>
      <c r="K229" s="37"/>
      <c r="L229" s="37"/>
      <c r="M229" s="37"/>
      <c r="N229" s="37">
        <v>80111600</v>
      </c>
      <c r="O229" s="38" t="s">
        <v>324</v>
      </c>
      <c r="P229" s="37" t="s">
        <v>1461</v>
      </c>
      <c r="Q229" s="40">
        <v>44206</v>
      </c>
      <c r="R229" s="40"/>
      <c r="S229" s="40">
        <v>44226</v>
      </c>
      <c r="T229" s="37">
        <v>8</v>
      </c>
      <c r="U229" s="41" t="s">
        <v>83</v>
      </c>
      <c r="V229" s="110">
        <v>22000000</v>
      </c>
      <c r="W229" s="41">
        <v>2750000</v>
      </c>
      <c r="X229" s="73">
        <v>22000000</v>
      </c>
      <c r="Y229" s="38" t="s">
        <v>42</v>
      </c>
      <c r="Z229" s="38" t="s">
        <v>47</v>
      </c>
      <c r="AA229" s="122" t="s">
        <v>1522</v>
      </c>
      <c r="AB229" s="119">
        <v>228</v>
      </c>
      <c r="AC229" s="42" t="s">
        <v>175</v>
      </c>
      <c r="AD229" s="151" t="s">
        <v>176</v>
      </c>
      <c r="AE229" s="41" t="s">
        <v>1344</v>
      </c>
      <c r="AF229" s="37" t="s">
        <v>76</v>
      </c>
    </row>
    <row r="230" spans="1:32" s="8" customFormat="1" ht="19.5" hidden="1" customHeight="1" x14ac:dyDescent="0.2">
      <c r="A230" s="11"/>
      <c r="B230" s="11" t="s">
        <v>167</v>
      </c>
      <c r="C230" s="11" t="s">
        <v>168</v>
      </c>
      <c r="D230" s="11" t="s">
        <v>35</v>
      </c>
      <c r="E230" s="11" t="s">
        <v>169</v>
      </c>
      <c r="F230" s="11" t="s">
        <v>320</v>
      </c>
      <c r="G230" s="12" t="s">
        <v>321</v>
      </c>
      <c r="H230" s="92"/>
      <c r="I230" s="12" t="s">
        <v>322</v>
      </c>
      <c r="J230" s="12" t="s">
        <v>325</v>
      </c>
      <c r="K230" s="14"/>
      <c r="L230" s="11"/>
      <c r="M230" s="11"/>
      <c r="N230" s="11"/>
      <c r="O230" s="15"/>
      <c r="P230" s="16"/>
      <c r="Q230" s="17"/>
      <c r="R230" s="17"/>
      <c r="S230" s="17"/>
      <c r="T230" s="15"/>
      <c r="U230" s="18"/>
      <c r="V230" s="18"/>
      <c r="W230" s="18"/>
      <c r="X230" s="18"/>
      <c r="Y230" s="15"/>
      <c r="Z230" s="15"/>
      <c r="AA230" s="121" t="s">
        <v>1522</v>
      </c>
      <c r="AB230" s="118">
        <v>229</v>
      </c>
      <c r="AC230" s="89" t="s">
        <v>175</v>
      </c>
      <c r="AD230" s="29" t="s">
        <v>176</v>
      </c>
      <c r="AE230" s="18"/>
      <c r="AF230" s="11"/>
    </row>
    <row r="231" spans="1:32" s="8" customFormat="1" ht="19.5" hidden="1" customHeight="1" x14ac:dyDescent="0.2">
      <c r="A231" s="11"/>
      <c r="B231" s="11" t="s">
        <v>167</v>
      </c>
      <c r="C231" s="11" t="s">
        <v>168</v>
      </c>
      <c r="D231" s="11" t="s">
        <v>35</v>
      </c>
      <c r="E231" s="11" t="s">
        <v>169</v>
      </c>
      <c r="F231" s="11" t="s">
        <v>320</v>
      </c>
      <c r="G231" s="12" t="s">
        <v>321</v>
      </c>
      <c r="H231" s="92"/>
      <c r="I231" s="12" t="s">
        <v>322</v>
      </c>
      <c r="J231" s="12" t="s">
        <v>326</v>
      </c>
      <c r="K231" s="14"/>
      <c r="L231" s="11"/>
      <c r="M231" s="11"/>
      <c r="N231" s="11"/>
      <c r="O231" s="15"/>
      <c r="P231" s="16"/>
      <c r="Q231" s="17"/>
      <c r="R231" s="17"/>
      <c r="S231" s="17"/>
      <c r="T231" s="15"/>
      <c r="U231" s="18"/>
      <c r="V231" s="18"/>
      <c r="W231" s="18"/>
      <c r="X231" s="18"/>
      <c r="Y231" s="15"/>
      <c r="Z231" s="15"/>
      <c r="AA231" s="121" t="s">
        <v>1522</v>
      </c>
      <c r="AB231" s="118">
        <v>230</v>
      </c>
      <c r="AC231" s="89" t="s">
        <v>175</v>
      </c>
      <c r="AD231" s="29" t="s">
        <v>176</v>
      </c>
      <c r="AE231" s="18"/>
      <c r="AF231" s="11"/>
    </row>
    <row r="232" spans="1:32" s="8" customFormat="1" ht="19.5" customHeight="1" x14ac:dyDescent="0.2">
      <c r="A232" s="37">
        <v>128</v>
      </c>
      <c r="B232" s="37" t="s">
        <v>167</v>
      </c>
      <c r="C232" s="37" t="s">
        <v>168</v>
      </c>
      <c r="D232" s="37" t="s">
        <v>35</v>
      </c>
      <c r="E232" s="37" t="s">
        <v>169</v>
      </c>
      <c r="F232" s="37" t="s">
        <v>320</v>
      </c>
      <c r="G232" s="38" t="s">
        <v>321</v>
      </c>
      <c r="H232" s="92">
        <v>30800000</v>
      </c>
      <c r="I232" s="38" t="s">
        <v>322</v>
      </c>
      <c r="J232" s="38" t="s">
        <v>323</v>
      </c>
      <c r="K232" s="37"/>
      <c r="L232" s="37"/>
      <c r="M232" s="37"/>
      <c r="N232" s="37">
        <v>80111600</v>
      </c>
      <c r="O232" s="38" t="s">
        <v>327</v>
      </c>
      <c r="P232" s="37" t="s">
        <v>82</v>
      </c>
      <c r="Q232" s="40">
        <v>44206</v>
      </c>
      <c r="R232" s="40"/>
      <c r="S232" s="40">
        <v>44226</v>
      </c>
      <c r="T232" s="37">
        <v>8</v>
      </c>
      <c r="U232" s="41" t="s">
        <v>83</v>
      </c>
      <c r="V232" s="110">
        <v>30800000</v>
      </c>
      <c r="W232" s="41">
        <v>3850000</v>
      </c>
      <c r="X232" s="73">
        <v>30800000</v>
      </c>
      <c r="Y232" s="38" t="s">
        <v>42</v>
      </c>
      <c r="Z232" s="38" t="s">
        <v>47</v>
      </c>
      <c r="AA232" s="122" t="s">
        <v>1522</v>
      </c>
      <c r="AB232" s="119">
        <v>231</v>
      </c>
      <c r="AC232" s="42" t="s">
        <v>175</v>
      </c>
      <c r="AD232" s="151" t="s">
        <v>176</v>
      </c>
      <c r="AE232" s="41" t="s">
        <v>1344</v>
      </c>
      <c r="AF232" s="37" t="s">
        <v>76</v>
      </c>
    </row>
    <row r="233" spans="1:32" s="8" customFormat="1" ht="19.5" hidden="1" customHeight="1" x14ac:dyDescent="0.2">
      <c r="A233" s="11"/>
      <c r="B233" s="11" t="s">
        <v>167</v>
      </c>
      <c r="C233" s="11" t="s">
        <v>168</v>
      </c>
      <c r="D233" s="11" t="s">
        <v>35</v>
      </c>
      <c r="E233" s="11" t="s">
        <v>169</v>
      </c>
      <c r="F233" s="11" t="s">
        <v>320</v>
      </c>
      <c r="G233" s="12" t="s">
        <v>321</v>
      </c>
      <c r="H233" s="92"/>
      <c r="I233" s="12" t="s">
        <v>322</v>
      </c>
      <c r="J233" s="12" t="s">
        <v>325</v>
      </c>
      <c r="K233" s="14"/>
      <c r="L233" s="11"/>
      <c r="M233" s="11"/>
      <c r="N233" s="11"/>
      <c r="O233" s="15"/>
      <c r="P233" s="16"/>
      <c r="Q233" s="17"/>
      <c r="R233" s="17"/>
      <c r="S233" s="17"/>
      <c r="T233" s="15"/>
      <c r="U233" s="18"/>
      <c r="V233" s="18"/>
      <c r="W233" s="18"/>
      <c r="X233" s="18"/>
      <c r="Y233" s="15"/>
      <c r="Z233" s="15"/>
      <c r="AA233" s="121" t="s">
        <v>1522</v>
      </c>
      <c r="AB233" s="118">
        <v>232</v>
      </c>
      <c r="AC233" s="89" t="s">
        <v>175</v>
      </c>
      <c r="AD233" s="29" t="s">
        <v>176</v>
      </c>
      <c r="AE233" s="18"/>
      <c r="AF233" s="11"/>
    </row>
    <row r="234" spans="1:32" s="8" customFormat="1" ht="19.5" hidden="1" customHeight="1" x14ac:dyDescent="0.2">
      <c r="A234" s="11"/>
      <c r="B234" s="11" t="s">
        <v>167</v>
      </c>
      <c r="C234" s="11" t="s">
        <v>168</v>
      </c>
      <c r="D234" s="11" t="s">
        <v>35</v>
      </c>
      <c r="E234" s="11" t="s">
        <v>169</v>
      </c>
      <c r="F234" s="11" t="s">
        <v>320</v>
      </c>
      <c r="G234" s="12" t="s">
        <v>321</v>
      </c>
      <c r="H234" s="92"/>
      <c r="I234" s="12" t="s">
        <v>322</v>
      </c>
      <c r="J234" s="12" t="s">
        <v>326</v>
      </c>
      <c r="K234" s="14"/>
      <c r="L234" s="11"/>
      <c r="M234" s="11"/>
      <c r="N234" s="11"/>
      <c r="O234" s="25"/>
      <c r="P234" s="16"/>
      <c r="Q234" s="17"/>
      <c r="R234" s="17"/>
      <c r="S234" s="17"/>
      <c r="T234" s="15"/>
      <c r="U234" s="18"/>
      <c r="V234" s="18"/>
      <c r="W234" s="18"/>
      <c r="X234" s="18"/>
      <c r="Y234" s="15"/>
      <c r="Z234" s="15"/>
      <c r="AA234" s="121" t="s">
        <v>1522</v>
      </c>
      <c r="AB234" s="118">
        <v>233</v>
      </c>
      <c r="AC234" s="89" t="s">
        <v>175</v>
      </c>
      <c r="AD234" s="29" t="s">
        <v>176</v>
      </c>
      <c r="AE234" s="18"/>
      <c r="AF234" s="11"/>
    </row>
    <row r="235" spans="1:32" s="8" customFormat="1" ht="19.5" customHeight="1" x14ac:dyDescent="0.2">
      <c r="A235" s="37">
        <v>129</v>
      </c>
      <c r="B235" s="37" t="s">
        <v>167</v>
      </c>
      <c r="C235" s="37" t="s">
        <v>168</v>
      </c>
      <c r="D235" s="37" t="s">
        <v>35</v>
      </c>
      <c r="E235" s="37" t="s">
        <v>169</v>
      </c>
      <c r="F235" s="37" t="s">
        <v>320</v>
      </c>
      <c r="G235" s="38" t="s">
        <v>321</v>
      </c>
      <c r="H235" s="92">
        <v>40800000</v>
      </c>
      <c r="I235" s="38" t="s">
        <v>322</v>
      </c>
      <c r="J235" s="38" t="s">
        <v>323</v>
      </c>
      <c r="K235" s="37"/>
      <c r="L235" s="37"/>
      <c r="M235" s="37"/>
      <c r="N235" s="154">
        <v>80111600</v>
      </c>
      <c r="O235" s="39" t="s">
        <v>328</v>
      </c>
      <c r="P235" s="37" t="s">
        <v>82</v>
      </c>
      <c r="Q235" s="40">
        <v>44206</v>
      </c>
      <c r="R235" s="40"/>
      <c r="S235" s="40">
        <v>44226</v>
      </c>
      <c r="T235" s="37">
        <v>8</v>
      </c>
      <c r="U235" s="41" t="s">
        <v>83</v>
      </c>
      <c r="V235" s="110">
        <v>40800000</v>
      </c>
      <c r="W235" s="41">
        <v>5100000</v>
      </c>
      <c r="X235" s="73">
        <v>40800000</v>
      </c>
      <c r="Y235" s="38" t="s">
        <v>42</v>
      </c>
      <c r="Z235" s="38" t="s">
        <v>47</v>
      </c>
      <c r="AA235" s="122" t="s">
        <v>1522</v>
      </c>
      <c r="AB235" s="119">
        <v>234</v>
      </c>
      <c r="AC235" s="42" t="s">
        <v>175</v>
      </c>
      <c r="AD235" s="151" t="s">
        <v>176</v>
      </c>
      <c r="AE235" s="41" t="s">
        <v>1344</v>
      </c>
      <c r="AF235" s="37" t="s">
        <v>76</v>
      </c>
    </row>
    <row r="236" spans="1:32" s="8" customFormat="1" ht="19.5" hidden="1" customHeight="1" x14ac:dyDescent="0.2">
      <c r="A236" s="11"/>
      <c r="B236" s="11" t="s">
        <v>167</v>
      </c>
      <c r="C236" s="11" t="s">
        <v>168</v>
      </c>
      <c r="D236" s="11" t="s">
        <v>35</v>
      </c>
      <c r="E236" s="11" t="s">
        <v>169</v>
      </c>
      <c r="F236" s="11" t="s">
        <v>320</v>
      </c>
      <c r="G236" s="12" t="s">
        <v>321</v>
      </c>
      <c r="H236" s="92"/>
      <c r="I236" s="12" t="s">
        <v>322</v>
      </c>
      <c r="J236" s="12" t="s">
        <v>325</v>
      </c>
      <c r="K236" s="14"/>
      <c r="L236" s="11"/>
      <c r="M236" s="11"/>
      <c r="N236" s="11"/>
      <c r="O236" s="25"/>
      <c r="P236" s="16"/>
      <c r="Q236" s="17"/>
      <c r="R236" s="17"/>
      <c r="S236" s="17"/>
      <c r="T236" s="15"/>
      <c r="U236" s="15"/>
      <c r="V236" s="18"/>
      <c r="W236" s="18"/>
      <c r="X236" s="18"/>
      <c r="Y236" s="15"/>
      <c r="Z236" s="15"/>
      <c r="AA236" s="121" t="s">
        <v>1522</v>
      </c>
      <c r="AB236" s="118">
        <v>235</v>
      </c>
      <c r="AC236" s="89" t="s">
        <v>175</v>
      </c>
      <c r="AD236" s="29" t="s">
        <v>176</v>
      </c>
      <c r="AE236" s="18"/>
      <c r="AF236" s="11"/>
    </row>
    <row r="237" spans="1:32" s="8" customFormat="1" ht="19.5" hidden="1" customHeight="1" x14ac:dyDescent="0.2">
      <c r="A237" s="11"/>
      <c r="B237" s="11" t="s">
        <v>167</v>
      </c>
      <c r="C237" s="11" t="s">
        <v>168</v>
      </c>
      <c r="D237" s="11" t="s">
        <v>35</v>
      </c>
      <c r="E237" s="11" t="s">
        <v>169</v>
      </c>
      <c r="F237" s="11" t="s">
        <v>320</v>
      </c>
      <c r="G237" s="12" t="s">
        <v>321</v>
      </c>
      <c r="H237" s="92"/>
      <c r="I237" s="12" t="s">
        <v>322</v>
      </c>
      <c r="J237" s="12" t="s">
        <v>326</v>
      </c>
      <c r="K237" s="14"/>
      <c r="L237" s="11"/>
      <c r="M237" s="11"/>
      <c r="N237" s="26"/>
      <c r="O237" s="25"/>
      <c r="P237" s="16"/>
      <c r="Q237" s="17"/>
      <c r="R237" s="17"/>
      <c r="S237" s="17"/>
      <c r="T237" s="15"/>
      <c r="U237" s="18"/>
      <c r="V237" s="18"/>
      <c r="W237" s="18"/>
      <c r="X237" s="18"/>
      <c r="Y237" s="15"/>
      <c r="Z237" s="15"/>
      <c r="AA237" s="121" t="s">
        <v>1522</v>
      </c>
      <c r="AB237" s="118">
        <v>236</v>
      </c>
      <c r="AC237" s="89" t="s">
        <v>175</v>
      </c>
      <c r="AD237" s="29" t="s">
        <v>176</v>
      </c>
      <c r="AE237" s="18"/>
      <c r="AF237" s="11"/>
    </row>
    <row r="238" spans="1:32" s="8" customFormat="1" ht="19.5" customHeight="1" x14ac:dyDescent="0.2">
      <c r="A238" s="37">
        <v>130</v>
      </c>
      <c r="B238" s="37" t="s">
        <v>167</v>
      </c>
      <c r="C238" s="37" t="s">
        <v>168</v>
      </c>
      <c r="D238" s="37" t="s">
        <v>35</v>
      </c>
      <c r="E238" s="37" t="s">
        <v>169</v>
      </c>
      <c r="F238" s="37" t="s">
        <v>320</v>
      </c>
      <c r="G238" s="38" t="s">
        <v>321</v>
      </c>
      <c r="H238" s="92">
        <v>40800000</v>
      </c>
      <c r="I238" s="38" t="s">
        <v>322</v>
      </c>
      <c r="J238" s="38" t="s">
        <v>323</v>
      </c>
      <c r="K238" s="37"/>
      <c r="L238" s="37"/>
      <c r="M238" s="37"/>
      <c r="N238" s="37">
        <v>80111600</v>
      </c>
      <c r="O238" s="39" t="s">
        <v>329</v>
      </c>
      <c r="P238" s="37" t="s">
        <v>82</v>
      </c>
      <c r="Q238" s="40">
        <v>44206</v>
      </c>
      <c r="R238" s="40"/>
      <c r="S238" s="40">
        <v>44226</v>
      </c>
      <c r="T238" s="37">
        <v>8</v>
      </c>
      <c r="U238" s="41" t="s">
        <v>83</v>
      </c>
      <c r="V238" s="110">
        <v>40800000</v>
      </c>
      <c r="W238" s="41">
        <v>5100000</v>
      </c>
      <c r="X238" s="73">
        <v>40800000</v>
      </c>
      <c r="Y238" s="38" t="s">
        <v>42</v>
      </c>
      <c r="Z238" s="38" t="s">
        <v>47</v>
      </c>
      <c r="AA238" s="122" t="s">
        <v>1522</v>
      </c>
      <c r="AB238" s="119">
        <v>237</v>
      </c>
      <c r="AC238" s="42" t="s">
        <v>175</v>
      </c>
      <c r="AD238" s="151" t="s">
        <v>176</v>
      </c>
      <c r="AE238" s="41" t="s">
        <v>1344</v>
      </c>
      <c r="AF238" s="37" t="s">
        <v>76</v>
      </c>
    </row>
    <row r="239" spans="1:32" s="8" customFormat="1" ht="19.5" hidden="1" customHeight="1" x14ac:dyDescent="0.2">
      <c r="A239" s="11"/>
      <c r="B239" s="11" t="s">
        <v>167</v>
      </c>
      <c r="C239" s="11" t="s">
        <v>168</v>
      </c>
      <c r="D239" s="11" t="s">
        <v>35</v>
      </c>
      <c r="E239" s="11" t="s">
        <v>169</v>
      </c>
      <c r="F239" s="11" t="s">
        <v>320</v>
      </c>
      <c r="G239" s="12" t="s">
        <v>321</v>
      </c>
      <c r="H239" s="92"/>
      <c r="I239" s="12" t="s">
        <v>322</v>
      </c>
      <c r="J239" s="12" t="s">
        <v>325</v>
      </c>
      <c r="K239" s="14"/>
      <c r="L239" s="11"/>
      <c r="M239" s="11"/>
      <c r="N239" s="11"/>
      <c r="O239" s="15"/>
      <c r="P239" s="16"/>
      <c r="Q239" s="17"/>
      <c r="R239" s="17"/>
      <c r="S239" s="17"/>
      <c r="T239" s="15"/>
      <c r="U239" s="18"/>
      <c r="V239" s="18"/>
      <c r="W239" s="18"/>
      <c r="X239" s="18"/>
      <c r="Y239" s="15"/>
      <c r="Z239" s="15"/>
      <c r="AA239" s="121" t="s">
        <v>1522</v>
      </c>
      <c r="AB239" s="118">
        <v>238</v>
      </c>
      <c r="AC239" s="89" t="s">
        <v>175</v>
      </c>
      <c r="AD239" s="29" t="s">
        <v>176</v>
      </c>
      <c r="AE239" s="18"/>
      <c r="AF239" s="11"/>
    </row>
    <row r="240" spans="1:32" s="8" customFormat="1" ht="19.5" hidden="1" customHeight="1" x14ac:dyDescent="0.2">
      <c r="A240" s="11"/>
      <c r="B240" s="11" t="s">
        <v>167</v>
      </c>
      <c r="C240" s="11" t="s">
        <v>168</v>
      </c>
      <c r="D240" s="11" t="s">
        <v>35</v>
      </c>
      <c r="E240" s="11" t="s">
        <v>169</v>
      </c>
      <c r="F240" s="11" t="s">
        <v>320</v>
      </c>
      <c r="G240" s="12" t="s">
        <v>321</v>
      </c>
      <c r="H240" s="92"/>
      <c r="I240" s="12" t="s">
        <v>322</v>
      </c>
      <c r="J240" s="12" t="s">
        <v>326</v>
      </c>
      <c r="K240" s="14"/>
      <c r="L240" s="11"/>
      <c r="M240" s="11"/>
      <c r="N240" s="11"/>
      <c r="O240" s="15"/>
      <c r="P240" s="16"/>
      <c r="Q240" s="17"/>
      <c r="R240" s="17"/>
      <c r="S240" s="17"/>
      <c r="T240" s="15"/>
      <c r="U240" s="18"/>
      <c r="V240" s="18"/>
      <c r="W240" s="18"/>
      <c r="X240" s="18"/>
      <c r="Y240" s="15"/>
      <c r="Z240" s="15"/>
      <c r="AA240" s="121" t="s">
        <v>1522</v>
      </c>
      <c r="AB240" s="118">
        <v>239</v>
      </c>
      <c r="AC240" s="89" t="s">
        <v>175</v>
      </c>
      <c r="AD240" s="29" t="s">
        <v>176</v>
      </c>
      <c r="AE240" s="18"/>
      <c r="AF240" s="11"/>
    </row>
    <row r="241" spans="1:32" s="8" customFormat="1" ht="19.5" customHeight="1" x14ac:dyDescent="0.2">
      <c r="A241" s="37">
        <v>131</v>
      </c>
      <c r="B241" s="37" t="s">
        <v>167</v>
      </c>
      <c r="C241" s="37" t="s">
        <v>168</v>
      </c>
      <c r="D241" s="37" t="s">
        <v>35</v>
      </c>
      <c r="E241" s="37" t="s">
        <v>169</v>
      </c>
      <c r="F241" s="37" t="s">
        <v>320</v>
      </c>
      <c r="G241" s="38" t="s">
        <v>321</v>
      </c>
      <c r="H241" s="92">
        <v>22000000</v>
      </c>
      <c r="I241" s="38" t="s">
        <v>322</v>
      </c>
      <c r="J241" s="38" t="s">
        <v>323</v>
      </c>
      <c r="K241" s="37"/>
      <c r="L241" s="37"/>
      <c r="M241" s="37"/>
      <c r="N241" s="37">
        <v>80111600</v>
      </c>
      <c r="O241" s="38" t="s">
        <v>330</v>
      </c>
      <c r="P241" s="37" t="s">
        <v>1461</v>
      </c>
      <c r="Q241" s="40">
        <v>44206</v>
      </c>
      <c r="R241" s="40"/>
      <c r="S241" s="40">
        <v>44226</v>
      </c>
      <c r="T241" s="37">
        <v>8</v>
      </c>
      <c r="U241" s="41" t="s">
        <v>83</v>
      </c>
      <c r="V241" s="110">
        <v>22000000</v>
      </c>
      <c r="W241" s="41">
        <v>2750000</v>
      </c>
      <c r="X241" s="73">
        <v>22000000</v>
      </c>
      <c r="Y241" s="38" t="s">
        <v>42</v>
      </c>
      <c r="Z241" s="38" t="s">
        <v>47</v>
      </c>
      <c r="AA241" s="122" t="s">
        <v>1522</v>
      </c>
      <c r="AB241" s="119">
        <v>240</v>
      </c>
      <c r="AC241" s="42" t="s">
        <v>175</v>
      </c>
      <c r="AD241" s="151" t="s">
        <v>176</v>
      </c>
      <c r="AE241" s="41" t="s">
        <v>1344</v>
      </c>
      <c r="AF241" s="37" t="s">
        <v>76</v>
      </c>
    </row>
    <row r="242" spans="1:32" s="8" customFormat="1" ht="19.5" hidden="1" customHeight="1" x14ac:dyDescent="0.2">
      <c r="A242" s="11"/>
      <c r="B242" s="11" t="s">
        <v>167</v>
      </c>
      <c r="C242" s="11" t="s">
        <v>168</v>
      </c>
      <c r="D242" s="11" t="s">
        <v>35</v>
      </c>
      <c r="E242" s="11" t="s">
        <v>169</v>
      </c>
      <c r="F242" s="11" t="s">
        <v>320</v>
      </c>
      <c r="G242" s="12" t="s">
        <v>321</v>
      </c>
      <c r="H242" s="92"/>
      <c r="I242" s="12" t="s">
        <v>322</v>
      </c>
      <c r="J242" s="11" t="s">
        <v>325</v>
      </c>
      <c r="K242" s="14"/>
      <c r="L242" s="11"/>
      <c r="M242" s="11"/>
      <c r="N242" s="11"/>
      <c r="O242" s="15"/>
      <c r="P242" s="16"/>
      <c r="Q242" s="17"/>
      <c r="R242" s="17"/>
      <c r="S242" s="17"/>
      <c r="T242" s="15"/>
      <c r="U242" s="18"/>
      <c r="V242" s="18"/>
      <c r="W242" s="18"/>
      <c r="X242" s="18"/>
      <c r="Y242" s="15"/>
      <c r="Z242" s="15"/>
      <c r="AA242" s="121" t="s">
        <v>1522</v>
      </c>
      <c r="AB242" s="118">
        <v>241</v>
      </c>
      <c r="AC242" s="89" t="s">
        <v>175</v>
      </c>
      <c r="AD242" s="29" t="s">
        <v>176</v>
      </c>
      <c r="AE242" s="18"/>
      <c r="AF242" s="11"/>
    </row>
    <row r="243" spans="1:32" s="8" customFormat="1" ht="19.5" hidden="1" customHeight="1" x14ac:dyDescent="0.2">
      <c r="A243" s="11"/>
      <c r="B243" s="11" t="s">
        <v>167</v>
      </c>
      <c r="C243" s="11" t="s">
        <v>168</v>
      </c>
      <c r="D243" s="11" t="s">
        <v>35</v>
      </c>
      <c r="E243" s="11" t="s">
        <v>169</v>
      </c>
      <c r="F243" s="11" t="s">
        <v>320</v>
      </c>
      <c r="G243" s="12" t="s">
        <v>321</v>
      </c>
      <c r="H243" s="92"/>
      <c r="I243" s="12" t="s">
        <v>322</v>
      </c>
      <c r="J243" s="12" t="s">
        <v>326</v>
      </c>
      <c r="K243" s="14"/>
      <c r="L243" s="11"/>
      <c r="M243" s="11"/>
      <c r="N243" s="11"/>
      <c r="O243" s="15"/>
      <c r="P243" s="16"/>
      <c r="Q243" s="17"/>
      <c r="R243" s="17"/>
      <c r="S243" s="17"/>
      <c r="T243" s="15"/>
      <c r="U243" s="18"/>
      <c r="V243" s="18"/>
      <c r="W243" s="18"/>
      <c r="X243" s="18"/>
      <c r="Y243" s="15"/>
      <c r="Z243" s="15"/>
      <c r="AA243" s="121" t="s">
        <v>1522</v>
      </c>
      <c r="AB243" s="118">
        <v>242</v>
      </c>
      <c r="AC243" s="89" t="s">
        <v>175</v>
      </c>
      <c r="AD243" s="29" t="s">
        <v>176</v>
      </c>
      <c r="AE243" s="18"/>
      <c r="AF243" s="11"/>
    </row>
    <row r="244" spans="1:32" s="8" customFormat="1" ht="19.5" customHeight="1" x14ac:dyDescent="0.2">
      <c r="A244" s="37">
        <v>132</v>
      </c>
      <c r="B244" s="37" t="s">
        <v>167</v>
      </c>
      <c r="C244" s="37" t="s">
        <v>168</v>
      </c>
      <c r="D244" s="37" t="s">
        <v>35</v>
      </c>
      <c r="E244" s="37" t="s">
        <v>169</v>
      </c>
      <c r="F244" s="37" t="s">
        <v>320</v>
      </c>
      <c r="G244" s="38" t="s">
        <v>321</v>
      </c>
      <c r="H244" s="92">
        <v>44000000</v>
      </c>
      <c r="I244" s="38" t="s">
        <v>322</v>
      </c>
      <c r="J244" s="38" t="s">
        <v>323</v>
      </c>
      <c r="K244" s="37"/>
      <c r="L244" s="37"/>
      <c r="M244" s="37"/>
      <c r="N244" s="37">
        <v>80111600</v>
      </c>
      <c r="O244" s="38" t="s">
        <v>328</v>
      </c>
      <c r="P244" s="37" t="s">
        <v>82</v>
      </c>
      <c r="Q244" s="40">
        <v>44206</v>
      </c>
      <c r="R244" s="40"/>
      <c r="S244" s="40">
        <v>44226</v>
      </c>
      <c r="T244" s="37">
        <v>8</v>
      </c>
      <c r="U244" s="41" t="s">
        <v>83</v>
      </c>
      <c r="V244" s="110">
        <v>44000000</v>
      </c>
      <c r="W244" s="41">
        <v>5500000</v>
      </c>
      <c r="X244" s="73">
        <v>44000000</v>
      </c>
      <c r="Y244" s="38" t="s">
        <v>42</v>
      </c>
      <c r="Z244" s="38" t="s">
        <v>47</v>
      </c>
      <c r="AA244" s="122" t="s">
        <v>1522</v>
      </c>
      <c r="AB244" s="119">
        <v>243</v>
      </c>
      <c r="AC244" s="42" t="s">
        <v>175</v>
      </c>
      <c r="AD244" s="151" t="s">
        <v>176</v>
      </c>
      <c r="AE244" s="41" t="s">
        <v>1344</v>
      </c>
      <c r="AF244" s="37" t="s">
        <v>76</v>
      </c>
    </row>
    <row r="245" spans="1:32" s="8" customFormat="1" ht="19.5" hidden="1" customHeight="1" x14ac:dyDescent="0.2">
      <c r="A245" s="11"/>
      <c r="B245" s="11" t="s">
        <v>167</v>
      </c>
      <c r="C245" s="11" t="s">
        <v>168</v>
      </c>
      <c r="D245" s="11" t="s">
        <v>35</v>
      </c>
      <c r="E245" s="11" t="s">
        <v>169</v>
      </c>
      <c r="F245" s="11" t="s">
        <v>320</v>
      </c>
      <c r="G245" s="12" t="s">
        <v>321</v>
      </c>
      <c r="H245" s="92"/>
      <c r="I245" s="12" t="s">
        <v>322</v>
      </c>
      <c r="J245" s="12" t="s">
        <v>325</v>
      </c>
      <c r="K245" s="14"/>
      <c r="L245" s="11"/>
      <c r="M245" s="11"/>
      <c r="N245" s="11"/>
      <c r="O245" s="15"/>
      <c r="P245" s="16"/>
      <c r="Q245" s="17"/>
      <c r="R245" s="17"/>
      <c r="S245" s="17"/>
      <c r="T245" s="15"/>
      <c r="U245" s="18"/>
      <c r="V245" s="18"/>
      <c r="W245" s="18"/>
      <c r="X245" s="18"/>
      <c r="Y245" s="15"/>
      <c r="Z245" s="15"/>
      <c r="AA245" s="121" t="s">
        <v>1522</v>
      </c>
      <c r="AB245" s="118">
        <v>244</v>
      </c>
      <c r="AC245" s="89" t="s">
        <v>175</v>
      </c>
      <c r="AD245" s="29" t="s">
        <v>176</v>
      </c>
      <c r="AE245" s="18"/>
      <c r="AF245" s="11"/>
    </row>
    <row r="246" spans="1:32" s="8" customFormat="1" ht="19.5" hidden="1" customHeight="1" x14ac:dyDescent="0.2">
      <c r="A246" s="11"/>
      <c r="B246" s="11" t="s">
        <v>167</v>
      </c>
      <c r="C246" s="11" t="s">
        <v>168</v>
      </c>
      <c r="D246" s="11" t="s">
        <v>35</v>
      </c>
      <c r="E246" s="11" t="s">
        <v>169</v>
      </c>
      <c r="F246" s="11" t="s">
        <v>320</v>
      </c>
      <c r="G246" s="12" t="s">
        <v>321</v>
      </c>
      <c r="H246" s="92"/>
      <c r="I246" s="12" t="s">
        <v>322</v>
      </c>
      <c r="J246" s="12" t="s">
        <v>326</v>
      </c>
      <c r="K246" s="14"/>
      <c r="L246" s="11"/>
      <c r="M246" s="11"/>
      <c r="N246" s="11"/>
      <c r="O246" s="15"/>
      <c r="P246" s="16"/>
      <c r="Q246" s="17"/>
      <c r="R246" s="17"/>
      <c r="S246" s="17"/>
      <c r="T246" s="15"/>
      <c r="U246" s="18"/>
      <c r="V246" s="18"/>
      <c r="W246" s="18"/>
      <c r="X246" s="18"/>
      <c r="Y246" s="15"/>
      <c r="Z246" s="15"/>
      <c r="AA246" s="121" t="s">
        <v>1522</v>
      </c>
      <c r="AB246" s="118">
        <v>245</v>
      </c>
      <c r="AC246" s="89" t="s">
        <v>175</v>
      </c>
      <c r="AD246" s="29" t="s">
        <v>176</v>
      </c>
      <c r="AE246" s="18"/>
      <c r="AF246" s="11"/>
    </row>
    <row r="247" spans="1:32" s="8" customFormat="1" ht="19.5" customHeight="1" x14ac:dyDescent="0.2">
      <c r="A247" s="37">
        <v>133</v>
      </c>
      <c r="B247" s="37" t="s">
        <v>167</v>
      </c>
      <c r="C247" s="37" t="s">
        <v>168</v>
      </c>
      <c r="D247" s="37" t="s">
        <v>35</v>
      </c>
      <c r="E247" s="37" t="s">
        <v>169</v>
      </c>
      <c r="F247" s="37" t="s">
        <v>37</v>
      </c>
      <c r="G247" s="38" t="s">
        <v>288</v>
      </c>
      <c r="H247" s="92">
        <v>10000000</v>
      </c>
      <c r="I247" s="38" t="s">
        <v>117</v>
      </c>
      <c r="J247" s="38" t="s">
        <v>331</v>
      </c>
      <c r="K247" s="37"/>
      <c r="L247" s="37"/>
      <c r="M247" s="37"/>
      <c r="N247" s="37">
        <v>55121700</v>
      </c>
      <c r="O247" s="39" t="s">
        <v>332</v>
      </c>
      <c r="P247" s="37" t="s">
        <v>115</v>
      </c>
      <c r="Q247" s="40">
        <v>44237</v>
      </c>
      <c r="R247" s="40"/>
      <c r="S247" s="40">
        <v>44270</v>
      </c>
      <c r="T247" s="37">
        <v>2</v>
      </c>
      <c r="U247" s="41" t="s">
        <v>139</v>
      </c>
      <c r="V247" s="110">
        <v>10000000</v>
      </c>
      <c r="W247" s="41"/>
      <c r="X247" s="73">
        <v>10000000</v>
      </c>
      <c r="Y247" s="38" t="s">
        <v>42</v>
      </c>
      <c r="Z247" s="38" t="s">
        <v>47</v>
      </c>
      <c r="AA247" s="122" t="s">
        <v>1522</v>
      </c>
      <c r="AB247" s="119">
        <v>246</v>
      </c>
      <c r="AC247" s="42" t="s">
        <v>175</v>
      </c>
      <c r="AD247" s="151" t="s">
        <v>176</v>
      </c>
      <c r="AE247" s="41" t="s">
        <v>1344</v>
      </c>
      <c r="AF247" s="37" t="s">
        <v>76</v>
      </c>
    </row>
    <row r="248" spans="1:32" s="8" customFormat="1" ht="19.5" customHeight="1" x14ac:dyDescent="0.2">
      <c r="A248" s="37">
        <v>134</v>
      </c>
      <c r="B248" s="37" t="s">
        <v>167</v>
      </c>
      <c r="C248" s="37" t="s">
        <v>168</v>
      </c>
      <c r="D248" s="37" t="s">
        <v>35</v>
      </c>
      <c r="E248" s="37" t="s">
        <v>169</v>
      </c>
      <c r="F248" s="37" t="s">
        <v>37</v>
      </c>
      <c r="G248" s="38" t="s">
        <v>288</v>
      </c>
      <c r="H248" s="92">
        <v>47050000</v>
      </c>
      <c r="I248" s="38" t="s">
        <v>333</v>
      </c>
      <c r="J248" s="38" t="s">
        <v>334</v>
      </c>
      <c r="K248" s="37"/>
      <c r="L248" s="37"/>
      <c r="M248" s="37"/>
      <c r="N248" s="37" t="s">
        <v>335</v>
      </c>
      <c r="O248" s="39" t="s">
        <v>336</v>
      </c>
      <c r="P248" s="37" t="s">
        <v>150</v>
      </c>
      <c r="Q248" s="40">
        <v>44216</v>
      </c>
      <c r="R248" s="40"/>
      <c r="S248" s="40">
        <v>44256</v>
      </c>
      <c r="T248" s="37">
        <v>9</v>
      </c>
      <c r="U248" s="41" t="s">
        <v>156</v>
      </c>
      <c r="V248" s="110">
        <v>47050000</v>
      </c>
      <c r="W248" s="41"/>
      <c r="X248" s="73">
        <v>47050000</v>
      </c>
      <c r="Y248" s="38" t="s">
        <v>42</v>
      </c>
      <c r="Z248" s="38" t="s">
        <v>47</v>
      </c>
      <c r="AA248" s="122" t="s">
        <v>1522</v>
      </c>
      <c r="AB248" s="119">
        <v>247</v>
      </c>
      <c r="AC248" s="42" t="s">
        <v>175</v>
      </c>
      <c r="AD248" s="151" t="s">
        <v>176</v>
      </c>
      <c r="AE248" s="41" t="s">
        <v>1344</v>
      </c>
      <c r="AF248" s="37" t="s">
        <v>76</v>
      </c>
    </row>
    <row r="249" spans="1:32" s="8" customFormat="1" ht="19.5" customHeight="1" x14ac:dyDescent="0.2">
      <c r="A249" s="37">
        <v>135</v>
      </c>
      <c r="B249" s="37" t="s">
        <v>167</v>
      </c>
      <c r="C249" s="37" t="s">
        <v>168</v>
      </c>
      <c r="D249" s="37" t="s">
        <v>35</v>
      </c>
      <c r="E249" s="37" t="s">
        <v>169</v>
      </c>
      <c r="F249" s="37" t="s">
        <v>37</v>
      </c>
      <c r="G249" s="38" t="s">
        <v>288</v>
      </c>
      <c r="H249" s="92">
        <v>9977530</v>
      </c>
      <c r="I249" s="38" t="s">
        <v>337</v>
      </c>
      <c r="J249" s="38" t="s">
        <v>112</v>
      </c>
      <c r="K249" s="37"/>
      <c r="L249" s="37"/>
      <c r="M249" s="37"/>
      <c r="N249" s="37">
        <v>76121900</v>
      </c>
      <c r="O249" s="39" t="s">
        <v>338</v>
      </c>
      <c r="P249" s="37" t="s">
        <v>150</v>
      </c>
      <c r="Q249" s="40">
        <v>44251</v>
      </c>
      <c r="R249" s="40"/>
      <c r="S249" s="40">
        <v>44260</v>
      </c>
      <c r="T249" s="37" t="s">
        <v>339</v>
      </c>
      <c r="U249" s="41" t="s">
        <v>139</v>
      </c>
      <c r="V249" s="110">
        <v>9977530</v>
      </c>
      <c r="W249" s="41"/>
      <c r="X249" s="73">
        <v>9977530</v>
      </c>
      <c r="Y249" s="38" t="s">
        <v>42</v>
      </c>
      <c r="Z249" s="38" t="s">
        <v>47</v>
      </c>
      <c r="AA249" s="122" t="s">
        <v>1522</v>
      </c>
      <c r="AB249" s="119">
        <v>248</v>
      </c>
      <c r="AC249" s="42" t="s">
        <v>175</v>
      </c>
      <c r="AD249" s="151" t="s">
        <v>176</v>
      </c>
      <c r="AE249" s="41" t="s">
        <v>1344</v>
      </c>
      <c r="AF249" s="37" t="s">
        <v>76</v>
      </c>
    </row>
    <row r="250" spans="1:32" s="8" customFormat="1" ht="19.5" hidden="1" customHeight="1" x14ac:dyDescent="0.2">
      <c r="A250" s="11"/>
      <c r="B250" s="11" t="s">
        <v>167</v>
      </c>
      <c r="C250" s="11" t="s">
        <v>168</v>
      </c>
      <c r="D250" s="11" t="s">
        <v>35</v>
      </c>
      <c r="E250" s="11" t="s">
        <v>169</v>
      </c>
      <c r="F250" s="11" t="s">
        <v>37</v>
      </c>
      <c r="G250" s="12" t="s">
        <v>288</v>
      </c>
      <c r="H250" s="92"/>
      <c r="I250" s="12" t="s">
        <v>340</v>
      </c>
      <c r="J250" s="12" t="s">
        <v>161</v>
      </c>
      <c r="K250" s="14"/>
      <c r="L250" s="11"/>
      <c r="M250" s="11"/>
      <c r="N250" s="11"/>
      <c r="O250" s="25"/>
      <c r="P250" s="16"/>
      <c r="Q250" s="17"/>
      <c r="R250" s="17"/>
      <c r="S250" s="17"/>
      <c r="T250" s="15"/>
      <c r="U250" s="18"/>
      <c r="V250" s="18"/>
      <c r="W250" s="18"/>
      <c r="X250" s="18"/>
      <c r="Y250" s="15"/>
      <c r="Z250" s="15"/>
      <c r="AA250" s="121" t="s">
        <v>1522</v>
      </c>
      <c r="AB250" s="118">
        <v>249</v>
      </c>
      <c r="AC250" s="89" t="s">
        <v>175</v>
      </c>
      <c r="AD250" s="29" t="s">
        <v>176</v>
      </c>
      <c r="AE250" s="18"/>
      <c r="AF250" s="11"/>
    </row>
    <row r="251" spans="1:32" s="8" customFormat="1" ht="19.5" hidden="1" customHeight="1" x14ac:dyDescent="0.2">
      <c r="A251" s="11"/>
      <c r="B251" s="11" t="s">
        <v>167</v>
      </c>
      <c r="C251" s="11" t="s">
        <v>168</v>
      </c>
      <c r="D251" s="11" t="s">
        <v>35</v>
      </c>
      <c r="E251" s="11" t="s">
        <v>169</v>
      </c>
      <c r="F251" s="11" t="s">
        <v>37</v>
      </c>
      <c r="G251" s="12" t="s">
        <v>288</v>
      </c>
      <c r="H251" s="92"/>
      <c r="I251" s="12" t="s">
        <v>337</v>
      </c>
      <c r="J251" s="12" t="s">
        <v>163</v>
      </c>
      <c r="K251" s="14"/>
      <c r="L251" s="11"/>
      <c r="M251" s="11"/>
      <c r="N251" s="11"/>
      <c r="O251" s="25"/>
      <c r="P251" s="16"/>
      <c r="Q251" s="17"/>
      <c r="R251" s="17"/>
      <c r="S251" s="17"/>
      <c r="T251" s="15"/>
      <c r="U251" s="18"/>
      <c r="V251" s="18"/>
      <c r="W251" s="18"/>
      <c r="X251" s="18"/>
      <c r="Y251" s="15"/>
      <c r="Z251" s="15"/>
      <c r="AA251" s="121" t="s">
        <v>1522</v>
      </c>
      <c r="AB251" s="118">
        <v>250</v>
      </c>
      <c r="AC251" s="89" t="s">
        <v>175</v>
      </c>
      <c r="AD251" s="29" t="s">
        <v>176</v>
      </c>
      <c r="AE251" s="18"/>
      <c r="AF251" s="11"/>
    </row>
    <row r="252" spans="1:32" s="8" customFormat="1" ht="19.5" customHeight="1" x14ac:dyDescent="0.2">
      <c r="A252" s="37">
        <v>136</v>
      </c>
      <c r="B252" s="37" t="s">
        <v>167</v>
      </c>
      <c r="C252" s="37" t="s">
        <v>168</v>
      </c>
      <c r="D252" s="37" t="s">
        <v>35</v>
      </c>
      <c r="E252" s="37" t="s">
        <v>169</v>
      </c>
      <c r="F252" s="37" t="s">
        <v>37</v>
      </c>
      <c r="G252" s="38" t="s">
        <v>288</v>
      </c>
      <c r="H252" s="92">
        <v>25000000</v>
      </c>
      <c r="I252" s="38" t="s">
        <v>117</v>
      </c>
      <c r="J252" s="38" t="s">
        <v>341</v>
      </c>
      <c r="K252" s="37"/>
      <c r="L252" s="37"/>
      <c r="M252" s="37"/>
      <c r="N252" s="37" t="s">
        <v>342</v>
      </c>
      <c r="O252" s="38" t="s">
        <v>343</v>
      </c>
      <c r="P252" s="37" t="s">
        <v>344</v>
      </c>
      <c r="Q252" s="40">
        <v>44237</v>
      </c>
      <c r="R252" s="40"/>
      <c r="S252" s="40">
        <v>44255</v>
      </c>
      <c r="T252" s="37">
        <v>2</v>
      </c>
      <c r="U252" s="41" t="s">
        <v>139</v>
      </c>
      <c r="V252" s="110">
        <v>25000000</v>
      </c>
      <c r="W252" s="41"/>
      <c r="X252" s="73">
        <v>25000000</v>
      </c>
      <c r="Y252" s="38" t="s">
        <v>42</v>
      </c>
      <c r="Z252" s="38" t="s">
        <v>47</v>
      </c>
      <c r="AA252" s="122" t="s">
        <v>1522</v>
      </c>
      <c r="AB252" s="119">
        <v>251</v>
      </c>
      <c r="AC252" s="42" t="s">
        <v>175</v>
      </c>
      <c r="AD252" s="151" t="s">
        <v>176</v>
      </c>
      <c r="AE252" s="41" t="s">
        <v>1344</v>
      </c>
      <c r="AF252" s="37" t="s">
        <v>76</v>
      </c>
    </row>
    <row r="253" spans="1:32" s="8" customFormat="1" ht="19.5" hidden="1" customHeight="1" x14ac:dyDescent="0.2">
      <c r="A253" s="11"/>
      <c r="B253" s="11" t="s">
        <v>167</v>
      </c>
      <c r="C253" s="11" t="s">
        <v>168</v>
      </c>
      <c r="D253" s="11" t="s">
        <v>35</v>
      </c>
      <c r="E253" s="11" t="s">
        <v>169</v>
      </c>
      <c r="F253" s="11" t="s">
        <v>37</v>
      </c>
      <c r="G253" s="12" t="s">
        <v>288</v>
      </c>
      <c r="H253" s="92"/>
      <c r="I253" s="12" t="s">
        <v>345</v>
      </c>
      <c r="J253" s="12" t="s">
        <v>161</v>
      </c>
      <c r="K253" s="14"/>
      <c r="L253" s="11"/>
      <c r="M253" s="11"/>
      <c r="N253" s="11"/>
      <c r="O253" s="15"/>
      <c r="P253" s="16"/>
      <c r="Q253" s="17"/>
      <c r="R253" s="17"/>
      <c r="S253" s="17"/>
      <c r="T253" s="15"/>
      <c r="U253" s="18"/>
      <c r="V253" s="18"/>
      <c r="W253" s="18"/>
      <c r="X253" s="18"/>
      <c r="Y253" s="15"/>
      <c r="Z253" s="15"/>
      <c r="AA253" s="121" t="s">
        <v>1522</v>
      </c>
      <c r="AB253" s="118">
        <v>252</v>
      </c>
      <c r="AC253" s="89" t="s">
        <v>175</v>
      </c>
      <c r="AD253" s="29" t="s">
        <v>176</v>
      </c>
      <c r="AE253" s="18"/>
      <c r="AF253" s="11"/>
    </row>
    <row r="254" spans="1:32" s="8" customFormat="1" ht="19.5" hidden="1" customHeight="1" x14ac:dyDescent="0.2">
      <c r="A254" s="11"/>
      <c r="B254" s="11" t="s">
        <v>167</v>
      </c>
      <c r="C254" s="11" t="s">
        <v>168</v>
      </c>
      <c r="D254" s="11" t="s">
        <v>35</v>
      </c>
      <c r="E254" s="11" t="s">
        <v>169</v>
      </c>
      <c r="F254" s="11" t="s">
        <v>37</v>
      </c>
      <c r="G254" s="12" t="s">
        <v>288</v>
      </c>
      <c r="H254" s="92"/>
      <c r="I254" s="12" t="s">
        <v>345</v>
      </c>
      <c r="J254" s="12" t="s">
        <v>163</v>
      </c>
      <c r="K254" s="14"/>
      <c r="L254" s="11"/>
      <c r="M254" s="11"/>
      <c r="N254" s="11"/>
      <c r="O254" s="15"/>
      <c r="P254" s="16"/>
      <c r="Q254" s="17"/>
      <c r="R254" s="17"/>
      <c r="S254" s="17"/>
      <c r="T254" s="15"/>
      <c r="U254" s="18"/>
      <c r="V254" s="18"/>
      <c r="W254" s="18"/>
      <c r="X254" s="18"/>
      <c r="Y254" s="15"/>
      <c r="Z254" s="15"/>
      <c r="AA254" s="121" t="s">
        <v>1522</v>
      </c>
      <c r="AB254" s="118">
        <v>253</v>
      </c>
      <c r="AC254" s="89" t="s">
        <v>175</v>
      </c>
      <c r="AD254" s="29" t="s">
        <v>176</v>
      </c>
      <c r="AE254" s="18"/>
      <c r="AF254" s="11"/>
    </row>
    <row r="255" spans="1:32" s="8" customFormat="1" ht="19.5" customHeight="1" x14ac:dyDescent="0.2">
      <c r="A255" s="37">
        <v>137</v>
      </c>
      <c r="B255" s="37" t="s">
        <v>167</v>
      </c>
      <c r="C255" s="37" t="s">
        <v>168</v>
      </c>
      <c r="D255" s="37" t="s">
        <v>35</v>
      </c>
      <c r="E255" s="37" t="s">
        <v>169</v>
      </c>
      <c r="F255" s="37" t="s">
        <v>170</v>
      </c>
      <c r="G255" s="38" t="s">
        <v>189</v>
      </c>
      <c r="H255" s="92">
        <v>62500000</v>
      </c>
      <c r="I255" s="38" t="s">
        <v>346</v>
      </c>
      <c r="J255" s="37" t="s">
        <v>347</v>
      </c>
      <c r="K255" s="37"/>
      <c r="L255" s="37"/>
      <c r="M255" s="37"/>
      <c r="N255" s="37" t="s">
        <v>348</v>
      </c>
      <c r="O255" s="38" t="s">
        <v>349</v>
      </c>
      <c r="P255" s="37" t="s">
        <v>150</v>
      </c>
      <c r="Q255" s="40">
        <v>44256</v>
      </c>
      <c r="R255" s="40"/>
      <c r="S255" s="40">
        <v>44287</v>
      </c>
      <c r="T255" s="37">
        <v>3</v>
      </c>
      <c r="U255" s="41" t="s">
        <v>156</v>
      </c>
      <c r="V255" s="110">
        <f>62500000-18000000</f>
        <v>44500000</v>
      </c>
      <c r="W255" s="41"/>
      <c r="X255" s="73">
        <f>62500000-18000000+36236539</f>
        <v>80736539</v>
      </c>
      <c r="Y255" s="38" t="s">
        <v>42</v>
      </c>
      <c r="Z255" s="38" t="s">
        <v>47</v>
      </c>
      <c r="AA255" s="122" t="s">
        <v>1522</v>
      </c>
      <c r="AB255" s="119">
        <v>254</v>
      </c>
      <c r="AC255" s="42" t="s">
        <v>175</v>
      </c>
      <c r="AD255" s="151" t="s">
        <v>176</v>
      </c>
      <c r="AE255" s="41" t="s">
        <v>1344</v>
      </c>
      <c r="AF255" s="37" t="s">
        <v>76</v>
      </c>
    </row>
    <row r="256" spans="1:32" s="8" customFormat="1" ht="19.5" customHeight="1" x14ac:dyDescent="0.2">
      <c r="A256" s="37">
        <v>138</v>
      </c>
      <c r="B256" s="37" t="s">
        <v>167</v>
      </c>
      <c r="C256" s="37" t="s">
        <v>168</v>
      </c>
      <c r="D256" s="37" t="s">
        <v>35</v>
      </c>
      <c r="E256" s="37" t="s">
        <v>169</v>
      </c>
      <c r="F256" s="37" t="s">
        <v>37</v>
      </c>
      <c r="G256" s="38" t="s">
        <v>288</v>
      </c>
      <c r="H256" s="92">
        <v>5000000</v>
      </c>
      <c r="I256" s="38" t="s">
        <v>350</v>
      </c>
      <c r="J256" s="38" t="s">
        <v>351</v>
      </c>
      <c r="K256" s="37"/>
      <c r="L256" s="37"/>
      <c r="M256" s="37"/>
      <c r="N256" s="37" t="s">
        <v>352</v>
      </c>
      <c r="O256" s="38" t="s">
        <v>353</v>
      </c>
      <c r="P256" s="37" t="s">
        <v>1280</v>
      </c>
      <c r="Q256" s="40">
        <v>44237</v>
      </c>
      <c r="R256" s="40"/>
      <c r="S256" s="40">
        <v>44316</v>
      </c>
      <c r="T256" s="37">
        <v>5</v>
      </c>
      <c r="U256" s="41" t="s">
        <v>139</v>
      </c>
      <c r="V256" s="110">
        <v>5000000</v>
      </c>
      <c r="W256" s="41"/>
      <c r="X256" s="73">
        <v>5000000</v>
      </c>
      <c r="Y256" s="38" t="s">
        <v>42</v>
      </c>
      <c r="Z256" s="38" t="s">
        <v>47</v>
      </c>
      <c r="AA256" s="122" t="s">
        <v>1522</v>
      </c>
      <c r="AB256" s="119">
        <v>255</v>
      </c>
      <c r="AC256" s="42" t="s">
        <v>175</v>
      </c>
      <c r="AD256" s="151" t="s">
        <v>176</v>
      </c>
      <c r="AE256" s="41" t="s">
        <v>1344</v>
      </c>
      <c r="AF256" s="37" t="s">
        <v>76</v>
      </c>
    </row>
    <row r="257" spans="1:32" s="8" customFormat="1" ht="19.5" customHeight="1" x14ac:dyDescent="0.2">
      <c r="A257" s="37">
        <v>139</v>
      </c>
      <c r="B257" s="37" t="s">
        <v>354</v>
      </c>
      <c r="C257" s="37"/>
      <c r="D257" s="37" t="s">
        <v>35</v>
      </c>
      <c r="E257" s="37" t="s">
        <v>169</v>
      </c>
      <c r="F257" s="37" t="s">
        <v>170</v>
      </c>
      <c r="G257" s="38" t="s">
        <v>189</v>
      </c>
      <c r="H257" s="92">
        <v>7080160</v>
      </c>
      <c r="I257" s="38" t="s">
        <v>152</v>
      </c>
      <c r="J257" s="145" t="s">
        <v>355</v>
      </c>
      <c r="K257" s="145"/>
      <c r="L257" s="37" t="s">
        <v>80</v>
      </c>
      <c r="M257" s="37"/>
      <c r="N257" s="37" t="s">
        <v>356</v>
      </c>
      <c r="O257" s="38" t="s">
        <v>357</v>
      </c>
      <c r="P257" s="37" t="s">
        <v>115</v>
      </c>
      <c r="Q257" s="40">
        <v>44216</v>
      </c>
      <c r="R257" s="40"/>
      <c r="S257" s="40">
        <v>44237</v>
      </c>
      <c r="T257" s="37">
        <v>4</v>
      </c>
      <c r="U257" s="41" t="s">
        <v>144</v>
      </c>
      <c r="V257" s="110">
        <v>7080160</v>
      </c>
      <c r="W257" s="41"/>
      <c r="X257" s="73">
        <v>7080160</v>
      </c>
      <c r="Y257" s="38" t="s">
        <v>42</v>
      </c>
      <c r="Z257" s="38" t="s">
        <v>47</v>
      </c>
      <c r="AA257" s="122" t="s">
        <v>1522</v>
      </c>
      <c r="AB257" s="119">
        <v>256</v>
      </c>
      <c r="AC257" s="42" t="s">
        <v>175</v>
      </c>
      <c r="AD257" s="151" t="s">
        <v>176</v>
      </c>
      <c r="AE257" s="41"/>
      <c r="AF257" s="37" t="s">
        <v>76</v>
      </c>
    </row>
    <row r="258" spans="1:32" s="8" customFormat="1" ht="19.5" customHeight="1" x14ac:dyDescent="0.2">
      <c r="A258" s="37">
        <v>140</v>
      </c>
      <c r="B258" s="37" t="s">
        <v>354</v>
      </c>
      <c r="C258" s="37"/>
      <c r="D258" s="37" t="s">
        <v>35</v>
      </c>
      <c r="E258" s="37" t="s">
        <v>169</v>
      </c>
      <c r="F258" s="37" t="s">
        <v>170</v>
      </c>
      <c r="G258" s="38" t="s">
        <v>189</v>
      </c>
      <c r="H258" s="92">
        <v>3331840</v>
      </c>
      <c r="I258" s="38" t="s">
        <v>152</v>
      </c>
      <c r="J258" s="145" t="s">
        <v>358</v>
      </c>
      <c r="K258" s="145"/>
      <c r="L258" s="37" t="s">
        <v>80</v>
      </c>
      <c r="M258" s="37"/>
      <c r="N258" s="37" t="s">
        <v>356</v>
      </c>
      <c r="O258" s="38" t="s">
        <v>359</v>
      </c>
      <c r="P258" s="37" t="s">
        <v>115</v>
      </c>
      <c r="Q258" s="40">
        <v>44411</v>
      </c>
      <c r="R258" s="40"/>
      <c r="S258" s="40">
        <v>44417</v>
      </c>
      <c r="T258" s="37">
        <v>5</v>
      </c>
      <c r="U258" s="41" t="s">
        <v>144</v>
      </c>
      <c r="V258" s="110">
        <v>3331840</v>
      </c>
      <c r="W258" s="41"/>
      <c r="X258" s="73">
        <v>3331840</v>
      </c>
      <c r="Y258" s="38" t="s">
        <v>42</v>
      </c>
      <c r="Z258" s="38" t="s">
        <v>47</v>
      </c>
      <c r="AA258" s="122" t="s">
        <v>1522</v>
      </c>
      <c r="AB258" s="119">
        <v>257</v>
      </c>
      <c r="AC258" s="42" t="s">
        <v>175</v>
      </c>
      <c r="AD258" s="151" t="s">
        <v>176</v>
      </c>
      <c r="AE258" s="37"/>
      <c r="AF258" s="37"/>
    </row>
    <row r="259" spans="1:32" s="8" customFormat="1" ht="19.5" customHeight="1" x14ac:dyDescent="0.2">
      <c r="A259" s="37">
        <v>141</v>
      </c>
      <c r="B259" s="37" t="s">
        <v>354</v>
      </c>
      <c r="C259" s="37"/>
      <c r="D259" s="37" t="s">
        <v>35</v>
      </c>
      <c r="E259" s="37" t="s">
        <v>169</v>
      </c>
      <c r="F259" s="37" t="s">
        <v>170</v>
      </c>
      <c r="G259" s="38" t="s">
        <v>189</v>
      </c>
      <c r="H259" s="92">
        <v>94871000</v>
      </c>
      <c r="I259" s="38" t="s">
        <v>360</v>
      </c>
      <c r="J259" s="145" t="s">
        <v>360</v>
      </c>
      <c r="K259" s="145"/>
      <c r="L259" s="37" t="s">
        <v>80</v>
      </c>
      <c r="M259" s="37"/>
      <c r="N259" s="37" t="s">
        <v>356</v>
      </c>
      <c r="O259" s="38" t="s">
        <v>361</v>
      </c>
      <c r="P259" s="37" t="s">
        <v>143</v>
      </c>
      <c r="Q259" s="40">
        <v>44209</v>
      </c>
      <c r="R259" s="40"/>
      <c r="S259" s="40">
        <v>44223</v>
      </c>
      <c r="T259" s="37">
        <v>11</v>
      </c>
      <c r="U259" s="41" t="s">
        <v>144</v>
      </c>
      <c r="V259" s="110">
        <v>94871000</v>
      </c>
      <c r="W259" s="41"/>
      <c r="X259" s="73">
        <v>94871000</v>
      </c>
      <c r="Y259" s="38" t="s">
        <v>42</v>
      </c>
      <c r="Z259" s="38" t="s">
        <v>47</v>
      </c>
      <c r="AA259" s="122" t="s">
        <v>1522</v>
      </c>
      <c r="AB259" s="119">
        <v>258</v>
      </c>
      <c r="AC259" s="42" t="s">
        <v>175</v>
      </c>
      <c r="AD259" s="151" t="s">
        <v>176</v>
      </c>
      <c r="AE259" s="37"/>
      <c r="AF259" s="37"/>
    </row>
    <row r="260" spans="1:32" s="8" customFormat="1" ht="19.5" customHeight="1" x14ac:dyDescent="0.2">
      <c r="A260" s="37">
        <v>142</v>
      </c>
      <c r="B260" s="37" t="s">
        <v>354</v>
      </c>
      <c r="C260" s="37"/>
      <c r="D260" s="37" t="s">
        <v>35</v>
      </c>
      <c r="E260" s="37" t="s">
        <v>169</v>
      </c>
      <c r="F260" s="37" t="s">
        <v>170</v>
      </c>
      <c r="G260" s="38" t="s">
        <v>189</v>
      </c>
      <c r="H260" s="92">
        <v>323945000</v>
      </c>
      <c r="I260" s="38" t="s">
        <v>117</v>
      </c>
      <c r="J260" s="145" t="s">
        <v>362</v>
      </c>
      <c r="K260" s="145"/>
      <c r="L260" s="37" t="s">
        <v>80</v>
      </c>
      <c r="M260" s="37"/>
      <c r="N260" s="37" t="s">
        <v>363</v>
      </c>
      <c r="O260" s="39" t="s">
        <v>364</v>
      </c>
      <c r="P260" s="37" t="s">
        <v>344</v>
      </c>
      <c r="Q260" s="40">
        <v>44320</v>
      </c>
      <c r="R260" s="40"/>
      <c r="S260" s="40">
        <v>44351</v>
      </c>
      <c r="T260" s="37">
        <v>6</v>
      </c>
      <c r="U260" s="41" t="s">
        <v>365</v>
      </c>
      <c r="V260" s="110">
        <f>323945000-52000000</f>
        <v>271945000</v>
      </c>
      <c r="W260" s="41"/>
      <c r="X260" s="73">
        <f>323945000-52000000</f>
        <v>271945000</v>
      </c>
      <c r="Y260" s="38" t="s">
        <v>42</v>
      </c>
      <c r="Z260" s="38" t="s">
        <v>47</v>
      </c>
      <c r="AA260" s="122" t="s">
        <v>1522</v>
      </c>
      <c r="AB260" s="119">
        <v>259</v>
      </c>
      <c r="AC260" s="42" t="s">
        <v>175</v>
      </c>
      <c r="AD260" s="151" t="s">
        <v>176</v>
      </c>
      <c r="AE260" s="37"/>
      <c r="AF260" s="37"/>
    </row>
    <row r="261" spans="1:32" s="8" customFormat="1" ht="19.5" customHeight="1" x14ac:dyDescent="0.2">
      <c r="A261" s="37">
        <v>143</v>
      </c>
      <c r="B261" s="37" t="s">
        <v>354</v>
      </c>
      <c r="C261" s="37"/>
      <c r="D261" s="37" t="s">
        <v>35</v>
      </c>
      <c r="E261" s="37" t="s">
        <v>169</v>
      </c>
      <c r="F261" s="37" t="s">
        <v>170</v>
      </c>
      <c r="G261" s="38" t="s">
        <v>189</v>
      </c>
      <c r="H261" s="92">
        <v>17512865</v>
      </c>
      <c r="I261" s="38" t="s">
        <v>152</v>
      </c>
      <c r="J261" s="145" t="s">
        <v>355</v>
      </c>
      <c r="K261" s="145"/>
      <c r="L261" s="37" t="s">
        <v>80</v>
      </c>
      <c r="M261" s="37"/>
      <c r="N261" s="37" t="s">
        <v>366</v>
      </c>
      <c r="O261" s="39" t="s">
        <v>367</v>
      </c>
      <c r="P261" s="37" t="s">
        <v>115</v>
      </c>
      <c r="Q261" s="40">
        <v>44216</v>
      </c>
      <c r="R261" s="40"/>
      <c r="S261" s="40">
        <v>44237</v>
      </c>
      <c r="T261" s="37">
        <v>4</v>
      </c>
      <c r="U261" s="41" t="s">
        <v>144</v>
      </c>
      <c r="V261" s="110">
        <v>17512865</v>
      </c>
      <c r="W261" s="41"/>
      <c r="X261" s="73">
        <v>17512865</v>
      </c>
      <c r="Y261" s="38" t="s">
        <v>42</v>
      </c>
      <c r="Z261" s="38" t="s">
        <v>47</v>
      </c>
      <c r="AA261" s="122" t="s">
        <v>1522</v>
      </c>
      <c r="AB261" s="119">
        <v>260</v>
      </c>
      <c r="AC261" s="42" t="s">
        <v>175</v>
      </c>
      <c r="AD261" s="151" t="s">
        <v>176</v>
      </c>
      <c r="AE261" s="37"/>
      <c r="AF261" s="37"/>
    </row>
    <row r="262" spans="1:32" s="8" customFormat="1" ht="19.5" customHeight="1" x14ac:dyDescent="0.2">
      <c r="A262" s="37">
        <v>144</v>
      </c>
      <c r="B262" s="37" t="s">
        <v>354</v>
      </c>
      <c r="C262" s="37"/>
      <c r="D262" s="37" t="s">
        <v>35</v>
      </c>
      <c r="E262" s="37" t="s">
        <v>169</v>
      </c>
      <c r="F262" s="37" t="s">
        <v>170</v>
      </c>
      <c r="G262" s="38" t="s">
        <v>189</v>
      </c>
      <c r="H262" s="92">
        <v>7718135</v>
      </c>
      <c r="I262" s="38" t="s">
        <v>152</v>
      </c>
      <c r="J262" s="145" t="s">
        <v>355</v>
      </c>
      <c r="K262" s="145"/>
      <c r="L262" s="37" t="s">
        <v>80</v>
      </c>
      <c r="M262" s="37"/>
      <c r="N262" s="37" t="s">
        <v>356</v>
      </c>
      <c r="O262" s="39" t="s">
        <v>359</v>
      </c>
      <c r="P262" s="37" t="s">
        <v>115</v>
      </c>
      <c r="Q262" s="40">
        <v>44411</v>
      </c>
      <c r="R262" s="40"/>
      <c r="S262" s="40">
        <v>44417</v>
      </c>
      <c r="T262" s="37">
        <v>5</v>
      </c>
      <c r="U262" s="41" t="s">
        <v>144</v>
      </c>
      <c r="V262" s="110">
        <v>7718135</v>
      </c>
      <c r="W262" s="41"/>
      <c r="X262" s="73">
        <v>7718135</v>
      </c>
      <c r="Y262" s="38" t="s">
        <v>42</v>
      </c>
      <c r="Z262" s="38" t="s">
        <v>47</v>
      </c>
      <c r="AA262" s="122" t="s">
        <v>1522</v>
      </c>
      <c r="AB262" s="119">
        <v>261</v>
      </c>
      <c r="AC262" s="42" t="s">
        <v>175</v>
      </c>
      <c r="AD262" s="151" t="s">
        <v>176</v>
      </c>
      <c r="AE262" s="37"/>
      <c r="AF262" s="37"/>
    </row>
    <row r="263" spans="1:32" s="8" customFormat="1" ht="19.5" customHeight="1" x14ac:dyDescent="0.2">
      <c r="A263" s="37">
        <v>145</v>
      </c>
      <c r="B263" s="37" t="s">
        <v>354</v>
      </c>
      <c r="C263" s="37"/>
      <c r="D263" s="37" t="s">
        <v>35</v>
      </c>
      <c r="E263" s="37" t="s">
        <v>169</v>
      </c>
      <c r="F263" s="37" t="s">
        <v>170</v>
      </c>
      <c r="G263" s="38" t="s">
        <v>189</v>
      </c>
      <c r="H263" s="92">
        <v>30000000</v>
      </c>
      <c r="I263" s="38" t="s">
        <v>152</v>
      </c>
      <c r="J263" s="145" t="s">
        <v>368</v>
      </c>
      <c r="K263" s="145"/>
      <c r="L263" s="37" t="s">
        <v>80</v>
      </c>
      <c r="M263" s="37"/>
      <c r="N263" s="37" t="s">
        <v>369</v>
      </c>
      <c r="O263" s="39" t="s">
        <v>370</v>
      </c>
      <c r="P263" s="37" t="s">
        <v>115</v>
      </c>
      <c r="Q263" s="40">
        <v>44216</v>
      </c>
      <c r="R263" s="40"/>
      <c r="S263" s="40"/>
      <c r="T263" s="37"/>
      <c r="U263" s="41" t="s">
        <v>156</v>
      </c>
      <c r="V263" s="110">
        <v>30000000</v>
      </c>
      <c r="W263" s="41"/>
      <c r="X263" s="73">
        <v>30000000</v>
      </c>
      <c r="Y263" s="38" t="s">
        <v>42</v>
      </c>
      <c r="Z263" s="38" t="s">
        <v>47</v>
      </c>
      <c r="AA263" s="122" t="s">
        <v>1522</v>
      </c>
      <c r="AB263" s="119">
        <v>262</v>
      </c>
      <c r="AC263" s="42" t="s">
        <v>175</v>
      </c>
      <c r="AD263" s="151" t="s">
        <v>176</v>
      </c>
      <c r="AE263" s="37"/>
      <c r="AF263" s="37"/>
    </row>
    <row r="264" spans="1:32" s="8" customFormat="1" ht="19.5" customHeight="1" x14ac:dyDescent="0.2">
      <c r="A264" s="37">
        <v>146</v>
      </c>
      <c r="B264" s="37" t="s">
        <v>354</v>
      </c>
      <c r="C264" s="37"/>
      <c r="D264" s="37" t="s">
        <v>35</v>
      </c>
      <c r="E264" s="37" t="s">
        <v>169</v>
      </c>
      <c r="F264" s="37" t="s">
        <v>170</v>
      </c>
      <c r="G264" s="38" t="s">
        <v>189</v>
      </c>
      <c r="H264" s="92">
        <v>70235200</v>
      </c>
      <c r="I264" s="38" t="s">
        <v>152</v>
      </c>
      <c r="J264" s="145" t="s">
        <v>368</v>
      </c>
      <c r="K264" s="145"/>
      <c r="L264" s="37" t="s">
        <v>80</v>
      </c>
      <c r="M264" s="37"/>
      <c r="N264" s="37" t="s">
        <v>371</v>
      </c>
      <c r="O264" s="39" t="s">
        <v>372</v>
      </c>
      <c r="P264" s="37" t="s">
        <v>115</v>
      </c>
      <c r="Q264" s="40">
        <v>44247</v>
      </c>
      <c r="R264" s="40"/>
      <c r="S264" s="40">
        <v>44266</v>
      </c>
      <c r="T264" s="37">
        <v>10</v>
      </c>
      <c r="U264" s="41" t="s">
        <v>121</v>
      </c>
      <c r="V264" s="110">
        <v>70235200</v>
      </c>
      <c r="W264" s="41"/>
      <c r="X264" s="73">
        <v>70235200</v>
      </c>
      <c r="Y264" s="38" t="s">
        <v>42</v>
      </c>
      <c r="Z264" s="38" t="s">
        <v>47</v>
      </c>
      <c r="AA264" s="122" t="s">
        <v>1522</v>
      </c>
      <c r="AB264" s="119">
        <v>263</v>
      </c>
      <c r="AC264" s="42" t="s">
        <v>175</v>
      </c>
      <c r="AD264" s="151" t="s">
        <v>176</v>
      </c>
      <c r="AE264" s="37"/>
      <c r="AF264" s="37"/>
    </row>
    <row r="265" spans="1:32" s="8" customFormat="1" ht="19.5" customHeight="1" x14ac:dyDescent="0.2">
      <c r="A265" s="37">
        <v>147</v>
      </c>
      <c r="B265" s="37" t="s">
        <v>354</v>
      </c>
      <c r="C265" s="37"/>
      <c r="D265" s="37" t="s">
        <v>35</v>
      </c>
      <c r="E265" s="37" t="s">
        <v>169</v>
      </c>
      <c r="F265" s="37" t="s">
        <v>170</v>
      </c>
      <c r="G265" s="38" t="s">
        <v>189</v>
      </c>
      <c r="H265" s="92">
        <v>81133800</v>
      </c>
      <c r="I265" s="38" t="s">
        <v>360</v>
      </c>
      <c r="J265" s="145" t="s">
        <v>360</v>
      </c>
      <c r="K265" s="145"/>
      <c r="L265" s="37" t="s">
        <v>80</v>
      </c>
      <c r="M265" s="37"/>
      <c r="N265" s="37" t="s">
        <v>373</v>
      </c>
      <c r="O265" s="38" t="s">
        <v>361</v>
      </c>
      <c r="P265" s="37" t="s">
        <v>143</v>
      </c>
      <c r="Q265" s="40">
        <v>44209</v>
      </c>
      <c r="R265" s="40"/>
      <c r="S265" s="40">
        <v>44223</v>
      </c>
      <c r="T265" s="37">
        <v>11</v>
      </c>
      <c r="U265" s="41" t="s">
        <v>144</v>
      </c>
      <c r="V265" s="110">
        <v>81133800</v>
      </c>
      <c r="W265" s="41"/>
      <c r="X265" s="73">
        <v>81133800</v>
      </c>
      <c r="Y265" s="38" t="s">
        <v>42</v>
      </c>
      <c r="Z265" s="38" t="s">
        <v>47</v>
      </c>
      <c r="AA265" s="122" t="s">
        <v>1522</v>
      </c>
      <c r="AB265" s="119">
        <v>264</v>
      </c>
      <c r="AC265" s="42" t="s">
        <v>175</v>
      </c>
      <c r="AD265" s="151" t="s">
        <v>176</v>
      </c>
      <c r="AE265" s="37"/>
      <c r="AF265" s="37"/>
    </row>
    <row r="266" spans="1:32" s="8" customFormat="1" ht="19.5" customHeight="1" x14ac:dyDescent="0.2">
      <c r="A266" s="37">
        <v>148</v>
      </c>
      <c r="B266" s="37" t="s">
        <v>354</v>
      </c>
      <c r="C266" s="37"/>
      <c r="D266" s="37" t="s">
        <v>35</v>
      </c>
      <c r="E266" s="37" t="s">
        <v>169</v>
      </c>
      <c r="F266" s="37" t="s">
        <v>170</v>
      </c>
      <c r="G266" s="38" t="s">
        <v>38</v>
      </c>
      <c r="H266" s="92">
        <v>25000000</v>
      </c>
      <c r="I266" s="38" t="s">
        <v>89</v>
      </c>
      <c r="J266" s="145" t="s">
        <v>374</v>
      </c>
      <c r="K266" s="145"/>
      <c r="L266" s="37" t="s">
        <v>80</v>
      </c>
      <c r="M266" s="37"/>
      <c r="N266" s="37">
        <v>47131800</v>
      </c>
      <c r="O266" s="38" t="s">
        <v>374</v>
      </c>
      <c r="P266" s="37" t="s">
        <v>115</v>
      </c>
      <c r="Q266" s="40">
        <v>44331</v>
      </c>
      <c r="R266" s="40"/>
      <c r="S266" s="40">
        <v>44350</v>
      </c>
      <c r="T266" s="37">
        <v>8</v>
      </c>
      <c r="U266" s="41" t="s">
        <v>139</v>
      </c>
      <c r="V266" s="110">
        <v>25000000</v>
      </c>
      <c r="W266" s="41"/>
      <c r="X266" s="73">
        <v>25000000</v>
      </c>
      <c r="Y266" s="38" t="s">
        <v>42</v>
      </c>
      <c r="Z266" s="38" t="s">
        <v>47</v>
      </c>
      <c r="AA266" s="122" t="s">
        <v>1522</v>
      </c>
      <c r="AB266" s="119">
        <v>265</v>
      </c>
      <c r="AC266" s="42" t="s">
        <v>175</v>
      </c>
      <c r="AD266" s="151" t="s">
        <v>176</v>
      </c>
      <c r="AE266" s="37"/>
      <c r="AF266" s="37"/>
    </row>
    <row r="267" spans="1:32" s="8" customFormat="1" ht="19.5" customHeight="1" x14ac:dyDescent="0.2">
      <c r="A267" s="37">
        <v>149</v>
      </c>
      <c r="B267" s="37" t="s">
        <v>354</v>
      </c>
      <c r="C267" s="37"/>
      <c r="D267" s="37" t="s">
        <v>35</v>
      </c>
      <c r="E267" s="37" t="s">
        <v>169</v>
      </c>
      <c r="F267" s="37" t="s">
        <v>170</v>
      </c>
      <c r="G267" s="38" t="s">
        <v>189</v>
      </c>
      <c r="H267" s="92">
        <v>11013840</v>
      </c>
      <c r="I267" s="38" t="s">
        <v>360</v>
      </c>
      <c r="J267" s="145" t="s">
        <v>360</v>
      </c>
      <c r="K267" s="145"/>
      <c r="L267" s="37" t="s">
        <v>80</v>
      </c>
      <c r="M267" s="37"/>
      <c r="N267" s="37" t="s">
        <v>373</v>
      </c>
      <c r="O267" s="38" t="s">
        <v>361</v>
      </c>
      <c r="P267" s="37" t="s">
        <v>375</v>
      </c>
      <c r="Q267" s="40">
        <v>44209</v>
      </c>
      <c r="R267" s="40"/>
      <c r="S267" s="40">
        <v>44223</v>
      </c>
      <c r="T267" s="37">
        <v>11</v>
      </c>
      <c r="U267" s="41" t="s">
        <v>144</v>
      </c>
      <c r="V267" s="110">
        <v>11013840</v>
      </c>
      <c r="W267" s="41"/>
      <c r="X267" s="73">
        <v>11013840</v>
      </c>
      <c r="Y267" s="38" t="s">
        <v>42</v>
      </c>
      <c r="Z267" s="38" t="s">
        <v>47</v>
      </c>
      <c r="AA267" s="122" t="s">
        <v>1522</v>
      </c>
      <c r="AB267" s="119">
        <v>266</v>
      </c>
      <c r="AC267" s="42" t="s">
        <v>175</v>
      </c>
      <c r="AD267" s="151" t="s">
        <v>176</v>
      </c>
      <c r="AE267" s="37"/>
      <c r="AF267" s="37"/>
    </row>
    <row r="268" spans="1:32" s="8" customFormat="1" ht="19.5" customHeight="1" x14ac:dyDescent="0.2">
      <c r="A268" s="37">
        <v>150</v>
      </c>
      <c r="B268" s="37" t="s">
        <v>354</v>
      </c>
      <c r="C268" s="37"/>
      <c r="D268" s="37" t="s">
        <v>35</v>
      </c>
      <c r="E268" s="37" t="s">
        <v>169</v>
      </c>
      <c r="F268" s="37" t="s">
        <v>170</v>
      </c>
      <c r="G268" s="38" t="s">
        <v>189</v>
      </c>
      <c r="H268" s="92">
        <v>5399989</v>
      </c>
      <c r="I268" s="38" t="s">
        <v>152</v>
      </c>
      <c r="J268" s="145" t="s">
        <v>355</v>
      </c>
      <c r="K268" s="145"/>
      <c r="L268" s="37" t="s">
        <v>80</v>
      </c>
      <c r="M268" s="37"/>
      <c r="N268" s="37" t="s">
        <v>376</v>
      </c>
      <c r="O268" s="38" t="s">
        <v>367</v>
      </c>
      <c r="P268" s="37" t="s">
        <v>115</v>
      </c>
      <c r="Q268" s="40">
        <v>44216</v>
      </c>
      <c r="R268" s="40"/>
      <c r="S268" s="40">
        <v>44237</v>
      </c>
      <c r="T268" s="37">
        <v>4</v>
      </c>
      <c r="U268" s="41" t="s">
        <v>144</v>
      </c>
      <c r="V268" s="110">
        <v>5399989</v>
      </c>
      <c r="W268" s="41"/>
      <c r="X268" s="73">
        <v>5399989</v>
      </c>
      <c r="Y268" s="38" t="s">
        <v>42</v>
      </c>
      <c r="Z268" s="38" t="s">
        <v>47</v>
      </c>
      <c r="AA268" s="122" t="s">
        <v>1522</v>
      </c>
      <c r="AB268" s="119">
        <v>267</v>
      </c>
      <c r="AC268" s="42" t="s">
        <v>175</v>
      </c>
      <c r="AD268" s="151" t="s">
        <v>176</v>
      </c>
      <c r="AE268" s="37"/>
      <c r="AF268" s="37"/>
    </row>
    <row r="269" spans="1:32" s="8" customFormat="1" ht="19.5" customHeight="1" x14ac:dyDescent="0.2">
      <c r="A269" s="37">
        <v>151</v>
      </c>
      <c r="B269" s="37" t="s">
        <v>354</v>
      </c>
      <c r="C269" s="37"/>
      <c r="D269" s="37" t="s">
        <v>35</v>
      </c>
      <c r="E269" s="37" t="s">
        <v>169</v>
      </c>
      <c r="F269" s="37" t="s">
        <v>170</v>
      </c>
      <c r="G269" s="38" t="s">
        <v>189</v>
      </c>
      <c r="H269" s="92">
        <v>2541171</v>
      </c>
      <c r="I269" s="38" t="s">
        <v>152</v>
      </c>
      <c r="J269" s="145" t="s">
        <v>355</v>
      </c>
      <c r="K269" s="145"/>
      <c r="L269" s="37" t="s">
        <v>80</v>
      </c>
      <c r="M269" s="37"/>
      <c r="N269" s="37" t="s">
        <v>376</v>
      </c>
      <c r="O269" s="38" t="s">
        <v>377</v>
      </c>
      <c r="P269" s="37" t="s">
        <v>115</v>
      </c>
      <c r="Q269" s="40">
        <v>44411</v>
      </c>
      <c r="R269" s="40"/>
      <c r="S269" s="40">
        <v>44417</v>
      </c>
      <c r="T269" s="37">
        <v>5</v>
      </c>
      <c r="U269" s="41" t="s">
        <v>144</v>
      </c>
      <c r="V269" s="110">
        <v>2541171</v>
      </c>
      <c r="W269" s="41"/>
      <c r="X269" s="73">
        <v>2541171</v>
      </c>
      <c r="Y269" s="38" t="s">
        <v>42</v>
      </c>
      <c r="Z269" s="38" t="s">
        <v>47</v>
      </c>
      <c r="AA269" s="122" t="s">
        <v>1522</v>
      </c>
      <c r="AB269" s="119">
        <v>268</v>
      </c>
      <c r="AC269" s="42" t="s">
        <v>175</v>
      </c>
      <c r="AD269" s="151" t="s">
        <v>176</v>
      </c>
      <c r="AE269" s="37"/>
      <c r="AF269" s="37"/>
    </row>
    <row r="270" spans="1:32" s="8" customFormat="1" ht="19.5" customHeight="1" x14ac:dyDescent="0.2">
      <c r="A270" s="37">
        <v>152</v>
      </c>
      <c r="B270" s="37" t="s">
        <v>354</v>
      </c>
      <c r="C270" s="37"/>
      <c r="D270" s="37" t="s">
        <v>35</v>
      </c>
      <c r="E270" s="37" t="s">
        <v>169</v>
      </c>
      <c r="F270" s="37" t="s">
        <v>170</v>
      </c>
      <c r="G270" s="38" t="s">
        <v>189</v>
      </c>
      <c r="H270" s="92">
        <v>14905608</v>
      </c>
      <c r="I270" s="38" t="s">
        <v>360</v>
      </c>
      <c r="J270" s="145" t="s">
        <v>360</v>
      </c>
      <c r="K270" s="145"/>
      <c r="L270" s="37" t="s">
        <v>80</v>
      </c>
      <c r="M270" s="37"/>
      <c r="N270" s="37" t="s">
        <v>373</v>
      </c>
      <c r="O270" s="38" t="s">
        <v>378</v>
      </c>
      <c r="P270" s="37" t="s">
        <v>143</v>
      </c>
      <c r="Q270" s="40">
        <v>44209</v>
      </c>
      <c r="R270" s="40"/>
      <c r="S270" s="40">
        <v>44223</v>
      </c>
      <c r="T270" s="37">
        <v>11</v>
      </c>
      <c r="U270" s="41" t="s">
        <v>144</v>
      </c>
      <c r="V270" s="110">
        <v>14905608</v>
      </c>
      <c r="W270" s="41"/>
      <c r="X270" s="73">
        <v>14905608</v>
      </c>
      <c r="Y270" s="38" t="s">
        <v>42</v>
      </c>
      <c r="Z270" s="38" t="s">
        <v>47</v>
      </c>
      <c r="AA270" s="122" t="s">
        <v>1522</v>
      </c>
      <c r="AB270" s="119">
        <v>269</v>
      </c>
      <c r="AC270" s="42" t="s">
        <v>175</v>
      </c>
      <c r="AD270" s="151" t="s">
        <v>176</v>
      </c>
      <c r="AE270" s="37"/>
      <c r="AF270" s="37"/>
    </row>
    <row r="271" spans="1:32" s="8" customFormat="1" ht="19.5" customHeight="1" x14ac:dyDescent="0.2">
      <c r="A271" s="37">
        <v>153</v>
      </c>
      <c r="B271" s="37" t="s">
        <v>354</v>
      </c>
      <c r="C271" s="37"/>
      <c r="D271" s="37" t="s">
        <v>35</v>
      </c>
      <c r="E271" s="37" t="s">
        <v>169</v>
      </c>
      <c r="F271" s="37" t="s">
        <v>170</v>
      </c>
      <c r="G271" s="38" t="s">
        <v>189</v>
      </c>
      <c r="H271" s="92">
        <v>6207987</v>
      </c>
      <c r="I271" s="38" t="s">
        <v>152</v>
      </c>
      <c r="J271" s="145" t="s">
        <v>379</v>
      </c>
      <c r="K271" s="145"/>
      <c r="L271" s="37" t="s">
        <v>80</v>
      </c>
      <c r="M271" s="37"/>
      <c r="N271" s="37" t="s">
        <v>376</v>
      </c>
      <c r="O271" s="38" t="s">
        <v>379</v>
      </c>
      <c r="P271" s="37" t="s">
        <v>115</v>
      </c>
      <c r="Q271" s="40">
        <v>44216</v>
      </c>
      <c r="R271" s="40"/>
      <c r="S271" s="40">
        <v>44237</v>
      </c>
      <c r="T271" s="37">
        <v>4</v>
      </c>
      <c r="U271" s="41" t="s">
        <v>144</v>
      </c>
      <c r="V271" s="110">
        <v>6207987</v>
      </c>
      <c r="W271" s="41"/>
      <c r="X271" s="73">
        <v>6207987</v>
      </c>
      <c r="Y271" s="38" t="s">
        <v>42</v>
      </c>
      <c r="Z271" s="38" t="s">
        <v>47</v>
      </c>
      <c r="AA271" s="122" t="s">
        <v>1522</v>
      </c>
      <c r="AB271" s="119">
        <v>270</v>
      </c>
      <c r="AC271" s="42" t="s">
        <v>175</v>
      </c>
      <c r="AD271" s="151" t="s">
        <v>176</v>
      </c>
      <c r="AE271" s="37"/>
      <c r="AF271" s="37"/>
    </row>
    <row r="272" spans="1:32" s="8" customFormat="1" ht="19.5" customHeight="1" x14ac:dyDescent="0.2">
      <c r="A272" s="37">
        <v>154</v>
      </c>
      <c r="B272" s="37" t="s">
        <v>354</v>
      </c>
      <c r="C272" s="37"/>
      <c r="D272" s="37" t="s">
        <v>35</v>
      </c>
      <c r="E272" s="37" t="s">
        <v>169</v>
      </c>
      <c r="F272" s="37" t="s">
        <v>170</v>
      </c>
      <c r="G272" s="38" t="s">
        <v>189</v>
      </c>
      <c r="H272" s="92">
        <v>2921405</v>
      </c>
      <c r="I272" s="38" t="s">
        <v>152</v>
      </c>
      <c r="J272" s="145" t="s">
        <v>355</v>
      </c>
      <c r="K272" s="145"/>
      <c r="L272" s="37" t="s">
        <v>80</v>
      </c>
      <c r="M272" s="37"/>
      <c r="N272" s="37" t="s">
        <v>376</v>
      </c>
      <c r="O272" s="38" t="s">
        <v>377</v>
      </c>
      <c r="P272" s="37" t="s">
        <v>115</v>
      </c>
      <c r="Q272" s="40">
        <v>44411</v>
      </c>
      <c r="R272" s="40"/>
      <c r="S272" s="40">
        <v>44417</v>
      </c>
      <c r="T272" s="37">
        <v>5</v>
      </c>
      <c r="U272" s="41" t="s">
        <v>144</v>
      </c>
      <c r="V272" s="110">
        <v>2921405</v>
      </c>
      <c r="W272" s="41"/>
      <c r="X272" s="73">
        <v>2921405</v>
      </c>
      <c r="Y272" s="38" t="s">
        <v>42</v>
      </c>
      <c r="Z272" s="38" t="s">
        <v>47</v>
      </c>
      <c r="AA272" s="122" t="s">
        <v>1522</v>
      </c>
      <c r="AB272" s="119">
        <v>271</v>
      </c>
      <c r="AC272" s="42" t="s">
        <v>175</v>
      </c>
      <c r="AD272" s="151" t="s">
        <v>176</v>
      </c>
      <c r="AE272" s="37"/>
      <c r="AF272" s="37"/>
    </row>
    <row r="273" spans="1:32" s="8" customFormat="1" ht="19.5" customHeight="1" x14ac:dyDescent="0.2">
      <c r="A273" s="37">
        <v>155</v>
      </c>
      <c r="B273" s="37" t="s">
        <v>354</v>
      </c>
      <c r="C273" s="37"/>
      <c r="D273" s="37" t="s">
        <v>35</v>
      </c>
      <c r="E273" s="37" t="s">
        <v>169</v>
      </c>
      <c r="F273" s="37" t="s">
        <v>170</v>
      </c>
      <c r="G273" s="38" t="s">
        <v>189</v>
      </c>
      <c r="H273" s="92">
        <v>144230000</v>
      </c>
      <c r="I273" s="38" t="s">
        <v>380</v>
      </c>
      <c r="J273" s="145" t="s">
        <v>381</v>
      </c>
      <c r="K273" s="145"/>
      <c r="L273" s="37" t="s">
        <v>80</v>
      </c>
      <c r="M273" s="37"/>
      <c r="N273" s="37">
        <v>78102206</v>
      </c>
      <c r="O273" s="39" t="s">
        <v>382</v>
      </c>
      <c r="P273" s="37" t="s">
        <v>150</v>
      </c>
      <c r="Q273" s="40">
        <v>44314</v>
      </c>
      <c r="R273" s="40"/>
      <c r="S273" s="40">
        <v>44378</v>
      </c>
      <c r="T273" s="37">
        <v>9</v>
      </c>
      <c r="U273" s="41" t="s">
        <v>365</v>
      </c>
      <c r="V273" s="110">
        <v>144230000</v>
      </c>
      <c r="W273" s="41"/>
      <c r="X273" s="73">
        <v>144230000</v>
      </c>
      <c r="Y273" s="38" t="s">
        <v>42</v>
      </c>
      <c r="Z273" s="38" t="s">
        <v>47</v>
      </c>
      <c r="AA273" s="122" t="s">
        <v>1522</v>
      </c>
      <c r="AB273" s="119">
        <v>272</v>
      </c>
      <c r="AC273" s="42" t="s">
        <v>175</v>
      </c>
      <c r="AD273" s="151" t="s">
        <v>176</v>
      </c>
      <c r="AE273" s="37"/>
      <c r="AF273" s="37"/>
    </row>
    <row r="274" spans="1:32" s="8" customFormat="1" ht="19.5" customHeight="1" x14ac:dyDescent="0.2">
      <c r="A274" s="37">
        <v>156</v>
      </c>
      <c r="B274" s="37" t="s">
        <v>354</v>
      </c>
      <c r="C274" s="37"/>
      <c r="D274" s="37" t="s">
        <v>35</v>
      </c>
      <c r="E274" s="37" t="s">
        <v>169</v>
      </c>
      <c r="F274" s="37" t="s">
        <v>170</v>
      </c>
      <c r="G274" s="38" t="s">
        <v>189</v>
      </c>
      <c r="H274" s="92">
        <v>1027106000</v>
      </c>
      <c r="I274" s="38" t="s">
        <v>383</v>
      </c>
      <c r="J274" s="145" t="s">
        <v>384</v>
      </c>
      <c r="K274" s="145"/>
      <c r="L274" s="37" t="s">
        <v>80</v>
      </c>
      <c r="M274" s="37"/>
      <c r="N274" s="37" t="s">
        <v>385</v>
      </c>
      <c r="O274" s="39" t="s">
        <v>384</v>
      </c>
      <c r="P274" s="37" t="s">
        <v>386</v>
      </c>
      <c r="Q274" s="40">
        <v>44321</v>
      </c>
      <c r="R274" s="40"/>
      <c r="S274" s="40">
        <v>44412</v>
      </c>
      <c r="T274" s="37">
        <v>7</v>
      </c>
      <c r="U274" s="41" t="s">
        <v>46</v>
      </c>
      <c r="V274" s="110">
        <v>1027106000</v>
      </c>
      <c r="W274" s="41"/>
      <c r="X274" s="73">
        <v>1027106000</v>
      </c>
      <c r="Y274" s="38" t="s">
        <v>42</v>
      </c>
      <c r="Z274" s="38" t="s">
        <v>47</v>
      </c>
      <c r="AA274" s="122" t="s">
        <v>1522</v>
      </c>
      <c r="AB274" s="119">
        <v>273</v>
      </c>
      <c r="AC274" s="42" t="s">
        <v>175</v>
      </c>
      <c r="AD274" s="151" t="s">
        <v>176</v>
      </c>
      <c r="AE274" s="37"/>
      <c r="AF274" s="37"/>
    </row>
    <row r="275" spans="1:32" s="8" customFormat="1" ht="19.5" customHeight="1" x14ac:dyDescent="0.2">
      <c r="A275" s="37">
        <v>157</v>
      </c>
      <c r="B275" s="37" t="s">
        <v>354</v>
      </c>
      <c r="C275" s="37"/>
      <c r="D275" s="37" t="s">
        <v>35</v>
      </c>
      <c r="E275" s="37" t="s">
        <v>169</v>
      </c>
      <c r="F275" s="37" t="s">
        <v>170</v>
      </c>
      <c r="G275" s="38" t="s">
        <v>189</v>
      </c>
      <c r="H275" s="92">
        <v>448034000</v>
      </c>
      <c r="I275" s="38" t="s">
        <v>383</v>
      </c>
      <c r="J275" s="145" t="s">
        <v>384</v>
      </c>
      <c r="K275" s="145"/>
      <c r="L275" s="37" t="s">
        <v>80</v>
      </c>
      <c r="M275" s="37"/>
      <c r="N275" s="37" t="s">
        <v>385</v>
      </c>
      <c r="O275" s="39" t="s">
        <v>384</v>
      </c>
      <c r="P275" s="37"/>
      <c r="Q275" s="40">
        <v>44321</v>
      </c>
      <c r="R275" s="40"/>
      <c r="S275" s="40">
        <v>44412</v>
      </c>
      <c r="T275" s="37">
        <v>7</v>
      </c>
      <c r="U275" s="41" t="s">
        <v>46</v>
      </c>
      <c r="V275" s="110">
        <v>448034000</v>
      </c>
      <c r="W275" s="41"/>
      <c r="X275" s="73">
        <v>448034000</v>
      </c>
      <c r="Y275" s="38" t="s">
        <v>42</v>
      </c>
      <c r="Z275" s="38" t="s">
        <v>47</v>
      </c>
      <c r="AA275" s="122" t="s">
        <v>1522</v>
      </c>
      <c r="AB275" s="119">
        <v>274</v>
      </c>
      <c r="AC275" s="42" t="s">
        <v>175</v>
      </c>
      <c r="AD275" s="151" t="s">
        <v>176</v>
      </c>
      <c r="AE275" s="37"/>
      <c r="AF275" s="37"/>
    </row>
    <row r="276" spans="1:32" s="8" customFormat="1" ht="19.5" customHeight="1" x14ac:dyDescent="0.2">
      <c r="A276" s="37">
        <v>158</v>
      </c>
      <c r="B276" s="37" t="s">
        <v>354</v>
      </c>
      <c r="C276" s="37"/>
      <c r="D276" s="37" t="s">
        <v>35</v>
      </c>
      <c r="E276" s="37" t="s">
        <v>169</v>
      </c>
      <c r="F276" s="37" t="s">
        <v>170</v>
      </c>
      <c r="G276" s="38" t="s">
        <v>189</v>
      </c>
      <c r="H276" s="92">
        <v>729584000</v>
      </c>
      <c r="I276" s="38" t="s">
        <v>383</v>
      </c>
      <c r="J276" s="145" t="s">
        <v>384</v>
      </c>
      <c r="K276" s="145"/>
      <c r="L276" s="37" t="s">
        <v>80</v>
      </c>
      <c r="M276" s="37"/>
      <c r="N276" s="37" t="s">
        <v>385</v>
      </c>
      <c r="O276" s="39" t="s">
        <v>384</v>
      </c>
      <c r="P276" s="37" t="s">
        <v>386</v>
      </c>
      <c r="Q276" s="40">
        <v>44321</v>
      </c>
      <c r="R276" s="40"/>
      <c r="S276" s="40">
        <v>44412</v>
      </c>
      <c r="T276" s="37">
        <v>7</v>
      </c>
      <c r="U276" s="41" t="s">
        <v>46</v>
      </c>
      <c r="V276" s="110">
        <v>729584000</v>
      </c>
      <c r="W276" s="41"/>
      <c r="X276" s="73">
        <v>729584000</v>
      </c>
      <c r="Y276" s="38" t="s">
        <v>42</v>
      </c>
      <c r="Z276" s="38" t="s">
        <v>47</v>
      </c>
      <c r="AA276" s="122" t="s">
        <v>1522</v>
      </c>
      <c r="AB276" s="119">
        <v>275</v>
      </c>
      <c r="AC276" s="42" t="s">
        <v>175</v>
      </c>
      <c r="AD276" s="151" t="s">
        <v>176</v>
      </c>
      <c r="AE276" s="37"/>
      <c r="AF276" s="37"/>
    </row>
    <row r="277" spans="1:32" s="8" customFormat="1" ht="19.5" customHeight="1" x14ac:dyDescent="0.2">
      <c r="A277" s="37">
        <v>159</v>
      </c>
      <c r="B277" s="37" t="s">
        <v>354</v>
      </c>
      <c r="C277" s="37"/>
      <c r="D277" s="37" t="s">
        <v>35</v>
      </c>
      <c r="E277" s="37" t="s">
        <v>169</v>
      </c>
      <c r="F277" s="37" t="s">
        <v>170</v>
      </c>
      <c r="G277" s="38" t="s">
        <v>189</v>
      </c>
      <c r="H277" s="92">
        <v>139251000</v>
      </c>
      <c r="I277" s="38" t="s">
        <v>383</v>
      </c>
      <c r="J277" s="145" t="s">
        <v>384</v>
      </c>
      <c r="K277" s="145"/>
      <c r="L277" s="37" t="s">
        <v>80</v>
      </c>
      <c r="M277" s="37"/>
      <c r="N277" s="37" t="s">
        <v>385</v>
      </c>
      <c r="O277" s="39" t="s">
        <v>384</v>
      </c>
      <c r="P277" s="37" t="s">
        <v>386</v>
      </c>
      <c r="Q277" s="40">
        <v>44321</v>
      </c>
      <c r="R277" s="40"/>
      <c r="S277" s="40">
        <v>44412</v>
      </c>
      <c r="T277" s="37">
        <v>7</v>
      </c>
      <c r="U277" s="41" t="s">
        <v>46</v>
      </c>
      <c r="V277" s="110">
        <v>139251000</v>
      </c>
      <c r="W277" s="41"/>
      <c r="X277" s="73">
        <v>139251000</v>
      </c>
      <c r="Y277" s="38" t="s">
        <v>42</v>
      </c>
      <c r="Z277" s="38" t="s">
        <v>47</v>
      </c>
      <c r="AA277" s="122" t="s">
        <v>1522</v>
      </c>
      <c r="AB277" s="119">
        <v>276</v>
      </c>
      <c r="AC277" s="42" t="s">
        <v>175</v>
      </c>
      <c r="AD277" s="151" t="s">
        <v>176</v>
      </c>
      <c r="AE277" s="37"/>
      <c r="AF277" s="37"/>
    </row>
    <row r="278" spans="1:32" s="8" customFormat="1" ht="19.5" customHeight="1" x14ac:dyDescent="0.2">
      <c r="A278" s="37">
        <v>160</v>
      </c>
      <c r="B278" s="37" t="s">
        <v>354</v>
      </c>
      <c r="C278" s="37"/>
      <c r="D278" s="37" t="s">
        <v>35</v>
      </c>
      <c r="E278" s="37" t="s">
        <v>169</v>
      </c>
      <c r="F278" s="37" t="s">
        <v>170</v>
      </c>
      <c r="G278" s="38" t="s">
        <v>189</v>
      </c>
      <c r="H278" s="92">
        <v>156250000</v>
      </c>
      <c r="I278" s="38" t="s">
        <v>383</v>
      </c>
      <c r="J278" s="145" t="s">
        <v>384</v>
      </c>
      <c r="K278" s="145"/>
      <c r="L278" s="37" t="s">
        <v>80</v>
      </c>
      <c r="M278" s="37"/>
      <c r="N278" s="37" t="s">
        <v>385</v>
      </c>
      <c r="O278" s="38" t="s">
        <v>384</v>
      </c>
      <c r="P278" s="37" t="s">
        <v>386</v>
      </c>
      <c r="Q278" s="40">
        <v>44321</v>
      </c>
      <c r="R278" s="40"/>
      <c r="S278" s="40">
        <v>44412</v>
      </c>
      <c r="T278" s="37">
        <v>7</v>
      </c>
      <c r="U278" s="41" t="s">
        <v>46</v>
      </c>
      <c r="V278" s="110">
        <v>156250000</v>
      </c>
      <c r="W278" s="41"/>
      <c r="X278" s="73">
        <v>156250000</v>
      </c>
      <c r="Y278" s="38" t="s">
        <v>42</v>
      </c>
      <c r="Z278" s="38" t="s">
        <v>47</v>
      </c>
      <c r="AA278" s="122" t="s">
        <v>1522</v>
      </c>
      <c r="AB278" s="119">
        <v>277</v>
      </c>
      <c r="AC278" s="42" t="s">
        <v>175</v>
      </c>
      <c r="AD278" s="151" t="s">
        <v>176</v>
      </c>
      <c r="AE278" s="37"/>
      <c r="AF278" s="37"/>
    </row>
    <row r="279" spans="1:32" s="8" customFormat="1" ht="19.5" customHeight="1" x14ac:dyDescent="0.2">
      <c r="A279" s="37">
        <v>161</v>
      </c>
      <c r="B279" s="37" t="s">
        <v>354</v>
      </c>
      <c r="C279" s="37"/>
      <c r="D279" s="37" t="s">
        <v>35</v>
      </c>
      <c r="E279" s="37" t="s">
        <v>169</v>
      </c>
      <c r="F279" s="37" t="s">
        <v>170</v>
      </c>
      <c r="G279" s="38" t="s">
        <v>189</v>
      </c>
      <c r="H279" s="92">
        <v>25939620</v>
      </c>
      <c r="I279" s="38" t="s">
        <v>387</v>
      </c>
      <c r="J279" s="145" t="s">
        <v>388</v>
      </c>
      <c r="K279" s="145"/>
      <c r="L279" s="37" t="s">
        <v>80</v>
      </c>
      <c r="M279" s="37"/>
      <c r="N279" s="37" t="s">
        <v>389</v>
      </c>
      <c r="O279" s="38" t="s">
        <v>390</v>
      </c>
      <c r="P279" s="37" t="s">
        <v>391</v>
      </c>
      <c r="Q279" s="40">
        <v>44209</v>
      </c>
      <c r="R279" s="40"/>
      <c r="S279" s="40">
        <v>44219</v>
      </c>
      <c r="T279" s="37">
        <v>3</v>
      </c>
      <c r="U279" s="41" t="s">
        <v>365</v>
      </c>
      <c r="V279" s="110">
        <v>25939620</v>
      </c>
      <c r="W279" s="41"/>
      <c r="X279" s="73">
        <v>25939620</v>
      </c>
      <c r="Y279" s="38" t="s">
        <v>42</v>
      </c>
      <c r="Z279" s="38" t="s">
        <v>47</v>
      </c>
      <c r="AA279" s="122" t="s">
        <v>1522</v>
      </c>
      <c r="AB279" s="119">
        <v>278</v>
      </c>
      <c r="AC279" s="42" t="s">
        <v>175</v>
      </c>
      <c r="AD279" s="151" t="s">
        <v>176</v>
      </c>
      <c r="AE279" s="37"/>
      <c r="AF279" s="37"/>
    </row>
    <row r="280" spans="1:32" s="8" customFormat="1" ht="19.5" customHeight="1" x14ac:dyDescent="0.2">
      <c r="A280" s="37">
        <v>162</v>
      </c>
      <c r="B280" s="37" t="s">
        <v>354</v>
      </c>
      <c r="C280" s="37"/>
      <c r="D280" s="37" t="s">
        <v>35</v>
      </c>
      <c r="E280" s="37" t="s">
        <v>169</v>
      </c>
      <c r="F280" s="37" t="s">
        <v>170</v>
      </c>
      <c r="G280" s="38" t="s">
        <v>189</v>
      </c>
      <c r="H280" s="92">
        <v>89060380</v>
      </c>
      <c r="I280" s="38" t="s">
        <v>387</v>
      </c>
      <c r="J280" s="145" t="s">
        <v>392</v>
      </c>
      <c r="K280" s="145"/>
      <c r="L280" s="37" t="s">
        <v>80</v>
      </c>
      <c r="M280" s="37"/>
      <c r="N280" s="37" t="s">
        <v>389</v>
      </c>
      <c r="O280" s="38" t="s">
        <v>392</v>
      </c>
      <c r="P280" s="37" t="s">
        <v>391</v>
      </c>
      <c r="Q280" s="40">
        <v>44210</v>
      </c>
      <c r="R280" s="40"/>
      <c r="S280" s="40">
        <v>44219</v>
      </c>
      <c r="T280" s="37" t="s">
        <v>393</v>
      </c>
      <c r="U280" s="41" t="s">
        <v>365</v>
      </c>
      <c r="V280" s="110">
        <v>89060380</v>
      </c>
      <c r="W280" s="41"/>
      <c r="X280" s="73">
        <f>89060380-1202890</f>
        <v>87857490</v>
      </c>
      <c r="Y280" s="38" t="s">
        <v>42</v>
      </c>
      <c r="Z280" s="38" t="s">
        <v>47</v>
      </c>
      <c r="AA280" s="122" t="s">
        <v>1522</v>
      </c>
      <c r="AB280" s="119">
        <v>279</v>
      </c>
      <c r="AC280" s="42" t="s">
        <v>175</v>
      </c>
      <c r="AD280" s="151" t="s">
        <v>176</v>
      </c>
      <c r="AE280" s="37"/>
      <c r="AF280" s="37"/>
    </row>
    <row r="281" spans="1:32" s="8" customFormat="1" ht="19.5" customHeight="1" x14ac:dyDescent="0.2">
      <c r="A281" s="37">
        <v>163</v>
      </c>
      <c r="B281" s="37" t="s">
        <v>354</v>
      </c>
      <c r="C281" s="37"/>
      <c r="D281" s="37" t="s">
        <v>35</v>
      </c>
      <c r="E281" s="37" t="s">
        <v>169</v>
      </c>
      <c r="F281" s="37" t="s">
        <v>170</v>
      </c>
      <c r="G281" s="38" t="s">
        <v>256</v>
      </c>
      <c r="H281" s="92">
        <v>20713350</v>
      </c>
      <c r="I281" s="38" t="s">
        <v>271</v>
      </c>
      <c r="J281" s="145" t="s">
        <v>394</v>
      </c>
      <c r="K281" s="145"/>
      <c r="L281" s="37" t="s">
        <v>80</v>
      </c>
      <c r="M281" s="37"/>
      <c r="N281" s="37" t="s">
        <v>389</v>
      </c>
      <c r="O281" s="38" t="s">
        <v>395</v>
      </c>
      <c r="P281" s="37" t="s">
        <v>391</v>
      </c>
      <c r="Q281" s="40">
        <v>44202</v>
      </c>
      <c r="R281" s="40"/>
      <c r="S281" s="40">
        <v>44209</v>
      </c>
      <c r="T281" s="37">
        <v>3</v>
      </c>
      <c r="U281" s="41" t="s">
        <v>365</v>
      </c>
      <c r="V281" s="110">
        <v>20713350</v>
      </c>
      <c r="W281" s="41"/>
      <c r="X281" s="73">
        <v>20713350</v>
      </c>
      <c r="Y281" s="38" t="s">
        <v>42</v>
      </c>
      <c r="Z281" s="38" t="s">
        <v>47</v>
      </c>
      <c r="AA281" s="122" t="s">
        <v>1522</v>
      </c>
      <c r="AB281" s="119">
        <v>280</v>
      </c>
      <c r="AC281" s="42" t="s">
        <v>175</v>
      </c>
      <c r="AD281" s="151" t="s">
        <v>176</v>
      </c>
      <c r="AE281" s="37"/>
      <c r="AF281" s="37"/>
    </row>
    <row r="282" spans="1:32" s="8" customFormat="1" ht="19.5" customHeight="1" x14ac:dyDescent="0.2">
      <c r="A282" s="37">
        <v>164</v>
      </c>
      <c r="B282" s="37" t="s">
        <v>354</v>
      </c>
      <c r="C282" s="37"/>
      <c r="D282" s="37" t="s">
        <v>35</v>
      </c>
      <c r="E282" s="37" t="s">
        <v>169</v>
      </c>
      <c r="F282" s="37" t="s">
        <v>170</v>
      </c>
      <c r="G282" s="38" t="s">
        <v>189</v>
      </c>
      <c r="H282" s="92">
        <v>99286650</v>
      </c>
      <c r="I282" s="38" t="s">
        <v>387</v>
      </c>
      <c r="J282" s="145" t="s">
        <v>396</v>
      </c>
      <c r="K282" s="145"/>
      <c r="L282" s="37" t="s">
        <v>80</v>
      </c>
      <c r="M282" s="37"/>
      <c r="N282" s="37" t="s">
        <v>389</v>
      </c>
      <c r="O282" s="38" t="s">
        <v>396</v>
      </c>
      <c r="P282" s="37" t="s">
        <v>391</v>
      </c>
      <c r="Q282" s="40">
        <v>44287</v>
      </c>
      <c r="R282" s="40"/>
      <c r="S282" s="40">
        <v>44317</v>
      </c>
      <c r="T282" s="37">
        <v>8</v>
      </c>
      <c r="U282" s="41" t="s">
        <v>365</v>
      </c>
      <c r="V282" s="110">
        <f>99286650-10356675</f>
        <v>88929975</v>
      </c>
      <c r="W282" s="41"/>
      <c r="X282" s="73">
        <f>99286650-10356675</f>
        <v>88929975</v>
      </c>
      <c r="Y282" s="38" t="s">
        <v>42</v>
      </c>
      <c r="Z282" s="38" t="s">
        <v>47</v>
      </c>
      <c r="AA282" s="122" t="s">
        <v>1522</v>
      </c>
      <c r="AB282" s="119">
        <v>281</v>
      </c>
      <c r="AC282" s="42" t="s">
        <v>175</v>
      </c>
      <c r="AD282" s="151" t="s">
        <v>176</v>
      </c>
      <c r="AE282" s="37"/>
      <c r="AF282" s="37"/>
    </row>
    <row r="283" spans="1:32" s="8" customFormat="1" ht="19.5" customHeight="1" x14ac:dyDescent="0.2">
      <c r="A283" s="37">
        <v>165</v>
      </c>
      <c r="B283" s="37" t="s">
        <v>354</v>
      </c>
      <c r="C283" s="37"/>
      <c r="D283" s="37" t="s">
        <v>35</v>
      </c>
      <c r="E283" s="37" t="s">
        <v>169</v>
      </c>
      <c r="F283" s="37" t="s">
        <v>170</v>
      </c>
      <c r="G283" s="38" t="s">
        <v>179</v>
      </c>
      <c r="H283" s="92">
        <v>70864000</v>
      </c>
      <c r="I283" s="38" t="s">
        <v>397</v>
      </c>
      <c r="J283" s="145" t="s">
        <v>398</v>
      </c>
      <c r="K283" s="145"/>
      <c r="L283" s="37" t="s">
        <v>80</v>
      </c>
      <c r="M283" s="37"/>
      <c r="N283" s="37" t="s">
        <v>389</v>
      </c>
      <c r="O283" s="38" t="s">
        <v>399</v>
      </c>
      <c r="P283" s="37" t="s">
        <v>391</v>
      </c>
      <c r="Q283" s="40">
        <v>44301</v>
      </c>
      <c r="R283" s="40"/>
      <c r="S283" s="40">
        <v>44330</v>
      </c>
      <c r="T283" s="37">
        <v>8</v>
      </c>
      <c r="U283" s="41" t="s">
        <v>365</v>
      </c>
      <c r="V283" s="110">
        <v>70864000</v>
      </c>
      <c r="W283" s="41"/>
      <c r="X283" s="73">
        <f>70864000-5701560</f>
        <v>65162440</v>
      </c>
      <c r="Y283" s="38" t="s">
        <v>42</v>
      </c>
      <c r="Z283" s="38" t="s">
        <v>47</v>
      </c>
      <c r="AA283" s="122" t="s">
        <v>1522</v>
      </c>
      <c r="AB283" s="119">
        <v>282</v>
      </c>
      <c r="AC283" s="42" t="s">
        <v>175</v>
      </c>
      <c r="AD283" s="151" t="s">
        <v>176</v>
      </c>
      <c r="AE283" s="37"/>
      <c r="AF283" s="37"/>
    </row>
    <row r="284" spans="1:32" s="8" customFormat="1" ht="19.5" customHeight="1" x14ac:dyDescent="0.2">
      <c r="A284" s="37">
        <v>166</v>
      </c>
      <c r="B284" s="37" t="s">
        <v>354</v>
      </c>
      <c r="C284" s="37"/>
      <c r="D284" s="37" t="s">
        <v>35</v>
      </c>
      <c r="E284" s="37" t="s">
        <v>169</v>
      </c>
      <c r="F284" s="37" t="s">
        <v>170</v>
      </c>
      <c r="G284" s="38" t="s">
        <v>189</v>
      </c>
      <c r="H284" s="92">
        <v>147391228</v>
      </c>
      <c r="I284" s="38" t="s">
        <v>146</v>
      </c>
      <c r="J284" s="145" t="s">
        <v>400</v>
      </c>
      <c r="K284" s="145"/>
      <c r="L284" s="37" t="s">
        <v>80</v>
      </c>
      <c r="M284" s="37"/>
      <c r="N284" s="37" t="s">
        <v>148</v>
      </c>
      <c r="O284" s="38" t="s">
        <v>401</v>
      </c>
      <c r="P284" s="37" t="s">
        <v>150</v>
      </c>
      <c r="Q284" s="40">
        <v>44209</v>
      </c>
      <c r="R284" s="40"/>
      <c r="S284" s="40">
        <v>44234</v>
      </c>
      <c r="T284" s="37" t="s">
        <v>402</v>
      </c>
      <c r="U284" s="41" t="s">
        <v>46</v>
      </c>
      <c r="V284" s="110">
        <v>147391228</v>
      </c>
      <c r="W284" s="41"/>
      <c r="X284" s="73">
        <v>147391228</v>
      </c>
      <c r="Y284" s="38" t="s">
        <v>42</v>
      </c>
      <c r="Z284" s="38" t="s">
        <v>47</v>
      </c>
      <c r="AA284" s="122" t="s">
        <v>1522</v>
      </c>
      <c r="AB284" s="119">
        <v>283</v>
      </c>
      <c r="AC284" s="42" t="s">
        <v>175</v>
      </c>
      <c r="AD284" s="151" t="s">
        <v>176</v>
      </c>
      <c r="AE284" s="37"/>
      <c r="AF284" s="37"/>
    </row>
    <row r="285" spans="1:32" s="8" customFormat="1" ht="19.5" customHeight="1" x14ac:dyDescent="0.2">
      <c r="A285" s="37">
        <v>167</v>
      </c>
      <c r="B285" s="37" t="s">
        <v>354</v>
      </c>
      <c r="C285" s="37"/>
      <c r="D285" s="37" t="s">
        <v>35</v>
      </c>
      <c r="E285" s="37" t="s">
        <v>169</v>
      </c>
      <c r="F285" s="37" t="s">
        <v>170</v>
      </c>
      <c r="G285" s="38" t="s">
        <v>189</v>
      </c>
      <c r="H285" s="92">
        <v>644908772</v>
      </c>
      <c r="I285" s="38" t="s">
        <v>146</v>
      </c>
      <c r="J285" s="145" t="s">
        <v>403</v>
      </c>
      <c r="K285" s="145"/>
      <c r="L285" s="37" t="s">
        <v>80</v>
      </c>
      <c r="M285" s="37"/>
      <c r="N285" s="37" t="s">
        <v>404</v>
      </c>
      <c r="O285" s="38" t="s">
        <v>405</v>
      </c>
      <c r="P285" s="37" t="s">
        <v>150</v>
      </c>
      <c r="Q285" s="40">
        <v>44209</v>
      </c>
      <c r="R285" s="40"/>
      <c r="S285" s="40">
        <v>44293</v>
      </c>
      <c r="T285" s="37">
        <v>10</v>
      </c>
      <c r="U285" s="41" t="s">
        <v>46</v>
      </c>
      <c r="V285" s="110">
        <f>644908772-21041216</f>
        <v>623867556</v>
      </c>
      <c r="W285" s="41"/>
      <c r="X285" s="73">
        <f>644908772-21041216</f>
        <v>623867556</v>
      </c>
      <c r="Y285" s="38" t="s">
        <v>42</v>
      </c>
      <c r="Z285" s="38" t="s">
        <v>47</v>
      </c>
      <c r="AA285" s="122" t="s">
        <v>1522</v>
      </c>
      <c r="AB285" s="119">
        <v>284</v>
      </c>
      <c r="AC285" s="42" t="s">
        <v>175</v>
      </c>
      <c r="AD285" s="151" t="s">
        <v>176</v>
      </c>
      <c r="AE285" s="37"/>
      <c r="AF285" s="37"/>
    </row>
    <row r="286" spans="1:32" s="8" customFormat="1" ht="19.5" customHeight="1" x14ac:dyDescent="0.2">
      <c r="A286" s="37">
        <v>168</v>
      </c>
      <c r="B286" s="37" t="s">
        <v>354</v>
      </c>
      <c r="C286" s="37"/>
      <c r="D286" s="37" t="s">
        <v>35</v>
      </c>
      <c r="E286" s="37" t="s">
        <v>169</v>
      </c>
      <c r="F286" s="37" t="s">
        <v>170</v>
      </c>
      <c r="G286" s="38" t="s">
        <v>189</v>
      </c>
      <c r="H286" s="92">
        <v>403000000</v>
      </c>
      <c r="I286" s="38" t="s">
        <v>360</v>
      </c>
      <c r="J286" s="145" t="s">
        <v>406</v>
      </c>
      <c r="K286" s="145"/>
      <c r="L286" s="37" t="s">
        <v>80</v>
      </c>
      <c r="M286" s="37"/>
      <c r="N286" s="37" t="s">
        <v>407</v>
      </c>
      <c r="O286" s="39" t="s">
        <v>361</v>
      </c>
      <c r="P286" s="37" t="s">
        <v>143</v>
      </c>
      <c r="Q286" s="40">
        <v>44209</v>
      </c>
      <c r="R286" s="40"/>
      <c r="S286" s="40">
        <v>44223</v>
      </c>
      <c r="T286" s="37">
        <v>11</v>
      </c>
      <c r="U286" s="41" t="s">
        <v>144</v>
      </c>
      <c r="V286" s="110">
        <v>403000000</v>
      </c>
      <c r="W286" s="41"/>
      <c r="X286" s="73">
        <v>403000000</v>
      </c>
      <c r="Y286" s="38" t="s">
        <v>42</v>
      </c>
      <c r="Z286" s="38" t="s">
        <v>47</v>
      </c>
      <c r="AA286" s="122" t="s">
        <v>1522</v>
      </c>
      <c r="AB286" s="119">
        <v>285</v>
      </c>
      <c r="AC286" s="42" t="s">
        <v>175</v>
      </c>
      <c r="AD286" s="151" t="s">
        <v>176</v>
      </c>
      <c r="AE286" s="37"/>
      <c r="AF286" s="37"/>
    </row>
    <row r="287" spans="1:32" s="8" customFormat="1" ht="19.5" customHeight="1" x14ac:dyDescent="0.2">
      <c r="A287" s="37">
        <v>169</v>
      </c>
      <c r="B287" s="37" t="s">
        <v>354</v>
      </c>
      <c r="C287" s="37"/>
      <c r="D287" s="37" t="s">
        <v>35</v>
      </c>
      <c r="E287" s="37" t="s">
        <v>169</v>
      </c>
      <c r="F287" s="37" t="s">
        <v>170</v>
      </c>
      <c r="G287" s="38" t="s">
        <v>38</v>
      </c>
      <c r="H287" s="92">
        <v>30000000</v>
      </c>
      <c r="I287" s="38" t="s">
        <v>89</v>
      </c>
      <c r="J287" s="145" t="s">
        <v>408</v>
      </c>
      <c r="K287" s="145"/>
      <c r="L287" s="37" t="s">
        <v>80</v>
      </c>
      <c r="M287" s="37"/>
      <c r="N287" s="37" t="s">
        <v>409</v>
      </c>
      <c r="O287" s="39" t="s">
        <v>408</v>
      </c>
      <c r="P287" s="37" t="s">
        <v>125</v>
      </c>
      <c r="Q287" s="40">
        <v>44242</v>
      </c>
      <c r="R287" s="40"/>
      <c r="S287" s="40">
        <v>44293</v>
      </c>
      <c r="T287" s="37">
        <v>4</v>
      </c>
      <c r="U287" s="41" t="s">
        <v>139</v>
      </c>
      <c r="V287" s="110">
        <v>30000000</v>
      </c>
      <c r="W287" s="41"/>
      <c r="X287" s="73">
        <v>30000000</v>
      </c>
      <c r="Y287" s="38" t="s">
        <v>42</v>
      </c>
      <c r="Z287" s="38" t="s">
        <v>47</v>
      </c>
      <c r="AA287" s="122" t="s">
        <v>1522</v>
      </c>
      <c r="AB287" s="119">
        <v>286</v>
      </c>
      <c r="AC287" s="42" t="s">
        <v>175</v>
      </c>
      <c r="AD287" s="151" t="s">
        <v>176</v>
      </c>
      <c r="AE287" s="37"/>
      <c r="AF287" s="37"/>
    </row>
    <row r="288" spans="1:32" s="8" customFormat="1" ht="19.5" customHeight="1" x14ac:dyDescent="0.2">
      <c r="A288" s="37">
        <v>170</v>
      </c>
      <c r="B288" s="37" t="s">
        <v>354</v>
      </c>
      <c r="C288" s="37"/>
      <c r="D288" s="37" t="s">
        <v>35</v>
      </c>
      <c r="E288" s="37" t="s">
        <v>169</v>
      </c>
      <c r="F288" s="37" t="s">
        <v>170</v>
      </c>
      <c r="G288" s="38" t="s">
        <v>38</v>
      </c>
      <c r="H288" s="92">
        <v>37000000</v>
      </c>
      <c r="I288" s="38" t="s">
        <v>89</v>
      </c>
      <c r="J288" s="145" t="s">
        <v>410</v>
      </c>
      <c r="K288" s="145"/>
      <c r="L288" s="37" t="s">
        <v>80</v>
      </c>
      <c r="M288" s="37"/>
      <c r="N288" s="37" t="s">
        <v>411</v>
      </c>
      <c r="O288" s="39" t="s">
        <v>410</v>
      </c>
      <c r="P288" s="37" t="s">
        <v>125</v>
      </c>
      <c r="Q288" s="40">
        <v>44242</v>
      </c>
      <c r="R288" s="40"/>
      <c r="S288" s="40">
        <v>44270</v>
      </c>
      <c r="T288" s="37">
        <v>10</v>
      </c>
      <c r="U288" s="41" t="s">
        <v>365</v>
      </c>
      <c r="V288" s="110">
        <v>37000000</v>
      </c>
      <c r="W288" s="41"/>
      <c r="X288" s="73">
        <f>37000000-1201900</f>
        <v>35798100</v>
      </c>
      <c r="Y288" s="38" t="s">
        <v>42</v>
      </c>
      <c r="Z288" s="38" t="s">
        <v>47</v>
      </c>
      <c r="AA288" s="122" t="s">
        <v>1522</v>
      </c>
      <c r="AB288" s="119">
        <v>287</v>
      </c>
      <c r="AC288" s="42" t="s">
        <v>175</v>
      </c>
      <c r="AD288" s="151" t="s">
        <v>176</v>
      </c>
      <c r="AE288" s="37"/>
      <c r="AF288" s="37"/>
    </row>
    <row r="289" spans="1:32" s="8" customFormat="1" ht="19.5" customHeight="1" x14ac:dyDescent="0.2">
      <c r="A289" s="37">
        <v>171</v>
      </c>
      <c r="B289" s="37" t="s">
        <v>354</v>
      </c>
      <c r="C289" s="37"/>
      <c r="D289" s="37" t="s">
        <v>35</v>
      </c>
      <c r="E289" s="37" t="s">
        <v>169</v>
      </c>
      <c r="F289" s="37" t="s">
        <v>170</v>
      </c>
      <c r="G289" s="38" t="s">
        <v>38</v>
      </c>
      <c r="H289" s="92">
        <v>9500000</v>
      </c>
      <c r="I289" s="38" t="s">
        <v>89</v>
      </c>
      <c r="J289" s="145" t="s">
        <v>412</v>
      </c>
      <c r="K289" s="145"/>
      <c r="L289" s="37" t="s">
        <v>80</v>
      </c>
      <c r="M289" s="37"/>
      <c r="N289" s="37">
        <v>72101506</v>
      </c>
      <c r="O289" s="39" t="s">
        <v>412</v>
      </c>
      <c r="P289" s="37" t="s">
        <v>125</v>
      </c>
      <c r="Q289" s="40">
        <v>44198</v>
      </c>
      <c r="R289" s="40"/>
      <c r="S289" s="40">
        <v>44216</v>
      </c>
      <c r="T289" s="37">
        <v>12</v>
      </c>
      <c r="U289" s="41" t="s">
        <v>365</v>
      </c>
      <c r="V289" s="110">
        <v>9500000</v>
      </c>
      <c r="W289" s="41"/>
      <c r="X289" s="73">
        <v>9500000</v>
      </c>
      <c r="Y289" s="38" t="s">
        <v>42</v>
      </c>
      <c r="Z289" s="38" t="s">
        <v>47</v>
      </c>
      <c r="AA289" s="122" t="s">
        <v>1522</v>
      </c>
      <c r="AB289" s="119">
        <v>288</v>
      </c>
      <c r="AC289" s="42" t="s">
        <v>175</v>
      </c>
      <c r="AD289" s="151" t="s">
        <v>176</v>
      </c>
      <c r="AE289" s="41"/>
      <c r="AF289" s="37"/>
    </row>
    <row r="290" spans="1:32" s="8" customFormat="1" ht="19.5" customHeight="1" x14ac:dyDescent="0.2">
      <c r="A290" s="37">
        <v>172</v>
      </c>
      <c r="B290" s="37" t="s">
        <v>354</v>
      </c>
      <c r="C290" s="37"/>
      <c r="D290" s="37" t="s">
        <v>35</v>
      </c>
      <c r="E290" s="37" t="s">
        <v>169</v>
      </c>
      <c r="F290" s="37" t="s">
        <v>37</v>
      </c>
      <c r="G290" s="38" t="s">
        <v>256</v>
      </c>
      <c r="H290" s="92">
        <v>36000000</v>
      </c>
      <c r="I290" s="38" t="s">
        <v>271</v>
      </c>
      <c r="J290" s="145" t="s">
        <v>413</v>
      </c>
      <c r="K290" s="145"/>
      <c r="L290" s="37" t="s">
        <v>80</v>
      </c>
      <c r="M290" s="37"/>
      <c r="N290" s="37" t="s">
        <v>198</v>
      </c>
      <c r="O290" s="38" t="s">
        <v>414</v>
      </c>
      <c r="P290" s="37" t="s">
        <v>82</v>
      </c>
      <c r="Q290" s="40">
        <v>44209</v>
      </c>
      <c r="R290" s="40"/>
      <c r="S290" s="40">
        <v>44218</v>
      </c>
      <c r="T290" s="37">
        <v>8</v>
      </c>
      <c r="U290" s="41" t="s">
        <v>83</v>
      </c>
      <c r="V290" s="110">
        <v>36000000</v>
      </c>
      <c r="W290" s="41">
        <v>4500000</v>
      </c>
      <c r="X290" s="73">
        <v>36000000</v>
      </c>
      <c r="Y290" s="38" t="s">
        <v>42</v>
      </c>
      <c r="Z290" s="38" t="s">
        <v>47</v>
      </c>
      <c r="AA290" s="122" t="s">
        <v>1522</v>
      </c>
      <c r="AB290" s="119">
        <v>289</v>
      </c>
      <c r="AC290" s="42" t="s">
        <v>175</v>
      </c>
      <c r="AD290" s="151" t="s">
        <v>176</v>
      </c>
      <c r="AE290" s="41" t="s">
        <v>84</v>
      </c>
      <c r="AF290" s="37"/>
    </row>
    <row r="291" spans="1:32" s="8" customFormat="1" ht="19.5" customHeight="1" x14ac:dyDescent="0.2">
      <c r="A291" s="37">
        <v>173</v>
      </c>
      <c r="B291" s="37" t="s">
        <v>354</v>
      </c>
      <c r="C291" s="37"/>
      <c r="D291" s="37" t="s">
        <v>35</v>
      </c>
      <c r="E291" s="37" t="s">
        <v>169</v>
      </c>
      <c r="F291" s="37" t="s">
        <v>170</v>
      </c>
      <c r="G291" s="38" t="s">
        <v>256</v>
      </c>
      <c r="H291" s="92">
        <v>54400000</v>
      </c>
      <c r="I291" s="38" t="s">
        <v>271</v>
      </c>
      <c r="J291" s="145" t="s">
        <v>415</v>
      </c>
      <c r="K291" s="145"/>
      <c r="L291" s="37" t="s">
        <v>80</v>
      </c>
      <c r="M291" s="37"/>
      <c r="N291" s="37" t="s">
        <v>198</v>
      </c>
      <c r="O291" s="38" t="s">
        <v>279</v>
      </c>
      <c r="P291" s="37" t="s">
        <v>82</v>
      </c>
      <c r="Q291" s="40">
        <v>44209</v>
      </c>
      <c r="R291" s="40"/>
      <c r="S291" s="40">
        <v>44218</v>
      </c>
      <c r="T291" s="37">
        <v>8</v>
      </c>
      <c r="U291" s="41" t="s">
        <v>83</v>
      </c>
      <c r="V291" s="110">
        <v>54400000</v>
      </c>
      <c r="W291" s="41">
        <v>6800000</v>
      </c>
      <c r="X291" s="73">
        <v>54400000</v>
      </c>
      <c r="Y291" s="38" t="s">
        <v>42</v>
      </c>
      <c r="Z291" s="38" t="s">
        <v>47</v>
      </c>
      <c r="AA291" s="122" t="s">
        <v>1522</v>
      </c>
      <c r="AB291" s="119">
        <v>290</v>
      </c>
      <c r="AC291" s="42" t="s">
        <v>175</v>
      </c>
      <c r="AD291" s="151" t="s">
        <v>176</v>
      </c>
      <c r="AE291" s="41" t="s">
        <v>84</v>
      </c>
      <c r="AF291" s="37"/>
    </row>
    <row r="292" spans="1:32" s="8" customFormat="1" ht="19.5" customHeight="1" x14ac:dyDescent="0.2">
      <c r="A292" s="37">
        <v>174</v>
      </c>
      <c r="B292" s="37" t="s">
        <v>354</v>
      </c>
      <c r="C292" s="37"/>
      <c r="D292" s="37" t="s">
        <v>35</v>
      </c>
      <c r="E292" s="37" t="s">
        <v>169</v>
      </c>
      <c r="F292" s="37" t="s">
        <v>170</v>
      </c>
      <c r="G292" s="38" t="s">
        <v>256</v>
      </c>
      <c r="H292" s="92">
        <v>1200000000</v>
      </c>
      <c r="I292" s="38" t="s">
        <v>271</v>
      </c>
      <c r="J292" s="145" t="s">
        <v>416</v>
      </c>
      <c r="K292" s="145"/>
      <c r="L292" s="37" t="s">
        <v>80</v>
      </c>
      <c r="M292" s="37"/>
      <c r="N292" s="37" t="s">
        <v>417</v>
      </c>
      <c r="O292" s="39" t="s">
        <v>418</v>
      </c>
      <c r="P292" s="37" t="s">
        <v>150</v>
      </c>
      <c r="Q292" s="40">
        <v>44209</v>
      </c>
      <c r="R292" s="40"/>
      <c r="S292" s="40">
        <v>44297</v>
      </c>
      <c r="T292" s="37">
        <v>12</v>
      </c>
      <c r="U292" s="41" t="s">
        <v>46</v>
      </c>
      <c r="V292" s="110">
        <v>1200000000</v>
      </c>
      <c r="W292" s="41"/>
      <c r="X292" s="73">
        <v>1200000000</v>
      </c>
      <c r="Y292" s="38" t="s">
        <v>42</v>
      </c>
      <c r="Z292" s="38" t="s">
        <v>47</v>
      </c>
      <c r="AA292" s="122" t="s">
        <v>1522</v>
      </c>
      <c r="AB292" s="119">
        <v>291</v>
      </c>
      <c r="AC292" s="42" t="s">
        <v>175</v>
      </c>
      <c r="AD292" s="151" t="s">
        <v>176</v>
      </c>
      <c r="AE292" s="41"/>
      <c r="AF292" s="37"/>
    </row>
    <row r="293" spans="1:32" s="8" customFormat="1" ht="19.5" customHeight="1" x14ac:dyDescent="0.2">
      <c r="A293" s="37">
        <v>175</v>
      </c>
      <c r="B293" s="37" t="s">
        <v>354</v>
      </c>
      <c r="C293" s="37"/>
      <c r="D293" s="37" t="s">
        <v>35</v>
      </c>
      <c r="E293" s="37" t="s">
        <v>169</v>
      </c>
      <c r="F293" s="37" t="s">
        <v>170</v>
      </c>
      <c r="G293" s="38" t="s">
        <v>256</v>
      </c>
      <c r="H293" s="92">
        <v>57000000</v>
      </c>
      <c r="I293" s="38" t="s">
        <v>271</v>
      </c>
      <c r="J293" s="145" t="s">
        <v>416</v>
      </c>
      <c r="K293" s="145"/>
      <c r="L293" s="37" t="s">
        <v>80</v>
      </c>
      <c r="M293" s="37"/>
      <c r="N293" s="37" t="s">
        <v>335</v>
      </c>
      <c r="O293" s="38" t="s">
        <v>419</v>
      </c>
      <c r="P293" s="37" t="s">
        <v>150</v>
      </c>
      <c r="Q293" s="40">
        <v>44251</v>
      </c>
      <c r="R293" s="40"/>
      <c r="S293" s="40">
        <v>44300</v>
      </c>
      <c r="T293" s="37">
        <v>3</v>
      </c>
      <c r="U293" s="41" t="s">
        <v>156</v>
      </c>
      <c r="V293" s="110">
        <v>57000000</v>
      </c>
      <c r="W293" s="41"/>
      <c r="X293" s="73">
        <v>57000000</v>
      </c>
      <c r="Y293" s="38" t="s">
        <v>42</v>
      </c>
      <c r="Z293" s="38" t="s">
        <v>47</v>
      </c>
      <c r="AA293" s="122" t="s">
        <v>1522</v>
      </c>
      <c r="AB293" s="119">
        <v>292</v>
      </c>
      <c r="AC293" s="42" t="s">
        <v>175</v>
      </c>
      <c r="AD293" s="151" t="s">
        <v>176</v>
      </c>
      <c r="AE293" s="37"/>
      <c r="AF293" s="37"/>
    </row>
    <row r="294" spans="1:32" s="8" customFormat="1" ht="19.5" customHeight="1" x14ac:dyDescent="0.2">
      <c r="A294" s="37">
        <v>176</v>
      </c>
      <c r="B294" s="37" t="s">
        <v>354</v>
      </c>
      <c r="C294" s="37"/>
      <c r="D294" s="37" t="s">
        <v>35</v>
      </c>
      <c r="E294" s="37" t="s">
        <v>169</v>
      </c>
      <c r="F294" s="37" t="s">
        <v>170</v>
      </c>
      <c r="G294" s="38" t="s">
        <v>256</v>
      </c>
      <c r="H294" s="92">
        <v>43000000</v>
      </c>
      <c r="I294" s="38" t="s">
        <v>420</v>
      </c>
      <c r="J294" s="145" t="s">
        <v>421</v>
      </c>
      <c r="K294" s="145"/>
      <c r="L294" s="37" t="s">
        <v>80</v>
      </c>
      <c r="M294" s="37"/>
      <c r="N294" s="37" t="s">
        <v>335</v>
      </c>
      <c r="O294" s="38" t="s">
        <v>422</v>
      </c>
      <c r="P294" s="37" t="s">
        <v>150</v>
      </c>
      <c r="Q294" s="40">
        <v>44251</v>
      </c>
      <c r="R294" s="40"/>
      <c r="S294" s="40">
        <v>44300</v>
      </c>
      <c r="T294" s="37">
        <v>7</v>
      </c>
      <c r="U294" s="41" t="s">
        <v>156</v>
      </c>
      <c r="V294" s="110">
        <v>43000000</v>
      </c>
      <c r="W294" s="41"/>
      <c r="X294" s="73">
        <v>43000000</v>
      </c>
      <c r="Y294" s="38" t="s">
        <v>42</v>
      </c>
      <c r="Z294" s="38" t="s">
        <v>47</v>
      </c>
      <c r="AA294" s="122" t="s">
        <v>1522</v>
      </c>
      <c r="AB294" s="119">
        <v>293</v>
      </c>
      <c r="AC294" s="42" t="s">
        <v>175</v>
      </c>
      <c r="AD294" s="151" t="s">
        <v>176</v>
      </c>
      <c r="AE294" s="37"/>
      <c r="AF294" s="37"/>
    </row>
    <row r="295" spans="1:32" s="8" customFormat="1" ht="19.5" customHeight="1" x14ac:dyDescent="0.2">
      <c r="A295" s="37">
        <v>177</v>
      </c>
      <c r="B295" s="37" t="s">
        <v>354</v>
      </c>
      <c r="C295" s="37"/>
      <c r="D295" s="37" t="s">
        <v>35</v>
      </c>
      <c r="E295" s="37" t="s">
        <v>169</v>
      </c>
      <c r="F295" s="37" t="s">
        <v>78</v>
      </c>
      <c r="G295" s="38" t="s">
        <v>38</v>
      </c>
      <c r="H295" s="92">
        <v>37000000</v>
      </c>
      <c r="I295" s="38" t="s">
        <v>153</v>
      </c>
      <c r="J295" s="145" t="s">
        <v>423</v>
      </c>
      <c r="K295" s="145"/>
      <c r="L295" s="37" t="s">
        <v>80</v>
      </c>
      <c r="M295" s="37"/>
      <c r="N295" s="37">
        <v>72151800</v>
      </c>
      <c r="O295" s="38" t="s">
        <v>424</v>
      </c>
      <c r="P295" s="37" t="s">
        <v>125</v>
      </c>
      <c r="Q295" s="40">
        <v>44333</v>
      </c>
      <c r="R295" s="40"/>
      <c r="S295" s="40">
        <v>44378</v>
      </c>
      <c r="T295" s="37">
        <v>4</v>
      </c>
      <c r="U295" s="41" t="s">
        <v>139</v>
      </c>
      <c r="V295" s="110">
        <v>37000000</v>
      </c>
      <c r="W295" s="41"/>
      <c r="X295" s="73">
        <v>37000000</v>
      </c>
      <c r="Y295" s="38" t="s">
        <v>42</v>
      </c>
      <c r="Z295" s="38" t="s">
        <v>47</v>
      </c>
      <c r="AA295" s="122" t="s">
        <v>1522</v>
      </c>
      <c r="AB295" s="119">
        <v>294</v>
      </c>
      <c r="AC295" s="42" t="s">
        <v>175</v>
      </c>
      <c r="AD295" s="151" t="s">
        <v>176</v>
      </c>
      <c r="AE295" s="37"/>
      <c r="AF295" s="37"/>
    </row>
    <row r="296" spans="1:32" s="8" customFormat="1" ht="19.5" customHeight="1" x14ac:dyDescent="0.2">
      <c r="A296" s="37">
        <v>178</v>
      </c>
      <c r="B296" s="37" t="s">
        <v>354</v>
      </c>
      <c r="C296" s="37"/>
      <c r="D296" s="37" t="s">
        <v>35</v>
      </c>
      <c r="E296" s="37" t="s">
        <v>169</v>
      </c>
      <c r="F296" s="37" t="s">
        <v>170</v>
      </c>
      <c r="G296" s="38" t="s">
        <v>256</v>
      </c>
      <c r="H296" s="92">
        <v>10000000</v>
      </c>
      <c r="I296" s="38" t="s">
        <v>271</v>
      </c>
      <c r="J296" s="145" t="s">
        <v>1519</v>
      </c>
      <c r="K296" s="145"/>
      <c r="L296" s="37" t="s">
        <v>80</v>
      </c>
      <c r="M296" s="37"/>
      <c r="N296" s="37" t="s">
        <v>425</v>
      </c>
      <c r="O296" s="38" t="s">
        <v>426</v>
      </c>
      <c r="P296" s="37" t="s">
        <v>125</v>
      </c>
      <c r="Q296" s="40">
        <v>44229</v>
      </c>
      <c r="R296" s="40"/>
      <c r="S296" s="40">
        <v>43881</v>
      </c>
      <c r="T296" s="37">
        <v>5</v>
      </c>
      <c r="U296" s="41" t="s">
        <v>139</v>
      </c>
      <c r="V296" s="110">
        <v>10000000</v>
      </c>
      <c r="W296" s="41"/>
      <c r="X296" s="73">
        <v>10000000</v>
      </c>
      <c r="Y296" s="38" t="s">
        <v>42</v>
      </c>
      <c r="Z296" s="38" t="s">
        <v>47</v>
      </c>
      <c r="AA296" s="122" t="s">
        <v>1522</v>
      </c>
      <c r="AB296" s="119">
        <v>295</v>
      </c>
      <c r="AC296" s="42" t="s">
        <v>175</v>
      </c>
      <c r="AD296" s="151" t="s">
        <v>176</v>
      </c>
      <c r="AE296" s="41"/>
      <c r="AF296" s="37"/>
    </row>
    <row r="297" spans="1:32" s="8" customFormat="1" ht="19.5" customHeight="1" x14ac:dyDescent="0.2">
      <c r="A297" s="37">
        <v>550</v>
      </c>
      <c r="B297" s="37" t="s">
        <v>33</v>
      </c>
      <c r="C297" s="37" t="s">
        <v>77</v>
      </c>
      <c r="D297" s="37" t="s">
        <v>35</v>
      </c>
      <c r="E297" s="37" t="s">
        <v>169</v>
      </c>
      <c r="F297" s="37" t="s">
        <v>78</v>
      </c>
      <c r="G297" s="37" t="s">
        <v>38</v>
      </c>
      <c r="H297" s="92">
        <v>10000000</v>
      </c>
      <c r="I297" s="38" t="s">
        <v>153</v>
      </c>
      <c r="J297" s="38" t="s">
        <v>427</v>
      </c>
      <c r="K297" s="37" t="s">
        <v>41</v>
      </c>
      <c r="L297" s="37" t="s">
        <v>80</v>
      </c>
      <c r="M297" s="37"/>
      <c r="N297" s="37" t="s">
        <v>428</v>
      </c>
      <c r="O297" s="38" t="s">
        <v>429</v>
      </c>
      <c r="P297" s="37" t="s">
        <v>134</v>
      </c>
      <c r="Q297" s="40">
        <v>44250</v>
      </c>
      <c r="R297" s="40"/>
      <c r="S297" s="40">
        <v>44278</v>
      </c>
      <c r="T297" s="37">
        <v>4</v>
      </c>
      <c r="U297" s="41" t="s">
        <v>139</v>
      </c>
      <c r="V297" s="110">
        <v>10000000</v>
      </c>
      <c r="W297" s="41"/>
      <c r="X297" s="73">
        <v>10000000</v>
      </c>
      <c r="Y297" s="38" t="s">
        <v>42</v>
      </c>
      <c r="Z297" s="38" t="s">
        <v>47</v>
      </c>
      <c r="AA297" s="122" t="s">
        <v>1522</v>
      </c>
      <c r="AB297" s="119">
        <v>296</v>
      </c>
      <c r="AC297" s="42" t="s">
        <v>49</v>
      </c>
      <c r="AD297" s="37" t="s">
        <v>1523</v>
      </c>
      <c r="AE297" s="41" t="s">
        <v>430</v>
      </c>
      <c r="AF297" s="37" t="s">
        <v>76</v>
      </c>
    </row>
    <row r="298" spans="1:32" s="8" customFormat="1" ht="19.5" customHeight="1" x14ac:dyDescent="0.2">
      <c r="A298" s="37">
        <v>551</v>
      </c>
      <c r="B298" s="37" t="s">
        <v>167</v>
      </c>
      <c r="C298" s="37" t="s">
        <v>168</v>
      </c>
      <c r="D298" s="37" t="s">
        <v>35</v>
      </c>
      <c r="E298" s="37" t="s">
        <v>169</v>
      </c>
      <c r="F298" s="37" t="s">
        <v>37</v>
      </c>
      <c r="G298" s="38" t="s">
        <v>288</v>
      </c>
      <c r="H298" s="92">
        <v>12600000</v>
      </c>
      <c r="I298" s="38" t="s">
        <v>289</v>
      </c>
      <c r="J298" s="38" t="s">
        <v>431</v>
      </c>
      <c r="K298" s="37"/>
      <c r="L298" s="37"/>
      <c r="M298" s="37"/>
      <c r="N298" s="37">
        <v>80161506</v>
      </c>
      <c r="O298" s="38" t="s">
        <v>432</v>
      </c>
      <c r="P298" s="37" t="s">
        <v>1461</v>
      </c>
      <c r="Q298" s="155">
        <v>44249</v>
      </c>
      <c r="R298" s="40"/>
      <c r="S298" s="155">
        <v>44255</v>
      </c>
      <c r="T298" s="37">
        <v>8</v>
      </c>
      <c r="U298" s="41" t="s">
        <v>83</v>
      </c>
      <c r="V298" s="110">
        <v>12600000</v>
      </c>
      <c r="W298" s="41">
        <v>1800000</v>
      </c>
      <c r="X298" s="73">
        <v>12600000</v>
      </c>
      <c r="Y298" s="38" t="s">
        <v>42</v>
      </c>
      <c r="Z298" s="38" t="s">
        <v>47</v>
      </c>
      <c r="AA298" s="122" t="s">
        <v>1522</v>
      </c>
      <c r="AB298" s="119">
        <v>297</v>
      </c>
      <c r="AC298" s="42" t="s">
        <v>175</v>
      </c>
      <c r="AD298" s="151" t="s">
        <v>176</v>
      </c>
      <c r="AE298" s="41" t="s">
        <v>1344</v>
      </c>
      <c r="AF298" s="37" t="s">
        <v>76</v>
      </c>
    </row>
    <row r="299" spans="1:32" s="8" customFormat="1" ht="19.5" customHeight="1" x14ac:dyDescent="0.2">
      <c r="A299" s="37">
        <v>191</v>
      </c>
      <c r="B299" s="37" t="s">
        <v>167</v>
      </c>
      <c r="C299" s="37" t="s">
        <v>168</v>
      </c>
      <c r="D299" s="37" t="s">
        <v>433</v>
      </c>
      <c r="E299" s="37" t="s">
        <v>434</v>
      </c>
      <c r="F299" s="37" t="s">
        <v>435</v>
      </c>
      <c r="G299" s="38" t="s">
        <v>436</v>
      </c>
      <c r="H299" s="92">
        <v>46200000</v>
      </c>
      <c r="I299" s="38" t="s">
        <v>437</v>
      </c>
      <c r="J299" s="38" t="s">
        <v>438</v>
      </c>
      <c r="K299" s="37" t="s">
        <v>439</v>
      </c>
      <c r="L299" s="37"/>
      <c r="M299" s="37" t="s">
        <v>440</v>
      </c>
      <c r="N299" s="37">
        <v>80111600</v>
      </c>
      <c r="O299" s="39" t="s">
        <v>441</v>
      </c>
      <c r="P299" s="37" t="s">
        <v>82</v>
      </c>
      <c r="Q299" s="40">
        <v>44203</v>
      </c>
      <c r="R299" s="40"/>
      <c r="S299" s="40">
        <v>44208</v>
      </c>
      <c r="T299" s="37">
        <v>11</v>
      </c>
      <c r="U299" s="41" t="s">
        <v>83</v>
      </c>
      <c r="V299" s="110">
        <v>46200000</v>
      </c>
      <c r="W299" s="41"/>
      <c r="X299" s="73">
        <v>46200000</v>
      </c>
      <c r="Y299" s="37" t="s">
        <v>42</v>
      </c>
      <c r="Z299" s="37" t="s">
        <v>47</v>
      </c>
      <c r="AA299" s="156" t="s">
        <v>1522</v>
      </c>
      <c r="AB299" s="37">
        <v>298</v>
      </c>
      <c r="AC299" s="42" t="s">
        <v>442</v>
      </c>
      <c r="AD299" s="37" t="s">
        <v>1531</v>
      </c>
      <c r="AE299" s="41" t="s">
        <v>1344</v>
      </c>
      <c r="AF299" s="37" t="s">
        <v>76</v>
      </c>
    </row>
    <row r="300" spans="1:32" s="8" customFormat="1" ht="19.5" customHeight="1" x14ac:dyDescent="0.2">
      <c r="A300" s="37">
        <v>192</v>
      </c>
      <c r="B300" s="37" t="s">
        <v>167</v>
      </c>
      <c r="C300" s="37" t="s">
        <v>168</v>
      </c>
      <c r="D300" s="37" t="s">
        <v>433</v>
      </c>
      <c r="E300" s="37" t="s">
        <v>434</v>
      </c>
      <c r="F300" s="37" t="s">
        <v>435</v>
      </c>
      <c r="G300" s="38" t="s">
        <v>436</v>
      </c>
      <c r="H300" s="92">
        <v>36300000</v>
      </c>
      <c r="I300" s="38" t="s">
        <v>437</v>
      </c>
      <c r="J300" s="38" t="s">
        <v>438</v>
      </c>
      <c r="K300" s="37" t="s">
        <v>439</v>
      </c>
      <c r="L300" s="37"/>
      <c r="M300" s="37" t="s">
        <v>440</v>
      </c>
      <c r="N300" s="37">
        <v>80111600</v>
      </c>
      <c r="O300" s="39" t="s">
        <v>443</v>
      </c>
      <c r="P300" s="37" t="s">
        <v>1461</v>
      </c>
      <c r="Q300" s="40">
        <v>44211</v>
      </c>
      <c r="R300" s="40"/>
      <c r="S300" s="40">
        <v>44221</v>
      </c>
      <c r="T300" s="37">
        <v>11</v>
      </c>
      <c r="U300" s="41" t="s">
        <v>83</v>
      </c>
      <c r="V300" s="110">
        <v>36300000</v>
      </c>
      <c r="W300" s="41"/>
      <c r="X300" s="73">
        <v>36300000</v>
      </c>
      <c r="Y300" s="37" t="s">
        <v>42</v>
      </c>
      <c r="Z300" s="37" t="s">
        <v>47</v>
      </c>
      <c r="AA300" s="156" t="s">
        <v>1522</v>
      </c>
      <c r="AB300" s="37">
        <v>299</v>
      </c>
      <c r="AC300" s="42" t="s">
        <v>442</v>
      </c>
      <c r="AD300" s="37" t="s">
        <v>1531</v>
      </c>
      <c r="AE300" s="41" t="s">
        <v>1344</v>
      </c>
      <c r="AF300" s="37" t="s">
        <v>76</v>
      </c>
    </row>
    <row r="301" spans="1:32" s="8" customFormat="1" ht="19.5" customHeight="1" x14ac:dyDescent="0.2">
      <c r="A301" s="37">
        <v>193</v>
      </c>
      <c r="B301" s="37" t="s">
        <v>167</v>
      </c>
      <c r="C301" s="37" t="s">
        <v>168</v>
      </c>
      <c r="D301" s="37" t="s">
        <v>433</v>
      </c>
      <c r="E301" s="37" t="s">
        <v>169</v>
      </c>
      <c r="F301" s="37" t="s">
        <v>444</v>
      </c>
      <c r="G301" s="38" t="s">
        <v>436</v>
      </c>
      <c r="H301" s="92">
        <v>21000000</v>
      </c>
      <c r="I301" s="38" t="s">
        <v>445</v>
      </c>
      <c r="J301" s="38" t="s">
        <v>446</v>
      </c>
      <c r="K301" s="37" t="s">
        <v>439</v>
      </c>
      <c r="L301" s="37"/>
      <c r="M301" s="37" t="s">
        <v>440</v>
      </c>
      <c r="N301" s="37">
        <v>80111600</v>
      </c>
      <c r="O301" s="39" t="s">
        <v>447</v>
      </c>
      <c r="P301" s="37" t="s">
        <v>82</v>
      </c>
      <c r="Q301" s="40">
        <v>44228</v>
      </c>
      <c r="R301" s="40"/>
      <c r="S301" s="40">
        <v>44242</v>
      </c>
      <c r="T301" s="37">
        <v>5</v>
      </c>
      <c r="U301" s="41" t="s">
        <v>83</v>
      </c>
      <c r="V301" s="110">
        <f>21000000+34000000</f>
        <v>55000000</v>
      </c>
      <c r="W301" s="41"/>
      <c r="X301" s="73">
        <f>21000000+34000000</f>
        <v>55000000</v>
      </c>
      <c r="Y301" s="37" t="s">
        <v>42</v>
      </c>
      <c r="Z301" s="37" t="s">
        <v>47</v>
      </c>
      <c r="AA301" s="156" t="s">
        <v>1522</v>
      </c>
      <c r="AB301" s="37">
        <v>300</v>
      </c>
      <c r="AC301" s="42" t="s">
        <v>442</v>
      </c>
      <c r="AD301" s="37" t="s">
        <v>1531</v>
      </c>
      <c r="AE301" s="41" t="s">
        <v>1344</v>
      </c>
      <c r="AF301" s="37" t="s">
        <v>76</v>
      </c>
    </row>
    <row r="302" spans="1:32" s="8" customFormat="1" ht="19.5" customHeight="1" x14ac:dyDescent="0.2">
      <c r="A302" s="37">
        <v>194</v>
      </c>
      <c r="B302" s="37" t="s">
        <v>167</v>
      </c>
      <c r="C302" s="37" t="s">
        <v>168</v>
      </c>
      <c r="D302" s="37" t="s">
        <v>433</v>
      </c>
      <c r="E302" s="37" t="s">
        <v>169</v>
      </c>
      <c r="F302" s="37" t="s">
        <v>444</v>
      </c>
      <c r="G302" s="38" t="s">
        <v>436</v>
      </c>
      <c r="H302" s="92">
        <v>46200000</v>
      </c>
      <c r="I302" s="38" t="s">
        <v>445</v>
      </c>
      <c r="J302" s="38" t="s">
        <v>448</v>
      </c>
      <c r="K302" s="37" t="s">
        <v>439</v>
      </c>
      <c r="L302" s="37"/>
      <c r="M302" s="37" t="s">
        <v>440</v>
      </c>
      <c r="N302" s="37">
        <v>80111600</v>
      </c>
      <c r="O302" s="39" t="s">
        <v>449</v>
      </c>
      <c r="P302" s="37" t="s">
        <v>1461</v>
      </c>
      <c r="Q302" s="40">
        <v>44203</v>
      </c>
      <c r="R302" s="40"/>
      <c r="S302" s="40">
        <v>44208</v>
      </c>
      <c r="T302" s="37">
        <v>11</v>
      </c>
      <c r="U302" s="41" t="s">
        <v>83</v>
      </c>
      <c r="V302" s="110">
        <v>46200000</v>
      </c>
      <c r="W302" s="41"/>
      <c r="X302" s="73">
        <v>46200000</v>
      </c>
      <c r="Y302" s="37" t="s">
        <v>42</v>
      </c>
      <c r="Z302" s="37" t="s">
        <v>47</v>
      </c>
      <c r="AA302" s="156" t="s">
        <v>1522</v>
      </c>
      <c r="AB302" s="37">
        <v>301</v>
      </c>
      <c r="AC302" s="42" t="s">
        <v>442</v>
      </c>
      <c r="AD302" s="37" t="s">
        <v>1531</v>
      </c>
      <c r="AE302" s="41" t="s">
        <v>1344</v>
      </c>
      <c r="AF302" s="37" t="s">
        <v>76</v>
      </c>
    </row>
    <row r="303" spans="1:32" s="8" customFormat="1" ht="19.5" customHeight="1" x14ac:dyDescent="0.2">
      <c r="A303" s="37">
        <v>195</v>
      </c>
      <c r="B303" s="37" t="s">
        <v>167</v>
      </c>
      <c r="C303" s="37" t="s">
        <v>168</v>
      </c>
      <c r="D303" s="37" t="s">
        <v>433</v>
      </c>
      <c r="E303" s="37" t="s">
        <v>169</v>
      </c>
      <c r="F303" s="37" t="s">
        <v>444</v>
      </c>
      <c r="G303" s="38" t="s">
        <v>436</v>
      </c>
      <c r="H303" s="92">
        <v>46200000</v>
      </c>
      <c r="I303" s="38" t="s">
        <v>445</v>
      </c>
      <c r="J303" s="38" t="s">
        <v>446</v>
      </c>
      <c r="K303" s="37" t="s">
        <v>439</v>
      </c>
      <c r="L303" s="37"/>
      <c r="M303" s="37" t="s">
        <v>440</v>
      </c>
      <c r="N303" s="37">
        <v>80111600</v>
      </c>
      <c r="O303" s="39" t="s">
        <v>450</v>
      </c>
      <c r="P303" s="37" t="s">
        <v>82</v>
      </c>
      <c r="Q303" s="40">
        <v>44203</v>
      </c>
      <c r="R303" s="40"/>
      <c r="S303" s="40">
        <v>44208</v>
      </c>
      <c r="T303" s="37">
        <v>11</v>
      </c>
      <c r="U303" s="41" t="s">
        <v>83</v>
      </c>
      <c r="V303" s="110">
        <v>46200000</v>
      </c>
      <c r="W303" s="41"/>
      <c r="X303" s="73">
        <v>46200000</v>
      </c>
      <c r="Y303" s="37" t="s">
        <v>42</v>
      </c>
      <c r="Z303" s="37" t="s">
        <v>47</v>
      </c>
      <c r="AA303" s="156" t="s">
        <v>1522</v>
      </c>
      <c r="AB303" s="37">
        <v>302</v>
      </c>
      <c r="AC303" s="42" t="s">
        <v>442</v>
      </c>
      <c r="AD303" s="37" t="s">
        <v>1531</v>
      </c>
      <c r="AE303" s="41" t="s">
        <v>1344</v>
      </c>
      <c r="AF303" s="37" t="s">
        <v>76</v>
      </c>
    </row>
    <row r="304" spans="1:32" s="8" customFormat="1" ht="19.5" customHeight="1" x14ac:dyDescent="0.2">
      <c r="A304" s="37">
        <v>196</v>
      </c>
      <c r="B304" s="37" t="s">
        <v>167</v>
      </c>
      <c r="C304" s="37" t="s">
        <v>168</v>
      </c>
      <c r="D304" s="37" t="s">
        <v>433</v>
      </c>
      <c r="E304" s="37" t="s">
        <v>169</v>
      </c>
      <c r="F304" s="37" t="s">
        <v>444</v>
      </c>
      <c r="G304" s="38" t="s">
        <v>436</v>
      </c>
      <c r="H304" s="92">
        <v>35200000</v>
      </c>
      <c r="I304" s="38" t="s">
        <v>445</v>
      </c>
      <c r="J304" s="38" t="s">
        <v>448</v>
      </c>
      <c r="K304" s="37" t="s">
        <v>439</v>
      </c>
      <c r="L304" s="37"/>
      <c r="M304" s="37" t="s">
        <v>440</v>
      </c>
      <c r="N304" s="37">
        <v>80111600</v>
      </c>
      <c r="O304" s="39" t="s">
        <v>449</v>
      </c>
      <c r="P304" s="37" t="s">
        <v>1461</v>
      </c>
      <c r="Q304" s="40">
        <v>44203</v>
      </c>
      <c r="R304" s="40"/>
      <c r="S304" s="40">
        <v>44208</v>
      </c>
      <c r="T304" s="37">
        <v>11</v>
      </c>
      <c r="U304" s="41" t="s">
        <v>83</v>
      </c>
      <c r="V304" s="110">
        <v>35200000</v>
      </c>
      <c r="W304" s="41"/>
      <c r="X304" s="73">
        <v>35200000</v>
      </c>
      <c r="Y304" s="37" t="s">
        <v>42</v>
      </c>
      <c r="Z304" s="37" t="s">
        <v>47</v>
      </c>
      <c r="AA304" s="156" t="s">
        <v>1522</v>
      </c>
      <c r="AB304" s="37">
        <v>303</v>
      </c>
      <c r="AC304" s="42" t="s">
        <v>442</v>
      </c>
      <c r="AD304" s="37" t="s">
        <v>1531</v>
      </c>
      <c r="AE304" s="41" t="s">
        <v>1344</v>
      </c>
      <c r="AF304" s="37" t="s">
        <v>76</v>
      </c>
    </row>
    <row r="305" spans="1:32" s="8" customFormat="1" ht="19.5" customHeight="1" x14ac:dyDescent="0.2">
      <c r="A305" s="37">
        <v>197</v>
      </c>
      <c r="B305" s="37" t="s">
        <v>167</v>
      </c>
      <c r="C305" s="37" t="s">
        <v>168</v>
      </c>
      <c r="D305" s="37" t="s">
        <v>433</v>
      </c>
      <c r="E305" s="37" t="s">
        <v>169</v>
      </c>
      <c r="F305" s="37" t="s">
        <v>444</v>
      </c>
      <c r="G305" s="38" t="s">
        <v>436</v>
      </c>
      <c r="H305" s="92">
        <v>55000000</v>
      </c>
      <c r="I305" s="38" t="s">
        <v>445</v>
      </c>
      <c r="J305" s="38" t="s">
        <v>446</v>
      </c>
      <c r="K305" s="37" t="s">
        <v>439</v>
      </c>
      <c r="L305" s="37"/>
      <c r="M305" s="37" t="s">
        <v>440</v>
      </c>
      <c r="N305" s="37">
        <v>80111600</v>
      </c>
      <c r="O305" s="39" t="s">
        <v>451</v>
      </c>
      <c r="P305" s="37" t="s">
        <v>82</v>
      </c>
      <c r="Q305" s="40">
        <v>44203</v>
      </c>
      <c r="R305" s="40"/>
      <c r="S305" s="40">
        <v>44208</v>
      </c>
      <c r="T305" s="37">
        <v>11</v>
      </c>
      <c r="U305" s="41" t="s">
        <v>83</v>
      </c>
      <c r="V305" s="110">
        <v>55000000</v>
      </c>
      <c r="W305" s="41"/>
      <c r="X305" s="73">
        <v>55000000</v>
      </c>
      <c r="Y305" s="37" t="s">
        <v>42</v>
      </c>
      <c r="Z305" s="37" t="s">
        <v>47</v>
      </c>
      <c r="AA305" s="156" t="s">
        <v>1522</v>
      </c>
      <c r="AB305" s="37">
        <v>304</v>
      </c>
      <c r="AC305" s="42" t="s">
        <v>442</v>
      </c>
      <c r="AD305" s="37" t="s">
        <v>1531</v>
      </c>
      <c r="AE305" s="41" t="s">
        <v>1344</v>
      </c>
      <c r="AF305" s="37" t="s">
        <v>76</v>
      </c>
    </row>
    <row r="306" spans="1:32" s="8" customFormat="1" ht="19.5" customHeight="1" x14ac:dyDescent="0.2">
      <c r="A306" s="37">
        <v>198</v>
      </c>
      <c r="B306" s="37" t="s">
        <v>354</v>
      </c>
      <c r="C306" s="37" t="s">
        <v>452</v>
      </c>
      <c r="D306" s="37" t="s">
        <v>433</v>
      </c>
      <c r="E306" s="37" t="s">
        <v>169</v>
      </c>
      <c r="F306" s="37" t="s">
        <v>453</v>
      </c>
      <c r="G306" s="38" t="s">
        <v>454</v>
      </c>
      <c r="H306" s="92">
        <v>857950000</v>
      </c>
      <c r="I306" s="38" t="s">
        <v>455</v>
      </c>
      <c r="J306" s="145" t="s">
        <v>456</v>
      </c>
      <c r="K306" s="145" t="s">
        <v>439</v>
      </c>
      <c r="L306" s="37" t="s">
        <v>80</v>
      </c>
      <c r="M306" s="37" t="s">
        <v>457</v>
      </c>
      <c r="N306" s="37" t="s">
        <v>458</v>
      </c>
      <c r="O306" s="38" t="s">
        <v>459</v>
      </c>
      <c r="P306" s="37"/>
      <c r="Q306" s="74">
        <v>44291</v>
      </c>
      <c r="R306" s="40"/>
      <c r="S306" s="74">
        <v>44328</v>
      </c>
      <c r="T306" s="37">
        <v>11</v>
      </c>
      <c r="U306" s="41" t="s">
        <v>365</v>
      </c>
      <c r="V306" s="110">
        <v>857950000</v>
      </c>
      <c r="W306" s="41"/>
      <c r="X306" s="73">
        <v>857950000</v>
      </c>
      <c r="Y306" s="38" t="s">
        <v>42</v>
      </c>
      <c r="Z306" s="38" t="s">
        <v>47</v>
      </c>
      <c r="AA306" s="122" t="s">
        <v>1522</v>
      </c>
      <c r="AB306" s="119">
        <v>305</v>
      </c>
      <c r="AC306" s="42" t="s">
        <v>442</v>
      </c>
      <c r="AD306" s="37" t="s">
        <v>1524</v>
      </c>
      <c r="AE306" s="41"/>
      <c r="AF306" s="37"/>
    </row>
    <row r="307" spans="1:32" s="8" customFormat="1" ht="19.5" customHeight="1" x14ac:dyDescent="0.2">
      <c r="A307" s="37">
        <v>199</v>
      </c>
      <c r="B307" s="37" t="s">
        <v>354</v>
      </c>
      <c r="C307" s="37" t="s">
        <v>452</v>
      </c>
      <c r="D307" s="37" t="s">
        <v>433</v>
      </c>
      <c r="E307" s="37" t="s">
        <v>169</v>
      </c>
      <c r="F307" s="37" t="s">
        <v>453</v>
      </c>
      <c r="G307" s="38" t="s">
        <v>454</v>
      </c>
      <c r="H307" s="92">
        <v>150000000</v>
      </c>
      <c r="I307" s="38" t="s">
        <v>455</v>
      </c>
      <c r="J307" s="145" t="s">
        <v>460</v>
      </c>
      <c r="K307" s="145" t="s">
        <v>439</v>
      </c>
      <c r="L307" s="37" t="s">
        <v>80</v>
      </c>
      <c r="M307" s="37" t="s">
        <v>457</v>
      </c>
      <c r="N307" s="37" t="s">
        <v>72</v>
      </c>
      <c r="O307" s="38" t="s">
        <v>461</v>
      </c>
      <c r="P307" s="37" t="s">
        <v>1280</v>
      </c>
      <c r="Q307" s="40"/>
      <c r="R307" s="40"/>
      <c r="S307" s="40"/>
      <c r="T307" s="37"/>
      <c r="U307" s="41" t="s">
        <v>72</v>
      </c>
      <c r="V307" s="110">
        <v>150000000</v>
      </c>
      <c r="W307" s="41"/>
      <c r="X307" s="73">
        <v>150000000</v>
      </c>
      <c r="Y307" s="38" t="s">
        <v>42</v>
      </c>
      <c r="Z307" s="38" t="s">
        <v>47</v>
      </c>
      <c r="AA307" s="122" t="s">
        <v>1522</v>
      </c>
      <c r="AB307" s="119">
        <v>306</v>
      </c>
      <c r="AC307" s="42" t="s">
        <v>442</v>
      </c>
      <c r="AD307" s="37" t="s">
        <v>1524</v>
      </c>
      <c r="AE307" s="37"/>
      <c r="AF307" s="37"/>
    </row>
    <row r="308" spans="1:32" s="8" customFormat="1" ht="19.5" customHeight="1" x14ac:dyDescent="0.2">
      <c r="A308" s="37">
        <v>200</v>
      </c>
      <c r="B308" s="37" t="s">
        <v>167</v>
      </c>
      <c r="C308" s="37" t="s">
        <v>168</v>
      </c>
      <c r="D308" s="37" t="s">
        <v>433</v>
      </c>
      <c r="E308" s="37" t="s">
        <v>169</v>
      </c>
      <c r="F308" s="37" t="s">
        <v>462</v>
      </c>
      <c r="G308" s="38" t="s">
        <v>463</v>
      </c>
      <c r="H308" s="92">
        <v>55000000</v>
      </c>
      <c r="I308" s="38" t="s">
        <v>464</v>
      </c>
      <c r="J308" s="38" t="s">
        <v>465</v>
      </c>
      <c r="K308" s="37" t="s">
        <v>439</v>
      </c>
      <c r="L308" s="37"/>
      <c r="M308" s="37" t="s">
        <v>440</v>
      </c>
      <c r="N308" s="37">
        <v>80111600</v>
      </c>
      <c r="O308" s="39" t="s">
        <v>451</v>
      </c>
      <c r="P308" s="37" t="s">
        <v>82</v>
      </c>
      <c r="Q308" s="40">
        <v>44203</v>
      </c>
      <c r="R308" s="40"/>
      <c r="S308" s="40">
        <v>44208</v>
      </c>
      <c r="T308" s="37">
        <v>11</v>
      </c>
      <c r="U308" s="41" t="s">
        <v>83</v>
      </c>
      <c r="V308" s="110">
        <v>55000000</v>
      </c>
      <c r="W308" s="41"/>
      <c r="X308" s="73">
        <v>55000000</v>
      </c>
      <c r="Y308" s="37" t="s">
        <v>42</v>
      </c>
      <c r="Z308" s="37" t="s">
        <v>47</v>
      </c>
      <c r="AA308" s="156" t="s">
        <v>1522</v>
      </c>
      <c r="AB308" s="37">
        <v>307</v>
      </c>
      <c r="AC308" s="42" t="s">
        <v>442</v>
      </c>
      <c r="AD308" s="37" t="s">
        <v>466</v>
      </c>
      <c r="AE308" s="41" t="s">
        <v>1344</v>
      </c>
      <c r="AF308" s="37" t="s">
        <v>76</v>
      </c>
    </row>
    <row r="309" spans="1:32" s="8" customFormat="1" ht="19.5" customHeight="1" x14ac:dyDescent="0.2">
      <c r="A309" s="37">
        <v>201</v>
      </c>
      <c r="B309" s="37" t="s">
        <v>167</v>
      </c>
      <c r="C309" s="37" t="s">
        <v>168</v>
      </c>
      <c r="D309" s="37" t="s">
        <v>433</v>
      </c>
      <c r="E309" s="37" t="s">
        <v>169</v>
      </c>
      <c r="F309" s="37" t="s">
        <v>467</v>
      </c>
      <c r="G309" s="38" t="s">
        <v>463</v>
      </c>
      <c r="H309" s="92">
        <v>35000000</v>
      </c>
      <c r="I309" s="38" t="s">
        <v>468</v>
      </c>
      <c r="J309" s="145" t="s">
        <v>469</v>
      </c>
      <c r="K309" s="37" t="s">
        <v>439</v>
      </c>
      <c r="L309" s="37"/>
      <c r="M309" s="37" t="s">
        <v>440</v>
      </c>
      <c r="N309" s="37">
        <v>80111600</v>
      </c>
      <c r="O309" s="39" t="s">
        <v>470</v>
      </c>
      <c r="P309" s="37" t="s">
        <v>82</v>
      </c>
      <c r="Q309" s="74">
        <v>44334</v>
      </c>
      <c r="R309" s="40"/>
      <c r="S309" s="74">
        <v>44340</v>
      </c>
      <c r="T309" s="37">
        <v>10</v>
      </c>
      <c r="U309" s="41" t="s">
        <v>83</v>
      </c>
      <c r="V309" s="110">
        <v>35000000</v>
      </c>
      <c r="W309" s="41"/>
      <c r="X309" s="73">
        <v>35000000</v>
      </c>
      <c r="Y309" s="37" t="s">
        <v>42</v>
      </c>
      <c r="Z309" s="37" t="s">
        <v>47</v>
      </c>
      <c r="AA309" s="156" t="s">
        <v>1522</v>
      </c>
      <c r="AB309" s="37">
        <v>308</v>
      </c>
      <c r="AC309" s="42" t="s">
        <v>442</v>
      </c>
      <c r="AD309" s="37" t="s">
        <v>1531</v>
      </c>
      <c r="AE309" s="41" t="s">
        <v>1344</v>
      </c>
      <c r="AF309" s="37" t="s">
        <v>76</v>
      </c>
    </row>
    <row r="310" spans="1:32" s="8" customFormat="1" ht="19.5" customHeight="1" x14ac:dyDescent="0.2">
      <c r="A310" s="37">
        <v>202</v>
      </c>
      <c r="B310" s="37" t="s">
        <v>167</v>
      </c>
      <c r="C310" s="37" t="s">
        <v>168</v>
      </c>
      <c r="D310" s="37" t="s">
        <v>433</v>
      </c>
      <c r="E310" s="37" t="s">
        <v>169</v>
      </c>
      <c r="F310" s="37" t="s">
        <v>444</v>
      </c>
      <c r="G310" s="38" t="s">
        <v>463</v>
      </c>
      <c r="H310" s="92">
        <v>35000000</v>
      </c>
      <c r="I310" s="38" t="s">
        <v>471</v>
      </c>
      <c r="J310" s="38" t="s">
        <v>472</v>
      </c>
      <c r="K310" s="37" t="s">
        <v>439</v>
      </c>
      <c r="L310" s="37"/>
      <c r="M310" s="37" t="s">
        <v>440</v>
      </c>
      <c r="N310" s="37">
        <v>80111600</v>
      </c>
      <c r="O310" s="39" t="s">
        <v>451</v>
      </c>
      <c r="P310" s="37" t="s">
        <v>82</v>
      </c>
      <c r="Q310" s="40">
        <v>44228</v>
      </c>
      <c r="R310" s="40"/>
      <c r="S310" s="40">
        <v>44242</v>
      </c>
      <c r="T310" s="37">
        <v>7</v>
      </c>
      <c r="U310" s="41" t="s">
        <v>83</v>
      </c>
      <c r="V310" s="110">
        <v>35000000</v>
      </c>
      <c r="W310" s="41"/>
      <c r="X310" s="73">
        <v>35000000</v>
      </c>
      <c r="Y310" s="37" t="s">
        <v>42</v>
      </c>
      <c r="Z310" s="37" t="s">
        <v>47</v>
      </c>
      <c r="AA310" s="156" t="s">
        <v>1522</v>
      </c>
      <c r="AB310" s="37">
        <v>309</v>
      </c>
      <c r="AC310" s="42" t="s">
        <v>442</v>
      </c>
      <c r="AD310" s="37" t="s">
        <v>1531</v>
      </c>
      <c r="AE310" s="41" t="s">
        <v>1344</v>
      </c>
      <c r="AF310" s="37" t="s">
        <v>76</v>
      </c>
    </row>
    <row r="311" spans="1:32" s="8" customFormat="1" ht="19.5" hidden="1" customHeight="1" x14ac:dyDescent="0.2">
      <c r="A311" s="11"/>
      <c r="B311" s="11" t="s">
        <v>354</v>
      </c>
      <c r="C311" s="11" t="s">
        <v>452</v>
      </c>
      <c r="D311" s="11" t="s">
        <v>433</v>
      </c>
      <c r="E311" s="11" t="s">
        <v>169</v>
      </c>
      <c r="F311" s="11" t="s">
        <v>444</v>
      </c>
      <c r="G311" s="12" t="s">
        <v>463</v>
      </c>
      <c r="H311" s="92"/>
      <c r="I311" s="12" t="s">
        <v>473</v>
      </c>
      <c r="J311" s="14" t="s">
        <v>474</v>
      </c>
      <c r="K311" s="14" t="s">
        <v>439</v>
      </c>
      <c r="L311" s="11" t="s">
        <v>80</v>
      </c>
      <c r="M311" s="11" t="s">
        <v>475</v>
      </c>
      <c r="N311" s="11" t="s">
        <v>47</v>
      </c>
      <c r="O311" s="15"/>
      <c r="P311" s="16"/>
      <c r="Q311" s="17"/>
      <c r="R311" s="17"/>
      <c r="S311" s="17"/>
      <c r="T311" s="15"/>
      <c r="U311" s="18"/>
      <c r="V311" s="18"/>
      <c r="W311" s="18"/>
      <c r="X311" s="18"/>
      <c r="Y311" s="15"/>
      <c r="Z311" s="15"/>
      <c r="AA311" s="121" t="s">
        <v>1522</v>
      </c>
      <c r="AB311" s="118">
        <v>310</v>
      </c>
      <c r="AC311" s="89" t="s">
        <v>442</v>
      </c>
      <c r="AD311" s="88" t="s">
        <v>1524</v>
      </c>
      <c r="AE311" s="18"/>
      <c r="AF311" s="11"/>
    </row>
    <row r="312" spans="1:32" s="8" customFormat="1" ht="19.5" customHeight="1" x14ac:dyDescent="0.2">
      <c r="A312" s="37">
        <v>203</v>
      </c>
      <c r="B312" s="37" t="s">
        <v>167</v>
      </c>
      <c r="C312" s="37" t="s">
        <v>168</v>
      </c>
      <c r="D312" s="37" t="s">
        <v>433</v>
      </c>
      <c r="E312" s="37" t="s">
        <v>169</v>
      </c>
      <c r="F312" s="37" t="s">
        <v>444</v>
      </c>
      <c r="G312" s="38" t="s">
        <v>463</v>
      </c>
      <c r="H312" s="92">
        <v>17150000</v>
      </c>
      <c r="I312" s="38" t="s">
        <v>476</v>
      </c>
      <c r="J312" s="38" t="s">
        <v>477</v>
      </c>
      <c r="K312" s="37" t="s">
        <v>439</v>
      </c>
      <c r="L312" s="37"/>
      <c r="M312" s="37" t="s">
        <v>440</v>
      </c>
      <c r="N312" s="37">
        <v>80111600</v>
      </c>
      <c r="O312" s="39" t="s">
        <v>478</v>
      </c>
      <c r="P312" s="37" t="s">
        <v>1461</v>
      </c>
      <c r="Q312" s="40">
        <v>44203</v>
      </c>
      <c r="R312" s="40"/>
      <c r="S312" s="40">
        <v>44214</v>
      </c>
      <c r="T312" s="37">
        <v>7</v>
      </c>
      <c r="U312" s="41" t="s">
        <v>83</v>
      </c>
      <c r="V312" s="110">
        <v>17150000</v>
      </c>
      <c r="W312" s="41"/>
      <c r="X312" s="73">
        <v>17150000</v>
      </c>
      <c r="Y312" s="37" t="s">
        <v>42</v>
      </c>
      <c r="Z312" s="37" t="s">
        <v>47</v>
      </c>
      <c r="AA312" s="156" t="s">
        <v>1522</v>
      </c>
      <c r="AB312" s="37">
        <v>311</v>
      </c>
      <c r="AC312" s="42" t="s">
        <v>442</v>
      </c>
      <c r="AD312" s="37" t="s">
        <v>1531</v>
      </c>
      <c r="AE312" s="41" t="s">
        <v>1344</v>
      </c>
      <c r="AF312" s="37" t="s">
        <v>76</v>
      </c>
    </row>
    <row r="313" spans="1:32" s="8" customFormat="1" ht="19.5" customHeight="1" x14ac:dyDescent="0.2">
      <c r="A313" s="37">
        <v>205</v>
      </c>
      <c r="B313" s="37" t="s">
        <v>33</v>
      </c>
      <c r="C313" s="37" t="s">
        <v>479</v>
      </c>
      <c r="D313" s="37" t="s">
        <v>433</v>
      </c>
      <c r="E313" s="37" t="s">
        <v>36</v>
      </c>
      <c r="F313" s="37" t="s">
        <v>480</v>
      </c>
      <c r="G313" s="37" t="s">
        <v>481</v>
      </c>
      <c r="H313" s="92">
        <v>23100000</v>
      </c>
      <c r="I313" s="38" t="s">
        <v>483</v>
      </c>
      <c r="J313" s="38" t="s">
        <v>484</v>
      </c>
      <c r="K313" s="37" t="s">
        <v>439</v>
      </c>
      <c r="L313" s="37"/>
      <c r="M313" s="37" t="s">
        <v>440</v>
      </c>
      <c r="N313" s="37">
        <v>80111600</v>
      </c>
      <c r="O313" s="39" t="s">
        <v>485</v>
      </c>
      <c r="P313" s="37" t="s">
        <v>1461</v>
      </c>
      <c r="Q313" s="40">
        <v>44211</v>
      </c>
      <c r="R313" s="40"/>
      <c r="S313" s="40">
        <v>44224</v>
      </c>
      <c r="T313" s="37">
        <v>7</v>
      </c>
      <c r="U313" s="41" t="s">
        <v>83</v>
      </c>
      <c r="V313" s="110">
        <v>23100000</v>
      </c>
      <c r="W313" s="41"/>
      <c r="X313" s="73">
        <v>23100000</v>
      </c>
      <c r="Y313" s="37" t="s">
        <v>42</v>
      </c>
      <c r="Z313" s="37" t="s">
        <v>47</v>
      </c>
      <c r="AA313" s="156" t="s">
        <v>1522</v>
      </c>
      <c r="AB313" s="37">
        <v>313</v>
      </c>
      <c r="AC313" s="42" t="s">
        <v>49</v>
      </c>
      <c r="AD313" s="37" t="s">
        <v>1531</v>
      </c>
      <c r="AE313" s="41" t="s">
        <v>1344</v>
      </c>
      <c r="AF313" s="37" t="s">
        <v>76</v>
      </c>
    </row>
    <row r="314" spans="1:32" s="8" customFormat="1" ht="19.5" customHeight="1" x14ac:dyDescent="0.2">
      <c r="A314" s="37">
        <v>206</v>
      </c>
      <c r="B314" s="37" t="s">
        <v>33</v>
      </c>
      <c r="C314" s="37" t="s">
        <v>479</v>
      </c>
      <c r="D314" s="37" t="s">
        <v>433</v>
      </c>
      <c r="E314" s="37" t="s">
        <v>36</v>
      </c>
      <c r="F314" s="37" t="s">
        <v>480</v>
      </c>
      <c r="G314" s="37" t="s">
        <v>481</v>
      </c>
      <c r="H314" s="92">
        <v>16800000</v>
      </c>
      <c r="I314" s="38" t="s">
        <v>486</v>
      </c>
      <c r="J314" s="38" t="s">
        <v>487</v>
      </c>
      <c r="K314" s="37" t="s">
        <v>439</v>
      </c>
      <c r="L314" s="37"/>
      <c r="M314" s="37" t="s">
        <v>440</v>
      </c>
      <c r="N314" s="37">
        <v>80111600</v>
      </c>
      <c r="O314" s="39" t="s">
        <v>488</v>
      </c>
      <c r="P314" s="37" t="s">
        <v>82</v>
      </c>
      <c r="Q314" s="40">
        <v>44203</v>
      </c>
      <c r="R314" s="40"/>
      <c r="S314" s="40">
        <v>44214</v>
      </c>
      <c r="T314" s="37">
        <v>4</v>
      </c>
      <c r="U314" s="41" t="s">
        <v>83</v>
      </c>
      <c r="V314" s="110">
        <v>16800000</v>
      </c>
      <c r="W314" s="41"/>
      <c r="X314" s="73">
        <f>16800000+8400000</f>
        <v>25200000</v>
      </c>
      <c r="Y314" s="37" t="s">
        <v>42</v>
      </c>
      <c r="Z314" s="37" t="s">
        <v>47</v>
      </c>
      <c r="AA314" s="156" t="s">
        <v>1522</v>
      </c>
      <c r="AB314" s="37">
        <v>314</v>
      </c>
      <c r="AC314" s="42" t="s">
        <v>49</v>
      </c>
      <c r="AD314" s="37" t="s">
        <v>1531</v>
      </c>
      <c r="AE314" s="41" t="s">
        <v>1344</v>
      </c>
      <c r="AF314" s="37" t="s">
        <v>76</v>
      </c>
    </row>
    <row r="315" spans="1:32" s="8" customFormat="1" ht="19.5" customHeight="1" x14ac:dyDescent="0.2">
      <c r="A315" s="37">
        <v>207</v>
      </c>
      <c r="B315" s="37" t="s">
        <v>33</v>
      </c>
      <c r="C315" s="37" t="s">
        <v>479</v>
      </c>
      <c r="D315" s="37" t="s">
        <v>433</v>
      </c>
      <c r="E315" s="37" t="s">
        <v>36</v>
      </c>
      <c r="F315" s="37" t="s">
        <v>480</v>
      </c>
      <c r="G315" s="37" t="s">
        <v>481</v>
      </c>
      <c r="H315" s="92">
        <v>36400000</v>
      </c>
      <c r="I315" s="38" t="s">
        <v>486</v>
      </c>
      <c r="J315" s="38" t="s">
        <v>487</v>
      </c>
      <c r="K315" s="37" t="s">
        <v>439</v>
      </c>
      <c r="L315" s="37"/>
      <c r="M315" s="37" t="s">
        <v>440</v>
      </c>
      <c r="N315" s="37">
        <v>80111600</v>
      </c>
      <c r="O315" s="39" t="s">
        <v>488</v>
      </c>
      <c r="P315" s="37" t="s">
        <v>82</v>
      </c>
      <c r="Q315" s="40">
        <v>44203</v>
      </c>
      <c r="R315" s="40"/>
      <c r="S315" s="40">
        <v>44214</v>
      </c>
      <c r="T315" s="37">
        <v>7</v>
      </c>
      <c r="U315" s="41" t="s">
        <v>83</v>
      </c>
      <c r="V315" s="110">
        <v>36400000</v>
      </c>
      <c r="W315" s="41"/>
      <c r="X315" s="73">
        <v>36400000</v>
      </c>
      <c r="Y315" s="37" t="s">
        <v>42</v>
      </c>
      <c r="Z315" s="37" t="s">
        <v>47</v>
      </c>
      <c r="AA315" s="156" t="s">
        <v>1522</v>
      </c>
      <c r="AB315" s="37">
        <v>315</v>
      </c>
      <c r="AC315" s="42" t="s">
        <v>49</v>
      </c>
      <c r="AD315" s="37" t="s">
        <v>1531</v>
      </c>
      <c r="AE315" s="41" t="s">
        <v>1344</v>
      </c>
      <c r="AF315" s="37" t="s">
        <v>76</v>
      </c>
    </row>
    <row r="316" spans="1:32" s="8" customFormat="1" ht="19.5" customHeight="1" x14ac:dyDescent="0.2">
      <c r="A316" s="37">
        <v>208</v>
      </c>
      <c r="B316" s="37" t="s">
        <v>33</v>
      </c>
      <c r="C316" s="37" t="s">
        <v>479</v>
      </c>
      <c r="D316" s="37" t="s">
        <v>433</v>
      </c>
      <c r="E316" s="37" t="s">
        <v>36</v>
      </c>
      <c r="F316" s="37" t="s">
        <v>480</v>
      </c>
      <c r="G316" s="37" t="s">
        <v>481</v>
      </c>
      <c r="H316" s="92">
        <v>57200000</v>
      </c>
      <c r="I316" s="38" t="s">
        <v>486</v>
      </c>
      <c r="J316" s="38" t="s">
        <v>489</v>
      </c>
      <c r="K316" s="37" t="s">
        <v>439</v>
      </c>
      <c r="L316" s="37"/>
      <c r="M316" s="37" t="s">
        <v>440</v>
      </c>
      <c r="N316" s="37">
        <v>80111600</v>
      </c>
      <c r="O316" s="39" t="s">
        <v>490</v>
      </c>
      <c r="P316" s="37" t="s">
        <v>82</v>
      </c>
      <c r="Q316" s="40">
        <v>44203</v>
      </c>
      <c r="R316" s="40"/>
      <c r="S316" s="40">
        <v>44208</v>
      </c>
      <c r="T316" s="37">
        <v>11</v>
      </c>
      <c r="U316" s="41" t="s">
        <v>83</v>
      </c>
      <c r="V316" s="110">
        <v>57200000</v>
      </c>
      <c r="W316" s="41"/>
      <c r="X316" s="73">
        <v>57200000</v>
      </c>
      <c r="Y316" s="37" t="s">
        <v>42</v>
      </c>
      <c r="Z316" s="37" t="s">
        <v>47</v>
      </c>
      <c r="AA316" s="156" t="s">
        <v>1522</v>
      </c>
      <c r="AB316" s="37">
        <v>316</v>
      </c>
      <c r="AC316" s="42" t="s">
        <v>49</v>
      </c>
      <c r="AD316" s="37" t="s">
        <v>1531</v>
      </c>
      <c r="AE316" s="41" t="s">
        <v>1344</v>
      </c>
      <c r="AF316" s="37" t="s">
        <v>76</v>
      </c>
    </row>
    <row r="317" spans="1:32" s="8" customFormat="1" ht="19.5" customHeight="1" x14ac:dyDescent="0.2">
      <c r="A317" s="37">
        <v>209</v>
      </c>
      <c r="B317" s="37" t="s">
        <v>33</v>
      </c>
      <c r="C317" s="37" t="s">
        <v>479</v>
      </c>
      <c r="D317" s="37" t="s">
        <v>433</v>
      </c>
      <c r="E317" s="37" t="s">
        <v>36</v>
      </c>
      <c r="F317" s="37" t="s">
        <v>480</v>
      </c>
      <c r="G317" s="37" t="s">
        <v>481</v>
      </c>
      <c r="H317" s="92">
        <v>38500000</v>
      </c>
      <c r="I317" s="38" t="s">
        <v>486</v>
      </c>
      <c r="J317" s="38" t="s">
        <v>489</v>
      </c>
      <c r="K317" s="37" t="s">
        <v>439</v>
      </c>
      <c r="L317" s="37"/>
      <c r="M317" s="37" t="s">
        <v>440</v>
      </c>
      <c r="N317" s="37">
        <v>80111600</v>
      </c>
      <c r="O317" s="39" t="s">
        <v>488</v>
      </c>
      <c r="P317" s="37" t="s">
        <v>82</v>
      </c>
      <c r="Q317" s="40">
        <v>44256</v>
      </c>
      <c r="R317" s="40"/>
      <c r="S317" s="40">
        <v>44270</v>
      </c>
      <c r="T317" s="37">
        <v>10</v>
      </c>
      <c r="U317" s="41" t="s">
        <v>83</v>
      </c>
      <c r="V317" s="110">
        <v>38500000</v>
      </c>
      <c r="W317" s="41"/>
      <c r="X317" s="73">
        <v>38500000</v>
      </c>
      <c r="Y317" s="37" t="s">
        <v>42</v>
      </c>
      <c r="Z317" s="37" t="s">
        <v>47</v>
      </c>
      <c r="AA317" s="156" t="s">
        <v>1522</v>
      </c>
      <c r="AB317" s="37">
        <v>317</v>
      </c>
      <c r="AC317" s="42" t="s">
        <v>49</v>
      </c>
      <c r="AD317" s="37" t="s">
        <v>1531</v>
      </c>
      <c r="AE317" s="41" t="s">
        <v>1344</v>
      </c>
      <c r="AF317" s="37" t="s">
        <v>76</v>
      </c>
    </row>
    <row r="318" spans="1:32" s="8" customFormat="1" ht="19.5" customHeight="1" x14ac:dyDescent="0.2">
      <c r="A318" s="37">
        <v>211</v>
      </c>
      <c r="B318" s="37" t="s">
        <v>33</v>
      </c>
      <c r="C318" s="37" t="s">
        <v>479</v>
      </c>
      <c r="D318" s="37" t="s">
        <v>433</v>
      </c>
      <c r="E318" s="37" t="s">
        <v>36</v>
      </c>
      <c r="F318" s="37" t="s">
        <v>480</v>
      </c>
      <c r="G318" s="37" t="s">
        <v>481</v>
      </c>
      <c r="H318" s="92">
        <v>52000000</v>
      </c>
      <c r="I318" s="38" t="s">
        <v>486</v>
      </c>
      <c r="J318" s="38" t="s">
        <v>491</v>
      </c>
      <c r="K318" s="37" t="s">
        <v>439</v>
      </c>
      <c r="L318" s="37"/>
      <c r="M318" s="37" t="s">
        <v>440</v>
      </c>
      <c r="N318" s="37">
        <v>80111600</v>
      </c>
      <c r="O318" s="38" t="s">
        <v>492</v>
      </c>
      <c r="P318" s="37" t="s">
        <v>82</v>
      </c>
      <c r="Q318" s="40">
        <v>44228</v>
      </c>
      <c r="R318" s="40"/>
      <c r="S318" s="40">
        <v>43876</v>
      </c>
      <c r="T318" s="37">
        <v>10</v>
      </c>
      <c r="U318" s="41" t="s">
        <v>83</v>
      </c>
      <c r="V318" s="110">
        <v>52000000</v>
      </c>
      <c r="W318" s="41"/>
      <c r="X318" s="73">
        <v>52000000</v>
      </c>
      <c r="Y318" s="37" t="s">
        <v>42</v>
      </c>
      <c r="Z318" s="37" t="s">
        <v>47</v>
      </c>
      <c r="AA318" s="156" t="s">
        <v>1522</v>
      </c>
      <c r="AB318" s="37">
        <v>319</v>
      </c>
      <c r="AC318" s="42" t="s">
        <v>49</v>
      </c>
      <c r="AD318" s="37" t="s">
        <v>1531</v>
      </c>
      <c r="AE318" s="41" t="s">
        <v>1344</v>
      </c>
      <c r="AF318" s="37" t="s">
        <v>76</v>
      </c>
    </row>
    <row r="319" spans="1:32" s="8" customFormat="1" ht="19.5" customHeight="1" x14ac:dyDescent="0.2">
      <c r="A319" s="37">
        <v>213</v>
      </c>
      <c r="B319" s="37" t="s">
        <v>33</v>
      </c>
      <c r="C319" s="37" t="s">
        <v>479</v>
      </c>
      <c r="D319" s="37" t="s">
        <v>433</v>
      </c>
      <c r="E319" s="37" t="s">
        <v>36</v>
      </c>
      <c r="F319" s="37" t="s">
        <v>480</v>
      </c>
      <c r="G319" s="37" t="s">
        <v>481</v>
      </c>
      <c r="H319" s="92">
        <v>29400000</v>
      </c>
      <c r="I319" s="38" t="s">
        <v>493</v>
      </c>
      <c r="J319" s="37" t="s">
        <v>494</v>
      </c>
      <c r="K319" s="37" t="s">
        <v>439</v>
      </c>
      <c r="L319" s="37"/>
      <c r="M319" s="37" t="s">
        <v>440</v>
      </c>
      <c r="N319" s="37">
        <v>80111600</v>
      </c>
      <c r="O319" s="38" t="s">
        <v>495</v>
      </c>
      <c r="P319" s="37" t="s">
        <v>82</v>
      </c>
      <c r="Q319" s="40">
        <v>44211</v>
      </c>
      <c r="R319" s="40"/>
      <c r="S319" s="40">
        <v>44224</v>
      </c>
      <c r="T319" s="37">
        <v>7</v>
      </c>
      <c r="U319" s="41" t="s">
        <v>83</v>
      </c>
      <c r="V319" s="110">
        <v>29400000</v>
      </c>
      <c r="W319" s="41"/>
      <c r="X319" s="73">
        <v>29400000</v>
      </c>
      <c r="Y319" s="37" t="s">
        <v>42</v>
      </c>
      <c r="Z319" s="37" t="s">
        <v>47</v>
      </c>
      <c r="AA319" s="156" t="s">
        <v>1522</v>
      </c>
      <c r="AB319" s="37">
        <v>321</v>
      </c>
      <c r="AC319" s="42" t="s">
        <v>49</v>
      </c>
      <c r="AD319" s="37" t="s">
        <v>1531</v>
      </c>
      <c r="AE319" s="41" t="s">
        <v>1344</v>
      </c>
      <c r="AF319" s="37" t="s">
        <v>76</v>
      </c>
    </row>
    <row r="320" spans="1:32" s="8" customFormat="1" ht="19.5" customHeight="1" x14ac:dyDescent="0.2">
      <c r="A320" s="37">
        <v>214</v>
      </c>
      <c r="B320" s="37" t="s">
        <v>33</v>
      </c>
      <c r="C320" s="37" t="s">
        <v>479</v>
      </c>
      <c r="D320" s="37" t="s">
        <v>433</v>
      </c>
      <c r="E320" s="37" t="s">
        <v>36</v>
      </c>
      <c r="F320" s="37" t="s">
        <v>480</v>
      </c>
      <c r="G320" s="37" t="s">
        <v>481</v>
      </c>
      <c r="H320" s="92">
        <v>70000000</v>
      </c>
      <c r="I320" s="38" t="s">
        <v>496</v>
      </c>
      <c r="J320" s="38" t="s">
        <v>497</v>
      </c>
      <c r="K320" s="37" t="s">
        <v>439</v>
      </c>
      <c r="L320" s="37"/>
      <c r="M320" s="37" t="s">
        <v>498</v>
      </c>
      <c r="N320" s="37">
        <v>90121800</v>
      </c>
      <c r="O320" s="38" t="s">
        <v>497</v>
      </c>
      <c r="P320" s="37" t="s">
        <v>1280</v>
      </c>
      <c r="Q320" s="40"/>
      <c r="R320" s="40"/>
      <c r="S320" s="40"/>
      <c r="T320" s="37"/>
      <c r="U320" s="41" t="s">
        <v>72</v>
      </c>
      <c r="V320" s="110">
        <v>70000000</v>
      </c>
      <c r="W320" s="41"/>
      <c r="X320" s="73">
        <v>70000000</v>
      </c>
      <c r="Y320" s="37" t="s">
        <v>42</v>
      </c>
      <c r="Z320" s="37" t="s">
        <v>47</v>
      </c>
      <c r="AA320" s="156" t="s">
        <v>1522</v>
      </c>
      <c r="AB320" s="37">
        <v>322</v>
      </c>
      <c r="AC320" s="42" t="s">
        <v>49</v>
      </c>
      <c r="AD320" s="37" t="s">
        <v>1531</v>
      </c>
      <c r="AE320" s="41" t="s">
        <v>1344</v>
      </c>
      <c r="AF320" s="37" t="s">
        <v>76</v>
      </c>
    </row>
    <row r="321" spans="1:32" s="8" customFormat="1" ht="19.5" customHeight="1" x14ac:dyDescent="0.2">
      <c r="A321" s="37">
        <v>215</v>
      </c>
      <c r="B321" s="37" t="s">
        <v>33</v>
      </c>
      <c r="C321" s="37" t="s">
        <v>479</v>
      </c>
      <c r="D321" s="37" t="s">
        <v>433</v>
      </c>
      <c r="E321" s="37" t="s">
        <v>36</v>
      </c>
      <c r="F321" s="37" t="s">
        <v>480</v>
      </c>
      <c r="G321" s="37" t="s">
        <v>481</v>
      </c>
      <c r="H321" s="92">
        <v>30000000</v>
      </c>
      <c r="I321" s="38" t="s">
        <v>496</v>
      </c>
      <c r="J321" s="38" t="s">
        <v>499</v>
      </c>
      <c r="K321" s="37" t="s">
        <v>439</v>
      </c>
      <c r="L321" s="37"/>
      <c r="M321" s="37" t="s">
        <v>500</v>
      </c>
      <c r="N321" s="37">
        <v>90121800</v>
      </c>
      <c r="O321" s="38" t="s">
        <v>499</v>
      </c>
      <c r="P321" s="37"/>
      <c r="Q321" s="74">
        <v>44347</v>
      </c>
      <c r="R321" s="40"/>
      <c r="S321" s="74">
        <v>44378</v>
      </c>
      <c r="T321" s="37">
        <v>10</v>
      </c>
      <c r="U321" s="41" t="s">
        <v>139</v>
      </c>
      <c r="V321" s="110">
        <f>30000000+20000000</f>
        <v>50000000</v>
      </c>
      <c r="W321" s="41"/>
      <c r="X321" s="73">
        <f>30000000+20000000-30000000</f>
        <v>20000000</v>
      </c>
      <c r="Y321" s="37" t="s">
        <v>42</v>
      </c>
      <c r="Z321" s="37" t="s">
        <v>47</v>
      </c>
      <c r="AA321" s="156" t="s">
        <v>1522</v>
      </c>
      <c r="AB321" s="37">
        <v>323</v>
      </c>
      <c r="AC321" s="42" t="s">
        <v>49</v>
      </c>
      <c r="AD321" s="37" t="s">
        <v>1531</v>
      </c>
      <c r="AE321" s="41" t="s">
        <v>1344</v>
      </c>
      <c r="AF321" s="37" t="s">
        <v>76</v>
      </c>
    </row>
    <row r="322" spans="1:32" s="8" customFormat="1" ht="19.5" customHeight="1" x14ac:dyDescent="0.2">
      <c r="A322" s="37">
        <v>217</v>
      </c>
      <c r="B322" s="37" t="s">
        <v>33</v>
      </c>
      <c r="C322" s="37" t="s">
        <v>479</v>
      </c>
      <c r="D322" s="37" t="s">
        <v>433</v>
      </c>
      <c r="E322" s="37" t="s">
        <v>36</v>
      </c>
      <c r="F322" s="37" t="s">
        <v>480</v>
      </c>
      <c r="G322" s="37" t="s">
        <v>481</v>
      </c>
      <c r="H322" s="92">
        <f>669300000-77000000</f>
        <v>592300000</v>
      </c>
      <c r="I322" s="38" t="s">
        <v>482</v>
      </c>
      <c r="J322" s="38" t="s">
        <v>502</v>
      </c>
      <c r="K322" s="37" t="s">
        <v>439</v>
      </c>
      <c r="L322" s="37"/>
      <c r="M322" s="37" t="s">
        <v>500</v>
      </c>
      <c r="N322" s="37" t="s">
        <v>503</v>
      </c>
      <c r="O322" s="38" t="s">
        <v>504</v>
      </c>
      <c r="P322" s="37"/>
      <c r="Q322" s="74">
        <v>44348</v>
      </c>
      <c r="R322" s="40"/>
      <c r="S322" s="74">
        <v>44469</v>
      </c>
      <c r="T322" s="37">
        <v>6</v>
      </c>
      <c r="U322" s="41" t="s">
        <v>46</v>
      </c>
      <c r="V322" s="110">
        <f>669300000-77000000</f>
        <v>592300000</v>
      </c>
      <c r="W322" s="41"/>
      <c r="X322" s="73">
        <f>669300000-77000000+103750000-189400000</f>
        <v>506650000</v>
      </c>
      <c r="Y322" s="37" t="s">
        <v>42</v>
      </c>
      <c r="Z322" s="37" t="s">
        <v>47</v>
      </c>
      <c r="AA322" s="156" t="s">
        <v>1522</v>
      </c>
      <c r="AB322" s="37">
        <v>325</v>
      </c>
      <c r="AC322" s="42" t="s">
        <v>49</v>
      </c>
      <c r="AD322" s="37" t="s">
        <v>1531</v>
      </c>
      <c r="AE322" s="41" t="s">
        <v>1344</v>
      </c>
      <c r="AF322" s="37" t="s">
        <v>76</v>
      </c>
    </row>
    <row r="323" spans="1:32" s="8" customFormat="1" ht="19.5" customHeight="1" x14ac:dyDescent="0.2">
      <c r="A323" s="37">
        <v>218</v>
      </c>
      <c r="B323" s="37" t="s">
        <v>354</v>
      </c>
      <c r="C323" s="37" t="s">
        <v>452</v>
      </c>
      <c r="D323" s="37" t="s">
        <v>433</v>
      </c>
      <c r="E323" s="37" t="s">
        <v>36</v>
      </c>
      <c r="F323" s="37" t="s">
        <v>480</v>
      </c>
      <c r="G323" s="38" t="s">
        <v>481</v>
      </c>
      <c r="H323" s="92">
        <v>57000000</v>
      </c>
      <c r="I323" s="38" t="s">
        <v>505</v>
      </c>
      <c r="J323" s="145" t="s">
        <v>506</v>
      </c>
      <c r="K323" s="145" t="s">
        <v>439</v>
      </c>
      <c r="L323" s="37" t="s">
        <v>80</v>
      </c>
      <c r="M323" s="37" t="s">
        <v>500</v>
      </c>
      <c r="N323" s="37" t="s">
        <v>507</v>
      </c>
      <c r="O323" s="39" t="s">
        <v>505</v>
      </c>
      <c r="P323" s="37"/>
      <c r="Q323" s="40"/>
      <c r="R323" s="40"/>
      <c r="S323" s="40"/>
      <c r="T323" s="37"/>
      <c r="U323" s="41" t="s">
        <v>72</v>
      </c>
      <c r="V323" s="110">
        <v>57000000</v>
      </c>
      <c r="W323" s="41"/>
      <c r="X323" s="73">
        <f>57000000+2536395</f>
        <v>59536395</v>
      </c>
      <c r="Y323" s="38" t="s">
        <v>42</v>
      </c>
      <c r="Z323" s="38" t="s">
        <v>47</v>
      </c>
      <c r="AA323" s="122" t="s">
        <v>1522</v>
      </c>
      <c r="AB323" s="119">
        <v>326</v>
      </c>
      <c r="AC323" s="42" t="s">
        <v>442</v>
      </c>
      <c r="AD323" s="37" t="s">
        <v>1524</v>
      </c>
      <c r="AE323" s="37"/>
      <c r="AF323" s="37"/>
    </row>
    <row r="324" spans="1:32" s="8" customFormat="1" ht="19.5" customHeight="1" x14ac:dyDescent="0.2">
      <c r="A324" s="37">
        <v>219</v>
      </c>
      <c r="B324" s="37" t="s">
        <v>33</v>
      </c>
      <c r="C324" s="37" t="s">
        <v>479</v>
      </c>
      <c r="D324" s="37" t="s">
        <v>433</v>
      </c>
      <c r="E324" s="37" t="s">
        <v>36</v>
      </c>
      <c r="F324" s="37" t="s">
        <v>480</v>
      </c>
      <c r="G324" s="37" t="s">
        <v>481</v>
      </c>
      <c r="H324" s="92">
        <v>26950000</v>
      </c>
      <c r="I324" s="38" t="s">
        <v>483</v>
      </c>
      <c r="J324" s="38" t="s">
        <v>484</v>
      </c>
      <c r="K324" s="37" t="s">
        <v>439</v>
      </c>
      <c r="L324" s="37"/>
      <c r="M324" s="37" t="s">
        <v>440</v>
      </c>
      <c r="N324" s="37">
        <v>80111600</v>
      </c>
      <c r="O324" s="39" t="s">
        <v>485</v>
      </c>
      <c r="P324" s="37" t="s">
        <v>1461</v>
      </c>
      <c r="Q324" s="40">
        <v>44203</v>
      </c>
      <c r="R324" s="40"/>
      <c r="S324" s="40">
        <v>44214</v>
      </c>
      <c r="T324" s="37">
        <v>11</v>
      </c>
      <c r="U324" s="41" t="s">
        <v>83</v>
      </c>
      <c r="V324" s="110">
        <v>26950000</v>
      </c>
      <c r="W324" s="41"/>
      <c r="X324" s="73">
        <v>26950000</v>
      </c>
      <c r="Y324" s="37" t="s">
        <v>42</v>
      </c>
      <c r="Z324" s="37" t="s">
        <v>47</v>
      </c>
      <c r="AA324" s="156" t="s">
        <v>1522</v>
      </c>
      <c r="AB324" s="37">
        <v>327</v>
      </c>
      <c r="AC324" s="42" t="s">
        <v>49</v>
      </c>
      <c r="AD324" s="37" t="s">
        <v>1531</v>
      </c>
      <c r="AE324" s="41" t="s">
        <v>1344</v>
      </c>
      <c r="AF324" s="37" t="s">
        <v>76</v>
      </c>
    </row>
    <row r="325" spans="1:32" s="8" customFormat="1" ht="19.5" customHeight="1" x14ac:dyDescent="0.2">
      <c r="A325" s="37">
        <v>220</v>
      </c>
      <c r="B325" s="37" t="s">
        <v>33</v>
      </c>
      <c r="C325" s="37" t="s">
        <v>479</v>
      </c>
      <c r="D325" s="37" t="s">
        <v>433</v>
      </c>
      <c r="E325" s="37" t="s">
        <v>36</v>
      </c>
      <c r="F325" s="37" t="s">
        <v>480</v>
      </c>
      <c r="G325" s="37" t="s">
        <v>481</v>
      </c>
      <c r="H325" s="92">
        <v>26950000</v>
      </c>
      <c r="I325" s="38" t="s">
        <v>483</v>
      </c>
      <c r="J325" s="38" t="s">
        <v>484</v>
      </c>
      <c r="K325" s="37" t="s">
        <v>439</v>
      </c>
      <c r="L325" s="37"/>
      <c r="M325" s="37" t="s">
        <v>440</v>
      </c>
      <c r="N325" s="37">
        <v>80111600</v>
      </c>
      <c r="O325" s="39" t="s">
        <v>485</v>
      </c>
      <c r="P325" s="37" t="s">
        <v>1461</v>
      </c>
      <c r="Q325" s="40">
        <v>44203</v>
      </c>
      <c r="R325" s="40"/>
      <c r="S325" s="40">
        <v>44214</v>
      </c>
      <c r="T325" s="37">
        <v>11</v>
      </c>
      <c r="U325" s="41" t="s">
        <v>83</v>
      </c>
      <c r="V325" s="110">
        <v>26950000</v>
      </c>
      <c r="W325" s="41"/>
      <c r="X325" s="73">
        <v>26950000</v>
      </c>
      <c r="Y325" s="37" t="s">
        <v>42</v>
      </c>
      <c r="Z325" s="37" t="s">
        <v>47</v>
      </c>
      <c r="AA325" s="156" t="s">
        <v>1522</v>
      </c>
      <c r="AB325" s="37">
        <v>328</v>
      </c>
      <c r="AC325" s="42" t="s">
        <v>49</v>
      </c>
      <c r="AD325" s="37" t="s">
        <v>1531</v>
      </c>
      <c r="AE325" s="41" t="s">
        <v>1344</v>
      </c>
      <c r="AF325" s="37" t="s">
        <v>76</v>
      </c>
    </row>
    <row r="326" spans="1:32" s="8" customFormat="1" ht="19.5" customHeight="1" x14ac:dyDescent="0.2">
      <c r="A326" s="37">
        <v>552</v>
      </c>
      <c r="B326" s="37" t="s">
        <v>33</v>
      </c>
      <c r="C326" s="37" t="s">
        <v>479</v>
      </c>
      <c r="D326" s="37" t="s">
        <v>433</v>
      </c>
      <c r="E326" s="37" t="s">
        <v>36</v>
      </c>
      <c r="F326" s="37" t="s">
        <v>480</v>
      </c>
      <c r="G326" s="37" t="s">
        <v>481</v>
      </c>
      <c r="H326" s="92">
        <v>109850000</v>
      </c>
      <c r="I326" s="38" t="s">
        <v>483</v>
      </c>
      <c r="J326" s="38"/>
      <c r="K326" s="37" t="s">
        <v>439</v>
      </c>
      <c r="L326" s="37"/>
      <c r="M326" s="37" t="s">
        <v>440</v>
      </c>
      <c r="N326" s="37">
        <v>80111600</v>
      </c>
      <c r="O326" s="39" t="s">
        <v>508</v>
      </c>
      <c r="P326" s="37" t="s">
        <v>1461</v>
      </c>
      <c r="Q326" s="40">
        <v>44348</v>
      </c>
      <c r="R326" s="40"/>
      <c r="S326" s="40">
        <v>44378</v>
      </c>
      <c r="T326" s="37">
        <v>10</v>
      </c>
      <c r="U326" s="41" t="s">
        <v>83</v>
      </c>
      <c r="V326" s="110">
        <v>109850000</v>
      </c>
      <c r="W326" s="41"/>
      <c r="X326" s="73">
        <f>109850000-29000000- 8400000</f>
        <v>72450000</v>
      </c>
      <c r="Y326" s="37" t="s">
        <v>42</v>
      </c>
      <c r="Z326" s="37" t="s">
        <v>47</v>
      </c>
      <c r="AA326" s="156" t="s">
        <v>1522</v>
      </c>
      <c r="AB326" s="37">
        <v>329</v>
      </c>
      <c r="AC326" s="42" t="s">
        <v>49</v>
      </c>
      <c r="AD326" s="37" t="s">
        <v>1531</v>
      </c>
      <c r="AE326" s="41" t="s">
        <v>1344</v>
      </c>
      <c r="AF326" s="37" t="s">
        <v>76</v>
      </c>
    </row>
    <row r="327" spans="1:32" s="8" customFormat="1" ht="19.5" customHeight="1" x14ac:dyDescent="0.2">
      <c r="A327" s="37">
        <v>553</v>
      </c>
      <c r="B327" s="37" t="s">
        <v>167</v>
      </c>
      <c r="C327" s="37" t="s">
        <v>168</v>
      </c>
      <c r="D327" s="37" t="s">
        <v>433</v>
      </c>
      <c r="E327" s="37" t="s">
        <v>169</v>
      </c>
      <c r="F327" s="37" t="s">
        <v>444</v>
      </c>
      <c r="G327" s="38" t="s">
        <v>509</v>
      </c>
      <c r="H327" s="92">
        <f>320471780+6400000-34000000-23100000-18000000</f>
        <v>251771780</v>
      </c>
      <c r="I327" s="38" t="s">
        <v>510</v>
      </c>
      <c r="J327" s="38"/>
      <c r="K327" s="37" t="s">
        <v>439</v>
      </c>
      <c r="L327" s="37"/>
      <c r="M327" s="37" t="s">
        <v>440</v>
      </c>
      <c r="N327" s="37">
        <v>80111600</v>
      </c>
      <c r="O327" s="39" t="s">
        <v>508</v>
      </c>
      <c r="P327" s="37" t="s">
        <v>1461</v>
      </c>
      <c r="Q327" s="40">
        <v>44348</v>
      </c>
      <c r="R327" s="40"/>
      <c r="S327" s="40">
        <v>44378</v>
      </c>
      <c r="T327" s="37">
        <v>10</v>
      </c>
      <c r="U327" s="41" t="s">
        <v>83</v>
      </c>
      <c r="V327" s="110">
        <f>320471780+6400000-34000000-23100000-18000000-20000000</f>
        <v>231771780</v>
      </c>
      <c r="W327" s="41"/>
      <c r="X327" s="73">
        <f>320471780+6400000-34000000-23100000-18000000-20000000-15000000-4200000-5000000</f>
        <v>207571780</v>
      </c>
      <c r="Y327" s="37" t="s">
        <v>42</v>
      </c>
      <c r="Z327" s="37" t="s">
        <v>47</v>
      </c>
      <c r="AA327" s="156" t="s">
        <v>1522</v>
      </c>
      <c r="AB327" s="37">
        <v>330</v>
      </c>
      <c r="AC327" s="42" t="s">
        <v>442</v>
      </c>
      <c r="AD327" s="37" t="s">
        <v>1531</v>
      </c>
      <c r="AE327" s="41" t="s">
        <v>1344</v>
      </c>
      <c r="AF327" s="37" t="s">
        <v>76</v>
      </c>
    </row>
    <row r="328" spans="1:32" s="8" customFormat="1" ht="19.5" customHeight="1" x14ac:dyDescent="0.2">
      <c r="A328" s="37">
        <v>221</v>
      </c>
      <c r="B328" s="37" t="s">
        <v>167</v>
      </c>
      <c r="C328" s="37" t="s">
        <v>168</v>
      </c>
      <c r="D328" s="37" t="s">
        <v>433</v>
      </c>
      <c r="E328" s="37" t="s">
        <v>169</v>
      </c>
      <c r="F328" s="37" t="s">
        <v>444</v>
      </c>
      <c r="G328" s="38" t="s">
        <v>509</v>
      </c>
      <c r="H328" s="92">
        <v>29400000</v>
      </c>
      <c r="I328" s="38" t="s">
        <v>511</v>
      </c>
      <c r="J328" s="38" t="s">
        <v>512</v>
      </c>
      <c r="K328" s="37" t="s">
        <v>439</v>
      </c>
      <c r="L328" s="37"/>
      <c r="M328" s="37" t="s">
        <v>440</v>
      </c>
      <c r="N328" s="37">
        <v>80111600</v>
      </c>
      <c r="O328" s="39" t="s">
        <v>441</v>
      </c>
      <c r="P328" s="37" t="s">
        <v>82</v>
      </c>
      <c r="Q328" s="40">
        <v>44211</v>
      </c>
      <c r="R328" s="40"/>
      <c r="S328" s="40">
        <v>44221</v>
      </c>
      <c r="T328" s="37">
        <v>7</v>
      </c>
      <c r="U328" s="41" t="s">
        <v>83</v>
      </c>
      <c r="V328" s="110">
        <v>29400000</v>
      </c>
      <c r="W328" s="41"/>
      <c r="X328" s="73">
        <v>29400000</v>
      </c>
      <c r="Y328" s="37" t="s">
        <v>42</v>
      </c>
      <c r="Z328" s="37" t="s">
        <v>47</v>
      </c>
      <c r="AA328" s="156" t="s">
        <v>1522</v>
      </c>
      <c r="AB328" s="37">
        <v>331</v>
      </c>
      <c r="AC328" s="42" t="s">
        <v>442</v>
      </c>
      <c r="AD328" s="37" t="s">
        <v>1531</v>
      </c>
      <c r="AE328" s="41" t="s">
        <v>1344</v>
      </c>
      <c r="AF328" s="37" t="s">
        <v>76</v>
      </c>
    </row>
    <row r="329" spans="1:32" s="8" customFormat="1" ht="19.5" customHeight="1" x14ac:dyDescent="0.2">
      <c r="A329" s="37">
        <v>222</v>
      </c>
      <c r="B329" s="37" t="s">
        <v>167</v>
      </c>
      <c r="C329" s="37" t="s">
        <v>168</v>
      </c>
      <c r="D329" s="37" t="s">
        <v>433</v>
      </c>
      <c r="E329" s="37" t="s">
        <v>169</v>
      </c>
      <c r="F329" s="37" t="s">
        <v>444</v>
      </c>
      <c r="G329" s="38" t="s">
        <v>509</v>
      </c>
      <c r="H329" s="92">
        <v>21000000</v>
      </c>
      <c r="I329" s="38" t="s">
        <v>513</v>
      </c>
      <c r="J329" s="38" t="s">
        <v>514</v>
      </c>
      <c r="K329" s="37" t="s">
        <v>439</v>
      </c>
      <c r="L329" s="37"/>
      <c r="M329" s="37" t="s">
        <v>440</v>
      </c>
      <c r="N329" s="37">
        <v>80111600</v>
      </c>
      <c r="O329" s="39" t="s">
        <v>441</v>
      </c>
      <c r="P329" s="37" t="s">
        <v>82</v>
      </c>
      <c r="Q329" s="40">
        <v>44228</v>
      </c>
      <c r="R329" s="40"/>
      <c r="S329" s="40">
        <v>44242</v>
      </c>
      <c r="T329" s="37">
        <v>5</v>
      </c>
      <c r="U329" s="41" t="s">
        <v>83</v>
      </c>
      <c r="V329" s="110">
        <v>21000000</v>
      </c>
      <c r="W329" s="41"/>
      <c r="X329" s="73">
        <v>21000000</v>
      </c>
      <c r="Y329" s="37" t="s">
        <v>42</v>
      </c>
      <c r="Z329" s="37" t="s">
        <v>47</v>
      </c>
      <c r="AA329" s="156" t="s">
        <v>1522</v>
      </c>
      <c r="AB329" s="37">
        <v>332</v>
      </c>
      <c r="AC329" s="42" t="s">
        <v>442</v>
      </c>
      <c r="AD329" s="37" t="s">
        <v>1531</v>
      </c>
      <c r="AE329" s="41" t="s">
        <v>1344</v>
      </c>
      <c r="AF329" s="37" t="s">
        <v>76</v>
      </c>
    </row>
    <row r="330" spans="1:32" s="8" customFormat="1" ht="19.5" customHeight="1" x14ac:dyDescent="0.2">
      <c r="A330" s="37">
        <v>223</v>
      </c>
      <c r="B330" s="37" t="s">
        <v>167</v>
      </c>
      <c r="C330" s="37" t="s">
        <v>168</v>
      </c>
      <c r="D330" s="37" t="s">
        <v>433</v>
      </c>
      <c r="E330" s="37" t="s">
        <v>169</v>
      </c>
      <c r="F330" s="37" t="s">
        <v>453</v>
      </c>
      <c r="G330" s="38" t="s">
        <v>509</v>
      </c>
      <c r="H330" s="92">
        <v>35000000</v>
      </c>
      <c r="I330" s="38" t="s">
        <v>515</v>
      </c>
      <c r="J330" s="38" t="s">
        <v>516</v>
      </c>
      <c r="K330" s="37" t="s">
        <v>439</v>
      </c>
      <c r="L330" s="37"/>
      <c r="M330" s="37" t="s">
        <v>440</v>
      </c>
      <c r="N330" s="37">
        <v>80111600</v>
      </c>
      <c r="O330" s="39" t="s">
        <v>451</v>
      </c>
      <c r="P330" s="37" t="s">
        <v>82</v>
      </c>
      <c r="Q330" s="40">
        <v>44203</v>
      </c>
      <c r="R330" s="40"/>
      <c r="S330" s="40">
        <v>44221</v>
      </c>
      <c r="T330" s="37">
        <v>7</v>
      </c>
      <c r="U330" s="41" t="s">
        <v>83</v>
      </c>
      <c r="V330" s="110">
        <v>35000000</v>
      </c>
      <c r="W330" s="41"/>
      <c r="X330" s="73">
        <v>35000000</v>
      </c>
      <c r="Y330" s="37" t="s">
        <v>42</v>
      </c>
      <c r="Z330" s="37" t="s">
        <v>47</v>
      </c>
      <c r="AA330" s="156" t="s">
        <v>1522</v>
      </c>
      <c r="AB330" s="37">
        <v>333</v>
      </c>
      <c r="AC330" s="42" t="s">
        <v>442</v>
      </c>
      <c r="AD330" s="37" t="s">
        <v>1531</v>
      </c>
      <c r="AE330" s="41" t="s">
        <v>1344</v>
      </c>
      <c r="AF330" s="37" t="s">
        <v>76</v>
      </c>
    </row>
    <row r="331" spans="1:32" s="8" customFormat="1" ht="19.5" hidden="1" customHeight="1" x14ac:dyDescent="0.2">
      <c r="A331" s="11" t="s">
        <v>517</v>
      </c>
      <c r="B331" s="11" t="s">
        <v>354</v>
      </c>
      <c r="C331" s="11" t="s">
        <v>452</v>
      </c>
      <c r="D331" s="11" t="s">
        <v>433</v>
      </c>
      <c r="E331" s="11" t="s">
        <v>169</v>
      </c>
      <c r="F331" s="11" t="s">
        <v>518</v>
      </c>
      <c r="G331" s="12" t="s">
        <v>509</v>
      </c>
      <c r="H331" s="92"/>
      <c r="I331" s="12" t="s">
        <v>519</v>
      </c>
      <c r="J331" s="14" t="s">
        <v>520</v>
      </c>
      <c r="K331" s="14" t="s">
        <v>439</v>
      </c>
      <c r="L331" s="11" t="s">
        <v>80</v>
      </c>
      <c r="M331" s="11" t="s">
        <v>521</v>
      </c>
      <c r="N331" s="11" t="s">
        <v>522</v>
      </c>
      <c r="O331" s="15"/>
      <c r="P331" s="16"/>
      <c r="Q331" s="17"/>
      <c r="R331" s="17"/>
      <c r="S331" s="17"/>
      <c r="T331" s="16"/>
      <c r="U331" s="18"/>
      <c r="V331" s="80"/>
      <c r="W331" s="18"/>
      <c r="X331" s="18"/>
      <c r="Y331" s="15"/>
      <c r="Z331" s="15"/>
      <c r="AA331" s="121" t="s">
        <v>1522</v>
      </c>
      <c r="AB331" s="118">
        <v>334</v>
      </c>
      <c r="AC331" s="89" t="s">
        <v>442</v>
      </c>
      <c r="AD331" s="88" t="s">
        <v>1524</v>
      </c>
      <c r="AE331" s="18"/>
      <c r="AF331" s="11"/>
    </row>
    <row r="332" spans="1:32" s="8" customFormat="1" ht="19.5" customHeight="1" x14ac:dyDescent="0.2">
      <c r="A332" s="37">
        <v>224</v>
      </c>
      <c r="B332" s="37" t="s">
        <v>167</v>
      </c>
      <c r="C332" s="37" t="s">
        <v>168</v>
      </c>
      <c r="D332" s="37" t="s">
        <v>433</v>
      </c>
      <c r="E332" s="37" t="s">
        <v>36</v>
      </c>
      <c r="F332" s="37" t="s">
        <v>480</v>
      </c>
      <c r="G332" s="38" t="s">
        <v>509</v>
      </c>
      <c r="H332" s="92">
        <v>30250000</v>
      </c>
      <c r="I332" s="38" t="s">
        <v>493</v>
      </c>
      <c r="J332" s="38" t="s">
        <v>494</v>
      </c>
      <c r="K332" s="37" t="s">
        <v>439</v>
      </c>
      <c r="L332" s="37"/>
      <c r="M332" s="37" t="s">
        <v>440</v>
      </c>
      <c r="N332" s="37">
        <v>80111600</v>
      </c>
      <c r="O332" s="39" t="s">
        <v>523</v>
      </c>
      <c r="P332" s="37"/>
      <c r="Q332" s="40">
        <v>44203</v>
      </c>
      <c r="R332" s="40"/>
      <c r="S332" s="40">
        <v>44208</v>
      </c>
      <c r="T332" s="37">
        <v>11</v>
      </c>
      <c r="U332" s="41" t="s">
        <v>365</v>
      </c>
      <c r="V332" s="110">
        <v>30250000</v>
      </c>
      <c r="W332" s="41"/>
      <c r="X332" s="73">
        <v>30250000</v>
      </c>
      <c r="Y332" s="37" t="s">
        <v>42</v>
      </c>
      <c r="Z332" s="37" t="s">
        <v>47</v>
      </c>
      <c r="AA332" s="156" t="s">
        <v>1522</v>
      </c>
      <c r="AB332" s="37">
        <v>335</v>
      </c>
      <c r="AC332" s="42" t="s">
        <v>442</v>
      </c>
      <c r="AD332" s="37" t="s">
        <v>1531</v>
      </c>
      <c r="AE332" s="41" t="s">
        <v>1344</v>
      </c>
      <c r="AF332" s="37" t="s">
        <v>76</v>
      </c>
    </row>
    <row r="333" spans="1:32" s="8" customFormat="1" ht="19.5" customHeight="1" x14ac:dyDescent="0.2">
      <c r="A333" s="37">
        <v>225</v>
      </c>
      <c r="B333" s="37" t="s">
        <v>167</v>
      </c>
      <c r="C333" s="37" t="s">
        <v>168</v>
      </c>
      <c r="D333" s="37" t="s">
        <v>433</v>
      </c>
      <c r="E333" s="37" t="s">
        <v>169</v>
      </c>
      <c r="F333" s="37" t="s">
        <v>444</v>
      </c>
      <c r="G333" s="38" t="s">
        <v>509</v>
      </c>
      <c r="H333" s="92">
        <v>37800000</v>
      </c>
      <c r="I333" s="38" t="s">
        <v>510</v>
      </c>
      <c r="J333" s="38" t="s">
        <v>524</v>
      </c>
      <c r="K333" s="37" t="s">
        <v>439</v>
      </c>
      <c r="L333" s="37"/>
      <c r="M333" s="37" t="s">
        <v>440</v>
      </c>
      <c r="N333" s="37">
        <v>80111600</v>
      </c>
      <c r="O333" s="39" t="s">
        <v>525</v>
      </c>
      <c r="P333" s="37" t="s">
        <v>82</v>
      </c>
      <c r="Q333" s="40">
        <v>44256</v>
      </c>
      <c r="R333" s="40"/>
      <c r="S333" s="40">
        <v>44270</v>
      </c>
      <c r="T333" s="37">
        <v>9</v>
      </c>
      <c r="U333" s="41" t="s">
        <v>83</v>
      </c>
      <c r="V333" s="110">
        <v>37800000</v>
      </c>
      <c r="W333" s="41"/>
      <c r="X333" s="73">
        <v>37800000</v>
      </c>
      <c r="Y333" s="37" t="s">
        <v>42</v>
      </c>
      <c r="Z333" s="37" t="s">
        <v>47</v>
      </c>
      <c r="AA333" s="156" t="s">
        <v>1522</v>
      </c>
      <c r="AB333" s="37">
        <v>336</v>
      </c>
      <c r="AC333" s="42" t="s">
        <v>442</v>
      </c>
      <c r="AD333" s="37" t="s">
        <v>1531</v>
      </c>
      <c r="AE333" s="41" t="s">
        <v>1344</v>
      </c>
      <c r="AF333" s="37" t="s">
        <v>76</v>
      </c>
    </row>
    <row r="334" spans="1:32" s="8" customFormat="1" ht="19.5" customHeight="1" x14ac:dyDescent="0.2">
      <c r="A334" s="37">
        <v>226</v>
      </c>
      <c r="B334" s="37" t="s">
        <v>167</v>
      </c>
      <c r="C334" s="37" t="s">
        <v>168</v>
      </c>
      <c r="D334" s="37" t="s">
        <v>433</v>
      </c>
      <c r="E334" s="37" t="s">
        <v>169</v>
      </c>
      <c r="F334" s="37" t="s">
        <v>444</v>
      </c>
      <c r="G334" s="38" t="s">
        <v>509</v>
      </c>
      <c r="H334" s="92">
        <v>23100000</v>
      </c>
      <c r="I334" s="38" t="s">
        <v>510</v>
      </c>
      <c r="J334" s="38" t="s">
        <v>526</v>
      </c>
      <c r="K334" s="37" t="s">
        <v>439</v>
      </c>
      <c r="L334" s="37"/>
      <c r="M334" s="37" t="s">
        <v>440</v>
      </c>
      <c r="N334" s="37">
        <v>80111600</v>
      </c>
      <c r="O334" s="39" t="s">
        <v>527</v>
      </c>
      <c r="P334" s="37" t="s">
        <v>1461</v>
      </c>
      <c r="Q334" s="40">
        <v>44211</v>
      </c>
      <c r="R334" s="40"/>
      <c r="S334" s="40">
        <v>44221</v>
      </c>
      <c r="T334" s="37">
        <v>7</v>
      </c>
      <c r="U334" s="41" t="s">
        <v>83</v>
      </c>
      <c r="V334" s="110">
        <v>23100000</v>
      </c>
      <c r="W334" s="41"/>
      <c r="X334" s="73">
        <v>23100000</v>
      </c>
      <c r="Y334" s="37" t="s">
        <v>42</v>
      </c>
      <c r="Z334" s="37" t="s">
        <v>47</v>
      </c>
      <c r="AA334" s="156" t="s">
        <v>1522</v>
      </c>
      <c r="AB334" s="37">
        <v>337</v>
      </c>
      <c r="AC334" s="42" t="s">
        <v>442</v>
      </c>
      <c r="AD334" s="37" t="s">
        <v>1531</v>
      </c>
      <c r="AE334" s="41" t="s">
        <v>1344</v>
      </c>
      <c r="AF334" s="37" t="s">
        <v>76</v>
      </c>
    </row>
    <row r="335" spans="1:32" s="8" customFormat="1" ht="19.5" customHeight="1" x14ac:dyDescent="0.2">
      <c r="A335" s="37">
        <v>227</v>
      </c>
      <c r="B335" s="37" t="s">
        <v>167</v>
      </c>
      <c r="C335" s="37" t="s">
        <v>168</v>
      </c>
      <c r="D335" s="37" t="s">
        <v>433</v>
      </c>
      <c r="E335" s="37" t="s">
        <v>169</v>
      </c>
      <c r="F335" s="37" t="s">
        <v>444</v>
      </c>
      <c r="G335" s="38" t="s">
        <v>509</v>
      </c>
      <c r="H335" s="92">
        <v>74800000</v>
      </c>
      <c r="I335" s="38" t="s">
        <v>510</v>
      </c>
      <c r="J335" s="38" t="s">
        <v>526</v>
      </c>
      <c r="K335" s="37" t="s">
        <v>439</v>
      </c>
      <c r="L335" s="37"/>
      <c r="M335" s="37" t="s">
        <v>440</v>
      </c>
      <c r="N335" s="37">
        <v>80111600</v>
      </c>
      <c r="O335" s="39" t="s">
        <v>528</v>
      </c>
      <c r="P335" s="37" t="s">
        <v>82</v>
      </c>
      <c r="Q335" s="40">
        <v>44242</v>
      </c>
      <c r="R335" s="40"/>
      <c r="S335" s="40">
        <v>44256</v>
      </c>
      <c r="T335" s="37">
        <v>11</v>
      </c>
      <c r="U335" s="41" t="s">
        <v>83</v>
      </c>
      <c r="V335" s="110">
        <v>74800000</v>
      </c>
      <c r="W335" s="41"/>
      <c r="X335" s="73">
        <v>74800000</v>
      </c>
      <c r="Y335" s="37" t="s">
        <v>42</v>
      </c>
      <c r="Z335" s="37" t="s">
        <v>47</v>
      </c>
      <c r="AA335" s="156" t="s">
        <v>1522</v>
      </c>
      <c r="AB335" s="37">
        <v>338</v>
      </c>
      <c r="AC335" s="42" t="s">
        <v>442</v>
      </c>
      <c r="AD335" s="37" t="s">
        <v>1531</v>
      </c>
      <c r="AE335" s="41" t="s">
        <v>1344</v>
      </c>
      <c r="AF335" s="37" t="s">
        <v>76</v>
      </c>
    </row>
    <row r="336" spans="1:32" s="8" customFormat="1" ht="19.5" customHeight="1" x14ac:dyDescent="0.2">
      <c r="A336" s="37">
        <v>228</v>
      </c>
      <c r="B336" s="37" t="s">
        <v>167</v>
      </c>
      <c r="C336" s="37" t="s">
        <v>168</v>
      </c>
      <c r="D336" s="37" t="s">
        <v>433</v>
      </c>
      <c r="E336" s="37" t="s">
        <v>169</v>
      </c>
      <c r="F336" s="37" t="s">
        <v>444</v>
      </c>
      <c r="G336" s="38" t="s">
        <v>509</v>
      </c>
      <c r="H336" s="92">
        <v>25000000</v>
      </c>
      <c r="I336" s="38" t="s">
        <v>510</v>
      </c>
      <c r="J336" s="38" t="s">
        <v>529</v>
      </c>
      <c r="K336" s="37" t="s">
        <v>439</v>
      </c>
      <c r="L336" s="37"/>
      <c r="M336" s="37" t="s">
        <v>440</v>
      </c>
      <c r="N336" s="37">
        <v>80111600</v>
      </c>
      <c r="O336" s="39" t="s">
        <v>530</v>
      </c>
      <c r="P336" s="37" t="s">
        <v>82</v>
      </c>
      <c r="Q336" s="40">
        <v>44203</v>
      </c>
      <c r="R336" s="40"/>
      <c r="S336" s="40">
        <v>44208</v>
      </c>
      <c r="T336" s="37">
        <v>5</v>
      </c>
      <c r="U336" s="41" t="s">
        <v>83</v>
      </c>
      <c r="V336" s="110">
        <v>25000000</v>
      </c>
      <c r="W336" s="41"/>
      <c r="X336" s="73">
        <v>25000000</v>
      </c>
      <c r="Y336" s="37" t="s">
        <v>42</v>
      </c>
      <c r="Z336" s="37" t="s">
        <v>47</v>
      </c>
      <c r="AA336" s="156" t="s">
        <v>1522</v>
      </c>
      <c r="AB336" s="37">
        <v>339</v>
      </c>
      <c r="AC336" s="42" t="s">
        <v>442</v>
      </c>
      <c r="AD336" s="37" t="s">
        <v>1531</v>
      </c>
      <c r="AE336" s="41" t="s">
        <v>1344</v>
      </c>
      <c r="AF336" s="37" t="s">
        <v>76</v>
      </c>
    </row>
    <row r="337" spans="1:32" s="8" customFormat="1" ht="19.5" customHeight="1" x14ac:dyDescent="0.2">
      <c r="A337" s="37">
        <v>229</v>
      </c>
      <c r="B337" s="37" t="s">
        <v>167</v>
      </c>
      <c r="C337" s="37" t="s">
        <v>168</v>
      </c>
      <c r="D337" s="37" t="s">
        <v>433</v>
      </c>
      <c r="E337" s="37" t="s">
        <v>169</v>
      </c>
      <c r="F337" s="37" t="s">
        <v>444</v>
      </c>
      <c r="G337" s="38" t="s">
        <v>509</v>
      </c>
      <c r="H337" s="92">
        <v>55000000</v>
      </c>
      <c r="I337" s="38" t="s">
        <v>510</v>
      </c>
      <c r="J337" s="38" t="s">
        <v>531</v>
      </c>
      <c r="K337" s="37" t="s">
        <v>439</v>
      </c>
      <c r="L337" s="37"/>
      <c r="M337" s="37" t="s">
        <v>440</v>
      </c>
      <c r="N337" s="37">
        <v>80111600</v>
      </c>
      <c r="O337" s="39" t="s">
        <v>532</v>
      </c>
      <c r="P337" s="37" t="s">
        <v>82</v>
      </c>
      <c r="Q337" s="40">
        <v>44211</v>
      </c>
      <c r="R337" s="40"/>
      <c r="S337" s="40">
        <v>44221</v>
      </c>
      <c r="T337" s="37">
        <v>11</v>
      </c>
      <c r="U337" s="41" t="s">
        <v>83</v>
      </c>
      <c r="V337" s="110">
        <f>55000000-6400000</f>
        <v>48600000</v>
      </c>
      <c r="W337" s="41"/>
      <c r="X337" s="73">
        <f>55000000-6400000</f>
        <v>48600000</v>
      </c>
      <c r="Y337" s="37" t="s">
        <v>42</v>
      </c>
      <c r="Z337" s="37" t="s">
        <v>47</v>
      </c>
      <c r="AA337" s="156" t="s">
        <v>1522</v>
      </c>
      <c r="AB337" s="37">
        <v>340</v>
      </c>
      <c r="AC337" s="42" t="s">
        <v>442</v>
      </c>
      <c r="AD337" s="37" t="s">
        <v>1531</v>
      </c>
      <c r="AE337" s="41" t="s">
        <v>1344</v>
      </c>
      <c r="AF337" s="37" t="s">
        <v>76</v>
      </c>
    </row>
    <row r="338" spans="1:32" s="8" customFormat="1" ht="19.5" customHeight="1" x14ac:dyDescent="0.2">
      <c r="A338" s="37">
        <v>230</v>
      </c>
      <c r="B338" s="37" t="s">
        <v>167</v>
      </c>
      <c r="C338" s="37" t="s">
        <v>168</v>
      </c>
      <c r="D338" s="37" t="s">
        <v>433</v>
      </c>
      <c r="E338" s="37" t="s">
        <v>169</v>
      </c>
      <c r="F338" s="37" t="s">
        <v>444</v>
      </c>
      <c r="G338" s="38" t="s">
        <v>509</v>
      </c>
      <c r="H338" s="92">
        <v>21000000</v>
      </c>
      <c r="I338" s="38" t="s">
        <v>510</v>
      </c>
      <c r="J338" s="38" t="s">
        <v>533</v>
      </c>
      <c r="K338" s="37" t="s">
        <v>439</v>
      </c>
      <c r="L338" s="37"/>
      <c r="M338" s="37" t="s">
        <v>440</v>
      </c>
      <c r="N338" s="37">
        <v>80111600</v>
      </c>
      <c r="O338" s="39" t="s">
        <v>451</v>
      </c>
      <c r="P338" s="37" t="s">
        <v>82</v>
      </c>
      <c r="Q338" s="40">
        <v>44203</v>
      </c>
      <c r="R338" s="40"/>
      <c r="S338" s="40">
        <v>44208</v>
      </c>
      <c r="T338" s="37">
        <v>5</v>
      </c>
      <c r="U338" s="41" t="s">
        <v>83</v>
      </c>
      <c r="V338" s="110">
        <v>21000000</v>
      </c>
      <c r="W338" s="41"/>
      <c r="X338" s="73">
        <v>21000000</v>
      </c>
      <c r="Y338" s="37" t="s">
        <v>42</v>
      </c>
      <c r="Z338" s="37" t="s">
        <v>47</v>
      </c>
      <c r="AA338" s="156" t="s">
        <v>1522</v>
      </c>
      <c r="AB338" s="37">
        <v>341</v>
      </c>
      <c r="AC338" s="42" t="s">
        <v>442</v>
      </c>
      <c r="AD338" s="37" t="s">
        <v>1531</v>
      </c>
      <c r="AE338" s="41" t="s">
        <v>1344</v>
      </c>
      <c r="AF338" s="37" t="s">
        <v>76</v>
      </c>
    </row>
    <row r="339" spans="1:32" s="8" customFormat="1" ht="19.5" customHeight="1" x14ac:dyDescent="0.2">
      <c r="A339" s="37">
        <v>231</v>
      </c>
      <c r="B339" s="37" t="s">
        <v>167</v>
      </c>
      <c r="C339" s="37" t="s">
        <v>168</v>
      </c>
      <c r="D339" s="37" t="s">
        <v>433</v>
      </c>
      <c r="E339" s="37" t="s">
        <v>169</v>
      </c>
      <c r="F339" s="37" t="s">
        <v>444</v>
      </c>
      <c r="G339" s="38" t="s">
        <v>509</v>
      </c>
      <c r="H339" s="92">
        <v>35000000</v>
      </c>
      <c r="I339" s="38" t="s">
        <v>510</v>
      </c>
      <c r="J339" s="38" t="s">
        <v>534</v>
      </c>
      <c r="K339" s="37" t="s">
        <v>439</v>
      </c>
      <c r="L339" s="37"/>
      <c r="M339" s="37" t="s">
        <v>440</v>
      </c>
      <c r="N339" s="37">
        <v>80111600</v>
      </c>
      <c r="O339" s="39" t="s">
        <v>535</v>
      </c>
      <c r="P339" s="37" t="s">
        <v>82</v>
      </c>
      <c r="Q339" s="40">
        <v>44211</v>
      </c>
      <c r="R339" s="40"/>
      <c r="S339" s="40">
        <v>44221</v>
      </c>
      <c r="T339" s="37">
        <v>7</v>
      </c>
      <c r="U339" s="41" t="s">
        <v>83</v>
      </c>
      <c r="V339" s="110">
        <v>35000000</v>
      </c>
      <c r="W339" s="41"/>
      <c r="X339" s="73">
        <v>35000000</v>
      </c>
      <c r="Y339" s="37" t="s">
        <v>42</v>
      </c>
      <c r="Z339" s="37" t="s">
        <v>47</v>
      </c>
      <c r="AA339" s="156" t="s">
        <v>1522</v>
      </c>
      <c r="AB339" s="37">
        <v>342</v>
      </c>
      <c r="AC339" s="42" t="s">
        <v>442</v>
      </c>
      <c r="AD339" s="37" t="s">
        <v>1531</v>
      </c>
      <c r="AE339" s="41" t="s">
        <v>1344</v>
      </c>
      <c r="AF339" s="37" t="s">
        <v>76</v>
      </c>
    </row>
    <row r="340" spans="1:32" s="8" customFormat="1" ht="19.5" customHeight="1" x14ac:dyDescent="0.2">
      <c r="A340" s="37">
        <v>233</v>
      </c>
      <c r="B340" s="37" t="s">
        <v>167</v>
      </c>
      <c r="C340" s="37" t="s">
        <v>168</v>
      </c>
      <c r="D340" s="37" t="s">
        <v>433</v>
      </c>
      <c r="E340" s="37" t="s">
        <v>169</v>
      </c>
      <c r="F340" s="37" t="s">
        <v>444</v>
      </c>
      <c r="G340" s="38" t="s">
        <v>509</v>
      </c>
      <c r="H340" s="92">
        <v>26950000</v>
      </c>
      <c r="I340" s="38" t="s">
        <v>510</v>
      </c>
      <c r="J340" s="38" t="s">
        <v>536</v>
      </c>
      <c r="K340" s="37" t="s">
        <v>439</v>
      </c>
      <c r="L340" s="37"/>
      <c r="M340" s="37" t="s">
        <v>440</v>
      </c>
      <c r="N340" s="37">
        <v>80111600</v>
      </c>
      <c r="O340" s="39" t="s">
        <v>537</v>
      </c>
      <c r="P340" s="37" t="s">
        <v>1461</v>
      </c>
      <c r="Q340" s="40">
        <v>44203</v>
      </c>
      <c r="R340" s="40"/>
      <c r="S340" s="40">
        <v>44208</v>
      </c>
      <c r="T340" s="37">
        <v>11</v>
      </c>
      <c r="U340" s="41" t="s">
        <v>83</v>
      </c>
      <c r="V340" s="110">
        <v>26950000</v>
      </c>
      <c r="W340" s="41"/>
      <c r="X340" s="73">
        <v>26950000</v>
      </c>
      <c r="Y340" s="37" t="s">
        <v>42</v>
      </c>
      <c r="Z340" s="37" t="s">
        <v>47</v>
      </c>
      <c r="AA340" s="156" t="s">
        <v>1522</v>
      </c>
      <c r="AB340" s="37">
        <v>344</v>
      </c>
      <c r="AC340" s="42" t="s">
        <v>442</v>
      </c>
      <c r="AD340" s="37" t="s">
        <v>1531</v>
      </c>
      <c r="AE340" s="41" t="s">
        <v>1344</v>
      </c>
      <c r="AF340" s="37" t="s">
        <v>76</v>
      </c>
    </row>
    <row r="341" spans="1:32" s="8" customFormat="1" ht="19.5" customHeight="1" x14ac:dyDescent="0.2">
      <c r="A341" s="37">
        <v>554</v>
      </c>
      <c r="B341" s="37" t="s">
        <v>167</v>
      </c>
      <c r="C341" s="37" t="s">
        <v>168</v>
      </c>
      <c r="D341" s="37" t="s">
        <v>433</v>
      </c>
      <c r="E341" s="37" t="s">
        <v>169</v>
      </c>
      <c r="F341" s="37" t="s">
        <v>444</v>
      </c>
      <c r="G341" s="38" t="s">
        <v>509</v>
      </c>
      <c r="H341" s="92">
        <v>74800000</v>
      </c>
      <c r="I341" s="38" t="s">
        <v>510</v>
      </c>
      <c r="J341" s="38" t="s">
        <v>538</v>
      </c>
      <c r="K341" s="37" t="s">
        <v>439</v>
      </c>
      <c r="L341" s="37"/>
      <c r="M341" s="37" t="s">
        <v>440</v>
      </c>
      <c r="N341" s="37">
        <v>80111600</v>
      </c>
      <c r="O341" s="39" t="s">
        <v>539</v>
      </c>
      <c r="P341" s="37" t="s">
        <v>82</v>
      </c>
      <c r="Q341" s="40">
        <v>44228</v>
      </c>
      <c r="R341" s="40"/>
      <c r="S341" s="40">
        <v>44242</v>
      </c>
      <c r="T341" s="37">
        <v>11</v>
      </c>
      <c r="U341" s="41" t="s">
        <v>83</v>
      </c>
      <c r="V341" s="110">
        <v>74800000</v>
      </c>
      <c r="W341" s="41"/>
      <c r="X341" s="73">
        <v>74800000</v>
      </c>
      <c r="Y341" s="37" t="s">
        <v>42</v>
      </c>
      <c r="Z341" s="37" t="s">
        <v>47</v>
      </c>
      <c r="AA341" s="156" t="s">
        <v>1522</v>
      </c>
      <c r="AB341" s="37">
        <v>345</v>
      </c>
      <c r="AC341" s="42" t="s">
        <v>442</v>
      </c>
      <c r="AD341" s="37" t="s">
        <v>1531</v>
      </c>
      <c r="AE341" s="41" t="s">
        <v>1344</v>
      </c>
      <c r="AF341" s="37" t="s">
        <v>76</v>
      </c>
    </row>
    <row r="342" spans="1:32" s="8" customFormat="1" ht="19.5" customHeight="1" x14ac:dyDescent="0.2">
      <c r="A342" s="37">
        <v>235</v>
      </c>
      <c r="B342" s="37" t="s">
        <v>33</v>
      </c>
      <c r="C342" s="37" t="s">
        <v>479</v>
      </c>
      <c r="D342" s="37" t="s">
        <v>433</v>
      </c>
      <c r="E342" s="37" t="s">
        <v>169</v>
      </c>
      <c r="F342" s="37" t="s">
        <v>444</v>
      </c>
      <c r="G342" s="37" t="s">
        <v>509</v>
      </c>
      <c r="H342" s="92">
        <v>18200000</v>
      </c>
      <c r="I342" s="38" t="s">
        <v>510</v>
      </c>
      <c r="J342" s="37" t="s">
        <v>540</v>
      </c>
      <c r="K342" s="37" t="s">
        <v>439</v>
      </c>
      <c r="L342" s="37"/>
      <c r="M342" s="37" t="s">
        <v>440</v>
      </c>
      <c r="N342" s="37">
        <v>80111600</v>
      </c>
      <c r="O342" s="38" t="s">
        <v>541</v>
      </c>
      <c r="P342" s="37" t="s">
        <v>1461</v>
      </c>
      <c r="Q342" s="40">
        <v>44203</v>
      </c>
      <c r="R342" s="40"/>
      <c r="S342" s="40">
        <v>44214</v>
      </c>
      <c r="T342" s="37">
        <v>7</v>
      </c>
      <c r="U342" s="41" t="s">
        <v>83</v>
      </c>
      <c r="V342" s="110">
        <v>18200000</v>
      </c>
      <c r="W342" s="41"/>
      <c r="X342" s="73">
        <v>18200000</v>
      </c>
      <c r="Y342" s="37" t="s">
        <v>42</v>
      </c>
      <c r="Z342" s="37" t="s">
        <v>47</v>
      </c>
      <c r="AA342" s="156" t="s">
        <v>1522</v>
      </c>
      <c r="AB342" s="37">
        <v>347</v>
      </c>
      <c r="AC342" s="42" t="s">
        <v>49</v>
      </c>
      <c r="AD342" s="37" t="s">
        <v>1531</v>
      </c>
      <c r="AE342" s="41" t="s">
        <v>1344</v>
      </c>
      <c r="AF342" s="37" t="s">
        <v>76</v>
      </c>
    </row>
    <row r="343" spans="1:32" s="8" customFormat="1" ht="19.5" customHeight="1" x14ac:dyDescent="0.2">
      <c r="A343" s="37">
        <v>236</v>
      </c>
      <c r="B343" s="37" t="s">
        <v>354</v>
      </c>
      <c r="C343" s="37" t="s">
        <v>452</v>
      </c>
      <c r="D343" s="37" t="s">
        <v>433</v>
      </c>
      <c r="E343" s="37" t="s">
        <v>169</v>
      </c>
      <c r="F343" s="37" t="s">
        <v>542</v>
      </c>
      <c r="G343" s="38" t="s">
        <v>543</v>
      </c>
      <c r="H343" s="92">
        <v>150000000</v>
      </c>
      <c r="I343" s="38" t="s">
        <v>544</v>
      </c>
      <c r="J343" s="145" t="s">
        <v>545</v>
      </c>
      <c r="K343" s="145" t="s">
        <v>439</v>
      </c>
      <c r="L343" s="37" t="s">
        <v>80</v>
      </c>
      <c r="M343" s="37" t="s">
        <v>546</v>
      </c>
      <c r="N343" s="37" t="s">
        <v>547</v>
      </c>
      <c r="O343" s="38" t="s">
        <v>548</v>
      </c>
      <c r="P343" s="37"/>
      <c r="Q343" s="74">
        <v>44337</v>
      </c>
      <c r="R343" s="40"/>
      <c r="S343" s="74" t="s">
        <v>1432</v>
      </c>
      <c r="T343" s="37">
        <v>8</v>
      </c>
      <c r="U343" s="41" t="s">
        <v>135</v>
      </c>
      <c r="V343" s="110">
        <v>150000000</v>
      </c>
      <c r="W343" s="41"/>
      <c r="X343" s="73">
        <v>150000000</v>
      </c>
      <c r="Y343" s="38" t="s">
        <v>42</v>
      </c>
      <c r="Z343" s="38" t="s">
        <v>47</v>
      </c>
      <c r="AA343" s="122" t="s">
        <v>1522</v>
      </c>
      <c r="AB343" s="119">
        <v>348</v>
      </c>
      <c r="AC343" s="42" t="s">
        <v>442</v>
      </c>
      <c r="AD343" s="37" t="s">
        <v>1524</v>
      </c>
      <c r="AE343" s="41"/>
      <c r="AF343" s="37"/>
    </row>
    <row r="344" spans="1:32" s="8" customFormat="1" ht="19.5" customHeight="1" x14ac:dyDescent="0.2">
      <c r="A344" s="37">
        <v>237</v>
      </c>
      <c r="B344" s="37" t="s">
        <v>354</v>
      </c>
      <c r="C344" s="37" t="s">
        <v>452</v>
      </c>
      <c r="D344" s="37" t="s">
        <v>433</v>
      </c>
      <c r="E344" s="37" t="s">
        <v>169</v>
      </c>
      <c r="F344" s="37" t="s">
        <v>542</v>
      </c>
      <c r="G344" s="38" t="s">
        <v>543</v>
      </c>
      <c r="H344" s="92">
        <v>2536395</v>
      </c>
      <c r="I344" s="38" t="s">
        <v>549</v>
      </c>
      <c r="J344" s="145" t="s">
        <v>550</v>
      </c>
      <c r="K344" s="145" t="s">
        <v>439</v>
      </c>
      <c r="L344" s="37" t="s">
        <v>80</v>
      </c>
      <c r="M344" s="37" t="s">
        <v>551</v>
      </c>
      <c r="N344" s="37" t="s">
        <v>72</v>
      </c>
      <c r="O344" s="38" t="s">
        <v>550</v>
      </c>
      <c r="P344" s="37" t="s">
        <v>1280</v>
      </c>
      <c r="Q344" s="40"/>
      <c r="R344" s="40"/>
      <c r="S344" s="40"/>
      <c r="T344" s="37"/>
      <c r="U344" s="41" t="s">
        <v>47</v>
      </c>
      <c r="V344" s="110">
        <v>2536395</v>
      </c>
      <c r="W344" s="41"/>
      <c r="X344" s="73">
        <v>0</v>
      </c>
      <c r="Y344" s="38" t="s">
        <v>42</v>
      </c>
      <c r="Z344" s="38" t="s">
        <v>47</v>
      </c>
      <c r="AA344" s="122" t="s">
        <v>1522</v>
      </c>
      <c r="AB344" s="119">
        <v>349</v>
      </c>
      <c r="AC344" s="42" t="s">
        <v>442</v>
      </c>
      <c r="AD344" s="37" t="s">
        <v>1524</v>
      </c>
      <c r="AE344" s="41"/>
      <c r="AF344" s="37"/>
    </row>
    <row r="345" spans="1:32" s="8" customFormat="1" ht="19.5" customHeight="1" x14ac:dyDescent="0.2">
      <c r="A345" s="37">
        <v>238</v>
      </c>
      <c r="B345" s="37" t="s">
        <v>354</v>
      </c>
      <c r="C345" s="37" t="s">
        <v>452</v>
      </c>
      <c r="D345" s="37" t="s">
        <v>433</v>
      </c>
      <c r="E345" s="37" t="s">
        <v>169</v>
      </c>
      <c r="F345" s="37" t="s">
        <v>542</v>
      </c>
      <c r="G345" s="38" t="s">
        <v>543</v>
      </c>
      <c r="H345" s="92">
        <v>22463605</v>
      </c>
      <c r="I345" s="38" t="s">
        <v>552</v>
      </c>
      <c r="J345" s="145" t="s">
        <v>553</v>
      </c>
      <c r="K345" s="145" t="s">
        <v>439</v>
      </c>
      <c r="L345" s="37" t="s">
        <v>80</v>
      </c>
      <c r="M345" s="37" t="s">
        <v>554</v>
      </c>
      <c r="N345" s="37" t="s">
        <v>555</v>
      </c>
      <c r="O345" s="38" t="s">
        <v>556</v>
      </c>
      <c r="P345" s="37"/>
      <c r="Q345" s="74">
        <v>44344</v>
      </c>
      <c r="R345" s="40"/>
      <c r="S345" s="74" t="s">
        <v>1432</v>
      </c>
      <c r="T345" s="37">
        <v>4</v>
      </c>
      <c r="U345" s="41" t="s">
        <v>139</v>
      </c>
      <c r="V345" s="110">
        <v>22463605</v>
      </c>
      <c r="W345" s="41"/>
      <c r="X345" s="73">
        <v>22463605</v>
      </c>
      <c r="Y345" s="38" t="s">
        <v>42</v>
      </c>
      <c r="Z345" s="38" t="s">
        <v>47</v>
      </c>
      <c r="AA345" s="122" t="s">
        <v>1522</v>
      </c>
      <c r="AB345" s="119">
        <v>350</v>
      </c>
      <c r="AC345" s="42" t="s">
        <v>442</v>
      </c>
      <c r="AD345" s="37" t="s">
        <v>1524</v>
      </c>
      <c r="AE345" s="41"/>
      <c r="AF345" s="37"/>
    </row>
    <row r="346" spans="1:32" s="8" customFormat="1" ht="19.5" customHeight="1" x14ac:dyDescent="0.2">
      <c r="A346" s="37">
        <v>239</v>
      </c>
      <c r="B346" s="37" t="s">
        <v>167</v>
      </c>
      <c r="C346" s="37" t="s">
        <v>168</v>
      </c>
      <c r="D346" s="37" t="s">
        <v>433</v>
      </c>
      <c r="E346" s="37" t="s">
        <v>169</v>
      </c>
      <c r="F346" s="37" t="s">
        <v>542</v>
      </c>
      <c r="G346" s="38" t="s">
        <v>543</v>
      </c>
      <c r="H346" s="92">
        <v>22400000</v>
      </c>
      <c r="I346" s="38" t="s">
        <v>552</v>
      </c>
      <c r="J346" s="38" t="s">
        <v>557</v>
      </c>
      <c r="K346" s="37" t="s">
        <v>439</v>
      </c>
      <c r="L346" s="37"/>
      <c r="M346" s="37" t="s">
        <v>440</v>
      </c>
      <c r="N346" s="37">
        <v>80111600</v>
      </c>
      <c r="O346" s="39" t="s">
        <v>558</v>
      </c>
      <c r="P346" s="37" t="s">
        <v>82</v>
      </c>
      <c r="Q346" s="40">
        <v>44211</v>
      </c>
      <c r="R346" s="40"/>
      <c r="S346" s="40">
        <v>44221</v>
      </c>
      <c r="T346" s="37">
        <v>7</v>
      </c>
      <c r="U346" s="41" t="s">
        <v>83</v>
      </c>
      <c r="V346" s="110">
        <v>22400000</v>
      </c>
      <c r="W346" s="41"/>
      <c r="X346" s="73">
        <v>22400000</v>
      </c>
      <c r="Y346" s="37" t="s">
        <v>42</v>
      </c>
      <c r="Z346" s="37" t="s">
        <v>47</v>
      </c>
      <c r="AA346" s="156" t="s">
        <v>1522</v>
      </c>
      <c r="AB346" s="37">
        <v>351</v>
      </c>
      <c r="AC346" s="42" t="s">
        <v>442</v>
      </c>
      <c r="AD346" s="37" t="s">
        <v>1531</v>
      </c>
      <c r="AE346" s="41" t="s">
        <v>1344</v>
      </c>
      <c r="AF346" s="37" t="s">
        <v>76</v>
      </c>
    </row>
    <row r="347" spans="1:32" s="8" customFormat="1" ht="19.5" customHeight="1" x14ac:dyDescent="0.2">
      <c r="A347" s="37">
        <v>240</v>
      </c>
      <c r="B347" s="37" t="s">
        <v>167</v>
      </c>
      <c r="C347" s="37" t="s">
        <v>168</v>
      </c>
      <c r="D347" s="37" t="s">
        <v>433</v>
      </c>
      <c r="E347" s="37" t="s">
        <v>169</v>
      </c>
      <c r="F347" s="37" t="s">
        <v>542</v>
      </c>
      <c r="G347" s="38" t="s">
        <v>543</v>
      </c>
      <c r="H347" s="92">
        <v>33000000</v>
      </c>
      <c r="I347" s="38" t="s">
        <v>552</v>
      </c>
      <c r="J347" s="38" t="s">
        <v>557</v>
      </c>
      <c r="K347" s="37" t="s">
        <v>439</v>
      </c>
      <c r="L347" s="37"/>
      <c r="M347" s="37" t="s">
        <v>440</v>
      </c>
      <c r="N347" s="37">
        <v>80111600</v>
      </c>
      <c r="O347" s="39" t="s">
        <v>559</v>
      </c>
      <c r="P347" s="37" t="s">
        <v>82</v>
      </c>
      <c r="Q347" s="40">
        <v>44362</v>
      </c>
      <c r="R347" s="40"/>
      <c r="S347" s="40">
        <v>44382</v>
      </c>
      <c r="T347" s="37">
        <v>6</v>
      </c>
      <c r="U347" s="41" t="s">
        <v>83</v>
      </c>
      <c r="V347" s="110">
        <v>33000000</v>
      </c>
      <c r="W347" s="41"/>
      <c r="X347" s="73">
        <v>33000000</v>
      </c>
      <c r="Y347" s="37" t="s">
        <v>42</v>
      </c>
      <c r="Z347" s="37" t="s">
        <v>47</v>
      </c>
      <c r="AA347" s="156" t="s">
        <v>1522</v>
      </c>
      <c r="AB347" s="37">
        <v>352</v>
      </c>
      <c r="AC347" s="42" t="s">
        <v>442</v>
      </c>
      <c r="AD347" s="37" t="s">
        <v>1531</v>
      </c>
      <c r="AE347" s="41" t="s">
        <v>1344</v>
      </c>
      <c r="AF347" s="37" t="s">
        <v>76</v>
      </c>
    </row>
    <row r="348" spans="1:32" s="8" customFormat="1" ht="19.5" customHeight="1" x14ac:dyDescent="0.2">
      <c r="A348" s="37">
        <v>241</v>
      </c>
      <c r="B348" s="37" t="s">
        <v>167</v>
      </c>
      <c r="C348" s="37" t="s">
        <v>168</v>
      </c>
      <c r="D348" s="37" t="s">
        <v>433</v>
      </c>
      <c r="E348" s="37" t="s">
        <v>169</v>
      </c>
      <c r="F348" s="37" t="s">
        <v>542</v>
      </c>
      <c r="G348" s="38" t="s">
        <v>543</v>
      </c>
      <c r="H348" s="92">
        <v>22400000</v>
      </c>
      <c r="I348" s="38" t="s">
        <v>552</v>
      </c>
      <c r="J348" s="38" t="s">
        <v>557</v>
      </c>
      <c r="K348" s="37" t="s">
        <v>439</v>
      </c>
      <c r="L348" s="37"/>
      <c r="M348" s="37" t="s">
        <v>440</v>
      </c>
      <c r="N348" s="37">
        <v>80111600</v>
      </c>
      <c r="O348" s="39" t="s">
        <v>478</v>
      </c>
      <c r="P348" s="37" t="s">
        <v>1461</v>
      </c>
      <c r="Q348" s="40">
        <v>44228</v>
      </c>
      <c r="R348" s="40"/>
      <c r="S348" s="40">
        <v>44242</v>
      </c>
      <c r="T348" s="37">
        <v>7</v>
      </c>
      <c r="U348" s="41" t="s">
        <v>83</v>
      </c>
      <c r="V348" s="110">
        <v>22400000</v>
      </c>
      <c r="W348" s="41"/>
      <c r="X348" s="73">
        <v>22400000</v>
      </c>
      <c r="Y348" s="37" t="s">
        <v>42</v>
      </c>
      <c r="Z348" s="37" t="s">
        <v>47</v>
      </c>
      <c r="AA348" s="156" t="s">
        <v>1522</v>
      </c>
      <c r="AB348" s="37">
        <v>353</v>
      </c>
      <c r="AC348" s="42" t="s">
        <v>442</v>
      </c>
      <c r="AD348" s="37" t="s">
        <v>1531</v>
      </c>
      <c r="AE348" s="41" t="s">
        <v>1344</v>
      </c>
      <c r="AF348" s="37" t="s">
        <v>76</v>
      </c>
    </row>
    <row r="349" spans="1:32" s="8" customFormat="1" ht="19.5" customHeight="1" x14ac:dyDescent="0.2">
      <c r="A349" s="37">
        <v>242</v>
      </c>
      <c r="B349" s="37" t="s">
        <v>354</v>
      </c>
      <c r="C349" s="37" t="s">
        <v>452</v>
      </c>
      <c r="D349" s="37" t="s">
        <v>433</v>
      </c>
      <c r="E349" s="37" t="s">
        <v>169</v>
      </c>
      <c r="F349" s="37" t="s">
        <v>542</v>
      </c>
      <c r="G349" s="38" t="s">
        <v>543</v>
      </c>
      <c r="H349" s="92">
        <v>29250000</v>
      </c>
      <c r="I349" s="38" t="s">
        <v>549</v>
      </c>
      <c r="J349" s="145" t="s">
        <v>560</v>
      </c>
      <c r="K349" s="145" t="s">
        <v>439</v>
      </c>
      <c r="L349" s="37" t="s">
        <v>80</v>
      </c>
      <c r="M349" s="37" t="s">
        <v>561</v>
      </c>
      <c r="N349" s="37">
        <v>8610705</v>
      </c>
      <c r="O349" s="39" t="s">
        <v>562</v>
      </c>
      <c r="P349" s="37"/>
      <c r="Q349" s="74">
        <v>44344</v>
      </c>
      <c r="R349" s="40"/>
      <c r="S349" s="74" t="s">
        <v>1432</v>
      </c>
      <c r="T349" s="37">
        <v>4</v>
      </c>
      <c r="U349" s="41" t="s">
        <v>139</v>
      </c>
      <c r="V349" s="110">
        <v>29250000</v>
      </c>
      <c r="W349" s="41"/>
      <c r="X349" s="73">
        <v>29250000</v>
      </c>
      <c r="Y349" s="38" t="s">
        <v>42</v>
      </c>
      <c r="Z349" s="38" t="s">
        <v>47</v>
      </c>
      <c r="AA349" s="122" t="s">
        <v>1522</v>
      </c>
      <c r="AB349" s="119">
        <v>354</v>
      </c>
      <c r="AC349" s="42" t="s">
        <v>442</v>
      </c>
      <c r="AD349" s="37" t="s">
        <v>1524</v>
      </c>
      <c r="AE349" s="41"/>
      <c r="AF349" s="37"/>
    </row>
    <row r="350" spans="1:32" s="8" customFormat="1" ht="19.5" customHeight="1" x14ac:dyDescent="0.2">
      <c r="A350" s="37">
        <v>243</v>
      </c>
      <c r="B350" s="37" t="s">
        <v>167</v>
      </c>
      <c r="C350" s="37" t="s">
        <v>168</v>
      </c>
      <c r="D350" s="37" t="s">
        <v>433</v>
      </c>
      <c r="E350" s="37" t="s">
        <v>169</v>
      </c>
      <c r="F350" s="37" t="s">
        <v>542</v>
      </c>
      <c r="G350" s="38" t="s">
        <v>543</v>
      </c>
      <c r="H350" s="92">
        <v>29400000</v>
      </c>
      <c r="I350" s="38" t="s">
        <v>549</v>
      </c>
      <c r="J350" s="38" t="s">
        <v>563</v>
      </c>
      <c r="K350" s="37" t="s">
        <v>439</v>
      </c>
      <c r="L350" s="37"/>
      <c r="M350" s="37" t="s">
        <v>440</v>
      </c>
      <c r="N350" s="37">
        <v>80111600</v>
      </c>
      <c r="O350" s="39" t="s">
        <v>564</v>
      </c>
      <c r="P350" s="37" t="s">
        <v>82</v>
      </c>
      <c r="Q350" s="40">
        <v>44228</v>
      </c>
      <c r="R350" s="40"/>
      <c r="S350" s="40">
        <v>44242</v>
      </c>
      <c r="T350" s="37">
        <v>7</v>
      </c>
      <c r="U350" s="41" t="s">
        <v>83</v>
      </c>
      <c r="V350" s="110">
        <v>29400000</v>
      </c>
      <c r="W350" s="41"/>
      <c r="X350" s="73">
        <v>29400000</v>
      </c>
      <c r="Y350" s="37" t="s">
        <v>42</v>
      </c>
      <c r="Z350" s="37" t="s">
        <v>47</v>
      </c>
      <c r="AA350" s="156" t="s">
        <v>1522</v>
      </c>
      <c r="AB350" s="37">
        <v>355</v>
      </c>
      <c r="AC350" s="42" t="s">
        <v>442</v>
      </c>
      <c r="AD350" s="37" t="s">
        <v>1531</v>
      </c>
      <c r="AE350" s="41" t="s">
        <v>1344</v>
      </c>
      <c r="AF350" s="37" t="s">
        <v>76</v>
      </c>
    </row>
    <row r="351" spans="1:32" s="8" customFormat="1" ht="19.5" customHeight="1" x14ac:dyDescent="0.2">
      <c r="A351" s="37">
        <v>244</v>
      </c>
      <c r="B351" s="37" t="s">
        <v>167</v>
      </c>
      <c r="C351" s="37" t="s">
        <v>168</v>
      </c>
      <c r="D351" s="37" t="s">
        <v>433</v>
      </c>
      <c r="E351" s="37" t="s">
        <v>169</v>
      </c>
      <c r="F351" s="37" t="s">
        <v>542</v>
      </c>
      <c r="G351" s="38" t="s">
        <v>543</v>
      </c>
      <c r="H351" s="92">
        <v>38500000</v>
      </c>
      <c r="I351" s="38" t="s">
        <v>549</v>
      </c>
      <c r="J351" s="38" t="s">
        <v>563</v>
      </c>
      <c r="K351" s="37" t="s">
        <v>439</v>
      </c>
      <c r="L351" s="37"/>
      <c r="M351" s="37" t="s">
        <v>440</v>
      </c>
      <c r="N351" s="37">
        <v>80111600</v>
      </c>
      <c r="O351" s="39" t="s">
        <v>564</v>
      </c>
      <c r="P351" s="37" t="s">
        <v>82</v>
      </c>
      <c r="Q351" s="40">
        <v>44203</v>
      </c>
      <c r="R351" s="40"/>
      <c r="S351" s="40">
        <v>44208</v>
      </c>
      <c r="T351" s="37">
        <v>7</v>
      </c>
      <c r="U351" s="41" t="s">
        <v>83</v>
      </c>
      <c r="V351" s="110">
        <v>38500000</v>
      </c>
      <c r="W351" s="41"/>
      <c r="X351" s="73">
        <v>38500000</v>
      </c>
      <c r="Y351" s="37" t="s">
        <v>42</v>
      </c>
      <c r="Z351" s="37" t="s">
        <v>47</v>
      </c>
      <c r="AA351" s="156" t="s">
        <v>1522</v>
      </c>
      <c r="AB351" s="37">
        <v>356</v>
      </c>
      <c r="AC351" s="42" t="s">
        <v>442</v>
      </c>
      <c r="AD351" s="37" t="s">
        <v>1531</v>
      </c>
      <c r="AE351" s="41" t="s">
        <v>1344</v>
      </c>
      <c r="AF351" s="37" t="s">
        <v>76</v>
      </c>
    </row>
    <row r="352" spans="1:32" s="8" customFormat="1" ht="19.5" customHeight="1" x14ac:dyDescent="0.2">
      <c r="A352" s="37">
        <v>245</v>
      </c>
      <c r="B352" s="37" t="s">
        <v>167</v>
      </c>
      <c r="C352" s="37" t="s">
        <v>168</v>
      </c>
      <c r="D352" s="37" t="s">
        <v>433</v>
      </c>
      <c r="E352" s="37" t="s">
        <v>169</v>
      </c>
      <c r="F352" s="37" t="s">
        <v>542</v>
      </c>
      <c r="G352" s="38" t="s">
        <v>543</v>
      </c>
      <c r="H352" s="92">
        <v>35000000</v>
      </c>
      <c r="I352" s="38" t="s">
        <v>565</v>
      </c>
      <c r="J352" s="38" t="s">
        <v>566</v>
      </c>
      <c r="K352" s="37" t="s">
        <v>439</v>
      </c>
      <c r="L352" s="37"/>
      <c r="M352" s="37" t="s">
        <v>440</v>
      </c>
      <c r="N352" s="37">
        <v>80111600</v>
      </c>
      <c r="O352" s="39" t="s">
        <v>567</v>
      </c>
      <c r="P352" s="37" t="s">
        <v>82</v>
      </c>
      <c r="Q352" s="40">
        <v>44203</v>
      </c>
      <c r="R352" s="40"/>
      <c r="S352" s="40">
        <v>44208</v>
      </c>
      <c r="T352" s="37">
        <v>7</v>
      </c>
      <c r="U352" s="41" t="s">
        <v>83</v>
      </c>
      <c r="V352" s="110">
        <v>35000000</v>
      </c>
      <c r="W352" s="41"/>
      <c r="X352" s="73">
        <v>35000000</v>
      </c>
      <c r="Y352" s="37" t="s">
        <v>42</v>
      </c>
      <c r="Z352" s="37" t="s">
        <v>47</v>
      </c>
      <c r="AA352" s="156" t="s">
        <v>1522</v>
      </c>
      <c r="AB352" s="37">
        <v>357</v>
      </c>
      <c r="AC352" s="42" t="s">
        <v>442</v>
      </c>
      <c r="AD352" s="37" t="s">
        <v>1531</v>
      </c>
      <c r="AE352" s="41" t="s">
        <v>1344</v>
      </c>
      <c r="AF352" s="37" t="s">
        <v>76</v>
      </c>
    </row>
    <row r="353" spans="1:32" s="8" customFormat="1" ht="19.5" customHeight="1" x14ac:dyDescent="0.2">
      <c r="A353" s="37">
        <v>246</v>
      </c>
      <c r="B353" s="37" t="s">
        <v>167</v>
      </c>
      <c r="C353" s="37" t="s">
        <v>168</v>
      </c>
      <c r="D353" s="37" t="s">
        <v>433</v>
      </c>
      <c r="E353" s="37" t="s">
        <v>169</v>
      </c>
      <c r="F353" s="37" t="s">
        <v>542</v>
      </c>
      <c r="G353" s="38" t="s">
        <v>543</v>
      </c>
      <c r="H353" s="92">
        <v>35000000</v>
      </c>
      <c r="I353" s="38" t="s">
        <v>565</v>
      </c>
      <c r="J353" s="38" t="s">
        <v>566</v>
      </c>
      <c r="K353" s="37" t="s">
        <v>439</v>
      </c>
      <c r="L353" s="37"/>
      <c r="M353" s="37" t="s">
        <v>440</v>
      </c>
      <c r="N353" s="37">
        <v>80111600</v>
      </c>
      <c r="O353" s="39" t="s">
        <v>567</v>
      </c>
      <c r="P353" s="37" t="s">
        <v>82</v>
      </c>
      <c r="Q353" s="40">
        <v>44228</v>
      </c>
      <c r="R353" s="40"/>
      <c r="S353" s="40">
        <v>44242</v>
      </c>
      <c r="T353" s="37">
        <v>7</v>
      </c>
      <c r="U353" s="41" t="s">
        <v>83</v>
      </c>
      <c r="V353" s="110">
        <v>35000000</v>
      </c>
      <c r="W353" s="41"/>
      <c r="X353" s="73">
        <v>35000000</v>
      </c>
      <c r="Y353" s="37" t="s">
        <v>42</v>
      </c>
      <c r="Z353" s="37" t="s">
        <v>47</v>
      </c>
      <c r="AA353" s="156" t="s">
        <v>1522</v>
      </c>
      <c r="AB353" s="37">
        <v>358</v>
      </c>
      <c r="AC353" s="42" t="s">
        <v>442</v>
      </c>
      <c r="AD353" s="37" t="s">
        <v>1531</v>
      </c>
      <c r="AE353" s="41" t="s">
        <v>1344</v>
      </c>
      <c r="AF353" s="37" t="s">
        <v>76</v>
      </c>
    </row>
    <row r="354" spans="1:32" s="8" customFormat="1" ht="19.5" hidden="1" customHeight="1" x14ac:dyDescent="0.2">
      <c r="A354" s="11"/>
      <c r="B354" s="11" t="s">
        <v>354</v>
      </c>
      <c r="C354" s="11" t="s">
        <v>452</v>
      </c>
      <c r="D354" s="11" t="s">
        <v>433</v>
      </c>
      <c r="E354" s="11" t="s">
        <v>169</v>
      </c>
      <c r="F354" s="11" t="s">
        <v>542</v>
      </c>
      <c r="G354" s="12" t="s">
        <v>543</v>
      </c>
      <c r="H354" s="92">
        <v>0</v>
      </c>
      <c r="I354" s="12" t="s">
        <v>569</v>
      </c>
      <c r="J354" s="14" t="s">
        <v>570</v>
      </c>
      <c r="K354" s="14" t="s">
        <v>439</v>
      </c>
      <c r="L354" s="11" t="s">
        <v>80</v>
      </c>
      <c r="M354" s="11" t="s">
        <v>568</v>
      </c>
      <c r="N354" s="11"/>
      <c r="O354" s="15"/>
      <c r="P354" s="16"/>
      <c r="Q354" s="17"/>
      <c r="R354" s="17"/>
      <c r="S354" s="17"/>
      <c r="T354" s="15"/>
      <c r="U354" s="18"/>
      <c r="V354" s="18"/>
      <c r="W354" s="18"/>
      <c r="X354" s="18"/>
      <c r="Y354" s="15"/>
      <c r="Z354" s="15"/>
      <c r="AA354" s="121" t="s">
        <v>1522</v>
      </c>
      <c r="AB354" s="118">
        <v>361</v>
      </c>
      <c r="AC354" s="89" t="s">
        <v>442</v>
      </c>
      <c r="AD354" s="88" t="s">
        <v>1524</v>
      </c>
      <c r="AE354" s="18"/>
      <c r="AF354" s="11"/>
    </row>
    <row r="355" spans="1:32" s="8" customFormat="1" ht="19.5" customHeight="1" x14ac:dyDescent="0.2">
      <c r="A355" s="37">
        <v>248</v>
      </c>
      <c r="B355" s="37" t="s">
        <v>33</v>
      </c>
      <c r="C355" s="37" t="s">
        <v>571</v>
      </c>
      <c r="D355" s="37" t="s">
        <v>572</v>
      </c>
      <c r="E355" s="37" t="s">
        <v>169</v>
      </c>
      <c r="F355" s="37" t="s">
        <v>573</v>
      </c>
      <c r="G355" s="37" t="s">
        <v>574</v>
      </c>
      <c r="H355" s="92">
        <v>40500000</v>
      </c>
      <c r="I355" s="38" t="s">
        <v>575</v>
      </c>
      <c r="J355" s="38" t="s">
        <v>576</v>
      </c>
      <c r="K355" s="37" t="s">
        <v>41</v>
      </c>
      <c r="L355" s="37" t="s">
        <v>80</v>
      </c>
      <c r="M355" s="37" t="s">
        <v>577</v>
      </c>
      <c r="N355" s="37">
        <v>80111600</v>
      </c>
      <c r="O355" s="38" t="s">
        <v>578</v>
      </c>
      <c r="P355" s="37" t="s">
        <v>82</v>
      </c>
      <c r="Q355" s="40">
        <v>44239</v>
      </c>
      <c r="R355" s="40"/>
      <c r="S355" s="40">
        <v>44242</v>
      </c>
      <c r="T355" s="37">
        <v>9</v>
      </c>
      <c r="U355" s="41" t="s">
        <v>83</v>
      </c>
      <c r="V355" s="110">
        <v>40500000</v>
      </c>
      <c r="W355" s="41"/>
      <c r="X355" s="73">
        <v>40500000</v>
      </c>
      <c r="Y355" s="38" t="s">
        <v>42</v>
      </c>
      <c r="Z355" s="38" t="s">
        <v>47</v>
      </c>
      <c r="AA355" s="122" t="s">
        <v>1522</v>
      </c>
      <c r="AB355" s="119">
        <v>362</v>
      </c>
      <c r="AC355" s="42" t="s">
        <v>49</v>
      </c>
      <c r="AD355" s="37" t="s">
        <v>1526</v>
      </c>
      <c r="AE355" s="41" t="s">
        <v>1344</v>
      </c>
      <c r="AF355" s="37" t="s">
        <v>76</v>
      </c>
    </row>
    <row r="356" spans="1:32" s="8" customFormat="1" ht="19.5" customHeight="1" x14ac:dyDescent="0.2">
      <c r="A356" s="37">
        <v>249</v>
      </c>
      <c r="B356" s="37" t="s">
        <v>33</v>
      </c>
      <c r="C356" s="37" t="s">
        <v>571</v>
      </c>
      <c r="D356" s="37" t="s">
        <v>572</v>
      </c>
      <c r="E356" s="37" t="s">
        <v>169</v>
      </c>
      <c r="F356" s="37" t="s">
        <v>573</v>
      </c>
      <c r="G356" s="37" t="s">
        <v>574</v>
      </c>
      <c r="H356" s="92">
        <v>57800000</v>
      </c>
      <c r="I356" s="38" t="s">
        <v>575</v>
      </c>
      <c r="J356" s="38" t="s">
        <v>579</v>
      </c>
      <c r="K356" s="37" t="s">
        <v>41</v>
      </c>
      <c r="L356" s="37" t="s">
        <v>80</v>
      </c>
      <c r="M356" s="37" t="s">
        <v>580</v>
      </c>
      <c r="N356" s="37">
        <v>80111600</v>
      </c>
      <c r="O356" s="38" t="s">
        <v>581</v>
      </c>
      <c r="P356" s="37" t="s">
        <v>82</v>
      </c>
      <c r="Q356" s="40">
        <v>44239</v>
      </c>
      <c r="R356" s="40"/>
      <c r="S356" s="40">
        <v>44242</v>
      </c>
      <c r="T356" s="37">
        <v>8.5</v>
      </c>
      <c r="U356" s="41" t="s">
        <v>83</v>
      </c>
      <c r="V356" s="110">
        <v>57800000</v>
      </c>
      <c r="W356" s="41"/>
      <c r="X356" s="73">
        <v>57800000</v>
      </c>
      <c r="Y356" s="38" t="s">
        <v>42</v>
      </c>
      <c r="Z356" s="38" t="s">
        <v>47</v>
      </c>
      <c r="AA356" s="122" t="s">
        <v>1522</v>
      </c>
      <c r="AB356" s="119">
        <v>363</v>
      </c>
      <c r="AC356" s="42" t="s">
        <v>49</v>
      </c>
      <c r="AD356" s="37" t="s">
        <v>1526</v>
      </c>
      <c r="AE356" s="41" t="s">
        <v>1344</v>
      </c>
      <c r="AF356" s="37" t="s">
        <v>76</v>
      </c>
    </row>
    <row r="357" spans="1:32" s="8" customFormat="1" ht="19.5" customHeight="1" x14ac:dyDescent="0.2">
      <c r="A357" s="37">
        <v>250</v>
      </c>
      <c r="B357" s="37" t="s">
        <v>33</v>
      </c>
      <c r="C357" s="37" t="s">
        <v>571</v>
      </c>
      <c r="D357" s="37" t="s">
        <v>572</v>
      </c>
      <c r="E357" s="37" t="s">
        <v>169</v>
      </c>
      <c r="F357" s="37" t="s">
        <v>573</v>
      </c>
      <c r="G357" s="37" t="s">
        <v>574</v>
      </c>
      <c r="H357" s="92">
        <v>68000000</v>
      </c>
      <c r="I357" s="38" t="s">
        <v>575</v>
      </c>
      <c r="J357" s="38" t="s">
        <v>579</v>
      </c>
      <c r="K357" s="37" t="s">
        <v>41</v>
      </c>
      <c r="L357" s="37" t="s">
        <v>80</v>
      </c>
      <c r="M357" s="37" t="s">
        <v>582</v>
      </c>
      <c r="N357" s="37">
        <v>80111600</v>
      </c>
      <c r="O357" s="38" t="s">
        <v>583</v>
      </c>
      <c r="P357" s="37" t="s">
        <v>82</v>
      </c>
      <c r="Q357" s="40">
        <v>44245</v>
      </c>
      <c r="R357" s="40"/>
      <c r="S357" s="40">
        <v>44249</v>
      </c>
      <c r="T357" s="37">
        <v>10</v>
      </c>
      <c r="U357" s="41" t="s">
        <v>83</v>
      </c>
      <c r="V357" s="110">
        <v>68000000</v>
      </c>
      <c r="W357" s="41"/>
      <c r="X357" s="73">
        <v>68000000</v>
      </c>
      <c r="Y357" s="38" t="s">
        <v>42</v>
      </c>
      <c r="Z357" s="38" t="s">
        <v>47</v>
      </c>
      <c r="AA357" s="122" t="s">
        <v>1522</v>
      </c>
      <c r="AB357" s="119">
        <v>364</v>
      </c>
      <c r="AC357" s="42" t="s">
        <v>49</v>
      </c>
      <c r="AD357" s="37" t="s">
        <v>1526</v>
      </c>
      <c r="AE357" s="41" t="s">
        <v>1344</v>
      </c>
      <c r="AF357" s="37" t="s">
        <v>76</v>
      </c>
    </row>
    <row r="358" spans="1:32" s="8" customFormat="1" ht="19.5" customHeight="1" x14ac:dyDescent="0.2">
      <c r="A358" s="37">
        <v>251</v>
      </c>
      <c r="B358" s="37" t="s">
        <v>33</v>
      </c>
      <c r="C358" s="37" t="s">
        <v>571</v>
      </c>
      <c r="D358" s="37" t="s">
        <v>572</v>
      </c>
      <c r="E358" s="37" t="s">
        <v>169</v>
      </c>
      <c r="F358" s="37" t="s">
        <v>573</v>
      </c>
      <c r="G358" s="37" t="s">
        <v>574</v>
      </c>
      <c r="H358" s="92">
        <v>33500000</v>
      </c>
      <c r="I358" s="38" t="s">
        <v>575</v>
      </c>
      <c r="J358" s="38" t="s">
        <v>584</v>
      </c>
      <c r="K358" s="37" t="s">
        <v>41</v>
      </c>
      <c r="L358" s="37" t="s">
        <v>80</v>
      </c>
      <c r="M358" s="37" t="s">
        <v>585</v>
      </c>
      <c r="N358" s="37">
        <v>80111600</v>
      </c>
      <c r="O358" s="39" t="s">
        <v>586</v>
      </c>
      <c r="P358" s="37" t="s">
        <v>1461</v>
      </c>
      <c r="Q358" s="116"/>
      <c r="R358" s="116"/>
      <c r="S358" s="116"/>
      <c r="T358" s="37">
        <v>10</v>
      </c>
      <c r="U358" s="41" t="s">
        <v>83</v>
      </c>
      <c r="V358" s="110">
        <v>33500000</v>
      </c>
      <c r="W358" s="41"/>
      <c r="X358" s="73">
        <v>33500000</v>
      </c>
      <c r="Y358" s="38" t="s">
        <v>42</v>
      </c>
      <c r="Z358" s="38" t="s">
        <v>47</v>
      </c>
      <c r="AA358" s="122" t="s">
        <v>1522</v>
      </c>
      <c r="AB358" s="119">
        <v>365</v>
      </c>
      <c r="AC358" s="42" t="s">
        <v>49</v>
      </c>
      <c r="AD358" s="37" t="s">
        <v>1526</v>
      </c>
      <c r="AE358" s="41" t="s">
        <v>1344</v>
      </c>
      <c r="AF358" s="37" t="s">
        <v>76</v>
      </c>
    </row>
    <row r="359" spans="1:32" s="8" customFormat="1" ht="19.5" customHeight="1" x14ac:dyDescent="0.2">
      <c r="A359" s="37">
        <v>252</v>
      </c>
      <c r="B359" s="37" t="s">
        <v>33</v>
      </c>
      <c r="C359" s="37" t="s">
        <v>571</v>
      </c>
      <c r="D359" s="37" t="s">
        <v>572</v>
      </c>
      <c r="E359" s="37" t="s">
        <v>169</v>
      </c>
      <c r="F359" s="37" t="s">
        <v>573</v>
      </c>
      <c r="G359" s="37" t="s">
        <v>574</v>
      </c>
      <c r="H359" s="92">
        <v>33500000</v>
      </c>
      <c r="I359" s="38" t="s">
        <v>575</v>
      </c>
      <c r="J359" s="38" t="s">
        <v>584</v>
      </c>
      <c r="K359" s="37" t="s">
        <v>41</v>
      </c>
      <c r="L359" s="37" t="s">
        <v>80</v>
      </c>
      <c r="M359" s="37" t="s">
        <v>587</v>
      </c>
      <c r="N359" s="37">
        <v>80111600</v>
      </c>
      <c r="O359" s="39" t="s">
        <v>588</v>
      </c>
      <c r="P359" s="37" t="s">
        <v>1461</v>
      </c>
      <c r="Q359" s="40">
        <v>44216</v>
      </c>
      <c r="R359" s="40"/>
      <c r="S359" s="40">
        <v>44247</v>
      </c>
      <c r="T359" s="37">
        <v>10</v>
      </c>
      <c r="U359" s="41" t="s">
        <v>83</v>
      </c>
      <c r="V359" s="110">
        <v>33500000</v>
      </c>
      <c r="W359" s="41"/>
      <c r="X359" s="73">
        <v>33500000</v>
      </c>
      <c r="Y359" s="38" t="s">
        <v>42</v>
      </c>
      <c r="Z359" s="38" t="s">
        <v>47</v>
      </c>
      <c r="AA359" s="122" t="s">
        <v>1522</v>
      </c>
      <c r="AB359" s="119">
        <v>366</v>
      </c>
      <c r="AC359" s="42" t="s">
        <v>49</v>
      </c>
      <c r="AD359" s="37" t="s">
        <v>1526</v>
      </c>
      <c r="AE359" s="41" t="s">
        <v>1344</v>
      </c>
      <c r="AF359" s="37" t="s">
        <v>76</v>
      </c>
    </row>
    <row r="360" spans="1:32" s="8" customFormat="1" ht="19.5" hidden="1" customHeight="1" x14ac:dyDescent="0.2">
      <c r="A360" s="11"/>
      <c r="B360" s="11" t="s">
        <v>33</v>
      </c>
      <c r="C360" s="11" t="s">
        <v>571</v>
      </c>
      <c r="D360" s="11" t="s">
        <v>572</v>
      </c>
      <c r="E360" s="11" t="s">
        <v>169</v>
      </c>
      <c r="F360" s="11" t="s">
        <v>573</v>
      </c>
      <c r="G360" s="12" t="s">
        <v>574</v>
      </c>
      <c r="H360" s="92"/>
      <c r="I360" s="12" t="s">
        <v>575</v>
      </c>
      <c r="J360" s="12" t="s">
        <v>584</v>
      </c>
      <c r="K360" s="14" t="s">
        <v>41</v>
      </c>
      <c r="L360" s="11" t="s">
        <v>42</v>
      </c>
      <c r="M360" s="11" t="s">
        <v>580</v>
      </c>
      <c r="N360" s="11"/>
      <c r="O360" s="25"/>
      <c r="P360" s="16"/>
      <c r="Q360" s="17"/>
      <c r="R360" s="17"/>
      <c r="S360" s="17"/>
      <c r="T360" s="15"/>
      <c r="U360" s="18"/>
      <c r="V360" s="18"/>
      <c r="W360" s="18"/>
      <c r="X360" s="18"/>
      <c r="Y360" s="15"/>
      <c r="Z360" s="15"/>
      <c r="AA360" s="121" t="s">
        <v>1522</v>
      </c>
      <c r="AB360" s="118">
        <v>367</v>
      </c>
      <c r="AC360" s="89" t="s">
        <v>49</v>
      </c>
      <c r="AD360" s="88" t="s">
        <v>1526</v>
      </c>
      <c r="AE360" s="18"/>
      <c r="AF360" s="11"/>
    </row>
    <row r="361" spans="1:32" s="8" customFormat="1" ht="19.5" customHeight="1" x14ac:dyDescent="0.2">
      <c r="A361" s="37">
        <v>253</v>
      </c>
      <c r="B361" s="37" t="s">
        <v>33</v>
      </c>
      <c r="C361" s="37" t="s">
        <v>571</v>
      </c>
      <c r="D361" s="37" t="s">
        <v>572</v>
      </c>
      <c r="E361" s="37" t="s">
        <v>169</v>
      </c>
      <c r="F361" s="37" t="s">
        <v>573</v>
      </c>
      <c r="G361" s="37" t="s">
        <v>574</v>
      </c>
      <c r="H361" s="92">
        <v>45000000</v>
      </c>
      <c r="I361" s="38" t="s">
        <v>575</v>
      </c>
      <c r="J361" s="38" t="s">
        <v>584</v>
      </c>
      <c r="K361" s="37" t="s">
        <v>41</v>
      </c>
      <c r="L361" s="37" t="s">
        <v>80</v>
      </c>
      <c r="M361" s="37" t="s">
        <v>589</v>
      </c>
      <c r="N361" s="37">
        <v>80111600</v>
      </c>
      <c r="O361" s="39" t="s">
        <v>590</v>
      </c>
      <c r="P361" s="37" t="s">
        <v>82</v>
      </c>
      <c r="Q361" s="40">
        <v>44216</v>
      </c>
      <c r="R361" s="40"/>
      <c r="S361" s="40">
        <v>44242</v>
      </c>
      <c r="T361" s="37">
        <v>10</v>
      </c>
      <c r="U361" s="41" t="s">
        <v>83</v>
      </c>
      <c r="V361" s="110">
        <v>45000000</v>
      </c>
      <c r="W361" s="41"/>
      <c r="X361" s="73">
        <v>45000000</v>
      </c>
      <c r="Y361" s="38" t="s">
        <v>42</v>
      </c>
      <c r="Z361" s="38" t="s">
        <v>47</v>
      </c>
      <c r="AA361" s="122" t="s">
        <v>1522</v>
      </c>
      <c r="AB361" s="119">
        <v>368</v>
      </c>
      <c r="AC361" s="42" t="s">
        <v>49</v>
      </c>
      <c r="AD361" s="37" t="s">
        <v>1526</v>
      </c>
      <c r="AE361" s="41" t="s">
        <v>1344</v>
      </c>
      <c r="AF361" s="37" t="s">
        <v>76</v>
      </c>
    </row>
    <row r="362" spans="1:32" s="8" customFormat="1" ht="19.5" customHeight="1" x14ac:dyDescent="0.2">
      <c r="A362" s="37">
        <v>254</v>
      </c>
      <c r="B362" s="37" t="s">
        <v>33</v>
      </c>
      <c r="C362" s="37" t="s">
        <v>571</v>
      </c>
      <c r="D362" s="37" t="s">
        <v>572</v>
      </c>
      <c r="E362" s="37" t="s">
        <v>169</v>
      </c>
      <c r="F362" s="37" t="s">
        <v>573</v>
      </c>
      <c r="G362" s="37" t="s">
        <v>574</v>
      </c>
      <c r="H362" s="92">
        <v>45000000</v>
      </c>
      <c r="I362" s="38" t="s">
        <v>575</v>
      </c>
      <c r="J362" s="38" t="s">
        <v>584</v>
      </c>
      <c r="K362" s="37" t="s">
        <v>41</v>
      </c>
      <c r="L362" s="37" t="s">
        <v>80</v>
      </c>
      <c r="M362" s="37" t="s">
        <v>591</v>
      </c>
      <c r="N362" s="37">
        <v>80111600</v>
      </c>
      <c r="O362" s="39" t="s">
        <v>592</v>
      </c>
      <c r="P362" s="37" t="s">
        <v>82</v>
      </c>
      <c r="Q362" s="40">
        <v>44237</v>
      </c>
      <c r="R362" s="40"/>
      <c r="S362" s="40">
        <v>44256</v>
      </c>
      <c r="T362" s="37">
        <v>10</v>
      </c>
      <c r="U362" s="41" t="s">
        <v>83</v>
      </c>
      <c r="V362" s="110">
        <v>45000000</v>
      </c>
      <c r="W362" s="41"/>
      <c r="X362" s="73">
        <v>45000000</v>
      </c>
      <c r="Y362" s="38" t="s">
        <v>42</v>
      </c>
      <c r="Z362" s="38" t="s">
        <v>47</v>
      </c>
      <c r="AA362" s="122" t="s">
        <v>1522</v>
      </c>
      <c r="AB362" s="119">
        <v>369</v>
      </c>
      <c r="AC362" s="42" t="s">
        <v>49</v>
      </c>
      <c r="AD362" s="37" t="s">
        <v>1526</v>
      </c>
      <c r="AE362" s="41" t="s">
        <v>1344</v>
      </c>
      <c r="AF362" s="37" t="s">
        <v>76</v>
      </c>
    </row>
    <row r="363" spans="1:32" s="8" customFormat="1" ht="19.5" customHeight="1" x14ac:dyDescent="0.2">
      <c r="A363" s="37">
        <v>255</v>
      </c>
      <c r="B363" s="37" t="s">
        <v>33</v>
      </c>
      <c r="C363" s="37" t="s">
        <v>571</v>
      </c>
      <c r="D363" s="37" t="s">
        <v>572</v>
      </c>
      <c r="E363" s="37" t="s">
        <v>169</v>
      </c>
      <c r="F363" s="37" t="s">
        <v>573</v>
      </c>
      <c r="G363" s="37" t="s">
        <v>574</v>
      </c>
      <c r="H363" s="92">
        <v>45000000</v>
      </c>
      <c r="I363" s="38" t="s">
        <v>575</v>
      </c>
      <c r="J363" s="38" t="s">
        <v>584</v>
      </c>
      <c r="K363" s="37" t="s">
        <v>41</v>
      </c>
      <c r="L363" s="37" t="s">
        <v>80</v>
      </c>
      <c r="M363" s="37" t="s">
        <v>593</v>
      </c>
      <c r="N363" s="37">
        <v>80111600</v>
      </c>
      <c r="O363" s="38" t="s">
        <v>594</v>
      </c>
      <c r="P363" s="37" t="s">
        <v>82</v>
      </c>
      <c r="Q363" s="40">
        <v>44216</v>
      </c>
      <c r="R363" s="40"/>
      <c r="S363" s="40">
        <v>44260</v>
      </c>
      <c r="T363" s="37">
        <v>10</v>
      </c>
      <c r="U363" s="41" t="s">
        <v>83</v>
      </c>
      <c r="V363" s="110">
        <v>45000000</v>
      </c>
      <c r="W363" s="41"/>
      <c r="X363" s="73">
        <v>45000000</v>
      </c>
      <c r="Y363" s="38" t="s">
        <v>42</v>
      </c>
      <c r="Z363" s="38" t="s">
        <v>47</v>
      </c>
      <c r="AA363" s="122" t="s">
        <v>1522</v>
      </c>
      <c r="AB363" s="119">
        <v>370</v>
      </c>
      <c r="AC363" s="42" t="s">
        <v>49</v>
      </c>
      <c r="AD363" s="37" t="s">
        <v>1526</v>
      </c>
      <c r="AE363" s="41" t="s">
        <v>1344</v>
      </c>
      <c r="AF363" s="37" t="s">
        <v>76</v>
      </c>
    </row>
    <row r="364" spans="1:32" s="8" customFormat="1" ht="19.5" customHeight="1" x14ac:dyDescent="0.2">
      <c r="A364" s="37">
        <v>256</v>
      </c>
      <c r="B364" s="37" t="s">
        <v>33</v>
      </c>
      <c r="C364" s="37" t="s">
        <v>571</v>
      </c>
      <c r="D364" s="37" t="s">
        <v>572</v>
      </c>
      <c r="E364" s="37" t="s">
        <v>169</v>
      </c>
      <c r="F364" s="37" t="s">
        <v>573</v>
      </c>
      <c r="G364" s="37" t="s">
        <v>574</v>
      </c>
      <c r="H364" s="92">
        <v>68000000</v>
      </c>
      <c r="I364" s="38" t="s">
        <v>575</v>
      </c>
      <c r="J364" s="38" t="s">
        <v>584</v>
      </c>
      <c r="K364" s="37" t="s">
        <v>41</v>
      </c>
      <c r="L364" s="37" t="s">
        <v>80</v>
      </c>
      <c r="M364" s="37" t="s">
        <v>595</v>
      </c>
      <c r="N364" s="37">
        <v>80111600</v>
      </c>
      <c r="O364" s="38" t="s">
        <v>596</v>
      </c>
      <c r="P364" s="37" t="s">
        <v>82</v>
      </c>
      <c r="Q364" s="40">
        <v>44216</v>
      </c>
      <c r="R364" s="40"/>
      <c r="S364" s="40">
        <v>44232</v>
      </c>
      <c r="T364" s="37">
        <v>10</v>
      </c>
      <c r="U364" s="41" t="s">
        <v>83</v>
      </c>
      <c r="V364" s="110">
        <v>68000000</v>
      </c>
      <c r="W364" s="41"/>
      <c r="X364" s="73">
        <v>68000000</v>
      </c>
      <c r="Y364" s="38" t="s">
        <v>42</v>
      </c>
      <c r="Z364" s="38" t="s">
        <v>47</v>
      </c>
      <c r="AA364" s="122" t="s">
        <v>1522</v>
      </c>
      <c r="AB364" s="119">
        <v>371</v>
      </c>
      <c r="AC364" s="42" t="s">
        <v>49</v>
      </c>
      <c r="AD364" s="37" t="s">
        <v>1526</v>
      </c>
      <c r="AE364" s="41" t="s">
        <v>1344</v>
      </c>
      <c r="AF364" s="37" t="s">
        <v>76</v>
      </c>
    </row>
    <row r="365" spans="1:32" s="8" customFormat="1" ht="19.5" customHeight="1" x14ac:dyDescent="0.2">
      <c r="A365" s="37">
        <v>257</v>
      </c>
      <c r="B365" s="37" t="s">
        <v>33</v>
      </c>
      <c r="C365" s="37" t="s">
        <v>571</v>
      </c>
      <c r="D365" s="37" t="s">
        <v>572</v>
      </c>
      <c r="E365" s="37" t="s">
        <v>169</v>
      </c>
      <c r="F365" s="37" t="s">
        <v>573</v>
      </c>
      <c r="G365" s="37" t="s">
        <v>574</v>
      </c>
      <c r="H365" s="92">
        <v>68000000</v>
      </c>
      <c r="I365" s="38" t="s">
        <v>575</v>
      </c>
      <c r="J365" s="38" t="s">
        <v>584</v>
      </c>
      <c r="K365" s="37" t="s">
        <v>41</v>
      </c>
      <c r="L365" s="37" t="s">
        <v>80</v>
      </c>
      <c r="M365" s="37" t="s">
        <v>597</v>
      </c>
      <c r="N365" s="37">
        <v>80111600</v>
      </c>
      <c r="O365" s="38" t="s">
        <v>598</v>
      </c>
      <c r="P365" s="37" t="s">
        <v>82</v>
      </c>
      <c r="Q365" s="40">
        <v>44216</v>
      </c>
      <c r="R365" s="40"/>
      <c r="S365" s="40">
        <v>44232</v>
      </c>
      <c r="T365" s="37">
        <v>10</v>
      </c>
      <c r="U365" s="41" t="s">
        <v>83</v>
      </c>
      <c r="V365" s="110">
        <v>68000000</v>
      </c>
      <c r="W365" s="41"/>
      <c r="X365" s="73">
        <v>68000000</v>
      </c>
      <c r="Y365" s="38" t="s">
        <v>42</v>
      </c>
      <c r="Z365" s="38" t="s">
        <v>47</v>
      </c>
      <c r="AA365" s="122" t="s">
        <v>1522</v>
      </c>
      <c r="AB365" s="119">
        <v>372</v>
      </c>
      <c r="AC365" s="42" t="s">
        <v>49</v>
      </c>
      <c r="AD365" s="37" t="s">
        <v>1526</v>
      </c>
      <c r="AE365" s="41" t="s">
        <v>1344</v>
      </c>
      <c r="AF365" s="37" t="s">
        <v>76</v>
      </c>
    </row>
    <row r="366" spans="1:32" s="8" customFormat="1" ht="19.5" customHeight="1" x14ac:dyDescent="0.2">
      <c r="A366" s="37">
        <v>258</v>
      </c>
      <c r="B366" s="37" t="s">
        <v>33</v>
      </c>
      <c r="C366" s="37" t="s">
        <v>571</v>
      </c>
      <c r="D366" s="37" t="s">
        <v>572</v>
      </c>
      <c r="E366" s="37" t="s">
        <v>169</v>
      </c>
      <c r="F366" s="37" t="s">
        <v>573</v>
      </c>
      <c r="G366" s="37" t="s">
        <v>574</v>
      </c>
      <c r="H366" s="92">
        <v>62050000</v>
      </c>
      <c r="I366" s="38" t="s">
        <v>575</v>
      </c>
      <c r="J366" s="37" t="s">
        <v>584</v>
      </c>
      <c r="K366" s="37" t="s">
        <v>41</v>
      </c>
      <c r="L366" s="37" t="s">
        <v>80</v>
      </c>
      <c r="M366" s="37" t="s">
        <v>599</v>
      </c>
      <c r="N366" s="37">
        <v>80111600</v>
      </c>
      <c r="O366" s="38" t="s">
        <v>598</v>
      </c>
      <c r="P366" s="37" t="s">
        <v>82</v>
      </c>
      <c r="Q366" s="40">
        <v>44216</v>
      </c>
      <c r="R366" s="40"/>
      <c r="S366" s="40">
        <v>44232</v>
      </c>
      <c r="T366" s="37">
        <v>8.5</v>
      </c>
      <c r="U366" s="41" t="s">
        <v>83</v>
      </c>
      <c r="V366" s="110">
        <v>62050000</v>
      </c>
      <c r="W366" s="41"/>
      <c r="X366" s="73">
        <v>62050000</v>
      </c>
      <c r="Y366" s="38" t="s">
        <v>42</v>
      </c>
      <c r="Z366" s="38" t="s">
        <v>47</v>
      </c>
      <c r="AA366" s="122" t="s">
        <v>1522</v>
      </c>
      <c r="AB366" s="119">
        <v>373</v>
      </c>
      <c r="AC366" s="42" t="s">
        <v>49</v>
      </c>
      <c r="AD366" s="37" t="s">
        <v>1526</v>
      </c>
      <c r="AE366" s="41" t="s">
        <v>1344</v>
      </c>
      <c r="AF366" s="37" t="s">
        <v>76</v>
      </c>
    </row>
    <row r="367" spans="1:32" s="8" customFormat="1" ht="19.5" customHeight="1" x14ac:dyDescent="0.2">
      <c r="A367" s="37">
        <v>259</v>
      </c>
      <c r="B367" s="37" t="s">
        <v>33</v>
      </c>
      <c r="C367" s="37" t="s">
        <v>571</v>
      </c>
      <c r="D367" s="37" t="s">
        <v>572</v>
      </c>
      <c r="E367" s="37" t="s">
        <v>169</v>
      </c>
      <c r="F367" s="37" t="s">
        <v>573</v>
      </c>
      <c r="G367" s="37" t="s">
        <v>574</v>
      </c>
      <c r="H367" s="92">
        <v>45000000</v>
      </c>
      <c r="I367" s="38" t="s">
        <v>575</v>
      </c>
      <c r="J367" s="38" t="s">
        <v>584</v>
      </c>
      <c r="K367" s="37" t="s">
        <v>41</v>
      </c>
      <c r="L367" s="37" t="s">
        <v>80</v>
      </c>
      <c r="M367" s="37" t="s">
        <v>600</v>
      </c>
      <c r="N367" s="37">
        <v>80111600</v>
      </c>
      <c r="O367" s="38" t="s">
        <v>601</v>
      </c>
      <c r="P367" s="37" t="s">
        <v>82</v>
      </c>
      <c r="Q367" s="40">
        <v>44216</v>
      </c>
      <c r="R367" s="40"/>
      <c r="S367" s="40">
        <v>44228</v>
      </c>
      <c r="T367" s="37">
        <v>9</v>
      </c>
      <c r="U367" s="41" t="s">
        <v>83</v>
      </c>
      <c r="V367" s="110">
        <v>45000000</v>
      </c>
      <c r="W367" s="41"/>
      <c r="X367" s="73">
        <v>45000000</v>
      </c>
      <c r="Y367" s="38" t="s">
        <v>42</v>
      </c>
      <c r="Z367" s="38" t="s">
        <v>47</v>
      </c>
      <c r="AA367" s="122" t="s">
        <v>1522</v>
      </c>
      <c r="AB367" s="119">
        <v>374</v>
      </c>
      <c r="AC367" s="42" t="s">
        <v>49</v>
      </c>
      <c r="AD367" s="37" t="s">
        <v>1526</v>
      </c>
      <c r="AE367" s="41" t="s">
        <v>1344</v>
      </c>
      <c r="AF367" s="37" t="s">
        <v>76</v>
      </c>
    </row>
    <row r="368" spans="1:32" s="8" customFormat="1" ht="19.5" customHeight="1" x14ac:dyDescent="0.2">
      <c r="A368" s="37">
        <v>260</v>
      </c>
      <c r="B368" s="37" t="s">
        <v>33</v>
      </c>
      <c r="C368" s="37" t="s">
        <v>571</v>
      </c>
      <c r="D368" s="37" t="s">
        <v>572</v>
      </c>
      <c r="E368" s="37" t="s">
        <v>169</v>
      </c>
      <c r="F368" s="37" t="s">
        <v>573</v>
      </c>
      <c r="G368" s="37" t="s">
        <v>574</v>
      </c>
      <c r="H368" s="92">
        <v>45000000</v>
      </c>
      <c r="I368" s="38" t="s">
        <v>575</v>
      </c>
      <c r="J368" s="38" t="s">
        <v>602</v>
      </c>
      <c r="K368" s="37" t="s">
        <v>41</v>
      </c>
      <c r="L368" s="37" t="s">
        <v>80</v>
      </c>
      <c r="M368" s="37" t="s">
        <v>603</v>
      </c>
      <c r="N368" s="37">
        <v>80111600</v>
      </c>
      <c r="O368" s="38" t="s">
        <v>604</v>
      </c>
      <c r="P368" s="37" t="s">
        <v>82</v>
      </c>
      <c r="Q368" s="40">
        <v>44232</v>
      </c>
      <c r="R368" s="40"/>
      <c r="S368" s="40">
        <v>44216</v>
      </c>
      <c r="T368" s="37">
        <v>10</v>
      </c>
      <c r="U368" s="41" t="s">
        <v>83</v>
      </c>
      <c r="V368" s="110">
        <v>45000000</v>
      </c>
      <c r="W368" s="41"/>
      <c r="X368" s="73">
        <v>45000000</v>
      </c>
      <c r="Y368" s="38" t="s">
        <v>42</v>
      </c>
      <c r="Z368" s="38" t="s">
        <v>47</v>
      </c>
      <c r="AA368" s="122" t="s">
        <v>1522</v>
      </c>
      <c r="AB368" s="119">
        <v>375</v>
      </c>
      <c r="AC368" s="42" t="s">
        <v>49</v>
      </c>
      <c r="AD368" s="37" t="s">
        <v>1526</v>
      </c>
      <c r="AE368" s="41" t="s">
        <v>1344</v>
      </c>
      <c r="AF368" s="37" t="s">
        <v>76</v>
      </c>
    </row>
    <row r="369" spans="1:32" s="8" customFormat="1" ht="19.5" customHeight="1" x14ac:dyDescent="0.2">
      <c r="A369" s="37">
        <v>262</v>
      </c>
      <c r="B369" s="37" t="s">
        <v>33</v>
      </c>
      <c r="C369" s="37" t="s">
        <v>571</v>
      </c>
      <c r="D369" s="37" t="s">
        <v>572</v>
      </c>
      <c r="E369" s="37" t="s">
        <v>169</v>
      </c>
      <c r="F369" s="38" t="s">
        <v>608</v>
      </c>
      <c r="G369" s="37" t="s">
        <v>574</v>
      </c>
      <c r="H369" s="92">
        <v>38500000</v>
      </c>
      <c r="I369" s="38" t="s">
        <v>609</v>
      </c>
      <c r="J369" s="38" t="s">
        <v>610</v>
      </c>
      <c r="K369" s="37" t="s">
        <v>41</v>
      </c>
      <c r="L369" s="37" t="s">
        <v>80</v>
      </c>
      <c r="M369" s="37" t="s">
        <v>611</v>
      </c>
      <c r="N369" s="37">
        <v>80111600</v>
      </c>
      <c r="O369" s="38" t="s">
        <v>612</v>
      </c>
      <c r="P369" s="37" t="s">
        <v>1461</v>
      </c>
      <c r="Q369" s="40">
        <v>44216</v>
      </c>
      <c r="R369" s="40"/>
      <c r="S369" s="40">
        <v>44242</v>
      </c>
      <c r="T369" s="37">
        <v>10</v>
      </c>
      <c r="U369" s="41" t="s">
        <v>83</v>
      </c>
      <c r="V369" s="110">
        <v>38500000</v>
      </c>
      <c r="W369" s="41"/>
      <c r="X369" s="73">
        <v>38500000</v>
      </c>
      <c r="Y369" s="38" t="s">
        <v>42</v>
      </c>
      <c r="Z369" s="38" t="s">
        <v>47</v>
      </c>
      <c r="AA369" s="122" t="s">
        <v>1522</v>
      </c>
      <c r="AB369" s="119">
        <v>377</v>
      </c>
      <c r="AC369" s="42" t="s">
        <v>49</v>
      </c>
      <c r="AD369" s="37" t="s">
        <v>1523</v>
      </c>
      <c r="AE369" s="41" t="s">
        <v>1344</v>
      </c>
      <c r="AF369" s="37" t="s">
        <v>76</v>
      </c>
    </row>
    <row r="370" spans="1:32" s="8" customFormat="1" ht="19.5" hidden="1" customHeight="1" x14ac:dyDescent="0.2">
      <c r="A370" s="11"/>
      <c r="B370" s="11" t="s">
        <v>33</v>
      </c>
      <c r="C370" s="11" t="s">
        <v>571</v>
      </c>
      <c r="D370" s="11" t="s">
        <v>572</v>
      </c>
      <c r="E370" s="11" t="s">
        <v>169</v>
      </c>
      <c r="F370" s="12" t="s">
        <v>608</v>
      </c>
      <c r="G370" s="12" t="s">
        <v>574</v>
      </c>
      <c r="H370" s="92"/>
      <c r="I370" s="12" t="s">
        <v>609</v>
      </c>
      <c r="J370" s="12" t="s">
        <v>613</v>
      </c>
      <c r="K370" s="14" t="s">
        <v>41</v>
      </c>
      <c r="L370" s="11" t="s">
        <v>42</v>
      </c>
      <c r="M370" s="11" t="s">
        <v>611</v>
      </c>
      <c r="N370" s="11"/>
      <c r="O370" s="25"/>
      <c r="P370" s="16"/>
      <c r="Q370" s="17"/>
      <c r="R370" s="17"/>
      <c r="S370" s="17"/>
      <c r="T370" s="15"/>
      <c r="U370" s="18"/>
      <c r="V370" s="18"/>
      <c r="W370" s="18"/>
      <c r="X370" s="18"/>
      <c r="Y370" s="15"/>
      <c r="Z370" s="15"/>
      <c r="AA370" s="121" t="s">
        <v>1522</v>
      </c>
      <c r="AB370" s="118">
        <v>378</v>
      </c>
      <c r="AC370" s="89" t="s">
        <v>49</v>
      </c>
      <c r="AD370" s="88" t="s">
        <v>1523</v>
      </c>
      <c r="AE370" s="18"/>
      <c r="AF370" s="11"/>
    </row>
    <row r="371" spans="1:32" s="8" customFormat="1" ht="19.5" hidden="1" customHeight="1" x14ac:dyDescent="0.2">
      <c r="A371" s="11"/>
      <c r="B371" s="11" t="s">
        <v>33</v>
      </c>
      <c r="C371" s="11" t="s">
        <v>571</v>
      </c>
      <c r="D371" s="11" t="s">
        <v>572</v>
      </c>
      <c r="E371" s="11" t="s">
        <v>169</v>
      </c>
      <c r="F371" s="12" t="s">
        <v>608</v>
      </c>
      <c r="G371" s="12" t="s">
        <v>574</v>
      </c>
      <c r="H371" s="92"/>
      <c r="I371" s="12" t="s">
        <v>609</v>
      </c>
      <c r="J371" s="12" t="s">
        <v>614</v>
      </c>
      <c r="K371" s="14" t="s">
        <v>41</v>
      </c>
      <c r="L371" s="11" t="s">
        <v>42</v>
      </c>
      <c r="M371" s="11" t="s">
        <v>611</v>
      </c>
      <c r="N371" s="11"/>
      <c r="O371" s="25"/>
      <c r="P371" s="16"/>
      <c r="Q371" s="17"/>
      <c r="R371" s="17"/>
      <c r="S371" s="17"/>
      <c r="T371" s="15"/>
      <c r="U371" s="18"/>
      <c r="V371" s="18"/>
      <c r="W371" s="18"/>
      <c r="X371" s="18"/>
      <c r="Y371" s="15"/>
      <c r="Z371" s="15"/>
      <c r="AA371" s="121" t="s">
        <v>1522</v>
      </c>
      <c r="AB371" s="118">
        <v>379</v>
      </c>
      <c r="AC371" s="89" t="s">
        <v>49</v>
      </c>
      <c r="AD371" s="88" t="s">
        <v>1523</v>
      </c>
      <c r="AE371" s="18"/>
      <c r="AF371" s="11"/>
    </row>
    <row r="372" spans="1:32" s="8" customFormat="1" ht="19.5" hidden="1" customHeight="1" x14ac:dyDescent="0.2">
      <c r="A372" s="11"/>
      <c r="B372" s="11" t="s">
        <v>33</v>
      </c>
      <c r="C372" s="11" t="s">
        <v>571</v>
      </c>
      <c r="D372" s="11" t="s">
        <v>572</v>
      </c>
      <c r="E372" s="11" t="s">
        <v>169</v>
      </c>
      <c r="F372" s="12" t="s">
        <v>608</v>
      </c>
      <c r="G372" s="12" t="s">
        <v>574</v>
      </c>
      <c r="H372" s="92"/>
      <c r="I372" s="12" t="s">
        <v>609</v>
      </c>
      <c r="J372" s="12" t="s">
        <v>615</v>
      </c>
      <c r="K372" s="14" t="s">
        <v>41</v>
      </c>
      <c r="L372" s="11" t="s">
        <v>42</v>
      </c>
      <c r="M372" s="11" t="s">
        <v>593</v>
      </c>
      <c r="N372" s="11"/>
      <c r="O372" s="25"/>
      <c r="P372" s="16"/>
      <c r="Q372" s="17"/>
      <c r="R372" s="17"/>
      <c r="S372" s="17"/>
      <c r="T372" s="15"/>
      <c r="U372" s="18"/>
      <c r="V372" s="18"/>
      <c r="W372" s="18"/>
      <c r="X372" s="18"/>
      <c r="Y372" s="15"/>
      <c r="Z372" s="15"/>
      <c r="AA372" s="121" t="s">
        <v>1522</v>
      </c>
      <c r="AB372" s="118">
        <v>380</v>
      </c>
      <c r="AC372" s="89" t="s">
        <v>49</v>
      </c>
      <c r="AD372" s="88" t="s">
        <v>1523</v>
      </c>
      <c r="AE372" s="18"/>
      <c r="AF372" s="11"/>
    </row>
    <row r="373" spans="1:32" s="8" customFormat="1" ht="19.5" customHeight="1" x14ac:dyDescent="0.2">
      <c r="A373" s="37">
        <v>263</v>
      </c>
      <c r="B373" s="37" t="s">
        <v>33</v>
      </c>
      <c r="C373" s="37" t="s">
        <v>571</v>
      </c>
      <c r="D373" s="37" t="s">
        <v>572</v>
      </c>
      <c r="E373" s="37" t="s">
        <v>169</v>
      </c>
      <c r="F373" s="38" t="s">
        <v>608</v>
      </c>
      <c r="G373" s="37" t="s">
        <v>574</v>
      </c>
      <c r="H373" s="92">
        <v>68000000</v>
      </c>
      <c r="I373" s="38" t="s">
        <v>616</v>
      </c>
      <c r="J373" s="38" t="s">
        <v>617</v>
      </c>
      <c r="K373" s="37" t="s">
        <v>41</v>
      </c>
      <c r="L373" s="37" t="s">
        <v>80</v>
      </c>
      <c r="M373" s="37" t="s">
        <v>618</v>
      </c>
      <c r="N373" s="37">
        <v>80111600</v>
      </c>
      <c r="O373" s="39" t="s">
        <v>619</v>
      </c>
      <c r="P373" s="37" t="s">
        <v>82</v>
      </c>
      <c r="Q373" s="40">
        <v>44216</v>
      </c>
      <c r="R373" s="40"/>
      <c r="S373" s="40">
        <v>44232</v>
      </c>
      <c r="T373" s="37">
        <v>10</v>
      </c>
      <c r="U373" s="41" t="s">
        <v>83</v>
      </c>
      <c r="V373" s="110">
        <v>68000000</v>
      </c>
      <c r="W373" s="41"/>
      <c r="X373" s="73">
        <v>68000000</v>
      </c>
      <c r="Y373" s="38" t="s">
        <v>42</v>
      </c>
      <c r="Z373" s="38" t="s">
        <v>47</v>
      </c>
      <c r="AA373" s="122" t="s">
        <v>1522</v>
      </c>
      <c r="AB373" s="119">
        <v>381</v>
      </c>
      <c r="AC373" s="42" t="s">
        <v>49</v>
      </c>
      <c r="AD373" s="37" t="s">
        <v>1523</v>
      </c>
      <c r="AE373" s="41" t="s">
        <v>1344</v>
      </c>
      <c r="AF373" s="37" t="s">
        <v>76</v>
      </c>
    </row>
    <row r="374" spans="1:32" s="8" customFormat="1" ht="19.5" hidden="1" customHeight="1" x14ac:dyDescent="0.2">
      <c r="A374" s="11"/>
      <c r="B374" s="11" t="s">
        <v>33</v>
      </c>
      <c r="C374" s="11" t="s">
        <v>571</v>
      </c>
      <c r="D374" s="11" t="s">
        <v>572</v>
      </c>
      <c r="E374" s="11" t="s">
        <v>169</v>
      </c>
      <c r="F374" s="12" t="s">
        <v>608</v>
      </c>
      <c r="G374" s="12" t="s">
        <v>574</v>
      </c>
      <c r="H374" s="92"/>
      <c r="I374" s="12" t="s">
        <v>616</v>
      </c>
      <c r="J374" s="12" t="s">
        <v>617</v>
      </c>
      <c r="K374" s="14" t="s">
        <v>41</v>
      </c>
      <c r="L374" s="11" t="s">
        <v>42</v>
      </c>
      <c r="M374" s="11" t="s">
        <v>580</v>
      </c>
      <c r="N374" s="11"/>
      <c r="O374" s="15"/>
      <c r="P374" s="16"/>
      <c r="Q374" s="17"/>
      <c r="R374" s="17"/>
      <c r="S374" s="17"/>
      <c r="T374" s="15"/>
      <c r="U374" s="18"/>
      <c r="V374" s="18"/>
      <c r="W374" s="18"/>
      <c r="X374" s="18"/>
      <c r="Y374" s="15"/>
      <c r="Z374" s="15"/>
      <c r="AA374" s="121" t="s">
        <v>1522</v>
      </c>
      <c r="AB374" s="118">
        <v>382</v>
      </c>
      <c r="AC374" s="89" t="s">
        <v>49</v>
      </c>
      <c r="AD374" s="88" t="s">
        <v>1523</v>
      </c>
      <c r="AE374" s="18"/>
      <c r="AF374" s="11"/>
    </row>
    <row r="375" spans="1:32" s="8" customFormat="1" ht="19.5" hidden="1" customHeight="1" x14ac:dyDescent="0.2">
      <c r="A375" s="11"/>
      <c r="B375" s="11" t="s">
        <v>33</v>
      </c>
      <c r="C375" s="11" t="s">
        <v>571</v>
      </c>
      <c r="D375" s="11" t="s">
        <v>572</v>
      </c>
      <c r="E375" s="11" t="s">
        <v>169</v>
      </c>
      <c r="F375" s="12" t="s">
        <v>608</v>
      </c>
      <c r="G375" s="12" t="s">
        <v>574</v>
      </c>
      <c r="H375" s="92"/>
      <c r="I375" s="12" t="s">
        <v>616</v>
      </c>
      <c r="J375" s="12" t="s">
        <v>617</v>
      </c>
      <c r="K375" s="14" t="s">
        <v>41</v>
      </c>
      <c r="L375" s="11" t="s">
        <v>42</v>
      </c>
      <c r="M375" s="11" t="s">
        <v>611</v>
      </c>
      <c r="N375" s="11"/>
      <c r="O375" s="15"/>
      <c r="P375" s="16"/>
      <c r="Q375" s="17"/>
      <c r="R375" s="17"/>
      <c r="S375" s="17"/>
      <c r="T375" s="15"/>
      <c r="U375" s="18"/>
      <c r="V375" s="18"/>
      <c r="W375" s="18"/>
      <c r="X375" s="18"/>
      <c r="Y375" s="15"/>
      <c r="Z375" s="15"/>
      <c r="AA375" s="121" t="s">
        <v>1522</v>
      </c>
      <c r="AB375" s="118">
        <v>383</v>
      </c>
      <c r="AC375" s="89" t="s">
        <v>49</v>
      </c>
      <c r="AD375" s="88" t="s">
        <v>1523</v>
      </c>
      <c r="AE375" s="18"/>
      <c r="AF375" s="11"/>
    </row>
    <row r="376" spans="1:32" s="8" customFormat="1" ht="19.5" customHeight="1" x14ac:dyDescent="0.2">
      <c r="A376" s="37">
        <v>264</v>
      </c>
      <c r="B376" s="37" t="s">
        <v>33</v>
      </c>
      <c r="C376" s="37" t="s">
        <v>571</v>
      </c>
      <c r="D376" s="37" t="s">
        <v>572</v>
      </c>
      <c r="E376" s="37" t="s">
        <v>169</v>
      </c>
      <c r="F376" s="38" t="s">
        <v>608</v>
      </c>
      <c r="G376" s="37" t="s">
        <v>574</v>
      </c>
      <c r="H376" s="92">
        <v>68000000</v>
      </c>
      <c r="I376" s="38" t="s">
        <v>616</v>
      </c>
      <c r="J376" s="38" t="s">
        <v>617</v>
      </c>
      <c r="K376" s="37" t="s">
        <v>41</v>
      </c>
      <c r="L376" s="37" t="s">
        <v>80</v>
      </c>
      <c r="M376" s="37" t="s">
        <v>606</v>
      </c>
      <c r="N376" s="37">
        <v>80111600</v>
      </c>
      <c r="O376" s="39" t="s">
        <v>620</v>
      </c>
      <c r="P376" s="37" t="s">
        <v>82</v>
      </c>
      <c r="Q376" s="40">
        <v>44237</v>
      </c>
      <c r="R376" s="40"/>
      <c r="S376" s="40">
        <v>44252</v>
      </c>
      <c r="T376" s="37">
        <v>10</v>
      </c>
      <c r="U376" s="41" t="s">
        <v>83</v>
      </c>
      <c r="V376" s="110">
        <v>68000000</v>
      </c>
      <c r="W376" s="41"/>
      <c r="X376" s="73">
        <v>68000000</v>
      </c>
      <c r="Y376" s="38" t="s">
        <v>42</v>
      </c>
      <c r="Z376" s="38" t="s">
        <v>47</v>
      </c>
      <c r="AA376" s="122" t="s">
        <v>1522</v>
      </c>
      <c r="AB376" s="119">
        <v>384</v>
      </c>
      <c r="AC376" s="42" t="s">
        <v>49</v>
      </c>
      <c r="AD376" s="37" t="s">
        <v>1523</v>
      </c>
      <c r="AE376" s="41" t="s">
        <v>1344</v>
      </c>
      <c r="AF376" s="37" t="s">
        <v>76</v>
      </c>
    </row>
    <row r="377" spans="1:32" s="8" customFormat="1" ht="19.5" customHeight="1" x14ac:dyDescent="0.2">
      <c r="A377" s="37">
        <v>266</v>
      </c>
      <c r="B377" s="37" t="s">
        <v>33</v>
      </c>
      <c r="C377" s="37" t="s">
        <v>571</v>
      </c>
      <c r="D377" s="37" t="s">
        <v>572</v>
      </c>
      <c r="E377" s="37" t="s">
        <v>169</v>
      </c>
      <c r="F377" s="37" t="s">
        <v>624</v>
      </c>
      <c r="G377" s="37" t="s">
        <v>574</v>
      </c>
      <c r="H377" s="92">
        <v>2042998000</v>
      </c>
      <c r="I377" s="38" t="s">
        <v>616</v>
      </c>
      <c r="J377" s="38" t="s">
        <v>621</v>
      </c>
      <c r="K377" s="37" t="s">
        <v>41</v>
      </c>
      <c r="L377" s="37" t="s">
        <v>80</v>
      </c>
      <c r="M377" s="37" t="s">
        <v>611</v>
      </c>
      <c r="N377" s="37" t="s">
        <v>625</v>
      </c>
      <c r="O377" s="38" t="s">
        <v>626</v>
      </c>
      <c r="P377" s="37" t="s">
        <v>623</v>
      </c>
      <c r="Q377" s="40">
        <v>44252</v>
      </c>
      <c r="R377" s="40"/>
      <c r="S377" s="40">
        <v>44316</v>
      </c>
      <c r="T377" s="37">
        <v>5</v>
      </c>
      <c r="U377" s="41" t="s">
        <v>46</v>
      </c>
      <c r="V377" s="110">
        <v>2042998000</v>
      </c>
      <c r="W377" s="41"/>
      <c r="X377" s="73">
        <f>2042998000-542998000</f>
        <v>1500000000</v>
      </c>
      <c r="Y377" s="38" t="s">
        <v>42</v>
      </c>
      <c r="Z377" s="38" t="s">
        <v>47</v>
      </c>
      <c r="AA377" s="122" t="s">
        <v>1522</v>
      </c>
      <c r="AB377" s="119">
        <v>386</v>
      </c>
      <c r="AC377" s="42" t="s">
        <v>49</v>
      </c>
      <c r="AD377" s="37" t="s">
        <v>1523</v>
      </c>
      <c r="AE377" s="41" t="s">
        <v>122</v>
      </c>
      <c r="AF377" s="37" t="s">
        <v>76</v>
      </c>
    </row>
    <row r="378" spans="1:32" s="8" customFormat="1" ht="19.5" hidden="1" customHeight="1" x14ac:dyDescent="0.2">
      <c r="A378" s="11"/>
      <c r="B378" s="11" t="s">
        <v>33</v>
      </c>
      <c r="C378" s="11" t="s">
        <v>571</v>
      </c>
      <c r="D378" s="11" t="s">
        <v>572</v>
      </c>
      <c r="E378" s="11" t="s">
        <v>169</v>
      </c>
      <c r="F378" s="12" t="s">
        <v>608</v>
      </c>
      <c r="G378" s="12" t="s">
        <v>574</v>
      </c>
      <c r="H378" s="92"/>
      <c r="I378" s="12" t="s">
        <v>616</v>
      </c>
      <c r="J378" s="12" t="s">
        <v>621</v>
      </c>
      <c r="K378" s="14" t="s">
        <v>41</v>
      </c>
      <c r="L378" s="11" t="s">
        <v>42</v>
      </c>
      <c r="M378" s="11" t="s">
        <v>580</v>
      </c>
      <c r="N378" s="11"/>
      <c r="O378" s="15"/>
      <c r="P378" s="16"/>
      <c r="Q378" s="17"/>
      <c r="R378" s="17"/>
      <c r="S378" s="17"/>
      <c r="T378" s="15"/>
      <c r="U378" s="18"/>
      <c r="V378" s="18"/>
      <c r="W378" s="18"/>
      <c r="X378" s="18"/>
      <c r="Y378" s="15"/>
      <c r="Z378" s="15"/>
      <c r="AA378" s="121" t="s">
        <v>1522</v>
      </c>
      <c r="AB378" s="118">
        <v>387</v>
      </c>
      <c r="AC378" s="89" t="s">
        <v>49</v>
      </c>
      <c r="AD378" s="88" t="s">
        <v>1523</v>
      </c>
      <c r="AE378" s="18"/>
      <c r="AF378" s="11"/>
    </row>
    <row r="379" spans="1:32" s="8" customFormat="1" ht="19.5" hidden="1" customHeight="1" x14ac:dyDescent="0.2">
      <c r="A379" s="11"/>
      <c r="B379" s="11" t="s">
        <v>33</v>
      </c>
      <c r="C379" s="11" t="s">
        <v>571</v>
      </c>
      <c r="D379" s="11" t="s">
        <v>572</v>
      </c>
      <c r="E379" s="11" t="s">
        <v>169</v>
      </c>
      <c r="F379" s="12" t="s">
        <v>608</v>
      </c>
      <c r="G379" s="12" t="s">
        <v>574</v>
      </c>
      <c r="H379" s="92"/>
      <c r="I379" s="12" t="s">
        <v>616</v>
      </c>
      <c r="J379" s="11" t="s">
        <v>621</v>
      </c>
      <c r="K379" s="14" t="s">
        <v>41</v>
      </c>
      <c r="L379" s="11" t="s">
        <v>42</v>
      </c>
      <c r="M379" s="11" t="s">
        <v>611</v>
      </c>
      <c r="N379" s="11"/>
      <c r="O379" s="15"/>
      <c r="P379" s="16"/>
      <c r="Q379" s="17"/>
      <c r="R379" s="17"/>
      <c r="S379" s="17"/>
      <c r="T379" s="15"/>
      <c r="U379" s="18"/>
      <c r="V379" s="18"/>
      <c r="W379" s="18"/>
      <c r="X379" s="18"/>
      <c r="Y379" s="15"/>
      <c r="Z379" s="15"/>
      <c r="AA379" s="121" t="s">
        <v>1522</v>
      </c>
      <c r="AB379" s="118">
        <v>388</v>
      </c>
      <c r="AC379" s="89" t="s">
        <v>49</v>
      </c>
      <c r="AD379" s="88" t="s">
        <v>1523</v>
      </c>
      <c r="AE379" s="18"/>
      <c r="AF379" s="11"/>
    </row>
    <row r="380" spans="1:32" s="8" customFormat="1" ht="19.5" hidden="1" customHeight="1" x14ac:dyDescent="0.2">
      <c r="A380" s="11"/>
      <c r="B380" s="11" t="s">
        <v>33</v>
      </c>
      <c r="C380" s="11" t="s">
        <v>571</v>
      </c>
      <c r="D380" s="11" t="s">
        <v>572</v>
      </c>
      <c r="E380" s="11" t="s">
        <v>169</v>
      </c>
      <c r="F380" s="12" t="s">
        <v>608</v>
      </c>
      <c r="G380" s="12" t="s">
        <v>574</v>
      </c>
      <c r="H380" s="92"/>
      <c r="I380" s="12" t="s">
        <v>616</v>
      </c>
      <c r="J380" s="12" t="s">
        <v>621</v>
      </c>
      <c r="K380" s="14" t="s">
        <v>41</v>
      </c>
      <c r="L380" s="11" t="s">
        <v>42</v>
      </c>
      <c r="M380" s="11" t="s">
        <v>618</v>
      </c>
      <c r="N380" s="11"/>
      <c r="O380" s="15"/>
      <c r="P380" s="16"/>
      <c r="Q380" s="17"/>
      <c r="R380" s="17"/>
      <c r="S380" s="17"/>
      <c r="T380" s="15"/>
      <c r="U380" s="18"/>
      <c r="V380" s="18"/>
      <c r="W380" s="18"/>
      <c r="X380" s="18"/>
      <c r="Y380" s="15"/>
      <c r="Z380" s="15"/>
      <c r="AA380" s="121" t="s">
        <v>1522</v>
      </c>
      <c r="AB380" s="118">
        <v>389</v>
      </c>
      <c r="AC380" s="89" t="s">
        <v>49</v>
      </c>
      <c r="AD380" s="88" t="s">
        <v>1523</v>
      </c>
      <c r="AE380" s="18"/>
      <c r="AF380" s="11"/>
    </row>
    <row r="381" spans="1:32" s="8" customFormat="1" ht="19.5" hidden="1" customHeight="1" x14ac:dyDescent="0.2">
      <c r="A381" s="11"/>
      <c r="B381" s="11" t="s">
        <v>33</v>
      </c>
      <c r="C381" s="11" t="s">
        <v>571</v>
      </c>
      <c r="D381" s="11" t="s">
        <v>572</v>
      </c>
      <c r="E381" s="11" t="s">
        <v>169</v>
      </c>
      <c r="F381" s="12" t="s">
        <v>608</v>
      </c>
      <c r="G381" s="12" t="s">
        <v>574</v>
      </c>
      <c r="H381" s="92"/>
      <c r="I381" s="12" t="s">
        <v>616</v>
      </c>
      <c r="J381" s="12" t="s">
        <v>621</v>
      </c>
      <c r="K381" s="14" t="s">
        <v>41</v>
      </c>
      <c r="L381" s="11" t="s">
        <v>42</v>
      </c>
      <c r="M381" s="11" t="s">
        <v>606</v>
      </c>
      <c r="N381" s="11"/>
      <c r="O381" s="15"/>
      <c r="P381" s="16"/>
      <c r="Q381" s="17"/>
      <c r="R381" s="17"/>
      <c r="S381" s="17"/>
      <c r="T381" s="15"/>
      <c r="U381" s="18"/>
      <c r="V381" s="18"/>
      <c r="W381" s="18"/>
      <c r="X381" s="18"/>
      <c r="Y381" s="15"/>
      <c r="Z381" s="15"/>
      <c r="AA381" s="121" t="s">
        <v>1522</v>
      </c>
      <c r="AB381" s="118">
        <v>390</v>
      </c>
      <c r="AC381" s="89" t="s">
        <v>49</v>
      </c>
      <c r="AD381" s="88" t="s">
        <v>1523</v>
      </c>
      <c r="AE381" s="18"/>
      <c r="AF381" s="11"/>
    </row>
    <row r="382" spans="1:32" s="8" customFormat="1" ht="19.5" hidden="1" customHeight="1" x14ac:dyDescent="0.2">
      <c r="A382" s="11"/>
      <c r="B382" s="11" t="s">
        <v>33</v>
      </c>
      <c r="C382" s="11" t="s">
        <v>571</v>
      </c>
      <c r="D382" s="11" t="s">
        <v>572</v>
      </c>
      <c r="E382" s="11" t="s">
        <v>169</v>
      </c>
      <c r="F382" s="12" t="s">
        <v>608</v>
      </c>
      <c r="G382" s="12" t="s">
        <v>574</v>
      </c>
      <c r="H382" s="92"/>
      <c r="I382" s="12" t="s">
        <v>616</v>
      </c>
      <c r="J382" s="12" t="s">
        <v>621</v>
      </c>
      <c r="K382" s="14" t="s">
        <v>41</v>
      </c>
      <c r="L382" s="11" t="s">
        <v>42</v>
      </c>
      <c r="M382" s="11" t="s">
        <v>595</v>
      </c>
      <c r="N382" s="11"/>
      <c r="O382" s="15"/>
      <c r="P382" s="16"/>
      <c r="Q382" s="17"/>
      <c r="R382" s="17"/>
      <c r="S382" s="17"/>
      <c r="T382" s="15"/>
      <c r="U382" s="18"/>
      <c r="V382" s="18"/>
      <c r="W382" s="18"/>
      <c r="X382" s="18"/>
      <c r="Y382" s="15"/>
      <c r="Z382" s="15"/>
      <c r="AA382" s="121" t="s">
        <v>1522</v>
      </c>
      <c r="AB382" s="118">
        <v>392</v>
      </c>
      <c r="AC382" s="89" t="s">
        <v>49</v>
      </c>
      <c r="AD382" s="88" t="s">
        <v>1523</v>
      </c>
      <c r="AE382" s="18"/>
      <c r="AF382" s="11"/>
    </row>
    <row r="383" spans="1:32" s="8" customFormat="1" ht="19.5" hidden="1" customHeight="1" x14ac:dyDescent="0.2">
      <c r="A383" s="11"/>
      <c r="B383" s="11" t="s">
        <v>33</v>
      </c>
      <c r="C383" s="11" t="s">
        <v>571</v>
      </c>
      <c r="D383" s="11" t="s">
        <v>572</v>
      </c>
      <c r="E383" s="11" t="s">
        <v>169</v>
      </c>
      <c r="F383" s="12" t="s">
        <v>608</v>
      </c>
      <c r="G383" s="12" t="s">
        <v>574</v>
      </c>
      <c r="H383" s="92"/>
      <c r="I383" s="12" t="s">
        <v>616</v>
      </c>
      <c r="J383" s="12" t="s">
        <v>627</v>
      </c>
      <c r="K383" s="14" t="s">
        <v>41</v>
      </c>
      <c r="L383" s="11" t="s">
        <v>42</v>
      </c>
      <c r="M383" s="11" t="s">
        <v>580</v>
      </c>
      <c r="N383" s="11"/>
      <c r="O383" s="25"/>
      <c r="P383" s="16"/>
      <c r="Q383" s="17"/>
      <c r="R383" s="17"/>
      <c r="S383" s="17"/>
      <c r="T383" s="15"/>
      <c r="U383" s="18"/>
      <c r="V383" s="18"/>
      <c r="W383" s="18"/>
      <c r="X383" s="18"/>
      <c r="Y383" s="15"/>
      <c r="Z383" s="15"/>
      <c r="AA383" s="121" t="s">
        <v>1522</v>
      </c>
      <c r="AB383" s="118">
        <v>393</v>
      </c>
      <c r="AC383" s="89" t="s">
        <v>49</v>
      </c>
      <c r="AD383" s="88" t="s">
        <v>1523</v>
      </c>
      <c r="AE383" s="18"/>
      <c r="AF383" s="11"/>
    </row>
    <row r="384" spans="1:32" s="8" customFormat="1" ht="19.5" hidden="1" customHeight="1" x14ac:dyDescent="0.2">
      <c r="A384" s="11"/>
      <c r="B384" s="11" t="s">
        <v>33</v>
      </c>
      <c r="C384" s="11" t="s">
        <v>571</v>
      </c>
      <c r="D384" s="11" t="s">
        <v>572</v>
      </c>
      <c r="E384" s="11" t="s">
        <v>169</v>
      </c>
      <c r="F384" s="12" t="s">
        <v>608</v>
      </c>
      <c r="G384" s="12" t="s">
        <v>574</v>
      </c>
      <c r="H384" s="92"/>
      <c r="I384" s="12" t="s">
        <v>616</v>
      </c>
      <c r="J384" s="12" t="s">
        <v>627</v>
      </c>
      <c r="K384" s="14" t="s">
        <v>41</v>
      </c>
      <c r="L384" s="11" t="s">
        <v>42</v>
      </c>
      <c r="M384" s="11" t="s">
        <v>611</v>
      </c>
      <c r="N384" s="11"/>
      <c r="O384" s="25"/>
      <c r="P384" s="16"/>
      <c r="Q384" s="17"/>
      <c r="R384" s="17"/>
      <c r="S384" s="17"/>
      <c r="T384" s="15"/>
      <c r="U384" s="18"/>
      <c r="V384" s="18"/>
      <c r="W384" s="18"/>
      <c r="X384" s="18"/>
      <c r="Y384" s="15"/>
      <c r="Z384" s="15"/>
      <c r="AA384" s="121" t="s">
        <v>1522</v>
      </c>
      <c r="AB384" s="118">
        <v>394</v>
      </c>
      <c r="AC384" s="89" t="s">
        <v>49</v>
      </c>
      <c r="AD384" s="88" t="s">
        <v>1523</v>
      </c>
      <c r="AE384" s="18"/>
      <c r="AF384" s="11"/>
    </row>
    <row r="385" spans="1:32" s="8" customFormat="1" ht="19.5" hidden="1" customHeight="1" x14ac:dyDescent="0.2">
      <c r="A385" s="11"/>
      <c r="B385" s="11" t="s">
        <v>33</v>
      </c>
      <c r="C385" s="11" t="s">
        <v>571</v>
      </c>
      <c r="D385" s="11" t="s">
        <v>572</v>
      </c>
      <c r="E385" s="11" t="s">
        <v>169</v>
      </c>
      <c r="F385" s="12" t="s">
        <v>608</v>
      </c>
      <c r="G385" s="12" t="s">
        <v>574</v>
      </c>
      <c r="H385" s="92"/>
      <c r="I385" s="12" t="s">
        <v>616</v>
      </c>
      <c r="J385" s="12" t="s">
        <v>627</v>
      </c>
      <c r="K385" s="14" t="s">
        <v>41</v>
      </c>
      <c r="L385" s="11" t="s">
        <v>42</v>
      </c>
      <c r="M385" s="11" t="s">
        <v>618</v>
      </c>
      <c r="N385" s="11"/>
      <c r="O385" s="25"/>
      <c r="P385" s="16"/>
      <c r="Q385" s="17"/>
      <c r="R385" s="17"/>
      <c r="S385" s="17"/>
      <c r="T385" s="15"/>
      <c r="U385" s="18"/>
      <c r="V385" s="18"/>
      <c r="W385" s="18"/>
      <c r="X385" s="18"/>
      <c r="Y385" s="15"/>
      <c r="Z385" s="15"/>
      <c r="AA385" s="121" t="s">
        <v>1522</v>
      </c>
      <c r="AB385" s="118">
        <v>395</v>
      </c>
      <c r="AC385" s="89" t="s">
        <v>49</v>
      </c>
      <c r="AD385" s="88" t="s">
        <v>1523</v>
      </c>
      <c r="AE385" s="18"/>
      <c r="AF385" s="11"/>
    </row>
    <row r="386" spans="1:32" s="8" customFormat="1" ht="19.5" hidden="1" customHeight="1" x14ac:dyDescent="0.2">
      <c r="A386" s="11"/>
      <c r="B386" s="11" t="s">
        <v>33</v>
      </c>
      <c r="C386" s="11" t="s">
        <v>571</v>
      </c>
      <c r="D386" s="11" t="s">
        <v>572</v>
      </c>
      <c r="E386" s="11" t="s">
        <v>169</v>
      </c>
      <c r="F386" s="12" t="s">
        <v>608</v>
      </c>
      <c r="G386" s="12" t="s">
        <v>574</v>
      </c>
      <c r="H386" s="92"/>
      <c r="I386" s="12" t="s">
        <v>616</v>
      </c>
      <c r="J386" s="12" t="s">
        <v>627</v>
      </c>
      <c r="K386" s="14" t="s">
        <v>41</v>
      </c>
      <c r="L386" s="11" t="s">
        <v>42</v>
      </c>
      <c r="M386" s="11" t="s">
        <v>606</v>
      </c>
      <c r="N386" s="11"/>
      <c r="O386" s="25"/>
      <c r="P386" s="16"/>
      <c r="Q386" s="17"/>
      <c r="R386" s="17"/>
      <c r="S386" s="17"/>
      <c r="T386" s="15"/>
      <c r="U386" s="18"/>
      <c r="V386" s="18"/>
      <c r="W386" s="18"/>
      <c r="X386" s="18"/>
      <c r="Y386" s="15"/>
      <c r="Z386" s="15"/>
      <c r="AA386" s="121" t="s">
        <v>1522</v>
      </c>
      <c r="AB386" s="118">
        <v>396</v>
      </c>
      <c r="AC386" s="89" t="s">
        <v>49</v>
      </c>
      <c r="AD386" s="88" t="s">
        <v>1523</v>
      </c>
      <c r="AE386" s="18"/>
      <c r="AF386" s="11"/>
    </row>
    <row r="387" spans="1:32" s="8" customFormat="1" ht="19.5" hidden="1" customHeight="1" x14ac:dyDescent="0.2">
      <c r="A387" s="11"/>
      <c r="B387" s="11" t="s">
        <v>33</v>
      </c>
      <c r="C387" s="11" t="s">
        <v>571</v>
      </c>
      <c r="D387" s="11" t="s">
        <v>572</v>
      </c>
      <c r="E387" s="11" t="s">
        <v>169</v>
      </c>
      <c r="F387" s="12" t="s">
        <v>608</v>
      </c>
      <c r="G387" s="12" t="s">
        <v>574</v>
      </c>
      <c r="H387" s="92"/>
      <c r="I387" s="12" t="s">
        <v>616</v>
      </c>
      <c r="J387" s="12" t="s">
        <v>628</v>
      </c>
      <c r="K387" s="14" t="s">
        <v>41</v>
      </c>
      <c r="L387" s="11" t="s">
        <v>42</v>
      </c>
      <c r="M387" s="11" t="s">
        <v>580</v>
      </c>
      <c r="N387" s="11"/>
      <c r="O387" s="25"/>
      <c r="P387" s="16"/>
      <c r="Q387" s="17"/>
      <c r="R387" s="17"/>
      <c r="S387" s="17"/>
      <c r="T387" s="15"/>
      <c r="U387" s="18"/>
      <c r="V387" s="18"/>
      <c r="W387" s="18"/>
      <c r="X387" s="18"/>
      <c r="Y387" s="15"/>
      <c r="Z387" s="15"/>
      <c r="AA387" s="121" t="s">
        <v>1522</v>
      </c>
      <c r="AB387" s="118">
        <v>397</v>
      </c>
      <c r="AC387" s="89" t="s">
        <v>49</v>
      </c>
      <c r="AD387" s="88" t="s">
        <v>1523</v>
      </c>
      <c r="AE387" s="18"/>
      <c r="AF387" s="11"/>
    </row>
    <row r="388" spans="1:32" s="8" customFormat="1" ht="19.5" hidden="1" customHeight="1" x14ac:dyDescent="0.2">
      <c r="A388" s="11"/>
      <c r="B388" s="11" t="s">
        <v>33</v>
      </c>
      <c r="C388" s="11" t="s">
        <v>571</v>
      </c>
      <c r="D388" s="11" t="s">
        <v>572</v>
      </c>
      <c r="E388" s="11" t="s">
        <v>169</v>
      </c>
      <c r="F388" s="12" t="s">
        <v>608</v>
      </c>
      <c r="G388" s="12" t="s">
        <v>574</v>
      </c>
      <c r="H388" s="92"/>
      <c r="I388" s="12" t="s">
        <v>616</v>
      </c>
      <c r="J388" s="12" t="s">
        <v>628</v>
      </c>
      <c r="K388" s="14" t="s">
        <v>41</v>
      </c>
      <c r="L388" s="11" t="s">
        <v>42</v>
      </c>
      <c r="M388" s="11" t="s">
        <v>611</v>
      </c>
      <c r="N388" s="11"/>
      <c r="O388" s="15"/>
      <c r="P388" s="16"/>
      <c r="Q388" s="17"/>
      <c r="R388" s="17"/>
      <c r="S388" s="17"/>
      <c r="T388" s="15"/>
      <c r="U388" s="18"/>
      <c r="V388" s="18"/>
      <c r="W388" s="18"/>
      <c r="X388" s="18"/>
      <c r="Y388" s="15"/>
      <c r="Z388" s="15"/>
      <c r="AA388" s="121" t="s">
        <v>1522</v>
      </c>
      <c r="AB388" s="118">
        <v>398</v>
      </c>
      <c r="AC388" s="89" t="s">
        <v>49</v>
      </c>
      <c r="AD388" s="88" t="s">
        <v>1523</v>
      </c>
      <c r="AE388" s="18"/>
      <c r="AF388" s="11"/>
    </row>
    <row r="389" spans="1:32" s="8" customFormat="1" ht="19.5" hidden="1" customHeight="1" x14ac:dyDescent="0.2">
      <c r="A389" s="11"/>
      <c r="B389" s="11" t="s">
        <v>33</v>
      </c>
      <c r="C389" s="11" t="s">
        <v>571</v>
      </c>
      <c r="D389" s="11" t="s">
        <v>572</v>
      </c>
      <c r="E389" s="11" t="s">
        <v>169</v>
      </c>
      <c r="F389" s="12" t="s">
        <v>608</v>
      </c>
      <c r="G389" s="12" t="s">
        <v>574</v>
      </c>
      <c r="H389" s="92"/>
      <c r="I389" s="12" t="s">
        <v>616</v>
      </c>
      <c r="J389" s="12" t="s">
        <v>628</v>
      </c>
      <c r="K389" s="14" t="s">
        <v>41</v>
      </c>
      <c r="L389" s="11" t="s">
        <v>42</v>
      </c>
      <c r="M389" s="11" t="s">
        <v>618</v>
      </c>
      <c r="N389" s="11"/>
      <c r="O389" s="15"/>
      <c r="P389" s="16"/>
      <c r="Q389" s="17"/>
      <c r="R389" s="17"/>
      <c r="S389" s="17"/>
      <c r="T389" s="15"/>
      <c r="U389" s="18"/>
      <c r="V389" s="18"/>
      <c r="W389" s="18"/>
      <c r="X389" s="18"/>
      <c r="Y389" s="15"/>
      <c r="Z389" s="15"/>
      <c r="AA389" s="121" t="s">
        <v>1522</v>
      </c>
      <c r="AB389" s="118">
        <v>399</v>
      </c>
      <c r="AC389" s="89" t="s">
        <v>49</v>
      </c>
      <c r="AD389" s="88" t="s">
        <v>1523</v>
      </c>
      <c r="AE389" s="18"/>
      <c r="AF389" s="11"/>
    </row>
    <row r="390" spans="1:32" s="8" customFormat="1" ht="19.5" hidden="1" customHeight="1" x14ac:dyDescent="0.2">
      <c r="A390" s="11"/>
      <c r="B390" s="11" t="s">
        <v>33</v>
      </c>
      <c r="C390" s="11" t="s">
        <v>571</v>
      </c>
      <c r="D390" s="11" t="s">
        <v>572</v>
      </c>
      <c r="E390" s="11" t="s">
        <v>169</v>
      </c>
      <c r="F390" s="12" t="s">
        <v>608</v>
      </c>
      <c r="G390" s="12" t="s">
        <v>574</v>
      </c>
      <c r="H390" s="92"/>
      <c r="I390" s="12" t="s">
        <v>616</v>
      </c>
      <c r="J390" s="12" t="s">
        <v>628</v>
      </c>
      <c r="K390" s="14" t="s">
        <v>41</v>
      </c>
      <c r="L390" s="11" t="s">
        <v>42</v>
      </c>
      <c r="M390" s="11" t="s">
        <v>606</v>
      </c>
      <c r="N390" s="11"/>
      <c r="O390" s="15"/>
      <c r="P390" s="16"/>
      <c r="Q390" s="17"/>
      <c r="R390" s="17"/>
      <c r="S390" s="17"/>
      <c r="T390" s="15"/>
      <c r="U390" s="18"/>
      <c r="V390" s="18"/>
      <c r="W390" s="18"/>
      <c r="X390" s="18"/>
      <c r="Y390" s="15"/>
      <c r="Z390" s="15"/>
      <c r="AA390" s="121" t="s">
        <v>1522</v>
      </c>
      <c r="AB390" s="118">
        <v>400</v>
      </c>
      <c r="AC390" s="89" t="s">
        <v>49</v>
      </c>
      <c r="AD390" s="88" t="s">
        <v>1523</v>
      </c>
      <c r="AE390" s="18"/>
      <c r="AF390" s="11"/>
    </row>
    <row r="391" spans="1:32" s="8" customFormat="1" ht="19.5" customHeight="1" x14ac:dyDescent="0.2">
      <c r="A391" s="37">
        <v>268</v>
      </c>
      <c r="B391" s="37" t="s">
        <v>33</v>
      </c>
      <c r="C391" s="37" t="s">
        <v>571</v>
      </c>
      <c r="D391" s="37" t="s">
        <v>572</v>
      </c>
      <c r="E391" s="37" t="s">
        <v>169</v>
      </c>
      <c r="F391" s="38" t="s">
        <v>608</v>
      </c>
      <c r="G391" s="37" t="s">
        <v>574</v>
      </c>
      <c r="H391" s="92">
        <v>45000000</v>
      </c>
      <c r="I391" s="38" t="s">
        <v>616</v>
      </c>
      <c r="J391" s="37" t="s">
        <v>629</v>
      </c>
      <c r="K391" s="37" t="s">
        <v>41</v>
      </c>
      <c r="L391" s="37" t="s">
        <v>80</v>
      </c>
      <c r="M391" s="37" t="s">
        <v>630</v>
      </c>
      <c r="N391" s="37">
        <v>80111600</v>
      </c>
      <c r="O391" s="38" t="s">
        <v>631</v>
      </c>
      <c r="P391" s="37" t="s">
        <v>82</v>
      </c>
      <c r="Q391" s="40">
        <v>44216</v>
      </c>
      <c r="R391" s="40"/>
      <c r="S391" s="40">
        <v>44247</v>
      </c>
      <c r="T391" s="37">
        <v>10</v>
      </c>
      <c r="U391" s="41" t="s">
        <v>83</v>
      </c>
      <c r="V391" s="110">
        <v>45000000</v>
      </c>
      <c r="W391" s="41"/>
      <c r="X391" s="73">
        <v>45000000</v>
      </c>
      <c r="Y391" s="38" t="s">
        <v>42</v>
      </c>
      <c r="Z391" s="38" t="s">
        <v>47</v>
      </c>
      <c r="AA391" s="122" t="s">
        <v>1522</v>
      </c>
      <c r="AB391" s="119">
        <v>401</v>
      </c>
      <c r="AC391" s="42" t="s">
        <v>49</v>
      </c>
      <c r="AD391" s="37" t="s">
        <v>1523</v>
      </c>
      <c r="AE391" s="41" t="s">
        <v>1344</v>
      </c>
      <c r="AF391" s="37" t="s">
        <v>76</v>
      </c>
    </row>
    <row r="392" spans="1:32" s="8" customFormat="1" ht="19.5" customHeight="1" x14ac:dyDescent="0.2">
      <c r="A392" s="37">
        <v>269</v>
      </c>
      <c r="B392" s="37" t="s">
        <v>33</v>
      </c>
      <c r="C392" s="37" t="s">
        <v>571</v>
      </c>
      <c r="D392" s="37" t="s">
        <v>572</v>
      </c>
      <c r="E392" s="37" t="s">
        <v>169</v>
      </c>
      <c r="F392" s="38" t="s">
        <v>608</v>
      </c>
      <c r="G392" s="37" t="s">
        <v>574</v>
      </c>
      <c r="H392" s="92">
        <v>45000000</v>
      </c>
      <c r="I392" s="38" t="s">
        <v>616</v>
      </c>
      <c r="J392" s="38" t="s">
        <v>629</v>
      </c>
      <c r="K392" s="37" t="s">
        <v>41</v>
      </c>
      <c r="L392" s="37" t="s">
        <v>80</v>
      </c>
      <c r="M392" s="37" t="s">
        <v>632</v>
      </c>
      <c r="N392" s="37">
        <v>80111600</v>
      </c>
      <c r="O392" s="38" t="s">
        <v>631</v>
      </c>
      <c r="P392" s="37" t="s">
        <v>82</v>
      </c>
      <c r="Q392" s="40">
        <v>44216</v>
      </c>
      <c r="R392" s="40"/>
      <c r="S392" s="40">
        <v>44247</v>
      </c>
      <c r="T392" s="37">
        <v>10</v>
      </c>
      <c r="U392" s="41" t="s">
        <v>83</v>
      </c>
      <c r="V392" s="110">
        <v>45000000</v>
      </c>
      <c r="W392" s="41"/>
      <c r="X392" s="73">
        <v>45000000</v>
      </c>
      <c r="Y392" s="38" t="s">
        <v>42</v>
      </c>
      <c r="Z392" s="38" t="s">
        <v>47</v>
      </c>
      <c r="AA392" s="122" t="s">
        <v>1522</v>
      </c>
      <c r="AB392" s="119">
        <v>402</v>
      </c>
      <c r="AC392" s="42" t="s">
        <v>49</v>
      </c>
      <c r="AD392" s="37" t="s">
        <v>1523</v>
      </c>
      <c r="AE392" s="41" t="s">
        <v>1344</v>
      </c>
      <c r="AF392" s="37" t="s">
        <v>76</v>
      </c>
    </row>
    <row r="393" spans="1:32" s="8" customFormat="1" ht="19.5" customHeight="1" x14ac:dyDescent="0.2">
      <c r="A393" s="37">
        <v>270</v>
      </c>
      <c r="B393" s="37" t="s">
        <v>33</v>
      </c>
      <c r="C393" s="37" t="s">
        <v>571</v>
      </c>
      <c r="D393" s="37" t="s">
        <v>572</v>
      </c>
      <c r="E393" s="37" t="s">
        <v>169</v>
      </c>
      <c r="F393" s="38" t="s">
        <v>608</v>
      </c>
      <c r="G393" s="37" t="s">
        <v>574</v>
      </c>
      <c r="H393" s="92">
        <v>45900000</v>
      </c>
      <c r="I393" s="38" t="s">
        <v>616</v>
      </c>
      <c r="J393" s="38" t="s">
        <v>629</v>
      </c>
      <c r="K393" s="37" t="s">
        <v>41</v>
      </c>
      <c r="L393" s="37" t="s">
        <v>80</v>
      </c>
      <c r="M393" s="37" t="s">
        <v>633</v>
      </c>
      <c r="N393" s="37">
        <v>80111600</v>
      </c>
      <c r="O393" s="38" t="s">
        <v>631</v>
      </c>
      <c r="P393" s="37" t="s">
        <v>82</v>
      </c>
      <c r="Q393" s="40">
        <v>44216</v>
      </c>
      <c r="R393" s="40"/>
      <c r="S393" s="40">
        <v>44247</v>
      </c>
      <c r="T393" s="37">
        <v>9</v>
      </c>
      <c r="U393" s="41" t="s">
        <v>83</v>
      </c>
      <c r="V393" s="110">
        <v>45900000</v>
      </c>
      <c r="W393" s="41"/>
      <c r="X393" s="73">
        <v>45900000</v>
      </c>
      <c r="Y393" s="38" t="s">
        <v>42</v>
      </c>
      <c r="Z393" s="38" t="s">
        <v>47</v>
      </c>
      <c r="AA393" s="122" t="s">
        <v>1522</v>
      </c>
      <c r="AB393" s="119">
        <v>403</v>
      </c>
      <c r="AC393" s="42" t="s">
        <v>49</v>
      </c>
      <c r="AD393" s="37" t="s">
        <v>1523</v>
      </c>
      <c r="AE393" s="41" t="s">
        <v>1344</v>
      </c>
      <c r="AF393" s="37" t="s">
        <v>76</v>
      </c>
    </row>
    <row r="394" spans="1:32" s="8" customFormat="1" ht="19.5" customHeight="1" x14ac:dyDescent="0.2">
      <c r="A394" s="37">
        <v>271</v>
      </c>
      <c r="B394" s="37" t="s">
        <v>33</v>
      </c>
      <c r="C394" s="37" t="s">
        <v>571</v>
      </c>
      <c r="D394" s="37" t="s">
        <v>572</v>
      </c>
      <c r="E394" s="37" t="s">
        <v>36</v>
      </c>
      <c r="F394" s="37" t="s">
        <v>573</v>
      </c>
      <c r="G394" s="37" t="s">
        <v>634</v>
      </c>
      <c r="H394" s="92">
        <v>22050000</v>
      </c>
      <c r="I394" s="38" t="s">
        <v>635</v>
      </c>
      <c r="J394" s="38" t="s">
        <v>636</v>
      </c>
      <c r="K394" s="37" t="s">
        <v>41</v>
      </c>
      <c r="L394" s="37" t="s">
        <v>80</v>
      </c>
      <c r="M394" s="37" t="s">
        <v>637</v>
      </c>
      <c r="N394" s="37">
        <v>80111600</v>
      </c>
      <c r="O394" s="38" t="s">
        <v>638</v>
      </c>
      <c r="P394" s="37" t="s">
        <v>1461</v>
      </c>
      <c r="Q394" s="40">
        <v>44247</v>
      </c>
      <c r="R394" s="40"/>
      <c r="S394" s="40">
        <v>44260</v>
      </c>
      <c r="T394" s="37">
        <v>9</v>
      </c>
      <c r="U394" s="41" t="s">
        <v>83</v>
      </c>
      <c r="V394" s="110">
        <v>22050000</v>
      </c>
      <c r="W394" s="41"/>
      <c r="X394" s="73">
        <v>22050000</v>
      </c>
      <c r="Y394" s="38" t="s">
        <v>42</v>
      </c>
      <c r="Z394" s="38" t="s">
        <v>47</v>
      </c>
      <c r="AA394" s="122" t="s">
        <v>1522</v>
      </c>
      <c r="AB394" s="119">
        <v>404</v>
      </c>
      <c r="AC394" s="42" t="s">
        <v>49</v>
      </c>
      <c r="AD394" s="37" t="s">
        <v>1526</v>
      </c>
      <c r="AE394" s="41" t="s">
        <v>1344</v>
      </c>
      <c r="AF394" s="37" t="s">
        <v>76</v>
      </c>
    </row>
    <row r="395" spans="1:32" s="8" customFormat="1" ht="19.5" customHeight="1" x14ac:dyDescent="0.2">
      <c r="A395" s="37">
        <v>272</v>
      </c>
      <c r="B395" s="37" t="s">
        <v>33</v>
      </c>
      <c r="C395" s="37" t="s">
        <v>571</v>
      </c>
      <c r="D395" s="37" t="s">
        <v>572</v>
      </c>
      <c r="E395" s="37" t="s">
        <v>36</v>
      </c>
      <c r="F395" s="37" t="s">
        <v>573</v>
      </c>
      <c r="G395" s="37" t="s">
        <v>634</v>
      </c>
      <c r="H395" s="92">
        <v>22050000</v>
      </c>
      <c r="I395" s="38" t="s">
        <v>635</v>
      </c>
      <c r="J395" s="38" t="s">
        <v>636</v>
      </c>
      <c r="K395" s="37" t="s">
        <v>41</v>
      </c>
      <c r="L395" s="37" t="s">
        <v>80</v>
      </c>
      <c r="M395" s="37" t="s">
        <v>639</v>
      </c>
      <c r="N395" s="37">
        <v>80111600</v>
      </c>
      <c r="O395" s="38" t="s">
        <v>638</v>
      </c>
      <c r="P395" s="37" t="s">
        <v>1461</v>
      </c>
      <c r="Q395" s="40">
        <v>44247</v>
      </c>
      <c r="R395" s="40"/>
      <c r="S395" s="40">
        <v>44260</v>
      </c>
      <c r="T395" s="37">
        <v>9</v>
      </c>
      <c r="U395" s="41" t="s">
        <v>83</v>
      </c>
      <c r="V395" s="110">
        <v>22050000</v>
      </c>
      <c r="W395" s="41"/>
      <c r="X395" s="73">
        <v>22050000</v>
      </c>
      <c r="Y395" s="38" t="s">
        <v>42</v>
      </c>
      <c r="Z395" s="38" t="s">
        <v>47</v>
      </c>
      <c r="AA395" s="122" t="s">
        <v>1522</v>
      </c>
      <c r="AB395" s="119">
        <v>405</v>
      </c>
      <c r="AC395" s="42" t="s">
        <v>49</v>
      </c>
      <c r="AD395" s="37" t="s">
        <v>1526</v>
      </c>
      <c r="AE395" s="41" t="s">
        <v>1344</v>
      </c>
      <c r="AF395" s="37" t="s">
        <v>76</v>
      </c>
    </row>
    <row r="396" spans="1:32" s="8" customFormat="1" ht="19.5" customHeight="1" x14ac:dyDescent="0.2">
      <c r="A396" s="37">
        <v>273</v>
      </c>
      <c r="B396" s="37" t="s">
        <v>33</v>
      </c>
      <c r="C396" s="37" t="s">
        <v>571</v>
      </c>
      <c r="D396" s="37" t="s">
        <v>572</v>
      </c>
      <c r="E396" s="37" t="s">
        <v>36</v>
      </c>
      <c r="F396" s="37" t="s">
        <v>573</v>
      </c>
      <c r="G396" s="37" t="s">
        <v>634</v>
      </c>
      <c r="H396" s="92">
        <v>22050000</v>
      </c>
      <c r="I396" s="38" t="s">
        <v>635</v>
      </c>
      <c r="J396" s="38" t="s">
        <v>636</v>
      </c>
      <c r="K396" s="37" t="s">
        <v>41</v>
      </c>
      <c r="L396" s="37" t="s">
        <v>80</v>
      </c>
      <c r="M396" s="37" t="s">
        <v>640</v>
      </c>
      <c r="N396" s="37">
        <v>80111600</v>
      </c>
      <c r="O396" s="39" t="s">
        <v>638</v>
      </c>
      <c r="P396" s="37" t="s">
        <v>1461</v>
      </c>
      <c r="Q396" s="40">
        <v>44247</v>
      </c>
      <c r="R396" s="40"/>
      <c r="S396" s="40">
        <v>44260</v>
      </c>
      <c r="T396" s="37">
        <v>9</v>
      </c>
      <c r="U396" s="41" t="s">
        <v>83</v>
      </c>
      <c r="V396" s="110">
        <v>22050000</v>
      </c>
      <c r="W396" s="41"/>
      <c r="X396" s="73">
        <v>22050000</v>
      </c>
      <c r="Y396" s="38" t="s">
        <v>42</v>
      </c>
      <c r="Z396" s="38" t="s">
        <v>47</v>
      </c>
      <c r="AA396" s="122" t="s">
        <v>1522</v>
      </c>
      <c r="AB396" s="119">
        <v>406</v>
      </c>
      <c r="AC396" s="42" t="s">
        <v>49</v>
      </c>
      <c r="AD396" s="37" t="s">
        <v>1526</v>
      </c>
      <c r="AE396" s="41" t="s">
        <v>1344</v>
      </c>
      <c r="AF396" s="37" t="s">
        <v>76</v>
      </c>
    </row>
    <row r="397" spans="1:32" s="8" customFormat="1" ht="19.5" customHeight="1" x14ac:dyDescent="0.2">
      <c r="A397" s="37">
        <v>274</v>
      </c>
      <c r="B397" s="37" t="s">
        <v>33</v>
      </c>
      <c r="C397" s="37" t="s">
        <v>571</v>
      </c>
      <c r="D397" s="37" t="s">
        <v>572</v>
      </c>
      <c r="E397" s="37" t="s">
        <v>36</v>
      </c>
      <c r="F397" s="37" t="s">
        <v>573</v>
      </c>
      <c r="G397" s="37" t="s">
        <v>634</v>
      </c>
      <c r="H397" s="92">
        <v>22050000</v>
      </c>
      <c r="I397" s="38" t="s">
        <v>635</v>
      </c>
      <c r="J397" s="38" t="s">
        <v>636</v>
      </c>
      <c r="K397" s="37" t="s">
        <v>41</v>
      </c>
      <c r="L397" s="37" t="s">
        <v>80</v>
      </c>
      <c r="M397" s="37" t="s">
        <v>641</v>
      </c>
      <c r="N397" s="37">
        <v>80111600</v>
      </c>
      <c r="O397" s="39" t="s">
        <v>638</v>
      </c>
      <c r="P397" s="37" t="s">
        <v>1461</v>
      </c>
      <c r="Q397" s="40">
        <v>44247</v>
      </c>
      <c r="R397" s="40"/>
      <c r="S397" s="40">
        <v>44260</v>
      </c>
      <c r="T397" s="37">
        <v>9</v>
      </c>
      <c r="U397" s="41" t="s">
        <v>83</v>
      </c>
      <c r="V397" s="110">
        <v>22050000</v>
      </c>
      <c r="W397" s="41"/>
      <c r="X397" s="73">
        <v>22050000</v>
      </c>
      <c r="Y397" s="38" t="s">
        <v>42</v>
      </c>
      <c r="Z397" s="38" t="s">
        <v>47</v>
      </c>
      <c r="AA397" s="122" t="s">
        <v>1522</v>
      </c>
      <c r="AB397" s="119">
        <v>407</v>
      </c>
      <c r="AC397" s="42" t="s">
        <v>49</v>
      </c>
      <c r="AD397" s="37" t="s">
        <v>1526</v>
      </c>
      <c r="AE397" s="41" t="s">
        <v>1344</v>
      </c>
      <c r="AF397" s="37" t="s">
        <v>76</v>
      </c>
    </row>
    <row r="398" spans="1:32" s="8" customFormat="1" ht="19.5" customHeight="1" x14ac:dyDescent="0.2">
      <c r="A398" s="37">
        <v>275</v>
      </c>
      <c r="B398" s="37" t="s">
        <v>33</v>
      </c>
      <c r="C398" s="37" t="s">
        <v>571</v>
      </c>
      <c r="D398" s="37" t="s">
        <v>572</v>
      </c>
      <c r="E398" s="37" t="s">
        <v>36</v>
      </c>
      <c r="F398" s="37" t="s">
        <v>573</v>
      </c>
      <c r="G398" s="37" t="s">
        <v>634</v>
      </c>
      <c r="H398" s="92">
        <v>22050000</v>
      </c>
      <c r="I398" s="38" t="s">
        <v>635</v>
      </c>
      <c r="J398" s="38" t="s">
        <v>636</v>
      </c>
      <c r="K398" s="37" t="s">
        <v>41</v>
      </c>
      <c r="L398" s="37" t="s">
        <v>80</v>
      </c>
      <c r="M398" s="37" t="s">
        <v>642</v>
      </c>
      <c r="N398" s="37">
        <v>80111600</v>
      </c>
      <c r="O398" s="39" t="s">
        <v>638</v>
      </c>
      <c r="P398" s="37" t="s">
        <v>1461</v>
      </c>
      <c r="Q398" s="40">
        <v>44247</v>
      </c>
      <c r="R398" s="40"/>
      <c r="S398" s="40">
        <v>44260</v>
      </c>
      <c r="T398" s="37">
        <v>9</v>
      </c>
      <c r="U398" s="41" t="s">
        <v>83</v>
      </c>
      <c r="V398" s="110">
        <v>22050000</v>
      </c>
      <c r="W398" s="41"/>
      <c r="X398" s="73">
        <v>22050000</v>
      </c>
      <c r="Y398" s="38" t="s">
        <v>42</v>
      </c>
      <c r="Z398" s="38" t="s">
        <v>47</v>
      </c>
      <c r="AA398" s="122" t="s">
        <v>1522</v>
      </c>
      <c r="AB398" s="119">
        <v>408</v>
      </c>
      <c r="AC398" s="42" t="s">
        <v>49</v>
      </c>
      <c r="AD398" s="37" t="s">
        <v>1526</v>
      </c>
      <c r="AE398" s="41" t="s">
        <v>1344</v>
      </c>
      <c r="AF398" s="37" t="s">
        <v>76</v>
      </c>
    </row>
    <row r="399" spans="1:32" s="8" customFormat="1" ht="19.5" customHeight="1" x14ac:dyDescent="0.2">
      <c r="A399" s="37">
        <v>276</v>
      </c>
      <c r="B399" s="37" t="s">
        <v>33</v>
      </c>
      <c r="C399" s="37" t="s">
        <v>571</v>
      </c>
      <c r="D399" s="37" t="s">
        <v>572</v>
      </c>
      <c r="E399" s="37" t="s">
        <v>36</v>
      </c>
      <c r="F399" s="37" t="s">
        <v>573</v>
      </c>
      <c r="G399" s="37" t="s">
        <v>634</v>
      </c>
      <c r="H399" s="92">
        <v>22050000</v>
      </c>
      <c r="I399" s="38" t="s">
        <v>635</v>
      </c>
      <c r="J399" s="38" t="s">
        <v>636</v>
      </c>
      <c r="K399" s="37" t="s">
        <v>41</v>
      </c>
      <c r="L399" s="37" t="s">
        <v>80</v>
      </c>
      <c r="M399" s="37" t="s">
        <v>643</v>
      </c>
      <c r="N399" s="37">
        <v>80111600</v>
      </c>
      <c r="O399" s="39" t="s">
        <v>638</v>
      </c>
      <c r="P399" s="37" t="s">
        <v>1461</v>
      </c>
      <c r="Q399" s="40">
        <v>44247</v>
      </c>
      <c r="R399" s="40"/>
      <c r="S399" s="40">
        <v>44260</v>
      </c>
      <c r="T399" s="37">
        <v>9</v>
      </c>
      <c r="U399" s="41" t="s">
        <v>83</v>
      </c>
      <c r="V399" s="110">
        <v>22050000</v>
      </c>
      <c r="W399" s="41"/>
      <c r="X399" s="73">
        <v>22050000</v>
      </c>
      <c r="Y399" s="38" t="s">
        <v>42</v>
      </c>
      <c r="Z399" s="38" t="s">
        <v>47</v>
      </c>
      <c r="AA399" s="122" t="s">
        <v>1522</v>
      </c>
      <c r="AB399" s="119">
        <v>409</v>
      </c>
      <c r="AC399" s="42" t="s">
        <v>49</v>
      </c>
      <c r="AD399" s="37" t="s">
        <v>1526</v>
      </c>
      <c r="AE399" s="41" t="s">
        <v>1344</v>
      </c>
      <c r="AF399" s="37" t="s">
        <v>76</v>
      </c>
    </row>
    <row r="400" spans="1:32" s="8" customFormat="1" ht="19.5" customHeight="1" x14ac:dyDescent="0.2">
      <c r="A400" s="37">
        <v>277</v>
      </c>
      <c r="B400" s="37" t="s">
        <v>33</v>
      </c>
      <c r="C400" s="37" t="s">
        <v>571</v>
      </c>
      <c r="D400" s="37" t="s">
        <v>572</v>
      </c>
      <c r="E400" s="37" t="s">
        <v>36</v>
      </c>
      <c r="F400" s="37" t="s">
        <v>573</v>
      </c>
      <c r="G400" s="37" t="s">
        <v>634</v>
      </c>
      <c r="H400" s="92">
        <v>22050000</v>
      </c>
      <c r="I400" s="38" t="s">
        <v>635</v>
      </c>
      <c r="J400" s="38" t="s">
        <v>636</v>
      </c>
      <c r="K400" s="37" t="s">
        <v>41</v>
      </c>
      <c r="L400" s="37" t="s">
        <v>80</v>
      </c>
      <c r="M400" s="37" t="s">
        <v>644</v>
      </c>
      <c r="N400" s="37">
        <v>80111600</v>
      </c>
      <c r="O400" s="39" t="s">
        <v>638</v>
      </c>
      <c r="P400" s="37" t="s">
        <v>1461</v>
      </c>
      <c r="Q400" s="40">
        <v>44247</v>
      </c>
      <c r="R400" s="40"/>
      <c r="S400" s="40">
        <v>44260</v>
      </c>
      <c r="T400" s="37">
        <v>9</v>
      </c>
      <c r="U400" s="41" t="s">
        <v>83</v>
      </c>
      <c r="V400" s="110">
        <v>22050000</v>
      </c>
      <c r="W400" s="41"/>
      <c r="X400" s="73">
        <v>22050000</v>
      </c>
      <c r="Y400" s="38" t="s">
        <v>42</v>
      </c>
      <c r="Z400" s="38" t="s">
        <v>47</v>
      </c>
      <c r="AA400" s="122" t="s">
        <v>1522</v>
      </c>
      <c r="AB400" s="119">
        <v>410</v>
      </c>
      <c r="AC400" s="42" t="s">
        <v>49</v>
      </c>
      <c r="AD400" s="37" t="s">
        <v>1526</v>
      </c>
      <c r="AE400" s="41" t="s">
        <v>1344</v>
      </c>
      <c r="AF400" s="37" t="s">
        <v>76</v>
      </c>
    </row>
    <row r="401" spans="1:32" s="8" customFormat="1" ht="19.5" customHeight="1" x14ac:dyDescent="0.2">
      <c r="A401" s="37">
        <v>278</v>
      </c>
      <c r="B401" s="37" t="s">
        <v>33</v>
      </c>
      <c r="C401" s="37" t="s">
        <v>571</v>
      </c>
      <c r="D401" s="37" t="s">
        <v>572</v>
      </c>
      <c r="E401" s="37" t="s">
        <v>36</v>
      </c>
      <c r="F401" s="37" t="s">
        <v>573</v>
      </c>
      <c r="G401" s="37" t="s">
        <v>634</v>
      </c>
      <c r="H401" s="92">
        <v>22050000</v>
      </c>
      <c r="I401" s="38" t="s">
        <v>635</v>
      </c>
      <c r="J401" s="38" t="s">
        <v>636</v>
      </c>
      <c r="K401" s="37" t="s">
        <v>41</v>
      </c>
      <c r="L401" s="37" t="s">
        <v>80</v>
      </c>
      <c r="M401" s="37" t="s">
        <v>645</v>
      </c>
      <c r="N401" s="37">
        <v>80111600</v>
      </c>
      <c r="O401" s="38" t="s">
        <v>638</v>
      </c>
      <c r="P401" s="37" t="s">
        <v>1461</v>
      </c>
      <c r="Q401" s="40">
        <v>44247</v>
      </c>
      <c r="R401" s="40"/>
      <c r="S401" s="40">
        <v>44260</v>
      </c>
      <c r="T401" s="37">
        <v>9</v>
      </c>
      <c r="U401" s="41" t="s">
        <v>83</v>
      </c>
      <c r="V401" s="110">
        <v>22050000</v>
      </c>
      <c r="W401" s="41"/>
      <c r="X401" s="73">
        <v>22050000</v>
      </c>
      <c r="Y401" s="38" t="s">
        <v>42</v>
      </c>
      <c r="Z401" s="38" t="s">
        <v>47</v>
      </c>
      <c r="AA401" s="122" t="s">
        <v>1522</v>
      </c>
      <c r="AB401" s="119">
        <v>411</v>
      </c>
      <c r="AC401" s="42" t="s">
        <v>49</v>
      </c>
      <c r="AD401" s="37" t="s">
        <v>1526</v>
      </c>
      <c r="AE401" s="41" t="s">
        <v>1344</v>
      </c>
      <c r="AF401" s="37" t="s">
        <v>76</v>
      </c>
    </row>
    <row r="402" spans="1:32" s="8" customFormat="1" ht="19.5" customHeight="1" x14ac:dyDescent="0.2">
      <c r="A402" s="37">
        <v>279</v>
      </c>
      <c r="B402" s="37" t="s">
        <v>33</v>
      </c>
      <c r="C402" s="37" t="s">
        <v>571</v>
      </c>
      <c r="D402" s="37" t="s">
        <v>572</v>
      </c>
      <c r="E402" s="37" t="s">
        <v>36</v>
      </c>
      <c r="F402" s="37" t="s">
        <v>573</v>
      </c>
      <c r="G402" s="37" t="s">
        <v>634</v>
      </c>
      <c r="H402" s="92">
        <v>22050000</v>
      </c>
      <c r="I402" s="38" t="s">
        <v>635</v>
      </c>
      <c r="J402" s="38" t="s">
        <v>636</v>
      </c>
      <c r="K402" s="37" t="s">
        <v>41</v>
      </c>
      <c r="L402" s="37" t="s">
        <v>80</v>
      </c>
      <c r="M402" s="37" t="s">
        <v>646</v>
      </c>
      <c r="N402" s="37">
        <v>80111600</v>
      </c>
      <c r="O402" s="38" t="s">
        <v>638</v>
      </c>
      <c r="P402" s="37" t="s">
        <v>1461</v>
      </c>
      <c r="Q402" s="40">
        <v>44247</v>
      </c>
      <c r="R402" s="40"/>
      <c r="S402" s="40">
        <v>44260</v>
      </c>
      <c r="T402" s="37">
        <v>9</v>
      </c>
      <c r="U402" s="41" t="s">
        <v>83</v>
      </c>
      <c r="V402" s="110">
        <v>22050000</v>
      </c>
      <c r="W402" s="41"/>
      <c r="X402" s="73">
        <v>22050000</v>
      </c>
      <c r="Y402" s="38" t="s">
        <v>42</v>
      </c>
      <c r="Z402" s="38" t="s">
        <v>47</v>
      </c>
      <c r="AA402" s="122" t="s">
        <v>1522</v>
      </c>
      <c r="AB402" s="119">
        <v>412</v>
      </c>
      <c r="AC402" s="42" t="s">
        <v>49</v>
      </c>
      <c r="AD402" s="37" t="s">
        <v>1526</v>
      </c>
      <c r="AE402" s="41" t="s">
        <v>1344</v>
      </c>
      <c r="AF402" s="37" t="s">
        <v>76</v>
      </c>
    </row>
    <row r="403" spans="1:32" s="8" customFormat="1" ht="19.5" customHeight="1" x14ac:dyDescent="0.2">
      <c r="A403" s="37">
        <v>280</v>
      </c>
      <c r="B403" s="37" t="s">
        <v>33</v>
      </c>
      <c r="C403" s="37" t="s">
        <v>571</v>
      </c>
      <c r="D403" s="37" t="s">
        <v>572</v>
      </c>
      <c r="E403" s="37" t="s">
        <v>36</v>
      </c>
      <c r="F403" s="37" t="s">
        <v>573</v>
      </c>
      <c r="G403" s="37" t="s">
        <v>634</v>
      </c>
      <c r="H403" s="92">
        <v>22050000</v>
      </c>
      <c r="I403" s="38" t="s">
        <v>635</v>
      </c>
      <c r="J403" s="38" t="s">
        <v>636</v>
      </c>
      <c r="K403" s="37" t="s">
        <v>41</v>
      </c>
      <c r="L403" s="37" t="s">
        <v>80</v>
      </c>
      <c r="M403" s="37" t="s">
        <v>647</v>
      </c>
      <c r="N403" s="37">
        <v>80111600</v>
      </c>
      <c r="O403" s="38" t="s">
        <v>638</v>
      </c>
      <c r="P403" s="37" t="s">
        <v>1461</v>
      </c>
      <c r="Q403" s="40">
        <v>44247</v>
      </c>
      <c r="R403" s="40"/>
      <c r="S403" s="40">
        <v>44260</v>
      </c>
      <c r="T403" s="37">
        <v>9</v>
      </c>
      <c r="U403" s="41" t="s">
        <v>83</v>
      </c>
      <c r="V403" s="110">
        <v>22050000</v>
      </c>
      <c r="W403" s="41"/>
      <c r="X403" s="73">
        <v>22050000</v>
      </c>
      <c r="Y403" s="38" t="s">
        <v>42</v>
      </c>
      <c r="Z403" s="38" t="s">
        <v>47</v>
      </c>
      <c r="AA403" s="122" t="s">
        <v>1522</v>
      </c>
      <c r="AB403" s="119">
        <v>413</v>
      </c>
      <c r="AC403" s="42" t="s">
        <v>49</v>
      </c>
      <c r="AD403" s="37" t="s">
        <v>1526</v>
      </c>
      <c r="AE403" s="41" t="s">
        <v>1344</v>
      </c>
      <c r="AF403" s="37" t="s">
        <v>76</v>
      </c>
    </row>
    <row r="404" spans="1:32" s="8" customFormat="1" ht="19.5" customHeight="1" x14ac:dyDescent="0.2">
      <c r="A404" s="37">
        <v>281</v>
      </c>
      <c r="B404" s="37" t="s">
        <v>33</v>
      </c>
      <c r="C404" s="37" t="s">
        <v>571</v>
      </c>
      <c r="D404" s="37" t="s">
        <v>572</v>
      </c>
      <c r="E404" s="37" t="s">
        <v>36</v>
      </c>
      <c r="F404" s="37" t="s">
        <v>573</v>
      </c>
      <c r="G404" s="37" t="s">
        <v>634</v>
      </c>
      <c r="H404" s="92">
        <v>22050000</v>
      </c>
      <c r="I404" s="38" t="s">
        <v>635</v>
      </c>
      <c r="J404" s="37" t="s">
        <v>636</v>
      </c>
      <c r="K404" s="37" t="s">
        <v>41</v>
      </c>
      <c r="L404" s="37" t="s">
        <v>80</v>
      </c>
      <c r="M404" s="37" t="s">
        <v>648</v>
      </c>
      <c r="N404" s="37">
        <v>80111600</v>
      </c>
      <c r="O404" s="38" t="s">
        <v>638</v>
      </c>
      <c r="P404" s="37" t="s">
        <v>1461</v>
      </c>
      <c r="Q404" s="40">
        <v>44247</v>
      </c>
      <c r="R404" s="40"/>
      <c r="S404" s="40">
        <v>44260</v>
      </c>
      <c r="T404" s="37">
        <v>9</v>
      </c>
      <c r="U404" s="41" t="s">
        <v>83</v>
      </c>
      <c r="V404" s="110">
        <v>22050000</v>
      </c>
      <c r="W404" s="41"/>
      <c r="X404" s="73">
        <v>22050000</v>
      </c>
      <c r="Y404" s="38" t="s">
        <v>42</v>
      </c>
      <c r="Z404" s="38" t="s">
        <v>47</v>
      </c>
      <c r="AA404" s="122" t="s">
        <v>1522</v>
      </c>
      <c r="AB404" s="119">
        <v>414</v>
      </c>
      <c r="AC404" s="42" t="s">
        <v>49</v>
      </c>
      <c r="AD404" s="37" t="s">
        <v>1526</v>
      </c>
      <c r="AE404" s="41" t="s">
        <v>1344</v>
      </c>
      <c r="AF404" s="37" t="s">
        <v>76</v>
      </c>
    </row>
    <row r="405" spans="1:32" s="8" customFormat="1" ht="19.5" customHeight="1" x14ac:dyDescent="0.2">
      <c r="A405" s="37">
        <v>282</v>
      </c>
      <c r="B405" s="37" t="s">
        <v>33</v>
      </c>
      <c r="C405" s="37" t="s">
        <v>571</v>
      </c>
      <c r="D405" s="37" t="s">
        <v>572</v>
      </c>
      <c r="E405" s="37" t="s">
        <v>36</v>
      </c>
      <c r="F405" s="37" t="s">
        <v>573</v>
      </c>
      <c r="G405" s="37" t="s">
        <v>634</v>
      </c>
      <c r="H405" s="92">
        <v>22050000</v>
      </c>
      <c r="I405" s="38" t="s">
        <v>635</v>
      </c>
      <c r="J405" s="38" t="s">
        <v>636</v>
      </c>
      <c r="K405" s="37" t="s">
        <v>41</v>
      </c>
      <c r="L405" s="37" t="s">
        <v>80</v>
      </c>
      <c r="M405" s="37" t="s">
        <v>649</v>
      </c>
      <c r="N405" s="37">
        <v>80111600</v>
      </c>
      <c r="O405" s="38" t="s">
        <v>638</v>
      </c>
      <c r="P405" s="37" t="s">
        <v>1461</v>
      </c>
      <c r="Q405" s="40">
        <v>44247</v>
      </c>
      <c r="R405" s="40"/>
      <c r="S405" s="40">
        <v>44260</v>
      </c>
      <c r="T405" s="37">
        <v>9</v>
      </c>
      <c r="U405" s="41" t="s">
        <v>83</v>
      </c>
      <c r="V405" s="110">
        <v>22050000</v>
      </c>
      <c r="W405" s="41"/>
      <c r="X405" s="73">
        <v>22050000</v>
      </c>
      <c r="Y405" s="38" t="s">
        <v>42</v>
      </c>
      <c r="Z405" s="38" t="s">
        <v>47</v>
      </c>
      <c r="AA405" s="122" t="s">
        <v>1522</v>
      </c>
      <c r="AB405" s="119">
        <v>415</v>
      </c>
      <c r="AC405" s="42" t="s">
        <v>49</v>
      </c>
      <c r="AD405" s="37" t="s">
        <v>1526</v>
      </c>
      <c r="AE405" s="41" t="s">
        <v>1344</v>
      </c>
      <c r="AF405" s="37" t="s">
        <v>76</v>
      </c>
    </row>
    <row r="406" spans="1:32" s="8" customFormat="1" ht="19.5" hidden="1" customHeight="1" x14ac:dyDescent="0.2">
      <c r="A406" s="11"/>
      <c r="B406" s="11" t="s">
        <v>33</v>
      </c>
      <c r="C406" s="11" t="s">
        <v>571</v>
      </c>
      <c r="D406" s="11" t="s">
        <v>572</v>
      </c>
      <c r="E406" s="11" t="s">
        <v>169</v>
      </c>
      <c r="F406" s="12" t="s">
        <v>650</v>
      </c>
      <c r="G406" s="12" t="s">
        <v>634</v>
      </c>
      <c r="H406" s="92"/>
      <c r="I406" s="12" t="s">
        <v>635</v>
      </c>
      <c r="J406" s="12" t="s">
        <v>651</v>
      </c>
      <c r="K406" s="14" t="s">
        <v>41</v>
      </c>
      <c r="L406" s="11" t="s">
        <v>42</v>
      </c>
      <c r="M406" s="11" t="s">
        <v>603</v>
      </c>
      <c r="N406" s="11"/>
      <c r="O406" s="15"/>
      <c r="P406" s="16"/>
      <c r="Q406" s="17"/>
      <c r="R406" s="17"/>
      <c r="S406" s="17"/>
      <c r="T406" s="15"/>
      <c r="U406" s="18"/>
      <c r="V406" s="18"/>
      <c r="W406" s="18"/>
      <c r="X406" s="18"/>
      <c r="Y406" s="15"/>
      <c r="Z406" s="15"/>
      <c r="AA406" s="121" t="s">
        <v>1522</v>
      </c>
      <c r="AB406" s="118">
        <v>416</v>
      </c>
      <c r="AC406" s="89" t="s">
        <v>49</v>
      </c>
      <c r="AD406" s="88" t="s">
        <v>1523</v>
      </c>
      <c r="AE406" s="18"/>
      <c r="AF406" s="11"/>
    </row>
    <row r="407" spans="1:32" s="8" customFormat="1" ht="19.5" customHeight="1" x14ac:dyDescent="0.2">
      <c r="A407" s="37">
        <v>283</v>
      </c>
      <c r="B407" s="37" t="s">
        <v>33</v>
      </c>
      <c r="C407" s="37" t="s">
        <v>571</v>
      </c>
      <c r="D407" s="37" t="s">
        <v>572</v>
      </c>
      <c r="E407" s="37" t="s">
        <v>169</v>
      </c>
      <c r="F407" s="38" t="s">
        <v>650</v>
      </c>
      <c r="G407" s="37" t="s">
        <v>634</v>
      </c>
      <c r="H407" s="92">
        <v>38500000</v>
      </c>
      <c r="I407" s="38" t="s">
        <v>635</v>
      </c>
      <c r="J407" s="38" t="s">
        <v>652</v>
      </c>
      <c r="K407" s="37" t="s">
        <v>41</v>
      </c>
      <c r="L407" s="37" t="s">
        <v>80</v>
      </c>
      <c r="M407" s="37" t="s">
        <v>653</v>
      </c>
      <c r="N407" s="37">
        <v>80111600</v>
      </c>
      <c r="O407" s="38" t="s">
        <v>654</v>
      </c>
      <c r="P407" s="37" t="s">
        <v>1461</v>
      </c>
      <c r="Q407" s="40">
        <v>44216</v>
      </c>
      <c r="R407" s="40"/>
      <c r="S407" s="40">
        <v>44228</v>
      </c>
      <c r="T407" s="37">
        <v>10</v>
      </c>
      <c r="U407" s="41" t="s">
        <v>83</v>
      </c>
      <c r="V407" s="110">
        <v>38500000</v>
      </c>
      <c r="W407" s="41"/>
      <c r="X407" s="73">
        <v>38500000</v>
      </c>
      <c r="Y407" s="38" t="s">
        <v>42</v>
      </c>
      <c r="Z407" s="38" t="s">
        <v>47</v>
      </c>
      <c r="AA407" s="122" t="s">
        <v>1522</v>
      </c>
      <c r="AB407" s="119">
        <v>417</v>
      </c>
      <c r="AC407" s="42" t="s">
        <v>49</v>
      </c>
      <c r="AD407" s="37" t="s">
        <v>1523</v>
      </c>
      <c r="AE407" s="41" t="s">
        <v>1344</v>
      </c>
      <c r="AF407" s="37" t="s">
        <v>76</v>
      </c>
    </row>
    <row r="408" spans="1:32" s="8" customFormat="1" ht="19.5" hidden="1" customHeight="1" x14ac:dyDescent="0.2">
      <c r="A408" s="11"/>
      <c r="B408" s="11" t="s">
        <v>33</v>
      </c>
      <c r="C408" s="11" t="s">
        <v>571</v>
      </c>
      <c r="D408" s="11" t="s">
        <v>572</v>
      </c>
      <c r="E408" s="11" t="s">
        <v>169</v>
      </c>
      <c r="F408" s="12" t="s">
        <v>650</v>
      </c>
      <c r="G408" s="12" t="s">
        <v>634</v>
      </c>
      <c r="H408" s="92"/>
      <c r="I408" s="12" t="s">
        <v>635</v>
      </c>
      <c r="J408" s="12" t="s">
        <v>652</v>
      </c>
      <c r="K408" s="14" t="s">
        <v>41</v>
      </c>
      <c r="L408" s="11" t="s">
        <v>42</v>
      </c>
      <c r="M408" s="11" t="s">
        <v>591</v>
      </c>
      <c r="N408" s="11"/>
      <c r="O408" s="15"/>
      <c r="P408" s="16"/>
      <c r="Q408" s="17"/>
      <c r="R408" s="17"/>
      <c r="S408" s="17"/>
      <c r="T408" s="15"/>
      <c r="U408" s="18"/>
      <c r="V408" s="18"/>
      <c r="W408" s="18"/>
      <c r="X408" s="18"/>
      <c r="Y408" s="15"/>
      <c r="Z408" s="15"/>
      <c r="AA408" s="121" t="s">
        <v>1522</v>
      </c>
      <c r="AB408" s="118">
        <v>418</v>
      </c>
      <c r="AC408" s="89" t="s">
        <v>49</v>
      </c>
      <c r="AD408" s="88" t="s">
        <v>1523</v>
      </c>
      <c r="AE408" s="18"/>
      <c r="AF408" s="11"/>
    </row>
    <row r="409" spans="1:32" s="8" customFormat="1" ht="19.5" hidden="1" customHeight="1" x14ac:dyDescent="0.2">
      <c r="A409" s="11"/>
      <c r="B409" s="11" t="s">
        <v>33</v>
      </c>
      <c r="C409" s="11" t="s">
        <v>571</v>
      </c>
      <c r="D409" s="11" t="s">
        <v>572</v>
      </c>
      <c r="E409" s="11" t="s">
        <v>169</v>
      </c>
      <c r="F409" s="12" t="s">
        <v>650</v>
      </c>
      <c r="G409" s="12" t="s">
        <v>634</v>
      </c>
      <c r="H409" s="92"/>
      <c r="I409" s="12" t="s">
        <v>635</v>
      </c>
      <c r="J409" s="12" t="s">
        <v>655</v>
      </c>
      <c r="K409" s="14" t="s">
        <v>41</v>
      </c>
      <c r="L409" s="11" t="s">
        <v>42</v>
      </c>
      <c r="M409" s="11" t="s">
        <v>653</v>
      </c>
      <c r="N409" s="11"/>
      <c r="O409" s="25"/>
      <c r="P409" s="16"/>
      <c r="Q409" s="17"/>
      <c r="R409" s="17"/>
      <c r="S409" s="17"/>
      <c r="T409" s="15"/>
      <c r="U409" s="18"/>
      <c r="V409" s="18"/>
      <c r="W409" s="18"/>
      <c r="X409" s="18"/>
      <c r="Y409" s="15"/>
      <c r="Z409" s="15"/>
      <c r="AA409" s="121" t="s">
        <v>1522</v>
      </c>
      <c r="AB409" s="118">
        <v>419</v>
      </c>
      <c r="AC409" s="89" t="s">
        <v>49</v>
      </c>
      <c r="AD409" s="88" t="s">
        <v>1523</v>
      </c>
      <c r="AE409" s="18"/>
      <c r="AF409" s="11"/>
    </row>
    <row r="410" spans="1:32" s="8" customFormat="1" ht="19.5" hidden="1" customHeight="1" x14ac:dyDescent="0.2">
      <c r="A410" s="11"/>
      <c r="B410" s="11" t="s">
        <v>33</v>
      </c>
      <c r="C410" s="11" t="s">
        <v>571</v>
      </c>
      <c r="D410" s="11" t="s">
        <v>572</v>
      </c>
      <c r="E410" s="11" t="s">
        <v>36</v>
      </c>
      <c r="F410" s="11" t="s">
        <v>573</v>
      </c>
      <c r="G410" s="12" t="s">
        <v>634</v>
      </c>
      <c r="H410" s="92"/>
      <c r="I410" s="12" t="s">
        <v>656</v>
      </c>
      <c r="J410" s="12" t="s">
        <v>657</v>
      </c>
      <c r="K410" s="14" t="s">
        <v>41</v>
      </c>
      <c r="L410" s="11" t="s">
        <v>42</v>
      </c>
      <c r="M410" s="11" t="s">
        <v>637</v>
      </c>
      <c r="N410" s="11"/>
      <c r="O410" s="25"/>
      <c r="P410" s="16"/>
      <c r="Q410" s="17"/>
      <c r="R410" s="17"/>
      <c r="S410" s="17"/>
      <c r="T410" s="15"/>
      <c r="U410" s="18"/>
      <c r="V410" s="18"/>
      <c r="W410" s="18"/>
      <c r="X410" s="18"/>
      <c r="Y410" s="15"/>
      <c r="Z410" s="15"/>
      <c r="AA410" s="121" t="s">
        <v>1522</v>
      </c>
      <c r="AB410" s="118">
        <v>420</v>
      </c>
      <c r="AC410" s="89" t="s">
        <v>49</v>
      </c>
      <c r="AD410" s="88" t="s">
        <v>1526</v>
      </c>
      <c r="AE410" s="18"/>
      <c r="AF410" s="11"/>
    </row>
    <row r="411" spans="1:32" s="8" customFormat="1" ht="19.5" hidden="1" customHeight="1" x14ac:dyDescent="0.2">
      <c r="A411" s="11"/>
      <c r="B411" s="11" t="s">
        <v>33</v>
      </c>
      <c r="C411" s="11" t="s">
        <v>571</v>
      </c>
      <c r="D411" s="11" t="s">
        <v>572</v>
      </c>
      <c r="E411" s="11" t="s">
        <v>36</v>
      </c>
      <c r="F411" s="11" t="s">
        <v>573</v>
      </c>
      <c r="G411" s="12" t="s">
        <v>634</v>
      </c>
      <c r="H411" s="92"/>
      <c r="I411" s="12" t="s">
        <v>656</v>
      </c>
      <c r="J411" s="12" t="s">
        <v>657</v>
      </c>
      <c r="K411" s="14" t="s">
        <v>41</v>
      </c>
      <c r="L411" s="11" t="s">
        <v>42</v>
      </c>
      <c r="M411" s="11" t="s">
        <v>639</v>
      </c>
      <c r="N411" s="11"/>
      <c r="O411" s="25"/>
      <c r="P411" s="16"/>
      <c r="Q411" s="17"/>
      <c r="R411" s="17"/>
      <c r="S411" s="17"/>
      <c r="T411" s="15"/>
      <c r="U411" s="18"/>
      <c r="V411" s="18"/>
      <c r="W411" s="18"/>
      <c r="X411" s="18"/>
      <c r="Y411" s="15"/>
      <c r="Z411" s="15"/>
      <c r="AA411" s="121" t="s">
        <v>1522</v>
      </c>
      <c r="AB411" s="118">
        <v>421</v>
      </c>
      <c r="AC411" s="89" t="s">
        <v>49</v>
      </c>
      <c r="AD411" s="88" t="s">
        <v>1526</v>
      </c>
      <c r="AE411" s="18"/>
      <c r="AF411" s="11"/>
    </row>
    <row r="412" spans="1:32" s="8" customFormat="1" ht="19.5" hidden="1" customHeight="1" x14ac:dyDescent="0.2">
      <c r="A412" s="11"/>
      <c r="B412" s="11" t="s">
        <v>33</v>
      </c>
      <c r="C412" s="11" t="s">
        <v>571</v>
      </c>
      <c r="D412" s="11" t="s">
        <v>572</v>
      </c>
      <c r="E412" s="11" t="s">
        <v>36</v>
      </c>
      <c r="F412" s="11" t="s">
        <v>573</v>
      </c>
      <c r="G412" s="12" t="s">
        <v>634</v>
      </c>
      <c r="H412" s="92"/>
      <c r="I412" s="12" t="s">
        <v>656</v>
      </c>
      <c r="J412" s="12" t="s">
        <v>657</v>
      </c>
      <c r="K412" s="14" t="s">
        <v>41</v>
      </c>
      <c r="L412" s="11" t="s">
        <v>42</v>
      </c>
      <c r="M412" s="11" t="s">
        <v>640</v>
      </c>
      <c r="N412" s="11"/>
      <c r="O412" s="25"/>
      <c r="P412" s="16"/>
      <c r="Q412" s="17"/>
      <c r="R412" s="17"/>
      <c r="S412" s="17"/>
      <c r="T412" s="15"/>
      <c r="U412" s="18"/>
      <c r="V412" s="18"/>
      <c r="W412" s="18"/>
      <c r="X412" s="18"/>
      <c r="Y412" s="15"/>
      <c r="Z412" s="15"/>
      <c r="AA412" s="121" t="s">
        <v>1522</v>
      </c>
      <c r="AB412" s="118">
        <v>422</v>
      </c>
      <c r="AC412" s="89" t="s">
        <v>49</v>
      </c>
      <c r="AD412" s="88" t="s">
        <v>1526</v>
      </c>
      <c r="AE412" s="18"/>
      <c r="AF412" s="11"/>
    </row>
    <row r="413" spans="1:32" s="8" customFormat="1" ht="19.5" hidden="1" customHeight="1" x14ac:dyDescent="0.2">
      <c r="A413" s="11"/>
      <c r="B413" s="11" t="s">
        <v>33</v>
      </c>
      <c r="C413" s="11" t="s">
        <v>571</v>
      </c>
      <c r="D413" s="11" t="s">
        <v>572</v>
      </c>
      <c r="E413" s="11" t="s">
        <v>36</v>
      </c>
      <c r="F413" s="11" t="s">
        <v>573</v>
      </c>
      <c r="G413" s="12" t="s">
        <v>634</v>
      </c>
      <c r="H413" s="92"/>
      <c r="I413" s="12" t="s">
        <v>656</v>
      </c>
      <c r="J413" s="12" t="s">
        <v>657</v>
      </c>
      <c r="K413" s="14" t="s">
        <v>41</v>
      </c>
      <c r="L413" s="11" t="s">
        <v>42</v>
      </c>
      <c r="M413" s="11" t="s">
        <v>641</v>
      </c>
      <c r="N413" s="11"/>
      <c r="O413" s="25"/>
      <c r="P413" s="16"/>
      <c r="Q413" s="17"/>
      <c r="R413" s="17"/>
      <c r="S413" s="17"/>
      <c r="T413" s="15"/>
      <c r="U413" s="18"/>
      <c r="V413" s="18"/>
      <c r="W413" s="18"/>
      <c r="X413" s="18"/>
      <c r="Y413" s="15"/>
      <c r="Z413" s="15"/>
      <c r="AA413" s="121" t="s">
        <v>1522</v>
      </c>
      <c r="AB413" s="118">
        <v>423</v>
      </c>
      <c r="AC413" s="89" t="s">
        <v>49</v>
      </c>
      <c r="AD413" s="88" t="s">
        <v>1526</v>
      </c>
      <c r="AE413" s="18"/>
      <c r="AF413" s="11"/>
    </row>
    <row r="414" spans="1:32" s="8" customFormat="1" ht="19.5" hidden="1" customHeight="1" x14ac:dyDescent="0.2">
      <c r="A414" s="11"/>
      <c r="B414" s="11" t="s">
        <v>33</v>
      </c>
      <c r="C414" s="11" t="s">
        <v>571</v>
      </c>
      <c r="D414" s="11" t="s">
        <v>572</v>
      </c>
      <c r="E414" s="11" t="s">
        <v>36</v>
      </c>
      <c r="F414" s="11" t="s">
        <v>573</v>
      </c>
      <c r="G414" s="12" t="s">
        <v>634</v>
      </c>
      <c r="H414" s="92"/>
      <c r="I414" s="12" t="s">
        <v>656</v>
      </c>
      <c r="J414" s="12" t="s">
        <v>657</v>
      </c>
      <c r="K414" s="14" t="s">
        <v>41</v>
      </c>
      <c r="L414" s="11" t="s">
        <v>42</v>
      </c>
      <c r="M414" s="11" t="s">
        <v>642</v>
      </c>
      <c r="N414" s="11"/>
      <c r="O414" s="15"/>
      <c r="P414" s="16"/>
      <c r="Q414" s="17"/>
      <c r="R414" s="17"/>
      <c r="S414" s="17"/>
      <c r="T414" s="15"/>
      <c r="U414" s="18"/>
      <c r="V414" s="18"/>
      <c r="W414" s="18"/>
      <c r="X414" s="18"/>
      <c r="Y414" s="15"/>
      <c r="Z414" s="15"/>
      <c r="AA414" s="121" t="s">
        <v>1522</v>
      </c>
      <c r="AB414" s="118">
        <v>424</v>
      </c>
      <c r="AC414" s="89" t="s">
        <v>49</v>
      </c>
      <c r="AD414" s="88" t="s">
        <v>1526</v>
      </c>
      <c r="AE414" s="18"/>
      <c r="AF414" s="11"/>
    </row>
    <row r="415" spans="1:32" s="8" customFormat="1" ht="19.5" hidden="1" customHeight="1" x14ac:dyDescent="0.2">
      <c r="A415" s="11"/>
      <c r="B415" s="11" t="s">
        <v>33</v>
      </c>
      <c r="C415" s="11" t="s">
        <v>571</v>
      </c>
      <c r="D415" s="11" t="s">
        <v>572</v>
      </c>
      <c r="E415" s="11" t="s">
        <v>36</v>
      </c>
      <c r="F415" s="11" t="s">
        <v>573</v>
      </c>
      <c r="G415" s="12" t="s">
        <v>634</v>
      </c>
      <c r="H415" s="92"/>
      <c r="I415" s="12" t="s">
        <v>656</v>
      </c>
      <c r="J415" s="12" t="s">
        <v>657</v>
      </c>
      <c r="K415" s="14" t="s">
        <v>41</v>
      </c>
      <c r="L415" s="11" t="s">
        <v>42</v>
      </c>
      <c r="M415" s="11" t="s">
        <v>643</v>
      </c>
      <c r="N415" s="11"/>
      <c r="O415" s="15"/>
      <c r="P415" s="16"/>
      <c r="Q415" s="17"/>
      <c r="R415" s="17"/>
      <c r="S415" s="17"/>
      <c r="T415" s="15"/>
      <c r="U415" s="18"/>
      <c r="V415" s="18"/>
      <c r="W415" s="18"/>
      <c r="X415" s="18"/>
      <c r="Y415" s="15"/>
      <c r="Z415" s="15"/>
      <c r="AA415" s="121" t="s">
        <v>1522</v>
      </c>
      <c r="AB415" s="118">
        <v>425</v>
      </c>
      <c r="AC415" s="89" t="s">
        <v>49</v>
      </c>
      <c r="AD415" s="88" t="s">
        <v>1526</v>
      </c>
      <c r="AE415" s="18"/>
      <c r="AF415" s="11"/>
    </row>
    <row r="416" spans="1:32" s="8" customFormat="1" ht="19.5" hidden="1" customHeight="1" x14ac:dyDescent="0.2">
      <c r="A416" s="11"/>
      <c r="B416" s="11" t="s">
        <v>33</v>
      </c>
      <c r="C416" s="11" t="s">
        <v>571</v>
      </c>
      <c r="D416" s="11" t="s">
        <v>572</v>
      </c>
      <c r="E416" s="11" t="s">
        <v>36</v>
      </c>
      <c r="F416" s="11" t="s">
        <v>573</v>
      </c>
      <c r="G416" s="12" t="s">
        <v>634</v>
      </c>
      <c r="H416" s="92"/>
      <c r="I416" s="12" t="s">
        <v>656</v>
      </c>
      <c r="J416" s="12" t="s">
        <v>657</v>
      </c>
      <c r="K416" s="14" t="s">
        <v>41</v>
      </c>
      <c r="L416" s="11" t="s">
        <v>42</v>
      </c>
      <c r="M416" s="11" t="s">
        <v>644</v>
      </c>
      <c r="N416" s="11"/>
      <c r="O416" s="15"/>
      <c r="P416" s="16"/>
      <c r="Q416" s="17"/>
      <c r="R416" s="17"/>
      <c r="S416" s="17"/>
      <c r="T416" s="15"/>
      <c r="U416" s="18"/>
      <c r="V416" s="18"/>
      <c r="W416" s="18"/>
      <c r="X416" s="18"/>
      <c r="Y416" s="15"/>
      <c r="Z416" s="15"/>
      <c r="AA416" s="121" t="s">
        <v>1522</v>
      </c>
      <c r="AB416" s="118">
        <v>426</v>
      </c>
      <c r="AC416" s="89" t="s">
        <v>49</v>
      </c>
      <c r="AD416" s="88" t="s">
        <v>1526</v>
      </c>
      <c r="AE416" s="18"/>
      <c r="AF416" s="11"/>
    </row>
    <row r="417" spans="1:32" s="8" customFormat="1" ht="19.5" hidden="1" customHeight="1" x14ac:dyDescent="0.2">
      <c r="A417" s="11"/>
      <c r="B417" s="11" t="s">
        <v>33</v>
      </c>
      <c r="C417" s="11" t="s">
        <v>571</v>
      </c>
      <c r="D417" s="11" t="s">
        <v>572</v>
      </c>
      <c r="E417" s="11" t="s">
        <v>36</v>
      </c>
      <c r="F417" s="11" t="s">
        <v>573</v>
      </c>
      <c r="G417" s="12" t="s">
        <v>634</v>
      </c>
      <c r="H417" s="92"/>
      <c r="I417" s="12" t="s">
        <v>656</v>
      </c>
      <c r="J417" s="11" t="s">
        <v>657</v>
      </c>
      <c r="K417" s="14" t="s">
        <v>41</v>
      </c>
      <c r="L417" s="11" t="s">
        <v>42</v>
      </c>
      <c r="M417" s="11" t="s">
        <v>645</v>
      </c>
      <c r="N417" s="11"/>
      <c r="O417" s="15"/>
      <c r="P417" s="16"/>
      <c r="Q417" s="17"/>
      <c r="R417" s="17"/>
      <c r="S417" s="17"/>
      <c r="T417" s="15"/>
      <c r="U417" s="18"/>
      <c r="V417" s="18"/>
      <c r="W417" s="18"/>
      <c r="X417" s="18"/>
      <c r="Y417" s="15"/>
      <c r="Z417" s="15"/>
      <c r="AA417" s="121" t="s">
        <v>1522</v>
      </c>
      <c r="AB417" s="118">
        <v>427</v>
      </c>
      <c r="AC417" s="89" t="s">
        <v>49</v>
      </c>
      <c r="AD417" s="88" t="s">
        <v>1526</v>
      </c>
      <c r="AE417" s="18"/>
      <c r="AF417" s="11"/>
    </row>
    <row r="418" spans="1:32" s="8" customFormat="1" ht="19.5" hidden="1" customHeight="1" x14ac:dyDescent="0.2">
      <c r="A418" s="11"/>
      <c r="B418" s="11" t="s">
        <v>33</v>
      </c>
      <c r="C418" s="11" t="s">
        <v>571</v>
      </c>
      <c r="D418" s="11" t="s">
        <v>572</v>
      </c>
      <c r="E418" s="11" t="s">
        <v>36</v>
      </c>
      <c r="F418" s="11" t="s">
        <v>573</v>
      </c>
      <c r="G418" s="12" t="s">
        <v>634</v>
      </c>
      <c r="H418" s="92"/>
      <c r="I418" s="12" t="s">
        <v>656</v>
      </c>
      <c r="J418" s="12" t="s">
        <v>657</v>
      </c>
      <c r="K418" s="14" t="s">
        <v>41</v>
      </c>
      <c r="L418" s="11" t="s">
        <v>42</v>
      </c>
      <c r="M418" s="11" t="s">
        <v>646</v>
      </c>
      <c r="N418" s="11"/>
      <c r="O418" s="15"/>
      <c r="P418" s="16"/>
      <c r="Q418" s="17"/>
      <c r="R418" s="17"/>
      <c r="S418" s="17"/>
      <c r="T418" s="15"/>
      <c r="U418" s="18"/>
      <c r="V418" s="18"/>
      <c r="W418" s="18"/>
      <c r="X418" s="18"/>
      <c r="Y418" s="15"/>
      <c r="Z418" s="15"/>
      <c r="AA418" s="121" t="s">
        <v>1522</v>
      </c>
      <c r="AB418" s="118">
        <v>428</v>
      </c>
      <c r="AC418" s="89" t="s">
        <v>49</v>
      </c>
      <c r="AD418" s="88" t="s">
        <v>1526</v>
      </c>
      <c r="AE418" s="18"/>
      <c r="AF418" s="11"/>
    </row>
    <row r="419" spans="1:32" s="8" customFormat="1" ht="19.5" hidden="1" customHeight="1" x14ac:dyDescent="0.2">
      <c r="A419" s="11"/>
      <c r="B419" s="11" t="s">
        <v>33</v>
      </c>
      <c r="C419" s="11" t="s">
        <v>571</v>
      </c>
      <c r="D419" s="11" t="s">
        <v>572</v>
      </c>
      <c r="E419" s="11" t="s">
        <v>36</v>
      </c>
      <c r="F419" s="11" t="s">
        <v>573</v>
      </c>
      <c r="G419" s="12" t="s">
        <v>634</v>
      </c>
      <c r="H419" s="92"/>
      <c r="I419" s="12" t="s">
        <v>656</v>
      </c>
      <c r="J419" s="12" t="s">
        <v>657</v>
      </c>
      <c r="K419" s="14" t="s">
        <v>41</v>
      </c>
      <c r="L419" s="11" t="s">
        <v>42</v>
      </c>
      <c r="M419" s="11" t="s">
        <v>647</v>
      </c>
      <c r="N419" s="11"/>
      <c r="O419" s="15"/>
      <c r="P419" s="16"/>
      <c r="Q419" s="17"/>
      <c r="R419" s="17"/>
      <c r="S419" s="17"/>
      <c r="T419" s="15"/>
      <c r="U419" s="18"/>
      <c r="V419" s="18"/>
      <c r="W419" s="18"/>
      <c r="X419" s="18"/>
      <c r="Y419" s="15"/>
      <c r="Z419" s="15"/>
      <c r="AA419" s="121" t="s">
        <v>1522</v>
      </c>
      <c r="AB419" s="118">
        <v>429</v>
      </c>
      <c r="AC419" s="89" t="s">
        <v>49</v>
      </c>
      <c r="AD419" s="88" t="s">
        <v>1526</v>
      </c>
      <c r="AE419" s="18"/>
      <c r="AF419" s="11"/>
    </row>
    <row r="420" spans="1:32" s="8" customFormat="1" ht="19.5" hidden="1" customHeight="1" x14ac:dyDescent="0.2">
      <c r="A420" s="11"/>
      <c r="B420" s="11" t="s">
        <v>33</v>
      </c>
      <c r="C420" s="11" t="s">
        <v>571</v>
      </c>
      <c r="D420" s="11" t="s">
        <v>572</v>
      </c>
      <c r="E420" s="11" t="s">
        <v>36</v>
      </c>
      <c r="F420" s="11" t="s">
        <v>573</v>
      </c>
      <c r="G420" s="12" t="s">
        <v>634</v>
      </c>
      <c r="H420" s="92"/>
      <c r="I420" s="12" t="s">
        <v>656</v>
      </c>
      <c r="J420" s="12" t="s">
        <v>657</v>
      </c>
      <c r="K420" s="14" t="s">
        <v>41</v>
      </c>
      <c r="L420" s="11" t="s">
        <v>42</v>
      </c>
      <c r="M420" s="11" t="s">
        <v>648</v>
      </c>
      <c r="N420" s="11"/>
      <c r="O420" s="15"/>
      <c r="P420" s="16"/>
      <c r="Q420" s="17"/>
      <c r="R420" s="17"/>
      <c r="S420" s="17"/>
      <c r="T420" s="15"/>
      <c r="U420" s="18"/>
      <c r="V420" s="18"/>
      <c r="W420" s="18"/>
      <c r="X420" s="18"/>
      <c r="Y420" s="15"/>
      <c r="Z420" s="15"/>
      <c r="AA420" s="121" t="s">
        <v>1522</v>
      </c>
      <c r="AB420" s="118">
        <v>430</v>
      </c>
      <c r="AC420" s="89" t="s">
        <v>49</v>
      </c>
      <c r="AD420" s="88" t="s">
        <v>1526</v>
      </c>
      <c r="AE420" s="18"/>
      <c r="AF420" s="11"/>
    </row>
    <row r="421" spans="1:32" s="8" customFormat="1" ht="19.5" hidden="1" customHeight="1" x14ac:dyDescent="0.2">
      <c r="A421" s="11"/>
      <c r="B421" s="11" t="s">
        <v>33</v>
      </c>
      <c r="C421" s="11" t="s">
        <v>571</v>
      </c>
      <c r="D421" s="11" t="s">
        <v>572</v>
      </c>
      <c r="E421" s="11" t="s">
        <v>36</v>
      </c>
      <c r="F421" s="11" t="s">
        <v>573</v>
      </c>
      <c r="G421" s="12" t="s">
        <v>634</v>
      </c>
      <c r="H421" s="92"/>
      <c r="I421" s="12" t="s">
        <v>656</v>
      </c>
      <c r="J421" s="12" t="s">
        <v>657</v>
      </c>
      <c r="K421" s="14" t="s">
        <v>41</v>
      </c>
      <c r="L421" s="11" t="s">
        <v>42</v>
      </c>
      <c r="M421" s="11" t="s">
        <v>649</v>
      </c>
      <c r="N421" s="11"/>
      <c r="O421" s="15"/>
      <c r="P421" s="16"/>
      <c r="Q421" s="17"/>
      <c r="R421" s="17"/>
      <c r="S421" s="17"/>
      <c r="T421" s="15"/>
      <c r="U421" s="18"/>
      <c r="V421" s="18"/>
      <c r="W421" s="18"/>
      <c r="X421" s="18"/>
      <c r="Y421" s="15"/>
      <c r="Z421" s="15"/>
      <c r="AA421" s="121" t="s">
        <v>1522</v>
      </c>
      <c r="AB421" s="118">
        <v>431</v>
      </c>
      <c r="AC421" s="89" t="s">
        <v>49</v>
      </c>
      <c r="AD421" s="88" t="s">
        <v>1526</v>
      </c>
      <c r="AE421" s="18"/>
      <c r="AF421" s="11"/>
    </row>
    <row r="422" spans="1:32" s="8" customFormat="1" ht="19.5" hidden="1" customHeight="1" x14ac:dyDescent="0.2">
      <c r="A422" s="11"/>
      <c r="B422" s="11" t="s">
        <v>33</v>
      </c>
      <c r="C422" s="11" t="s">
        <v>571</v>
      </c>
      <c r="D422" s="11" t="s">
        <v>572</v>
      </c>
      <c r="E422" s="11" t="s">
        <v>36</v>
      </c>
      <c r="F422" s="11" t="s">
        <v>573</v>
      </c>
      <c r="G422" s="12" t="s">
        <v>634</v>
      </c>
      <c r="H422" s="92"/>
      <c r="I422" s="12" t="s">
        <v>656</v>
      </c>
      <c r="J422" s="12" t="s">
        <v>657</v>
      </c>
      <c r="K422" s="14" t="s">
        <v>41</v>
      </c>
      <c r="L422" s="11" t="s">
        <v>42</v>
      </c>
      <c r="M422" s="11" t="s">
        <v>577</v>
      </c>
      <c r="N422" s="11"/>
      <c r="O422" s="25"/>
      <c r="P422" s="16"/>
      <c r="Q422" s="17"/>
      <c r="R422" s="17"/>
      <c r="S422" s="17"/>
      <c r="T422" s="15"/>
      <c r="U422" s="18"/>
      <c r="V422" s="18"/>
      <c r="W422" s="18"/>
      <c r="X422" s="18"/>
      <c r="Y422" s="15"/>
      <c r="Z422" s="15"/>
      <c r="AA422" s="121" t="s">
        <v>1522</v>
      </c>
      <c r="AB422" s="118">
        <v>432</v>
      </c>
      <c r="AC422" s="89" t="s">
        <v>49</v>
      </c>
      <c r="AD422" s="88" t="s">
        <v>1526</v>
      </c>
      <c r="AE422" s="18"/>
      <c r="AF422" s="11"/>
    </row>
    <row r="423" spans="1:32" s="8" customFormat="1" ht="19.5" hidden="1" customHeight="1" x14ac:dyDescent="0.2">
      <c r="A423" s="11"/>
      <c r="B423" s="11" t="s">
        <v>33</v>
      </c>
      <c r="C423" s="11" t="s">
        <v>571</v>
      </c>
      <c r="D423" s="11" t="s">
        <v>572</v>
      </c>
      <c r="E423" s="11" t="s">
        <v>36</v>
      </c>
      <c r="F423" s="11" t="s">
        <v>573</v>
      </c>
      <c r="G423" s="12" t="s">
        <v>634</v>
      </c>
      <c r="H423" s="92"/>
      <c r="I423" s="12" t="s">
        <v>656</v>
      </c>
      <c r="J423" s="12" t="s">
        <v>658</v>
      </c>
      <c r="K423" s="14" t="s">
        <v>41</v>
      </c>
      <c r="L423" s="11" t="s">
        <v>42</v>
      </c>
      <c r="M423" s="11" t="s">
        <v>637</v>
      </c>
      <c r="N423" s="11"/>
      <c r="O423" s="25"/>
      <c r="P423" s="16"/>
      <c r="Q423" s="17"/>
      <c r="R423" s="17"/>
      <c r="S423" s="17"/>
      <c r="T423" s="15"/>
      <c r="U423" s="18"/>
      <c r="V423" s="18"/>
      <c r="W423" s="18"/>
      <c r="X423" s="18"/>
      <c r="Y423" s="15"/>
      <c r="Z423" s="15"/>
      <c r="AA423" s="121" t="s">
        <v>1522</v>
      </c>
      <c r="AB423" s="118">
        <v>433</v>
      </c>
      <c r="AC423" s="89" t="s">
        <v>49</v>
      </c>
      <c r="AD423" s="88" t="s">
        <v>1526</v>
      </c>
      <c r="AE423" s="18"/>
      <c r="AF423" s="11"/>
    </row>
    <row r="424" spans="1:32" s="8" customFormat="1" ht="19.5" hidden="1" customHeight="1" x14ac:dyDescent="0.2">
      <c r="A424" s="11"/>
      <c r="B424" s="11" t="s">
        <v>33</v>
      </c>
      <c r="C424" s="11" t="s">
        <v>571</v>
      </c>
      <c r="D424" s="11" t="s">
        <v>572</v>
      </c>
      <c r="E424" s="11" t="s">
        <v>36</v>
      </c>
      <c r="F424" s="11" t="s">
        <v>573</v>
      </c>
      <c r="G424" s="12" t="s">
        <v>634</v>
      </c>
      <c r="H424" s="92"/>
      <c r="I424" s="12" t="s">
        <v>656</v>
      </c>
      <c r="J424" s="12" t="s">
        <v>658</v>
      </c>
      <c r="K424" s="14" t="s">
        <v>41</v>
      </c>
      <c r="L424" s="11" t="s">
        <v>42</v>
      </c>
      <c r="M424" s="11" t="s">
        <v>639</v>
      </c>
      <c r="N424" s="11"/>
      <c r="O424" s="25"/>
      <c r="P424" s="16"/>
      <c r="Q424" s="17"/>
      <c r="R424" s="17"/>
      <c r="S424" s="17"/>
      <c r="T424" s="15"/>
      <c r="U424" s="18"/>
      <c r="V424" s="18"/>
      <c r="W424" s="18"/>
      <c r="X424" s="18"/>
      <c r="Y424" s="15"/>
      <c r="Z424" s="15"/>
      <c r="AA424" s="121" t="s">
        <v>1522</v>
      </c>
      <c r="AB424" s="118">
        <v>434</v>
      </c>
      <c r="AC424" s="89" t="s">
        <v>49</v>
      </c>
      <c r="AD424" s="88" t="s">
        <v>1526</v>
      </c>
      <c r="AE424" s="18"/>
      <c r="AF424" s="11"/>
    </row>
    <row r="425" spans="1:32" s="8" customFormat="1" ht="19.5" hidden="1" customHeight="1" x14ac:dyDescent="0.2">
      <c r="A425" s="11"/>
      <c r="B425" s="11" t="s">
        <v>33</v>
      </c>
      <c r="C425" s="11" t="s">
        <v>571</v>
      </c>
      <c r="D425" s="11" t="s">
        <v>572</v>
      </c>
      <c r="E425" s="11" t="s">
        <v>36</v>
      </c>
      <c r="F425" s="11" t="s">
        <v>573</v>
      </c>
      <c r="G425" s="12" t="s">
        <v>634</v>
      </c>
      <c r="H425" s="92"/>
      <c r="I425" s="12" t="s">
        <v>656</v>
      </c>
      <c r="J425" s="12" t="s">
        <v>658</v>
      </c>
      <c r="K425" s="14" t="s">
        <v>41</v>
      </c>
      <c r="L425" s="11" t="s">
        <v>42</v>
      </c>
      <c r="M425" s="11" t="s">
        <v>640</v>
      </c>
      <c r="N425" s="11"/>
      <c r="O425" s="25"/>
      <c r="P425" s="16"/>
      <c r="Q425" s="17"/>
      <c r="R425" s="17"/>
      <c r="S425" s="17"/>
      <c r="T425" s="15"/>
      <c r="U425" s="18"/>
      <c r="V425" s="18"/>
      <c r="W425" s="18"/>
      <c r="X425" s="18"/>
      <c r="Y425" s="15"/>
      <c r="Z425" s="15"/>
      <c r="AA425" s="121" t="s">
        <v>1522</v>
      </c>
      <c r="AB425" s="118">
        <v>435</v>
      </c>
      <c r="AC425" s="89" t="s">
        <v>49</v>
      </c>
      <c r="AD425" s="88" t="s">
        <v>1526</v>
      </c>
      <c r="AE425" s="18"/>
      <c r="AF425" s="11"/>
    </row>
    <row r="426" spans="1:32" s="8" customFormat="1" ht="19.5" hidden="1" customHeight="1" x14ac:dyDescent="0.2">
      <c r="A426" s="11"/>
      <c r="B426" s="11" t="s">
        <v>33</v>
      </c>
      <c r="C426" s="11" t="s">
        <v>571</v>
      </c>
      <c r="D426" s="11" t="s">
        <v>572</v>
      </c>
      <c r="E426" s="11" t="s">
        <v>36</v>
      </c>
      <c r="F426" s="11" t="s">
        <v>573</v>
      </c>
      <c r="G426" s="12" t="s">
        <v>634</v>
      </c>
      <c r="H426" s="92"/>
      <c r="I426" s="12" t="s">
        <v>656</v>
      </c>
      <c r="J426" s="12" t="s">
        <v>658</v>
      </c>
      <c r="K426" s="14" t="s">
        <v>41</v>
      </c>
      <c r="L426" s="11" t="s">
        <v>42</v>
      </c>
      <c r="M426" s="11" t="s">
        <v>641</v>
      </c>
      <c r="N426" s="11"/>
      <c r="O426" s="25"/>
      <c r="P426" s="16"/>
      <c r="Q426" s="17"/>
      <c r="R426" s="17"/>
      <c r="S426" s="17"/>
      <c r="T426" s="15"/>
      <c r="U426" s="18"/>
      <c r="V426" s="18"/>
      <c r="W426" s="18"/>
      <c r="X426" s="18"/>
      <c r="Y426" s="15"/>
      <c r="Z426" s="15"/>
      <c r="AA426" s="121" t="s">
        <v>1522</v>
      </c>
      <c r="AB426" s="118">
        <v>436</v>
      </c>
      <c r="AC426" s="89" t="s">
        <v>49</v>
      </c>
      <c r="AD426" s="88" t="s">
        <v>1526</v>
      </c>
      <c r="AE426" s="18"/>
      <c r="AF426" s="11"/>
    </row>
    <row r="427" spans="1:32" s="8" customFormat="1" ht="19.5" hidden="1" customHeight="1" x14ac:dyDescent="0.2">
      <c r="A427" s="11"/>
      <c r="B427" s="11" t="s">
        <v>33</v>
      </c>
      <c r="C427" s="11" t="s">
        <v>571</v>
      </c>
      <c r="D427" s="11" t="s">
        <v>572</v>
      </c>
      <c r="E427" s="11" t="s">
        <v>36</v>
      </c>
      <c r="F427" s="11" t="s">
        <v>573</v>
      </c>
      <c r="G427" s="12" t="s">
        <v>634</v>
      </c>
      <c r="H427" s="92"/>
      <c r="I427" s="12" t="s">
        <v>656</v>
      </c>
      <c r="J427" s="12" t="s">
        <v>658</v>
      </c>
      <c r="K427" s="14" t="s">
        <v>41</v>
      </c>
      <c r="L427" s="11" t="s">
        <v>42</v>
      </c>
      <c r="M427" s="11" t="s">
        <v>642</v>
      </c>
      <c r="N427" s="11"/>
      <c r="O427" s="15"/>
      <c r="P427" s="16"/>
      <c r="Q427" s="17"/>
      <c r="R427" s="17"/>
      <c r="S427" s="17"/>
      <c r="T427" s="15"/>
      <c r="U427" s="18"/>
      <c r="V427" s="18"/>
      <c r="W427" s="18"/>
      <c r="X427" s="18"/>
      <c r="Y427" s="15"/>
      <c r="Z427" s="15"/>
      <c r="AA427" s="121" t="s">
        <v>1522</v>
      </c>
      <c r="AB427" s="118">
        <v>437</v>
      </c>
      <c r="AC427" s="89" t="s">
        <v>49</v>
      </c>
      <c r="AD427" s="88" t="s">
        <v>1526</v>
      </c>
      <c r="AE427" s="18"/>
      <c r="AF427" s="11"/>
    </row>
    <row r="428" spans="1:32" s="8" customFormat="1" ht="19.5" hidden="1" customHeight="1" x14ac:dyDescent="0.2">
      <c r="A428" s="11"/>
      <c r="B428" s="11" t="s">
        <v>33</v>
      </c>
      <c r="C428" s="11" t="s">
        <v>571</v>
      </c>
      <c r="D428" s="11" t="s">
        <v>572</v>
      </c>
      <c r="E428" s="11" t="s">
        <v>36</v>
      </c>
      <c r="F428" s="11" t="s">
        <v>573</v>
      </c>
      <c r="G428" s="12" t="s">
        <v>634</v>
      </c>
      <c r="H428" s="92"/>
      <c r="I428" s="12" t="s">
        <v>656</v>
      </c>
      <c r="J428" s="12" t="s">
        <v>658</v>
      </c>
      <c r="K428" s="14" t="s">
        <v>41</v>
      </c>
      <c r="L428" s="11" t="s">
        <v>42</v>
      </c>
      <c r="M428" s="11" t="s">
        <v>643</v>
      </c>
      <c r="N428" s="11"/>
      <c r="O428" s="15"/>
      <c r="P428" s="16"/>
      <c r="Q428" s="17"/>
      <c r="R428" s="17"/>
      <c r="S428" s="17"/>
      <c r="T428" s="15"/>
      <c r="U428" s="18"/>
      <c r="V428" s="18"/>
      <c r="W428" s="18"/>
      <c r="X428" s="18"/>
      <c r="Y428" s="15"/>
      <c r="Z428" s="15"/>
      <c r="AA428" s="121" t="s">
        <v>1522</v>
      </c>
      <c r="AB428" s="118">
        <v>438</v>
      </c>
      <c r="AC428" s="89" t="s">
        <v>49</v>
      </c>
      <c r="AD428" s="88" t="s">
        <v>1526</v>
      </c>
      <c r="AE428" s="18"/>
      <c r="AF428" s="11"/>
    </row>
    <row r="429" spans="1:32" s="8" customFormat="1" ht="19.5" hidden="1" customHeight="1" x14ac:dyDescent="0.2">
      <c r="A429" s="11"/>
      <c r="B429" s="11" t="s">
        <v>33</v>
      </c>
      <c r="C429" s="11" t="s">
        <v>571</v>
      </c>
      <c r="D429" s="11" t="s">
        <v>572</v>
      </c>
      <c r="E429" s="11" t="s">
        <v>36</v>
      </c>
      <c r="F429" s="11" t="s">
        <v>573</v>
      </c>
      <c r="G429" s="12" t="s">
        <v>634</v>
      </c>
      <c r="H429" s="92"/>
      <c r="I429" s="12" t="s">
        <v>656</v>
      </c>
      <c r="J429" s="12" t="s">
        <v>658</v>
      </c>
      <c r="K429" s="14" t="s">
        <v>41</v>
      </c>
      <c r="L429" s="11" t="s">
        <v>42</v>
      </c>
      <c r="M429" s="11" t="s">
        <v>644</v>
      </c>
      <c r="N429" s="11"/>
      <c r="O429" s="15"/>
      <c r="P429" s="16"/>
      <c r="Q429" s="17"/>
      <c r="R429" s="17"/>
      <c r="S429" s="17"/>
      <c r="T429" s="15"/>
      <c r="U429" s="18"/>
      <c r="V429" s="18"/>
      <c r="W429" s="18"/>
      <c r="X429" s="18"/>
      <c r="Y429" s="15"/>
      <c r="Z429" s="15"/>
      <c r="AA429" s="121" t="s">
        <v>1522</v>
      </c>
      <c r="AB429" s="118">
        <v>439</v>
      </c>
      <c r="AC429" s="89" t="s">
        <v>49</v>
      </c>
      <c r="AD429" s="88" t="s">
        <v>1526</v>
      </c>
      <c r="AE429" s="18"/>
      <c r="AF429" s="11"/>
    </row>
    <row r="430" spans="1:32" s="8" customFormat="1" ht="19.5" hidden="1" customHeight="1" x14ac:dyDescent="0.2">
      <c r="A430" s="11"/>
      <c r="B430" s="11" t="s">
        <v>33</v>
      </c>
      <c r="C430" s="11" t="s">
        <v>571</v>
      </c>
      <c r="D430" s="11" t="s">
        <v>572</v>
      </c>
      <c r="E430" s="11" t="s">
        <v>36</v>
      </c>
      <c r="F430" s="11" t="s">
        <v>573</v>
      </c>
      <c r="G430" s="12" t="s">
        <v>634</v>
      </c>
      <c r="H430" s="92"/>
      <c r="I430" s="12" t="s">
        <v>656</v>
      </c>
      <c r="J430" s="11" t="s">
        <v>658</v>
      </c>
      <c r="K430" s="14" t="s">
        <v>41</v>
      </c>
      <c r="L430" s="11" t="s">
        <v>42</v>
      </c>
      <c r="M430" s="11" t="s">
        <v>645</v>
      </c>
      <c r="N430" s="11"/>
      <c r="O430" s="15"/>
      <c r="P430" s="16"/>
      <c r="Q430" s="17"/>
      <c r="R430" s="17"/>
      <c r="S430" s="17"/>
      <c r="T430" s="15"/>
      <c r="U430" s="18"/>
      <c r="V430" s="18"/>
      <c r="W430" s="18"/>
      <c r="X430" s="18"/>
      <c r="Y430" s="15"/>
      <c r="Z430" s="15"/>
      <c r="AA430" s="121" t="s">
        <v>1522</v>
      </c>
      <c r="AB430" s="118">
        <v>440</v>
      </c>
      <c r="AC430" s="89" t="s">
        <v>49</v>
      </c>
      <c r="AD430" s="88" t="s">
        <v>1526</v>
      </c>
      <c r="AE430" s="18"/>
      <c r="AF430" s="11"/>
    </row>
    <row r="431" spans="1:32" s="8" customFormat="1" ht="19.5" hidden="1" customHeight="1" x14ac:dyDescent="0.2">
      <c r="A431" s="11"/>
      <c r="B431" s="11" t="s">
        <v>33</v>
      </c>
      <c r="C431" s="11" t="s">
        <v>571</v>
      </c>
      <c r="D431" s="11" t="s">
        <v>572</v>
      </c>
      <c r="E431" s="11" t="s">
        <v>36</v>
      </c>
      <c r="F431" s="11" t="s">
        <v>573</v>
      </c>
      <c r="G431" s="12" t="s">
        <v>634</v>
      </c>
      <c r="H431" s="92"/>
      <c r="I431" s="12" t="s">
        <v>656</v>
      </c>
      <c r="J431" s="12" t="s">
        <v>658</v>
      </c>
      <c r="K431" s="14" t="s">
        <v>41</v>
      </c>
      <c r="L431" s="11" t="s">
        <v>42</v>
      </c>
      <c r="M431" s="11" t="s">
        <v>646</v>
      </c>
      <c r="N431" s="11"/>
      <c r="O431" s="15"/>
      <c r="P431" s="16"/>
      <c r="Q431" s="17"/>
      <c r="R431" s="17"/>
      <c r="S431" s="17"/>
      <c r="T431" s="15"/>
      <c r="U431" s="18"/>
      <c r="V431" s="18"/>
      <c r="W431" s="18"/>
      <c r="X431" s="18"/>
      <c r="Y431" s="15"/>
      <c r="Z431" s="15"/>
      <c r="AA431" s="121" t="s">
        <v>1522</v>
      </c>
      <c r="AB431" s="118">
        <v>441</v>
      </c>
      <c r="AC431" s="89" t="s">
        <v>49</v>
      </c>
      <c r="AD431" s="88" t="s">
        <v>1526</v>
      </c>
      <c r="AE431" s="18"/>
      <c r="AF431" s="11"/>
    </row>
    <row r="432" spans="1:32" s="8" customFormat="1" ht="19.5" hidden="1" customHeight="1" x14ac:dyDescent="0.2">
      <c r="A432" s="11"/>
      <c r="B432" s="11" t="s">
        <v>33</v>
      </c>
      <c r="C432" s="11" t="s">
        <v>571</v>
      </c>
      <c r="D432" s="11" t="s">
        <v>572</v>
      </c>
      <c r="E432" s="11" t="s">
        <v>36</v>
      </c>
      <c r="F432" s="11" t="s">
        <v>573</v>
      </c>
      <c r="G432" s="12" t="s">
        <v>634</v>
      </c>
      <c r="H432" s="92"/>
      <c r="I432" s="12" t="s">
        <v>656</v>
      </c>
      <c r="J432" s="12" t="s">
        <v>658</v>
      </c>
      <c r="K432" s="14" t="s">
        <v>41</v>
      </c>
      <c r="L432" s="11" t="s">
        <v>42</v>
      </c>
      <c r="M432" s="11" t="s">
        <v>647</v>
      </c>
      <c r="N432" s="11"/>
      <c r="O432" s="15"/>
      <c r="P432" s="16"/>
      <c r="Q432" s="17"/>
      <c r="R432" s="17"/>
      <c r="S432" s="17"/>
      <c r="T432" s="15"/>
      <c r="U432" s="18"/>
      <c r="V432" s="18"/>
      <c r="W432" s="18"/>
      <c r="X432" s="18"/>
      <c r="Y432" s="15"/>
      <c r="Z432" s="15"/>
      <c r="AA432" s="121" t="s">
        <v>1522</v>
      </c>
      <c r="AB432" s="118">
        <v>442</v>
      </c>
      <c r="AC432" s="89" t="s">
        <v>49</v>
      </c>
      <c r="AD432" s="88" t="s">
        <v>1526</v>
      </c>
      <c r="AE432" s="18"/>
      <c r="AF432" s="11"/>
    </row>
    <row r="433" spans="1:32" s="8" customFormat="1" ht="19.5" hidden="1" customHeight="1" x14ac:dyDescent="0.2">
      <c r="A433" s="11"/>
      <c r="B433" s="11" t="s">
        <v>33</v>
      </c>
      <c r="C433" s="11" t="s">
        <v>571</v>
      </c>
      <c r="D433" s="11" t="s">
        <v>572</v>
      </c>
      <c r="E433" s="11" t="s">
        <v>36</v>
      </c>
      <c r="F433" s="11" t="s">
        <v>573</v>
      </c>
      <c r="G433" s="12" t="s">
        <v>634</v>
      </c>
      <c r="H433" s="92"/>
      <c r="I433" s="12" t="s">
        <v>656</v>
      </c>
      <c r="J433" s="12" t="s">
        <v>658</v>
      </c>
      <c r="K433" s="14" t="s">
        <v>41</v>
      </c>
      <c r="L433" s="11" t="s">
        <v>42</v>
      </c>
      <c r="M433" s="11" t="s">
        <v>648</v>
      </c>
      <c r="N433" s="11"/>
      <c r="O433" s="15"/>
      <c r="P433" s="16"/>
      <c r="Q433" s="17"/>
      <c r="R433" s="17"/>
      <c r="S433" s="17"/>
      <c r="T433" s="15"/>
      <c r="U433" s="18"/>
      <c r="V433" s="18"/>
      <c r="W433" s="18"/>
      <c r="X433" s="18"/>
      <c r="Y433" s="15"/>
      <c r="Z433" s="15"/>
      <c r="AA433" s="121" t="s">
        <v>1522</v>
      </c>
      <c r="AB433" s="118">
        <v>443</v>
      </c>
      <c r="AC433" s="89" t="s">
        <v>49</v>
      </c>
      <c r="AD433" s="88" t="s">
        <v>1526</v>
      </c>
      <c r="AE433" s="18"/>
      <c r="AF433" s="11"/>
    </row>
    <row r="434" spans="1:32" s="8" customFormat="1" ht="19.5" hidden="1" customHeight="1" x14ac:dyDescent="0.2">
      <c r="A434" s="11"/>
      <c r="B434" s="11" t="s">
        <v>33</v>
      </c>
      <c r="C434" s="11" t="s">
        <v>571</v>
      </c>
      <c r="D434" s="11" t="s">
        <v>572</v>
      </c>
      <c r="E434" s="11" t="s">
        <v>36</v>
      </c>
      <c r="F434" s="11" t="s">
        <v>573</v>
      </c>
      <c r="G434" s="12" t="s">
        <v>634</v>
      </c>
      <c r="H434" s="92"/>
      <c r="I434" s="12" t="s">
        <v>656</v>
      </c>
      <c r="J434" s="12" t="s">
        <v>658</v>
      </c>
      <c r="K434" s="14" t="s">
        <v>41</v>
      </c>
      <c r="L434" s="11" t="s">
        <v>42</v>
      </c>
      <c r="M434" s="11" t="s">
        <v>649</v>
      </c>
      <c r="N434" s="11"/>
      <c r="O434" s="15"/>
      <c r="P434" s="16"/>
      <c r="Q434" s="17"/>
      <c r="R434" s="17"/>
      <c r="S434" s="17"/>
      <c r="T434" s="15"/>
      <c r="U434" s="18"/>
      <c r="V434" s="18"/>
      <c r="W434" s="18"/>
      <c r="X434" s="18"/>
      <c r="Y434" s="15"/>
      <c r="Z434" s="15"/>
      <c r="AA434" s="121" t="s">
        <v>1522</v>
      </c>
      <c r="AB434" s="118">
        <v>444</v>
      </c>
      <c r="AC434" s="89" t="s">
        <v>49</v>
      </c>
      <c r="AD434" s="88" t="s">
        <v>1526</v>
      </c>
      <c r="AE434" s="18"/>
      <c r="AF434" s="11"/>
    </row>
    <row r="435" spans="1:32" s="8" customFormat="1" ht="19.5" hidden="1" customHeight="1" x14ac:dyDescent="0.2">
      <c r="A435" s="11"/>
      <c r="B435" s="11" t="s">
        <v>33</v>
      </c>
      <c r="C435" s="11" t="s">
        <v>571</v>
      </c>
      <c r="D435" s="11" t="s">
        <v>572</v>
      </c>
      <c r="E435" s="11" t="s">
        <v>169</v>
      </c>
      <c r="F435" s="12" t="s">
        <v>650</v>
      </c>
      <c r="G435" s="12" t="s">
        <v>634</v>
      </c>
      <c r="H435" s="92"/>
      <c r="I435" s="12" t="s">
        <v>656</v>
      </c>
      <c r="J435" s="12" t="s">
        <v>658</v>
      </c>
      <c r="K435" s="14" t="s">
        <v>41</v>
      </c>
      <c r="L435" s="11" t="s">
        <v>42</v>
      </c>
      <c r="M435" s="11" t="s">
        <v>577</v>
      </c>
      <c r="N435" s="11"/>
      <c r="O435" s="25"/>
      <c r="P435" s="16"/>
      <c r="Q435" s="17"/>
      <c r="R435" s="17"/>
      <c r="S435" s="17"/>
      <c r="T435" s="15"/>
      <c r="U435" s="18"/>
      <c r="V435" s="18"/>
      <c r="W435" s="18"/>
      <c r="X435" s="18"/>
      <c r="Y435" s="15"/>
      <c r="Z435" s="15"/>
      <c r="AA435" s="121" t="s">
        <v>1522</v>
      </c>
      <c r="AB435" s="118">
        <v>445</v>
      </c>
      <c r="AC435" s="89" t="s">
        <v>49</v>
      </c>
      <c r="AD435" s="88" t="s">
        <v>1523</v>
      </c>
      <c r="AE435" s="18"/>
      <c r="AF435" s="11"/>
    </row>
    <row r="436" spans="1:32" s="8" customFormat="1" ht="19.5" customHeight="1" x14ac:dyDescent="0.2">
      <c r="A436" s="37">
        <v>284</v>
      </c>
      <c r="B436" s="37" t="s">
        <v>33</v>
      </c>
      <c r="C436" s="37" t="s">
        <v>571</v>
      </c>
      <c r="D436" s="37" t="s">
        <v>572</v>
      </c>
      <c r="E436" s="37" t="s">
        <v>169</v>
      </c>
      <c r="F436" s="38" t="s">
        <v>650</v>
      </c>
      <c r="G436" s="37" t="s">
        <v>634</v>
      </c>
      <c r="H436" s="92">
        <v>18900000</v>
      </c>
      <c r="I436" s="38" t="s">
        <v>656</v>
      </c>
      <c r="J436" s="38" t="s">
        <v>659</v>
      </c>
      <c r="K436" s="37" t="s">
        <v>41</v>
      </c>
      <c r="L436" s="37" t="s">
        <v>80</v>
      </c>
      <c r="M436" s="37" t="s">
        <v>660</v>
      </c>
      <c r="N436" s="37">
        <v>80111600</v>
      </c>
      <c r="O436" s="39" t="s">
        <v>661</v>
      </c>
      <c r="P436" s="37" t="s">
        <v>1461</v>
      </c>
      <c r="Q436" s="40" t="s">
        <v>1435</v>
      </c>
      <c r="R436" s="40"/>
      <c r="S436" s="40">
        <v>44228</v>
      </c>
      <c r="T436" s="37">
        <v>9</v>
      </c>
      <c r="U436" s="41" t="s">
        <v>83</v>
      </c>
      <c r="V436" s="110">
        <v>18900000</v>
      </c>
      <c r="W436" s="41"/>
      <c r="X436" s="73">
        <v>18900000</v>
      </c>
      <c r="Y436" s="38" t="s">
        <v>42</v>
      </c>
      <c r="Z436" s="38" t="s">
        <v>47</v>
      </c>
      <c r="AA436" s="122" t="s">
        <v>1522</v>
      </c>
      <c r="AB436" s="119">
        <v>446</v>
      </c>
      <c r="AC436" s="42" t="s">
        <v>49</v>
      </c>
      <c r="AD436" s="37" t="s">
        <v>1523</v>
      </c>
      <c r="AE436" s="41" t="s">
        <v>1344</v>
      </c>
      <c r="AF436" s="37" t="s">
        <v>76</v>
      </c>
    </row>
    <row r="437" spans="1:32" s="8" customFormat="1" ht="19.5" hidden="1" customHeight="1" x14ac:dyDescent="0.2">
      <c r="A437" s="11"/>
      <c r="B437" s="11" t="s">
        <v>33</v>
      </c>
      <c r="C437" s="11" t="s">
        <v>571</v>
      </c>
      <c r="D437" s="11" t="s">
        <v>572</v>
      </c>
      <c r="E437" s="11" t="s">
        <v>169</v>
      </c>
      <c r="F437" s="12" t="s">
        <v>650</v>
      </c>
      <c r="G437" s="12" t="s">
        <v>634</v>
      </c>
      <c r="H437" s="92"/>
      <c r="I437" s="12" t="s">
        <v>656</v>
      </c>
      <c r="J437" s="12" t="s">
        <v>659</v>
      </c>
      <c r="K437" s="14" t="s">
        <v>41</v>
      </c>
      <c r="L437" s="11" t="s">
        <v>42</v>
      </c>
      <c r="M437" s="11" t="s">
        <v>618</v>
      </c>
      <c r="N437" s="11"/>
      <c r="O437" s="25"/>
      <c r="P437" s="16"/>
      <c r="Q437" s="17"/>
      <c r="R437" s="17"/>
      <c r="S437" s="17"/>
      <c r="T437" s="15"/>
      <c r="U437" s="18"/>
      <c r="V437" s="18"/>
      <c r="W437" s="18"/>
      <c r="X437" s="18"/>
      <c r="Y437" s="15"/>
      <c r="Z437" s="15"/>
      <c r="AA437" s="121" t="s">
        <v>1522</v>
      </c>
      <c r="AB437" s="118">
        <v>447</v>
      </c>
      <c r="AC437" s="89" t="s">
        <v>49</v>
      </c>
      <c r="AD437" s="88" t="s">
        <v>1523</v>
      </c>
      <c r="AE437" s="18"/>
      <c r="AF437" s="11"/>
    </row>
    <row r="438" spans="1:32" s="8" customFormat="1" ht="19.5" hidden="1" customHeight="1" x14ac:dyDescent="0.2">
      <c r="A438" s="11"/>
      <c r="B438" s="11" t="s">
        <v>33</v>
      </c>
      <c r="C438" s="11" t="s">
        <v>571</v>
      </c>
      <c r="D438" s="11" t="s">
        <v>572</v>
      </c>
      <c r="E438" s="11" t="s">
        <v>169</v>
      </c>
      <c r="F438" s="12" t="s">
        <v>650</v>
      </c>
      <c r="G438" s="12" t="s">
        <v>634</v>
      </c>
      <c r="H438" s="92"/>
      <c r="I438" s="12" t="s">
        <v>656</v>
      </c>
      <c r="J438" s="12" t="s">
        <v>662</v>
      </c>
      <c r="K438" s="14" t="s">
        <v>41</v>
      </c>
      <c r="L438" s="11" t="s">
        <v>42</v>
      </c>
      <c r="M438" s="11" t="s">
        <v>577</v>
      </c>
      <c r="N438" s="11"/>
      <c r="O438" s="25"/>
      <c r="P438" s="16"/>
      <c r="Q438" s="17"/>
      <c r="R438" s="17"/>
      <c r="S438" s="17"/>
      <c r="T438" s="15"/>
      <c r="U438" s="18"/>
      <c r="V438" s="18"/>
      <c r="W438" s="18"/>
      <c r="X438" s="18"/>
      <c r="Y438" s="15"/>
      <c r="Z438" s="15"/>
      <c r="AA438" s="121" t="s">
        <v>1522</v>
      </c>
      <c r="AB438" s="118">
        <v>448</v>
      </c>
      <c r="AC438" s="89" t="s">
        <v>49</v>
      </c>
      <c r="AD438" s="88" t="s">
        <v>1523</v>
      </c>
      <c r="AE438" s="18"/>
      <c r="AF438" s="11"/>
    </row>
    <row r="439" spans="1:32" s="8" customFormat="1" ht="19.5" hidden="1" customHeight="1" x14ac:dyDescent="0.2">
      <c r="A439" s="11"/>
      <c r="B439" s="11" t="s">
        <v>33</v>
      </c>
      <c r="C439" s="11" t="s">
        <v>571</v>
      </c>
      <c r="D439" s="11" t="s">
        <v>572</v>
      </c>
      <c r="E439" s="11" t="s">
        <v>169</v>
      </c>
      <c r="F439" s="12" t="s">
        <v>650</v>
      </c>
      <c r="G439" s="12" t="s">
        <v>634</v>
      </c>
      <c r="H439" s="92"/>
      <c r="I439" s="12" t="s">
        <v>656</v>
      </c>
      <c r="J439" s="12" t="s">
        <v>663</v>
      </c>
      <c r="K439" s="14" t="s">
        <v>41</v>
      </c>
      <c r="L439" s="11" t="s">
        <v>42</v>
      </c>
      <c r="M439" s="11" t="s">
        <v>603</v>
      </c>
      <c r="N439" s="11"/>
      <c r="O439" s="25"/>
      <c r="P439" s="16"/>
      <c r="Q439" s="17"/>
      <c r="R439" s="17"/>
      <c r="S439" s="17"/>
      <c r="T439" s="15"/>
      <c r="U439" s="18"/>
      <c r="V439" s="18"/>
      <c r="W439" s="18"/>
      <c r="X439" s="18"/>
      <c r="Y439" s="15"/>
      <c r="Z439" s="15"/>
      <c r="AA439" s="121" t="s">
        <v>1522</v>
      </c>
      <c r="AB439" s="118">
        <v>449</v>
      </c>
      <c r="AC439" s="89" t="s">
        <v>49</v>
      </c>
      <c r="AD439" s="88" t="s">
        <v>1523</v>
      </c>
      <c r="AE439" s="18"/>
      <c r="AF439" s="11"/>
    </row>
    <row r="440" spans="1:32" s="8" customFormat="1" ht="19.5" hidden="1" customHeight="1" x14ac:dyDescent="0.2">
      <c r="A440" s="11"/>
      <c r="B440" s="11" t="s">
        <v>33</v>
      </c>
      <c r="C440" s="11" t="s">
        <v>571</v>
      </c>
      <c r="D440" s="11" t="s">
        <v>572</v>
      </c>
      <c r="E440" s="11" t="s">
        <v>169</v>
      </c>
      <c r="F440" s="12" t="s">
        <v>650</v>
      </c>
      <c r="G440" s="12" t="s">
        <v>634</v>
      </c>
      <c r="H440" s="92"/>
      <c r="I440" s="12" t="s">
        <v>656</v>
      </c>
      <c r="J440" s="12" t="s">
        <v>664</v>
      </c>
      <c r="K440" s="14" t="s">
        <v>41</v>
      </c>
      <c r="L440" s="11" t="s">
        <v>42</v>
      </c>
      <c r="M440" s="11" t="s">
        <v>577</v>
      </c>
      <c r="N440" s="11"/>
      <c r="O440" s="15"/>
      <c r="P440" s="16"/>
      <c r="Q440" s="17"/>
      <c r="R440" s="17"/>
      <c r="S440" s="17"/>
      <c r="T440" s="15"/>
      <c r="U440" s="18"/>
      <c r="V440" s="18"/>
      <c r="W440" s="18"/>
      <c r="X440" s="18"/>
      <c r="Y440" s="15"/>
      <c r="Z440" s="15"/>
      <c r="AA440" s="121" t="s">
        <v>1522</v>
      </c>
      <c r="AB440" s="118">
        <v>450</v>
      </c>
      <c r="AC440" s="89" t="s">
        <v>49</v>
      </c>
      <c r="AD440" s="88" t="s">
        <v>1523</v>
      </c>
      <c r="AE440" s="18"/>
      <c r="AF440" s="11"/>
    </row>
    <row r="441" spans="1:32" s="8" customFormat="1" ht="19.5" hidden="1" customHeight="1" x14ac:dyDescent="0.2">
      <c r="A441" s="11"/>
      <c r="B441" s="11" t="s">
        <v>33</v>
      </c>
      <c r="C441" s="11" t="s">
        <v>571</v>
      </c>
      <c r="D441" s="11" t="s">
        <v>572</v>
      </c>
      <c r="E441" s="11" t="s">
        <v>169</v>
      </c>
      <c r="F441" s="12" t="s">
        <v>650</v>
      </c>
      <c r="G441" s="12" t="s">
        <v>634</v>
      </c>
      <c r="H441" s="92"/>
      <c r="I441" s="12" t="s">
        <v>656</v>
      </c>
      <c r="J441" s="12" t="s">
        <v>664</v>
      </c>
      <c r="K441" s="14" t="s">
        <v>41</v>
      </c>
      <c r="L441" s="11" t="s">
        <v>42</v>
      </c>
      <c r="M441" s="11" t="s">
        <v>618</v>
      </c>
      <c r="N441" s="11"/>
      <c r="O441" s="15"/>
      <c r="P441" s="16"/>
      <c r="Q441" s="17"/>
      <c r="R441" s="17"/>
      <c r="S441" s="17"/>
      <c r="T441" s="15"/>
      <c r="U441" s="18"/>
      <c r="V441" s="18"/>
      <c r="W441" s="18"/>
      <c r="X441" s="18"/>
      <c r="Y441" s="15"/>
      <c r="Z441" s="15"/>
      <c r="AA441" s="121" t="s">
        <v>1522</v>
      </c>
      <c r="AB441" s="118">
        <v>451</v>
      </c>
      <c r="AC441" s="89" t="s">
        <v>49</v>
      </c>
      <c r="AD441" s="88" t="s">
        <v>1523</v>
      </c>
      <c r="AE441" s="18"/>
      <c r="AF441" s="11"/>
    </row>
    <row r="442" spans="1:32" s="8" customFormat="1" ht="19.5" hidden="1" customHeight="1" x14ac:dyDescent="0.2">
      <c r="A442" s="11"/>
      <c r="B442" s="11" t="s">
        <v>33</v>
      </c>
      <c r="C442" s="11" t="s">
        <v>571</v>
      </c>
      <c r="D442" s="11" t="s">
        <v>572</v>
      </c>
      <c r="E442" s="11" t="s">
        <v>169</v>
      </c>
      <c r="F442" s="12" t="s">
        <v>650</v>
      </c>
      <c r="G442" s="12" t="s">
        <v>634</v>
      </c>
      <c r="H442" s="92"/>
      <c r="I442" s="12" t="s">
        <v>656</v>
      </c>
      <c r="J442" s="12" t="s">
        <v>664</v>
      </c>
      <c r="K442" s="14" t="s">
        <v>41</v>
      </c>
      <c r="L442" s="11" t="s">
        <v>42</v>
      </c>
      <c r="M442" s="11" t="s">
        <v>660</v>
      </c>
      <c r="N442" s="11"/>
      <c r="O442" s="15"/>
      <c r="P442" s="16"/>
      <c r="Q442" s="17"/>
      <c r="R442" s="17"/>
      <c r="S442" s="17"/>
      <c r="T442" s="15"/>
      <c r="U442" s="18"/>
      <c r="V442" s="18"/>
      <c r="W442" s="18"/>
      <c r="X442" s="18"/>
      <c r="Y442" s="15"/>
      <c r="Z442" s="15"/>
      <c r="AA442" s="121" t="s">
        <v>1522</v>
      </c>
      <c r="AB442" s="118">
        <v>452</v>
      </c>
      <c r="AC442" s="89" t="s">
        <v>49</v>
      </c>
      <c r="AD442" s="88" t="s">
        <v>1523</v>
      </c>
      <c r="AE442" s="18"/>
      <c r="AF442" s="11"/>
    </row>
    <row r="443" spans="1:32" s="8" customFormat="1" ht="19.5" hidden="1" customHeight="1" x14ac:dyDescent="0.2">
      <c r="A443" s="11"/>
      <c r="B443" s="11" t="s">
        <v>33</v>
      </c>
      <c r="C443" s="11" t="s">
        <v>571</v>
      </c>
      <c r="D443" s="11" t="s">
        <v>572</v>
      </c>
      <c r="E443" s="11" t="s">
        <v>169</v>
      </c>
      <c r="F443" s="12" t="s">
        <v>650</v>
      </c>
      <c r="G443" s="12" t="s">
        <v>634</v>
      </c>
      <c r="H443" s="92"/>
      <c r="I443" s="12" t="s">
        <v>656</v>
      </c>
      <c r="J443" s="11" t="s">
        <v>664</v>
      </c>
      <c r="K443" s="14" t="s">
        <v>41</v>
      </c>
      <c r="L443" s="11" t="s">
        <v>42</v>
      </c>
      <c r="M443" s="11" t="s">
        <v>603</v>
      </c>
      <c r="N443" s="11"/>
      <c r="O443" s="15"/>
      <c r="P443" s="16"/>
      <c r="Q443" s="17"/>
      <c r="R443" s="17"/>
      <c r="S443" s="17"/>
      <c r="T443" s="15"/>
      <c r="U443" s="18"/>
      <c r="V443" s="18"/>
      <c r="W443" s="18"/>
      <c r="X443" s="18"/>
      <c r="Y443" s="15"/>
      <c r="Z443" s="15"/>
      <c r="AA443" s="121" t="s">
        <v>1522</v>
      </c>
      <c r="AB443" s="118">
        <v>453</v>
      </c>
      <c r="AC443" s="89" t="s">
        <v>49</v>
      </c>
      <c r="AD443" s="88" t="s">
        <v>1523</v>
      </c>
      <c r="AE443" s="18"/>
      <c r="AF443" s="11"/>
    </row>
    <row r="444" spans="1:32" s="8" customFormat="1" ht="19.5" hidden="1" customHeight="1" x14ac:dyDescent="0.2">
      <c r="A444" s="11"/>
      <c r="B444" s="11" t="s">
        <v>33</v>
      </c>
      <c r="C444" s="11" t="s">
        <v>571</v>
      </c>
      <c r="D444" s="11" t="s">
        <v>572</v>
      </c>
      <c r="E444" s="11" t="s">
        <v>169</v>
      </c>
      <c r="F444" s="12" t="s">
        <v>650</v>
      </c>
      <c r="G444" s="12" t="s">
        <v>634</v>
      </c>
      <c r="H444" s="92"/>
      <c r="I444" s="12" t="s">
        <v>656</v>
      </c>
      <c r="J444" s="12" t="s">
        <v>665</v>
      </c>
      <c r="K444" s="14" t="s">
        <v>41</v>
      </c>
      <c r="L444" s="11" t="s">
        <v>42</v>
      </c>
      <c r="M444" s="11" t="s">
        <v>660</v>
      </c>
      <c r="N444" s="11"/>
      <c r="O444" s="15"/>
      <c r="P444" s="16"/>
      <c r="Q444" s="17"/>
      <c r="R444" s="17"/>
      <c r="S444" s="17"/>
      <c r="T444" s="15"/>
      <c r="U444" s="18"/>
      <c r="V444" s="18"/>
      <c r="W444" s="18"/>
      <c r="X444" s="18"/>
      <c r="Y444" s="15"/>
      <c r="Z444" s="15"/>
      <c r="AA444" s="121" t="s">
        <v>1522</v>
      </c>
      <c r="AB444" s="118">
        <v>454</v>
      </c>
      <c r="AC444" s="89" t="s">
        <v>49</v>
      </c>
      <c r="AD444" s="88" t="s">
        <v>1523</v>
      </c>
      <c r="AE444" s="18"/>
      <c r="AF444" s="11"/>
    </row>
    <row r="445" spans="1:32" s="8" customFormat="1" ht="19.5" hidden="1" customHeight="1" x14ac:dyDescent="0.2">
      <c r="A445" s="11"/>
      <c r="B445" s="11" t="s">
        <v>33</v>
      </c>
      <c r="C445" s="11" t="s">
        <v>571</v>
      </c>
      <c r="D445" s="11" t="s">
        <v>572</v>
      </c>
      <c r="E445" s="11" t="s">
        <v>36</v>
      </c>
      <c r="F445" s="11" t="s">
        <v>605</v>
      </c>
      <c r="G445" s="12" t="s">
        <v>634</v>
      </c>
      <c r="H445" s="92"/>
      <c r="I445" s="12" t="s">
        <v>656</v>
      </c>
      <c r="J445" s="12" t="s">
        <v>665</v>
      </c>
      <c r="K445" s="14" t="s">
        <v>41</v>
      </c>
      <c r="L445" s="11" t="s">
        <v>42</v>
      </c>
      <c r="M445" s="11" t="s">
        <v>603</v>
      </c>
      <c r="N445" s="11"/>
      <c r="O445" s="15"/>
      <c r="P445" s="16"/>
      <c r="Q445" s="17"/>
      <c r="R445" s="17"/>
      <c r="S445" s="17"/>
      <c r="T445" s="15"/>
      <c r="U445" s="18"/>
      <c r="V445" s="18"/>
      <c r="W445" s="18"/>
      <c r="X445" s="18"/>
      <c r="Y445" s="15"/>
      <c r="Z445" s="15"/>
      <c r="AA445" s="121" t="s">
        <v>1522</v>
      </c>
      <c r="AB445" s="118">
        <v>455</v>
      </c>
      <c r="AC445" s="89" t="s">
        <v>49</v>
      </c>
      <c r="AD445" s="88" t="s">
        <v>1523</v>
      </c>
      <c r="AE445" s="18"/>
      <c r="AF445" s="11"/>
    </row>
    <row r="446" spans="1:32" s="8" customFormat="1" ht="19.5" hidden="1" customHeight="1" x14ac:dyDescent="0.2">
      <c r="A446" s="11"/>
      <c r="B446" s="11" t="s">
        <v>33</v>
      </c>
      <c r="C446" s="11" t="s">
        <v>571</v>
      </c>
      <c r="D446" s="11" t="s">
        <v>572</v>
      </c>
      <c r="E446" s="11" t="s">
        <v>169</v>
      </c>
      <c r="F446" s="11" t="s">
        <v>666</v>
      </c>
      <c r="G446" s="12" t="s">
        <v>634</v>
      </c>
      <c r="H446" s="92"/>
      <c r="I446" s="12" t="s">
        <v>656</v>
      </c>
      <c r="J446" s="12" t="s">
        <v>665</v>
      </c>
      <c r="K446" s="14" t="s">
        <v>41</v>
      </c>
      <c r="L446" s="11" t="s">
        <v>42</v>
      </c>
      <c r="M446" s="11" t="s">
        <v>618</v>
      </c>
      <c r="N446" s="11"/>
      <c r="O446" s="15"/>
      <c r="P446" s="16"/>
      <c r="Q446" s="17"/>
      <c r="R446" s="17"/>
      <c r="S446" s="17"/>
      <c r="T446" s="15"/>
      <c r="U446" s="18"/>
      <c r="V446" s="18"/>
      <c r="W446" s="18"/>
      <c r="X446" s="18"/>
      <c r="Y446" s="15"/>
      <c r="Z446" s="15"/>
      <c r="AA446" s="121" t="s">
        <v>1522</v>
      </c>
      <c r="AB446" s="118">
        <v>456</v>
      </c>
      <c r="AC446" s="89" t="s">
        <v>49</v>
      </c>
      <c r="AD446" s="88" t="s">
        <v>1523</v>
      </c>
      <c r="AE446" s="18"/>
      <c r="AF446" s="11"/>
    </row>
    <row r="447" spans="1:32" s="8" customFormat="1" ht="19.5" hidden="1" customHeight="1" x14ac:dyDescent="0.2">
      <c r="A447" s="11"/>
      <c r="B447" s="11" t="s">
        <v>33</v>
      </c>
      <c r="C447" s="11" t="s">
        <v>571</v>
      </c>
      <c r="D447" s="11" t="s">
        <v>572</v>
      </c>
      <c r="E447" s="11" t="s">
        <v>169</v>
      </c>
      <c r="F447" s="11" t="s">
        <v>666</v>
      </c>
      <c r="G447" s="12" t="s">
        <v>634</v>
      </c>
      <c r="H447" s="92"/>
      <c r="I447" s="12" t="s">
        <v>656</v>
      </c>
      <c r="J447" s="12" t="s">
        <v>667</v>
      </c>
      <c r="K447" s="14" t="s">
        <v>41</v>
      </c>
      <c r="L447" s="11" t="s">
        <v>42</v>
      </c>
      <c r="M447" s="11" t="s">
        <v>630</v>
      </c>
      <c r="N447" s="11"/>
      <c r="O447" s="15"/>
      <c r="P447" s="16"/>
      <c r="Q447" s="17"/>
      <c r="R447" s="17"/>
      <c r="S447" s="17"/>
      <c r="T447" s="16"/>
      <c r="U447" s="18"/>
      <c r="V447" s="18"/>
      <c r="W447" s="18"/>
      <c r="X447" s="18"/>
      <c r="Y447" s="15"/>
      <c r="Z447" s="15"/>
      <c r="AA447" s="121" t="s">
        <v>1522</v>
      </c>
      <c r="AB447" s="118">
        <v>457</v>
      </c>
      <c r="AC447" s="89" t="s">
        <v>49</v>
      </c>
      <c r="AD447" s="88" t="s">
        <v>1523</v>
      </c>
      <c r="AE447" s="18"/>
      <c r="AF447" s="11"/>
    </row>
    <row r="448" spans="1:32" s="8" customFormat="1" ht="19.5" hidden="1" customHeight="1" x14ac:dyDescent="0.2">
      <c r="A448" s="11"/>
      <c r="B448" s="11" t="s">
        <v>33</v>
      </c>
      <c r="C448" s="11" t="s">
        <v>571</v>
      </c>
      <c r="D448" s="11" t="s">
        <v>572</v>
      </c>
      <c r="E448" s="11" t="s">
        <v>169</v>
      </c>
      <c r="F448" s="11" t="s">
        <v>666</v>
      </c>
      <c r="G448" s="12" t="s">
        <v>634</v>
      </c>
      <c r="H448" s="92"/>
      <c r="I448" s="12" t="s">
        <v>656</v>
      </c>
      <c r="J448" s="12" t="s">
        <v>667</v>
      </c>
      <c r="K448" s="14" t="s">
        <v>41</v>
      </c>
      <c r="L448" s="11" t="s">
        <v>42</v>
      </c>
      <c r="M448" s="11" t="s">
        <v>632</v>
      </c>
      <c r="N448" s="11"/>
      <c r="O448" s="25"/>
      <c r="P448" s="16"/>
      <c r="Q448" s="17"/>
      <c r="R448" s="17"/>
      <c r="S448" s="17"/>
      <c r="T448" s="15"/>
      <c r="U448" s="18"/>
      <c r="V448" s="18"/>
      <c r="W448" s="18"/>
      <c r="X448" s="18"/>
      <c r="Y448" s="15"/>
      <c r="Z448" s="15"/>
      <c r="AA448" s="121" t="s">
        <v>1522</v>
      </c>
      <c r="AB448" s="118">
        <v>458</v>
      </c>
      <c r="AC448" s="89" t="s">
        <v>49</v>
      </c>
      <c r="AD448" s="88" t="s">
        <v>1523</v>
      </c>
      <c r="AE448" s="18"/>
      <c r="AF448" s="11"/>
    </row>
    <row r="449" spans="1:32" s="8" customFormat="1" ht="19.5" hidden="1" customHeight="1" x14ac:dyDescent="0.2">
      <c r="A449" s="11"/>
      <c r="B449" s="11" t="s">
        <v>33</v>
      </c>
      <c r="C449" s="11" t="s">
        <v>571</v>
      </c>
      <c r="D449" s="11" t="s">
        <v>572</v>
      </c>
      <c r="E449" s="11" t="s">
        <v>169</v>
      </c>
      <c r="F449" s="11" t="s">
        <v>666</v>
      </c>
      <c r="G449" s="12" t="s">
        <v>634</v>
      </c>
      <c r="H449" s="92"/>
      <c r="I449" s="12" t="s">
        <v>656</v>
      </c>
      <c r="J449" s="12" t="s">
        <v>667</v>
      </c>
      <c r="K449" s="14" t="s">
        <v>41</v>
      </c>
      <c r="L449" s="11" t="s">
        <v>42</v>
      </c>
      <c r="M449" s="11" t="s">
        <v>633</v>
      </c>
      <c r="N449" s="11"/>
      <c r="O449" s="25"/>
      <c r="P449" s="16"/>
      <c r="Q449" s="17"/>
      <c r="R449" s="17"/>
      <c r="S449" s="17"/>
      <c r="T449" s="15"/>
      <c r="U449" s="18"/>
      <c r="V449" s="18"/>
      <c r="W449" s="18"/>
      <c r="X449" s="18"/>
      <c r="Y449" s="15"/>
      <c r="Z449" s="15"/>
      <c r="AA449" s="121" t="s">
        <v>1522</v>
      </c>
      <c r="AB449" s="118">
        <v>459</v>
      </c>
      <c r="AC449" s="89" t="s">
        <v>49</v>
      </c>
      <c r="AD449" s="88" t="s">
        <v>1523</v>
      </c>
      <c r="AE449" s="18"/>
      <c r="AF449" s="11"/>
    </row>
    <row r="450" spans="1:32" s="8" customFormat="1" ht="19.5" customHeight="1" x14ac:dyDescent="0.2">
      <c r="A450" s="37">
        <v>285</v>
      </c>
      <c r="B450" s="37" t="s">
        <v>33</v>
      </c>
      <c r="C450" s="37" t="s">
        <v>668</v>
      </c>
      <c r="D450" s="37" t="s">
        <v>1534</v>
      </c>
      <c r="E450" s="37" t="s">
        <v>169</v>
      </c>
      <c r="F450" s="37" t="s">
        <v>1497</v>
      </c>
      <c r="G450" s="37" t="s">
        <v>1497</v>
      </c>
      <c r="H450" s="92">
        <v>77000000</v>
      </c>
      <c r="I450" s="38" t="s">
        <v>669</v>
      </c>
      <c r="J450" s="153" t="s">
        <v>670</v>
      </c>
      <c r="K450" s="37" t="s">
        <v>671</v>
      </c>
      <c r="L450" s="37" t="s">
        <v>80</v>
      </c>
      <c r="M450" s="37" t="s">
        <v>672</v>
      </c>
      <c r="N450" s="37" t="s">
        <v>673</v>
      </c>
      <c r="O450" s="39" t="s">
        <v>674</v>
      </c>
      <c r="P450" s="37" t="s">
        <v>134</v>
      </c>
      <c r="Q450" s="74">
        <v>44274</v>
      </c>
      <c r="R450" s="74"/>
      <c r="S450" s="74">
        <v>44325</v>
      </c>
      <c r="T450" s="37">
        <v>9</v>
      </c>
      <c r="U450" s="41" t="s">
        <v>139</v>
      </c>
      <c r="V450" s="110">
        <v>13000000</v>
      </c>
      <c r="W450" s="41"/>
      <c r="X450" s="73">
        <v>13000000</v>
      </c>
      <c r="Y450" s="38" t="s">
        <v>42</v>
      </c>
      <c r="Z450" s="38" t="s">
        <v>47</v>
      </c>
      <c r="AA450" s="122" t="s">
        <v>1522</v>
      </c>
      <c r="AB450" s="119">
        <v>460</v>
      </c>
      <c r="AC450" s="42" t="s">
        <v>49</v>
      </c>
      <c r="AD450" s="37" t="s">
        <v>1523</v>
      </c>
      <c r="AE450" s="37" t="s">
        <v>1532</v>
      </c>
      <c r="AF450" s="37" t="s">
        <v>76</v>
      </c>
    </row>
    <row r="451" spans="1:32" s="8" customFormat="1" ht="19.5" customHeight="1" x14ac:dyDescent="0.2">
      <c r="A451" s="37">
        <v>287</v>
      </c>
      <c r="B451" s="37" t="s">
        <v>33</v>
      </c>
      <c r="C451" s="37" t="s">
        <v>668</v>
      </c>
      <c r="D451" s="37" t="s">
        <v>1534</v>
      </c>
      <c r="E451" s="37" t="s">
        <v>169</v>
      </c>
      <c r="F451" s="37" t="s">
        <v>1497</v>
      </c>
      <c r="G451" s="37" t="s">
        <v>1497</v>
      </c>
      <c r="H451" s="92"/>
      <c r="I451" s="38" t="s">
        <v>669</v>
      </c>
      <c r="J451" s="153" t="s">
        <v>675</v>
      </c>
      <c r="K451" s="37" t="s">
        <v>671</v>
      </c>
      <c r="L451" s="37" t="s">
        <v>80</v>
      </c>
      <c r="M451" s="37" t="s">
        <v>672</v>
      </c>
      <c r="N451" s="37">
        <v>80111600</v>
      </c>
      <c r="O451" s="38" t="s">
        <v>676</v>
      </c>
      <c r="P451" s="37" t="s">
        <v>82</v>
      </c>
      <c r="Q451" s="74">
        <v>44278</v>
      </c>
      <c r="R451" s="40"/>
      <c r="S451" s="74">
        <v>44281</v>
      </c>
      <c r="T451" s="37">
        <v>10</v>
      </c>
      <c r="U451" s="41" t="s">
        <v>83</v>
      </c>
      <c r="V451" s="110">
        <v>40000000</v>
      </c>
      <c r="W451" s="41">
        <v>4000000</v>
      </c>
      <c r="X451" s="73">
        <f>40000000-5500000+500000</f>
        <v>35000000</v>
      </c>
      <c r="Y451" s="38" t="s">
        <v>42</v>
      </c>
      <c r="Z451" s="38" t="s">
        <v>47</v>
      </c>
      <c r="AA451" s="122" t="s">
        <v>1522</v>
      </c>
      <c r="AB451" s="119">
        <v>462</v>
      </c>
      <c r="AC451" s="42" t="s">
        <v>49</v>
      </c>
      <c r="AD451" s="37" t="s">
        <v>1523</v>
      </c>
      <c r="AE451" s="41" t="s">
        <v>1344</v>
      </c>
      <c r="AF451" s="37" t="s">
        <v>76</v>
      </c>
    </row>
    <row r="452" spans="1:32" s="8" customFormat="1" ht="19.5" customHeight="1" x14ac:dyDescent="0.2">
      <c r="A452" s="37">
        <v>315</v>
      </c>
      <c r="B452" s="37" t="s">
        <v>33</v>
      </c>
      <c r="C452" s="37" t="s">
        <v>668</v>
      </c>
      <c r="D452" s="37" t="s">
        <v>1534</v>
      </c>
      <c r="E452" s="37" t="s">
        <v>169</v>
      </c>
      <c r="F452" s="37" t="s">
        <v>1497</v>
      </c>
      <c r="G452" s="37" t="s">
        <v>1497</v>
      </c>
      <c r="H452" s="92"/>
      <c r="I452" s="38" t="s">
        <v>669</v>
      </c>
      <c r="J452" s="153" t="s">
        <v>677</v>
      </c>
      <c r="K452" s="37" t="s">
        <v>671</v>
      </c>
      <c r="L452" s="37" t="s">
        <v>80</v>
      </c>
      <c r="M452" s="37" t="s">
        <v>672</v>
      </c>
      <c r="N452" s="37">
        <v>80111600</v>
      </c>
      <c r="O452" s="38" t="s">
        <v>678</v>
      </c>
      <c r="P452" s="37" t="s">
        <v>82</v>
      </c>
      <c r="Q452" s="74">
        <v>44284</v>
      </c>
      <c r="R452" s="40"/>
      <c r="S452" s="74">
        <v>44291</v>
      </c>
      <c r="T452" s="37">
        <v>6</v>
      </c>
      <c r="U452" s="41" t="s">
        <v>83</v>
      </c>
      <c r="V452" s="110">
        <v>24000000</v>
      </c>
      <c r="W452" s="41">
        <v>4000000</v>
      </c>
      <c r="X452" s="73">
        <v>24000000</v>
      </c>
      <c r="Y452" s="38" t="s">
        <v>42</v>
      </c>
      <c r="Z452" s="38" t="s">
        <v>47</v>
      </c>
      <c r="AA452" s="122" t="s">
        <v>1522</v>
      </c>
      <c r="AB452" s="119">
        <v>463</v>
      </c>
      <c r="AC452" s="42" t="s">
        <v>49</v>
      </c>
      <c r="AD452" s="37" t="s">
        <v>1523</v>
      </c>
      <c r="AE452" s="41" t="s">
        <v>1344</v>
      </c>
      <c r="AF452" s="37" t="s">
        <v>76</v>
      </c>
    </row>
    <row r="453" spans="1:32" s="8" customFormat="1" ht="19.5" customHeight="1" x14ac:dyDescent="0.2">
      <c r="A453" s="37">
        <v>289</v>
      </c>
      <c r="B453" s="37" t="s">
        <v>33</v>
      </c>
      <c r="C453" s="37" t="s">
        <v>668</v>
      </c>
      <c r="D453" s="37" t="s">
        <v>1534</v>
      </c>
      <c r="E453" s="37" t="s">
        <v>169</v>
      </c>
      <c r="F453" s="37" t="s">
        <v>1497</v>
      </c>
      <c r="G453" s="37" t="s">
        <v>1497</v>
      </c>
      <c r="H453" s="92">
        <v>148000000</v>
      </c>
      <c r="I453" s="38" t="s">
        <v>679</v>
      </c>
      <c r="J453" s="153" t="s">
        <v>670</v>
      </c>
      <c r="K453" s="37" t="s">
        <v>671</v>
      </c>
      <c r="L453" s="37" t="s">
        <v>80</v>
      </c>
      <c r="M453" s="37" t="s">
        <v>672</v>
      </c>
      <c r="N453" s="37" t="s">
        <v>680</v>
      </c>
      <c r="O453" s="38" t="s">
        <v>681</v>
      </c>
      <c r="P453" s="37" t="s">
        <v>134</v>
      </c>
      <c r="Q453" s="40">
        <v>44242</v>
      </c>
      <c r="R453" s="40"/>
      <c r="S453" s="74">
        <v>44278</v>
      </c>
      <c r="T453" s="37">
        <v>10</v>
      </c>
      <c r="U453" s="41" t="s">
        <v>139</v>
      </c>
      <c r="V453" s="110">
        <v>35000000</v>
      </c>
      <c r="W453" s="41"/>
      <c r="X453" s="73">
        <v>35000000</v>
      </c>
      <c r="Y453" s="38" t="s">
        <v>42</v>
      </c>
      <c r="Z453" s="38" t="s">
        <v>47</v>
      </c>
      <c r="AA453" s="122" t="s">
        <v>1522</v>
      </c>
      <c r="AB453" s="119">
        <v>465</v>
      </c>
      <c r="AC453" s="42" t="s">
        <v>49</v>
      </c>
      <c r="AD453" s="37" t="s">
        <v>1523</v>
      </c>
      <c r="AE453" s="37" t="s">
        <v>1532</v>
      </c>
      <c r="AF453" s="37" t="s">
        <v>76</v>
      </c>
    </row>
    <row r="454" spans="1:32" s="8" customFormat="1" ht="19.5" customHeight="1" x14ac:dyDescent="0.2">
      <c r="A454" s="37">
        <v>291</v>
      </c>
      <c r="B454" s="37" t="s">
        <v>33</v>
      </c>
      <c r="C454" s="37" t="s">
        <v>668</v>
      </c>
      <c r="D454" s="37" t="s">
        <v>1534</v>
      </c>
      <c r="E454" s="37" t="s">
        <v>169</v>
      </c>
      <c r="F454" s="37" t="s">
        <v>1497</v>
      </c>
      <c r="G454" s="37" t="s">
        <v>1497</v>
      </c>
      <c r="H454" s="92"/>
      <c r="I454" s="38" t="s">
        <v>679</v>
      </c>
      <c r="J454" s="153" t="s">
        <v>682</v>
      </c>
      <c r="K454" s="37" t="s">
        <v>671</v>
      </c>
      <c r="L454" s="37" t="s">
        <v>80</v>
      </c>
      <c r="M454" s="37" t="s">
        <v>672</v>
      </c>
      <c r="N454" s="37">
        <v>80111600</v>
      </c>
      <c r="O454" s="38" t="s">
        <v>683</v>
      </c>
      <c r="P454" s="37" t="s">
        <v>82</v>
      </c>
      <c r="Q454" s="74">
        <v>44228</v>
      </c>
      <c r="R454" s="40"/>
      <c r="S454" s="74">
        <v>44236</v>
      </c>
      <c r="T454" s="37">
        <v>10</v>
      </c>
      <c r="U454" s="41" t="s">
        <v>83</v>
      </c>
      <c r="V454" s="110">
        <v>82000000</v>
      </c>
      <c r="W454" s="41">
        <v>8200000</v>
      </c>
      <c r="X454" s="73">
        <v>82000000</v>
      </c>
      <c r="Y454" s="38" t="s">
        <v>42</v>
      </c>
      <c r="Z454" s="38" t="s">
        <v>47</v>
      </c>
      <c r="AA454" s="122" t="s">
        <v>1522</v>
      </c>
      <c r="AB454" s="119">
        <v>467</v>
      </c>
      <c r="AC454" s="42" t="s">
        <v>49</v>
      </c>
      <c r="AD454" s="37" t="s">
        <v>1523</v>
      </c>
      <c r="AE454" s="41" t="s">
        <v>1344</v>
      </c>
      <c r="AF454" s="37" t="s">
        <v>76</v>
      </c>
    </row>
    <row r="455" spans="1:32" s="8" customFormat="1" ht="19.5" customHeight="1" x14ac:dyDescent="0.2">
      <c r="A455" s="37">
        <v>292</v>
      </c>
      <c r="B455" s="37" t="s">
        <v>33</v>
      </c>
      <c r="C455" s="37" t="s">
        <v>668</v>
      </c>
      <c r="D455" s="37" t="s">
        <v>1534</v>
      </c>
      <c r="E455" s="37" t="s">
        <v>169</v>
      </c>
      <c r="F455" s="37" t="s">
        <v>1497</v>
      </c>
      <c r="G455" s="37" t="s">
        <v>1497</v>
      </c>
      <c r="H455" s="92"/>
      <c r="I455" s="38" t="s">
        <v>679</v>
      </c>
      <c r="J455" s="153" t="s">
        <v>684</v>
      </c>
      <c r="K455" s="37" t="s">
        <v>671</v>
      </c>
      <c r="L455" s="37" t="s">
        <v>80</v>
      </c>
      <c r="M455" s="37" t="s">
        <v>672</v>
      </c>
      <c r="N455" s="37">
        <v>80111600</v>
      </c>
      <c r="O455" s="38" t="s">
        <v>685</v>
      </c>
      <c r="P455" s="37" t="s">
        <v>1461</v>
      </c>
      <c r="Q455" s="40">
        <v>44232</v>
      </c>
      <c r="R455" s="40"/>
      <c r="S455" s="74">
        <v>44236</v>
      </c>
      <c r="T455" s="37">
        <v>10</v>
      </c>
      <c r="U455" s="41" t="s">
        <v>83</v>
      </c>
      <c r="V455" s="110">
        <v>31000000</v>
      </c>
      <c r="W455" s="41">
        <v>3100000</v>
      </c>
      <c r="X455" s="73">
        <v>31000000</v>
      </c>
      <c r="Y455" s="38" t="s">
        <v>42</v>
      </c>
      <c r="Z455" s="38" t="s">
        <v>47</v>
      </c>
      <c r="AA455" s="122" t="s">
        <v>1522</v>
      </c>
      <c r="AB455" s="119">
        <v>468</v>
      </c>
      <c r="AC455" s="42" t="s">
        <v>49</v>
      </c>
      <c r="AD455" s="37" t="s">
        <v>1523</v>
      </c>
      <c r="AE455" s="41" t="s">
        <v>1344</v>
      </c>
      <c r="AF455" s="37" t="s">
        <v>76</v>
      </c>
    </row>
    <row r="456" spans="1:32" s="8" customFormat="1" ht="19.5" customHeight="1" x14ac:dyDescent="0.2">
      <c r="A456" s="37">
        <v>294</v>
      </c>
      <c r="B456" s="37" t="s">
        <v>33</v>
      </c>
      <c r="C456" s="37" t="s">
        <v>668</v>
      </c>
      <c r="D456" s="37" t="s">
        <v>1534</v>
      </c>
      <c r="E456" s="37" t="s">
        <v>169</v>
      </c>
      <c r="F456" s="37" t="s">
        <v>1497</v>
      </c>
      <c r="G456" s="37" t="s">
        <v>1497</v>
      </c>
      <c r="H456" s="92">
        <v>268000000</v>
      </c>
      <c r="I456" s="38" t="s">
        <v>686</v>
      </c>
      <c r="J456" s="153" t="s">
        <v>670</v>
      </c>
      <c r="K456" s="37" t="s">
        <v>671</v>
      </c>
      <c r="L456" s="37" t="s">
        <v>80</v>
      </c>
      <c r="M456" s="37" t="s">
        <v>672</v>
      </c>
      <c r="N456" s="37" t="s">
        <v>687</v>
      </c>
      <c r="O456" s="38" t="s">
        <v>688</v>
      </c>
      <c r="P456" s="37" t="s">
        <v>143</v>
      </c>
      <c r="Q456" s="74">
        <v>44331</v>
      </c>
      <c r="R456" s="74"/>
      <c r="S456" s="74">
        <v>44392</v>
      </c>
      <c r="T456" s="37">
        <v>7</v>
      </c>
      <c r="U456" s="41" t="s">
        <v>121</v>
      </c>
      <c r="V456" s="110">
        <v>120000000</v>
      </c>
      <c r="W456" s="41"/>
      <c r="X456" s="73">
        <f>120000000-50000000</f>
        <v>70000000</v>
      </c>
      <c r="Y456" s="38" t="s">
        <v>42</v>
      </c>
      <c r="Z456" s="38" t="s">
        <v>47</v>
      </c>
      <c r="AA456" s="122" t="s">
        <v>1522</v>
      </c>
      <c r="AB456" s="119">
        <v>470</v>
      </c>
      <c r="AC456" s="42" t="s">
        <v>49</v>
      </c>
      <c r="AD456" s="37" t="s">
        <v>1523</v>
      </c>
      <c r="AE456" s="37" t="s">
        <v>1532</v>
      </c>
      <c r="AF456" s="37" t="s">
        <v>76</v>
      </c>
    </row>
    <row r="457" spans="1:32" s="8" customFormat="1" ht="19.5" customHeight="1" x14ac:dyDescent="0.2">
      <c r="A457" s="37">
        <v>297</v>
      </c>
      <c r="B457" s="37" t="s">
        <v>33</v>
      </c>
      <c r="C457" s="37" t="s">
        <v>668</v>
      </c>
      <c r="D457" s="37" t="s">
        <v>1534</v>
      </c>
      <c r="E457" s="37" t="s">
        <v>169</v>
      </c>
      <c r="F457" s="37" t="s">
        <v>1497</v>
      </c>
      <c r="G457" s="37" t="s">
        <v>1497</v>
      </c>
      <c r="H457" s="92"/>
      <c r="I457" s="38" t="s">
        <v>686</v>
      </c>
      <c r="J457" s="153" t="s">
        <v>689</v>
      </c>
      <c r="K457" s="37" t="s">
        <v>671</v>
      </c>
      <c r="L457" s="37" t="s">
        <v>80</v>
      </c>
      <c r="M457" s="37" t="s">
        <v>672</v>
      </c>
      <c r="N457" s="37">
        <v>80111600</v>
      </c>
      <c r="O457" s="39" t="s">
        <v>690</v>
      </c>
      <c r="P457" s="37" t="s">
        <v>82</v>
      </c>
      <c r="Q457" s="40">
        <v>44232</v>
      </c>
      <c r="R457" s="40"/>
      <c r="S457" s="74">
        <v>44236</v>
      </c>
      <c r="T457" s="37">
        <v>10</v>
      </c>
      <c r="U457" s="41" t="s">
        <v>83</v>
      </c>
      <c r="V457" s="110">
        <v>40000000</v>
      </c>
      <c r="W457" s="41">
        <v>4000000</v>
      </c>
      <c r="X457" s="73">
        <v>40000000</v>
      </c>
      <c r="Y457" s="38" t="s">
        <v>42</v>
      </c>
      <c r="Z457" s="38" t="s">
        <v>47</v>
      </c>
      <c r="AA457" s="122" t="s">
        <v>1522</v>
      </c>
      <c r="AB457" s="119">
        <v>473</v>
      </c>
      <c r="AC457" s="42" t="s">
        <v>49</v>
      </c>
      <c r="AD457" s="37" t="s">
        <v>1523</v>
      </c>
      <c r="AE457" s="41" t="s">
        <v>1344</v>
      </c>
      <c r="AF457" s="37" t="s">
        <v>76</v>
      </c>
    </row>
    <row r="458" spans="1:32" s="8" customFormat="1" ht="19.5" customHeight="1" x14ac:dyDescent="0.2">
      <c r="A458" s="37">
        <v>298</v>
      </c>
      <c r="B458" s="37" t="s">
        <v>33</v>
      </c>
      <c r="C458" s="37" t="s">
        <v>668</v>
      </c>
      <c r="D458" s="37" t="s">
        <v>1534</v>
      </c>
      <c r="E458" s="37" t="s">
        <v>169</v>
      </c>
      <c r="F458" s="37" t="s">
        <v>1497</v>
      </c>
      <c r="G458" s="37" t="s">
        <v>1497</v>
      </c>
      <c r="H458" s="92"/>
      <c r="I458" s="38" t="s">
        <v>686</v>
      </c>
      <c r="J458" s="153" t="s">
        <v>691</v>
      </c>
      <c r="K458" s="37" t="s">
        <v>671</v>
      </c>
      <c r="L458" s="37" t="s">
        <v>80</v>
      </c>
      <c r="M458" s="37" t="s">
        <v>672</v>
      </c>
      <c r="N458" s="37">
        <v>80111600</v>
      </c>
      <c r="O458" s="39" t="s">
        <v>692</v>
      </c>
      <c r="P458" s="37" t="s">
        <v>82</v>
      </c>
      <c r="Q458" s="40">
        <v>44218</v>
      </c>
      <c r="R458" s="40"/>
      <c r="S458" s="74">
        <v>44222</v>
      </c>
      <c r="T458" s="37">
        <v>11</v>
      </c>
      <c r="U458" s="41" t="s">
        <v>83</v>
      </c>
      <c r="V458" s="110">
        <v>77000000</v>
      </c>
      <c r="W458" s="41">
        <v>7000000</v>
      </c>
      <c r="X458" s="73">
        <v>77000000</v>
      </c>
      <c r="Y458" s="38" t="s">
        <v>42</v>
      </c>
      <c r="Z458" s="38" t="s">
        <v>47</v>
      </c>
      <c r="AA458" s="122" t="s">
        <v>1522</v>
      </c>
      <c r="AB458" s="119">
        <v>474</v>
      </c>
      <c r="AC458" s="42" t="s">
        <v>49</v>
      </c>
      <c r="AD458" s="37" t="s">
        <v>1523</v>
      </c>
      <c r="AE458" s="41" t="s">
        <v>1344</v>
      </c>
      <c r="AF458" s="37" t="s">
        <v>76</v>
      </c>
    </row>
    <row r="459" spans="1:32" s="8" customFormat="1" ht="19.5" customHeight="1" x14ac:dyDescent="0.2">
      <c r="A459" s="37">
        <v>299</v>
      </c>
      <c r="B459" s="37" t="s">
        <v>33</v>
      </c>
      <c r="C459" s="37" t="s">
        <v>668</v>
      </c>
      <c r="D459" s="37" t="s">
        <v>1534</v>
      </c>
      <c r="E459" s="37" t="s">
        <v>169</v>
      </c>
      <c r="F459" s="37" t="s">
        <v>1497</v>
      </c>
      <c r="G459" s="37" t="s">
        <v>1497</v>
      </c>
      <c r="H459" s="92"/>
      <c r="I459" s="38" t="s">
        <v>686</v>
      </c>
      <c r="J459" s="153" t="s">
        <v>693</v>
      </c>
      <c r="K459" s="37" t="s">
        <v>671</v>
      </c>
      <c r="L459" s="37" t="s">
        <v>80</v>
      </c>
      <c r="M459" s="37" t="s">
        <v>672</v>
      </c>
      <c r="N459" s="37">
        <v>80111600</v>
      </c>
      <c r="O459" s="39" t="s">
        <v>694</v>
      </c>
      <c r="P459" s="37" t="s">
        <v>1461</v>
      </c>
      <c r="Q459" s="74">
        <v>44243</v>
      </c>
      <c r="R459" s="40"/>
      <c r="S459" s="74">
        <v>44246</v>
      </c>
      <c r="T459" s="37">
        <v>10</v>
      </c>
      <c r="U459" s="41" t="s">
        <v>83</v>
      </c>
      <c r="V459" s="110">
        <v>31000000</v>
      </c>
      <c r="W459" s="41">
        <v>3100000</v>
      </c>
      <c r="X459" s="73">
        <v>31000000</v>
      </c>
      <c r="Y459" s="38" t="s">
        <v>42</v>
      </c>
      <c r="Z459" s="38" t="s">
        <v>47</v>
      </c>
      <c r="AA459" s="122" t="s">
        <v>1522</v>
      </c>
      <c r="AB459" s="119">
        <v>475</v>
      </c>
      <c r="AC459" s="42" t="s">
        <v>49</v>
      </c>
      <c r="AD459" s="37" t="s">
        <v>1523</v>
      </c>
      <c r="AE459" s="41" t="s">
        <v>1344</v>
      </c>
      <c r="AF459" s="37" t="s">
        <v>76</v>
      </c>
    </row>
    <row r="460" spans="1:32" s="8" customFormat="1" ht="19.5" customHeight="1" x14ac:dyDescent="0.2">
      <c r="A460" s="37">
        <v>300</v>
      </c>
      <c r="B460" s="37" t="s">
        <v>33</v>
      </c>
      <c r="C460" s="37" t="s">
        <v>668</v>
      </c>
      <c r="D460" s="37" t="s">
        <v>1534</v>
      </c>
      <c r="E460" s="37" t="s">
        <v>169</v>
      </c>
      <c r="F460" s="37" t="s">
        <v>1497</v>
      </c>
      <c r="G460" s="37" t="s">
        <v>1497</v>
      </c>
      <c r="H460" s="92">
        <v>316400000</v>
      </c>
      <c r="I460" s="38" t="s">
        <v>695</v>
      </c>
      <c r="J460" s="153" t="s">
        <v>670</v>
      </c>
      <c r="K460" s="37" t="s">
        <v>671</v>
      </c>
      <c r="L460" s="37" t="s">
        <v>80</v>
      </c>
      <c r="M460" s="37" t="s">
        <v>672</v>
      </c>
      <c r="N460" s="37" t="s">
        <v>696</v>
      </c>
      <c r="O460" s="39" t="s">
        <v>697</v>
      </c>
      <c r="P460" s="37" t="s">
        <v>134</v>
      </c>
      <c r="Q460" s="74">
        <v>44331</v>
      </c>
      <c r="R460" s="40"/>
      <c r="S460" s="74">
        <v>44379</v>
      </c>
      <c r="T460" s="157">
        <v>7</v>
      </c>
      <c r="U460" s="41" t="s">
        <v>121</v>
      </c>
      <c r="V460" s="110">
        <v>170000000</v>
      </c>
      <c r="W460" s="41"/>
      <c r="X460" s="73">
        <f>170000000-70000000</f>
        <v>100000000</v>
      </c>
      <c r="Y460" s="38" t="s">
        <v>42</v>
      </c>
      <c r="Z460" s="38" t="s">
        <v>47</v>
      </c>
      <c r="AA460" s="122" t="s">
        <v>1522</v>
      </c>
      <c r="AB460" s="119">
        <v>476</v>
      </c>
      <c r="AC460" s="42" t="s">
        <v>49</v>
      </c>
      <c r="AD460" s="37" t="s">
        <v>1523</v>
      </c>
      <c r="AE460" s="41" t="s">
        <v>430</v>
      </c>
      <c r="AF460" s="37" t="s">
        <v>76</v>
      </c>
    </row>
    <row r="461" spans="1:32" s="8" customFormat="1" ht="19.5" customHeight="1" x14ac:dyDescent="0.2">
      <c r="A461" s="37">
        <v>303</v>
      </c>
      <c r="B461" s="37" t="s">
        <v>33</v>
      </c>
      <c r="C461" s="37" t="s">
        <v>668</v>
      </c>
      <c r="D461" s="37" t="s">
        <v>1534</v>
      </c>
      <c r="E461" s="37" t="s">
        <v>169</v>
      </c>
      <c r="F461" s="37" t="s">
        <v>1497</v>
      </c>
      <c r="G461" s="37" t="s">
        <v>1497</v>
      </c>
      <c r="H461" s="92"/>
      <c r="I461" s="38" t="s">
        <v>695</v>
      </c>
      <c r="J461" s="141" t="s">
        <v>698</v>
      </c>
      <c r="K461" s="37" t="s">
        <v>671</v>
      </c>
      <c r="L461" s="37" t="s">
        <v>80</v>
      </c>
      <c r="M461" s="37" t="s">
        <v>672</v>
      </c>
      <c r="N461" s="37">
        <v>80111600</v>
      </c>
      <c r="O461" s="38" t="s">
        <v>690</v>
      </c>
      <c r="P461" s="37" t="s">
        <v>82</v>
      </c>
      <c r="Q461" s="74">
        <v>44237</v>
      </c>
      <c r="R461" s="40"/>
      <c r="S461" s="74">
        <v>44238</v>
      </c>
      <c r="T461" s="37">
        <v>10</v>
      </c>
      <c r="U461" s="41" t="s">
        <v>83</v>
      </c>
      <c r="V461" s="110">
        <v>40000000</v>
      </c>
      <c r="W461" s="41">
        <v>4000000</v>
      </c>
      <c r="X461" s="73">
        <v>40000000</v>
      </c>
      <c r="Y461" s="38" t="s">
        <v>42</v>
      </c>
      <c r="Z461" s="38" t="s">
        <v>47</v>
      </c>
      <c r="AA461" s="122" t="s">
        <v>1522</v>
      </c>
      <c r="AB461" s="119">
        <v>479</v>
      </c>
      <c r="AC461" s="42" t="s">
        <v>49</v>
      </c>
      <c r="AD461" s="37" t="s">
        <v>1523</v>
      </c>
      <c r="AE461" s="41" t="s">
        <v>1344</v>
      </c>
      <c r="AF461" s="37" t="s">
        <v>76</v>
      </c>
    </row>
    <row r="462" spans="1:32" s="8" customFormat="1" ht="19.5" customHeight="1" x14ac:dyDescent="0.2">
      <c r="A462" s="37">
        <v>286</v>
      </c>
      <c r="B462" s="37" t="s">
        <v>33</v>
      </c>
      <c r="C462" s="37" t="s">
        <v>668</v>
      </c>
      <c r="D462" s="37" t="s">
        <v>1534</v>
      </c>
      <c r="E462" s="37" t="s">
        <v>169</v>
      </c>
      <c r="F462" s="37" t="s">
        <v>1497</v>
      </c>
      <c r="G462" s="37" t="s">
        <v>1497</v>
      </c>
      <c r="H462" s="92"/>
      <c r="I462" s="38" t="s">
        <v>695</v>
      </c>
      <c r="J462" s="153" t="s">
        <v>699</v>
      </c>
      <c r="K462" s="37" t="s">
        <v>671</v>
      </c>
      <c r="L462" s="37" t="s">
        <v>80</v>
      </c>
      <c r="M462" s="37" t="s">
        <v>672</v>
      </c>
      <c r="N462" s="37">
        <v>80111600</v>
      </c>
      <c r="O462" s="38" t="s">
        <v>700</v>
      </c>
      <c r="P462" s="37" t="s">
        <v>82</v>
      </c>
      <c r="Q462" s="74">
        <v>44224</v>
      </c>
      <c r="R462" s="40"/>
      <c r="S462" s="74">
        <v>44225</v>
      </c>
      <c r="T462" s="37">
        <v>11</v>
      </c>
      <c r="U462" s="41" t="s">
        <v>83</v>
      </c>
      <c r="V462" s="110">
        <v>90200000</v>
      </c>
      <c r="W462" s="41">
        <v>8200000</v>
      </c>
      <c r="X462" s="73">
        <v>90200000</v>
      </c>
      <c r="Y462" s="38" t="s">
        <v>42</v>
      </c>
      <c r="Z462" s="38" t="s">
        <v>47</v>
      </c>
      <c r="AA462" s="122" t="s">
        <v>1522</v>
      </c>
      <c r="AB462" s="119">
        <v>480</v>
      </c>
      <c r="AC462" s="42" t="s">
        <v>49</v>
      </c>
      <c r="AD462" s="37" t="s">
        <v>1523</v>
      </c>
      <c r="AE462" s="41" t="s">
        <v>1344</v>
      </c>
      <c r="AF462" s="37" t="s">
        <v>76</v>
      </c>
    </row>
    <row r="463" spans="1:32" s="8" customFormat="1" ht="19.5" customHeight="1" x14ac:dyDescent="0.2">
      <c r="A463" s="37">
        <v>306</v>
      </c>
      <c r="B463" s="37" t="s">
        <v>33</v>
      </c>
      <c r="C463" s="37" t="s">
        <v>668</v>
      </c>
      <c r="D463" s="37" t="s">
        <v>1534</v>
      </c>
      <c r="E463" s="37" t="s">
        <v>169</v>
      </c>
      <c r="F463" s="37" t="s">
        <v>1497</v>
      </c>
      <c r="G463" s="37" t="s">
        <v>1497</v>
      </c>
      <c r="H463" s="92"/>
      <c r="I463" s="38" t="s">
        <v>695</v>
      </c>
      <c r="J463" s="153" t="s">
        <v>701</v>
      </c>
      <c r="K463" s="37" t="s">
        <v>671</v>
      </c>
      <c r="L463" s="37" t="s">
        <v>80</v>
      </c>
      <c r="M463" s="37" t="s">
        <v>672</v>
      </c>
      <c r="N463" s="37">
        <v>80111600</v>
      </c>
      <c r="O463" s="38" t="s">
        <v>702</v>
      </c>
      <c r="P463" s="37" t="s">
        <v>1461</v>
      </c>
      <c r="Q463" s="74">
        <v>44231</v>
      </c>
      <c r="R463" s="40"/>
      <c r="S463" s="74">
        <v>44236</v>
      </c>
      <c r="T463" s="37">
        <v>6</v>
      </c>
      <c r="U463" s="41" t="s">
        <v>83</v>
      </c>
      <c r="V463" s="110">
        <v>16200000</v>
      </c>
      <c r="W463" s="41">
        <v>2700000</v>
      </c>
      <c r="X463" s="73">
        <f>16200000-2200000</f>
        <v>14000000</v>
      </c>
      <c r="Y463" s="38" t="s">
        <v>42</v>
      </c>
      <c r="Z463" s="38" t="s">
        <v>47</v>
      </c>
      <c r="AA463" s="122" t="s">
        <v>1522</v>
      </c>
      <c r="AB463" s="119">
        <v>482</v>
      </c>
      <c r="AC463" s="42" t="s">
        <v>49</v>
      </c>
      <c r="AD463" s="37" t="s">
        <v>1523</v>
      </c>
      <c r="AE463" s="41" t="s">
        <v>1344</v>
      </c>
      <c r="AF463" s="37" t="s">
        <v>76</v>
      </c>
    </row>
    <row r="464" spans="1:32" s="8" customFormat="1" ht="19.5" customHeight="1" x14ac:dyDescent="0.2">
      <c r="A464" s="37">
        <v>307</v>
      </c>
      <c r="B464" s="37" t="s">
        <v>33</v>
      </c>
      <c r="C464" s="37" t="s">
        <v>668</v>
      </c>
      <c r="D464" s="37" t="s">
        <v>1534</v>
      </c>
      <c r="E464" s="37" t="s">
        <v>169</v>
      </c>
      <c r="F464" s="37" t="s">
        <v>1497</v>
      </c>
      <c r="G464" s="37" t="s">
        <v>1497</v>
      </c>
      <c r="H464" s="92">
        <v>240900000</v>
      </c>
      <c r="I464" s="38" t="s">
        <v>703</v>
      </c>
      <c r="J464" s="153" t="s">
        <v>670</v>
      </c>
      <c r="K464" s="37" t="s">
        <v>671</v>
      </c>
      <c r="L464" s="37" t="s">
        <v>80</v>
      </c>
      <c r="M464" s="37" t="s">
        <v>672</v>
      </c>
      <c r="N464" s="37">
        <v>72101509</v>
      </c>
      <c r="O464" s="38" t="s">
        <v>704</v>
      </c>
      <c r="P464" s="37" t="s">
        <v>134</v>
      </c>
      <c r="Q464" s="74">
        <v>44312</v>
      </c>
      <c r="R464" s="74"/>
      <c r="S464" s="74">
        <v>44377</v>
      </c>
      <c r="T464" s="157">
        <v>10</v>
      </c>
      <c r="U464" s="41" t="s">
        <v>121</v>
      </c>
      <c r="V464" s="110">
        <f>100000000+30000000+40000000+35000000+48000000</f>
        <v>253000000</v>
      </c>
      <c r="W464" s="41"/>
      <c r="X464" s="73">
        <f>100000000+30000000+40000000+35000000+48000000</f>
        <v>253000000</v>
      </c>
      <c r="Y464" s="38" t="s">
        <v>42</v>
      </c>
      <c r="Z464" s="38" t="s">
        <v>47</v>
      </c>
      <c r="AA464" s="122" t="s">
        <v>1522</v>
      </c>
      <c r="AB464" s="119">
        <v>483</v>
      </c>
      <c r="AC464" s="42" t="s">
        <v>49</v>
      </c>
      <c r="AD464" s="37" t="s">
        <v>1523</v>
      </c>
      <c r="AE464" s="37" t="s">
        <v>1532</v>
      </c>
      <c r="AF464" s="37" t="s">
        <v>76</v>
      </c>
    </row>
    <row r="465" spans="1:32" s="8" customFormat="1" ht="19.5" customHeight="1" x14ac:dyDescent="0.2">
      <c r="A465" s="37">
        <v>308</v>
      </c>
      <c r="B465" s="37" t="s">
        <v>33</v>
      </c>
      <c r="C465" s="37" t="s">
        <v>668</v>
      </c>
      <c r="D465" s="37" t="s">
        <v>1534</v>
      </c>
      <c r="E465" s="37" t="s">
        <v>169</v>
      </c>
      <c r="F465" s="37" t="s">
        <v>1497</v>
      </c>
      <c r="G465" s="37" t="s">
        <v>1497</v>
      </c>
      <c r="H465" s="92"/>
      <c r="I465" s="38" t="s">
        <v>703</v>
      </c>
      <c r="J465" s="153" t="s">
        <v>705</v>
      </c>
      <c r="K465" s="37" t="s">
        <v>671</v>
      </c>
      <c r="L465" s="37" t="s">
        <v>80</v>
      </c>
      <c r="M465" s="37" t="s">
        <v>672</v>
      </c>
      <c r="N465" s="37">
        <v>80111600</v>
      </c>
      <c r="O465" s="39" t="s">
        <v>706</v>
      </c>
      <c r="P465" s="37" t="s">
        <v>82</v>
      </c>
      <c r="Q465" s="74">
        <v>44300</v>
      </c>
      <c r="R465" s="40"/>
      <c r="S465" s="74">
        <v>44302</v>
      </c>
      <c r="T465" s="37">
        <v>6</v>
      </c>
      <c r="U465" s="41" t="s">
        <v>83</v>
      </c>
      <c r="V465" s="110">
        <v>27600000</v>
      </c>
      <c r="W465" s="41">
        <v>4600000</v>
      </c>
      <c r="X465" s="73">
        <v>27600000</v>
      </c>
      <c r="Y465" s="38" t="s">
        <v>42</v>
      </c>
      <c r="Z465" s="38" t="s">
        <v>47</v>
      </c>
      <c r="AA465" s="122" t="s">
        <v>1522</v>
      </c>
      <c r="AB465" s="119">
        <v>484</v>
      </c>
      <c r="AC465" s="42" t="s">
        <v>49</v>
      </c>
      <c r="AD465" s="37" t="s">
        <v>1523</v>
      </c>
      <c r="AE465" s="41" t="s">
        <v>1344</v>
      </c>
      <c r="AF465" s="37" t="s">
        <v>76</v>
      </c>
    </row>
    <row r="466" spans="1:32" s="8" customFormat="1" ht="19.5" customHeight="1" x14ac:dyDescent="0.2">
      <c r="A466" s="37">
        <v>310</v>
      </c>
      <c r="B466" s="37" t="s">
        <v>33</v>
      </c>
      <c r="C466" s="37" t="s">
        <v>668</v>
      </c>
      <c r="D466" s="37" t="s">
        <v>1534</v>
      </c>
      <c r="E466" s="37" t="s">
        <v>169</v>
      </c>
      <c r="F466" s="37" t="s">
        <v>1497</v>
      </c>
      <c r="G466" s="37" t="s">
        <v>1497</v>
      </c>
      <c r="H466" s="92"/>
      <c r="I466" s="38" t="s">
        <v>703</v>
      </c>
      <c r="J466" s="153" t="s">
        <v>675</v>
      </c>
      <c r="K466" s="37" t="s">
        <v>671</v>
      </c>
      <c r="L466" s="37" t="s">
        <v>80</v>
      </c>
      <c r="M466" s="37" t="s">
        <v>672</v>
      </c>
      <c r="N466" s="37">
        <v>80111600</v>
      </c>
      <c r="O466" s="39" t="s">
        <v>707</v>
      </c>
      <c r="P466" s="37" t="s">
        <v>82</v>
      </c>
      <c r="Q466" s="74">
        <v>44229</v>
      </c>
      <c r="R466" s="40"/>
      <c r="S466" s="74">
        <v>44235</v>
      </c>
      <c r="T466" s="37">
        <v>9</v>
      </c>
      <c r="U466" s="41" t="s">
        <v>83</v>
      </c>
      <c r="V466" s="110">
        <v>80300000</v>
      </c>
      <c r="W466" s="41">
        <v>7300000</v>
      </c>
      <c r="X466" s="73">
        <v>80300000</v>
      </c>
      <c r="Y466" s="38" t="s">
        <v>42</v>
      </c>
      <c r="Z466" s="38" t="s">
        <v>47</v>
      </c>
      <c r="AA466" s="122" t="s">
        <v>1522</v>
      </c>
      <c r="AB466" s="119">
        <v>486</v>
      </c>
      <c r="AC466" s="42" t="s">
        <v>49</v>
      </c>
      <c r="AD466" s="37" t="s">
        <v>1523</v>
      </c>
      <c r="AE466" s="41" t="s">
        <v>1344</v>
      </c>
      <c r="AF466" s="37" t="s">
        <v>76</v>
      </c>
    </row>
    <row r="467" spans="1:32" s="8" customFormat="1" ht="19.5" customHeight="1" x14ac:dyDescent="0.2">
      <c r="A467" s="37">
        <v>321</v>
      </c>
      <c r="B467" s="37" t="s">
        <v>33</v>
      </c>
      <c r="C467" s="37" t="s">
        <v>668</v>
      </c>
      <c r="D467" s="37" t="s">
        <v>1534</v>
      </c>
      <c r="E467" s="37" t="s">
        <v>169</v>
      </c>
      <c r="F467" s="37" t="s">
        <v>1497</v>
      </c>
      <c r="G467" s="37" t="s">
        <v>1497</v>
      </c>
      <c r="H467" s="92"/>
      <c r="I467" s="38" t="s">
        <v>703</v>
      </c>
      <c r="J467" s="153" t="s">
        <v>677</v>
      </c>
      <c r="K467" s="37" t="s">
        <v>671</v>
      </c>
      <c r="L467" s="37" t="s">
        <v>80</v>
      </c>
      <c r="M467" s="37" t="s">
        <v>672</v>
      </c>
      <c r="N467" s="37">
        <v>80111600</v>
      </c>
      <c r="O467" s="38" t="s">
        <v>708</v>
      </c>
      <c r="P467" s="37" t="s">
        <v>1461</v>
      </c>
      <c r="Q467" s="74">
        <v>44244</v>
      </c>
      <c r="R467" s="40"/>
      <c r="S467" s="74">
        <v>44245</v>
      </c>
      <c r="T467" s="37">
        <v>10</v>
      </c>
      <c r="U467" s="41" t="s">
        <v>83</v>
      </c>
      <c r="V467" s="110">
        <v>33000000</v>
      </c>
      <c r="W467" s="41">
        <v>3300000</v>
      </c>
      <c r="X467" s="73">
        <v>33000000</v>
      </c>
      <c r="Y467" s="38" t="s">
        <v>42</v>
      </c>
      <c r="Z467" s="38" t="s">
        <v>47</v>
      </c>
      <c r="AA467" s="122" t="s">
        <v>1522</v>
      </c>
      <c r="AB467" s="119">
        <v>488</v>
      </c>
      <c r="AC467" s="42" t="s">
        <v>49</v>
      </c>
      <c r="AD467" s="37" t="s">
        <v>1523</v>
      </c>
      <c r="AE467" s="41" t="s">
        <v>1344</v>
      </c>
      <c r="AF467" s="37" t="s">
        <v>76</v>
      </c>
    </row>
    <row r="468" spans="1:32" s="8" customFormat="1" ht="19.5" customHeight="1" x14ac:dyDescent="0.2">
      <c r="A468" s="37">
        <v>318</v>
      </c>
      <c r="B468" s="37" t="s">
        <v>33</v>
      </c>
      <c r="C468" s="37" t="s">
        <v>668</v>
      </c>
      <c r="D468" s="37" t="s">
        <v>1534</v>
      </c>
      <c r="E468" s="37" t="s">
        <v>169</v>
      </c>
      <c r="F468" s="37" t="s">
        <v>1497</v>
      </c>
      <c r="G468" s="37" t="s">
        <v>1497</v>
      </c>
      <c r="H468" s="92">
        <v>92500000</v>
      </c>
      <c r="I468" s="38" t="s">
        <v>709</v>
      </c>
      <c r="J468" s="153" t="s">
        <v>670</v>
      </c>
      <c r="K468" s="37" t="s">
        <v>671</v>
      </c>
      <c r="L468" s="37" t="s">
        <v>80</v>
      </c>
      <c r="M468" s="37" t="s">
        <v>672</v>
      </c>
      <c r="N468" s="37">
        <v>50192700</v>
      </c>
      <c r="O468" s="38" t="s">
        <v>710</v>
      </c>
      <c r="P468" s="37" t="s">
        <v>134</v>
      </c>
      <c r="Q468" s="74">
        <v>44378</v>
      </c>
      <c r="R468" s="74"/>
      <c r="S468" s="74">
        <v>44408</v>
      </c>
      <c r="T468" s="157">
        <v>6</v>
      </c>
      <c r="U468" s="41" t="s">
        <v>139</v>
      </c>
      <c r="V468" s="110">
        <v>20000000</v>
      </c>
      <c r="W468" s="41"/>
      <c r="X468" s="73">
        <v>20000000</v>
      </c>
      <c r="Y468" s="38" t="s">
        <v>42</v>
      </c>
      <c r="Z468" s="38" t="s">
        <v>47</v>
      </c>
      <c r="AA468" s="122" t="s">
        <v>1522</v>
      </c>
      <c r="AB468" s="119">
        <v>489</v>
      </c>
      <c r="AC468" s="42" t="s">
        <v>49</v>
      </c>
      <c r="AD468" s="37" t="s">
        <v>1523</v>
      </c>
      <c r="AE468" s="37" t="s">
        <v>1532</v>
      </c>
      <c r="AF468" s="37" t="s">
        <v>76</v>
      </c>
    </row>
    <row r="469" spans="1:32" s="8" customFormat="1" ht="19.5" customHeight="1" x14ac:dyDescent="0.2">
      <c r="A469" s="37">
        <v>313</v>
      </c>
      <c r="B469" s="37" t="s">
        <v>33</v>
      </c>
      <c r="C469" s="37" t="s">
        <v>668</v>
      </c>
      <c r="D469" s="37" t="s">
        <v>1534</v>
      </c>
      <c r="E469" s="37" t="s">
        <v>169</v>
      </c>
      <c r="F469" s="37" t="s">
        <v>1497</v>
      </c>
      <c r="G469" s="37" t="s">
        <v>1497</v>
      </c>
      <c r="H469" s="92"/>
      <c r="I469" s="38" t="s">
        <v>709</v>
      </c>
      <c r="J469" s="153" t="s">
        <v>711</v>
      </c>
      <c r="K469" s="37" t="s">
        <v>671</v>
      </c>
      <c r="L469" s="37" t="s">
        <v>80</v>
      </c>
      <c r="M469" s="37" t="s">
        <v>672</v>
      </c>
      <c r="N469" s="37">
        <v>80111600</v>
      </c>
      <c r="O469" s="39" t="s">
        <v>706</v>
      </c>
      <c r="P469" s="37" t="s">
        <v>82</v>
      </c>
      <c r="Q469" s="74">
        <v>44250</v>
      </c>
      <c r="R469" s="40"/>
      <c r="S469" s="74">
        <v>44253</v>
      </c>
      <c r="T469" s="37">
        <v>10</v>
      </c>
      <c r="U469" s="41" t="s">
        <v>83</v>
      </c>
      <c r="V469" s="110">
        <v>46000000</v>
      </c>
      <c r="W469" s="41">
        <v>4600000</v>
      </c>
      <c r="X469" s="73">
        <v>46000000</v>
      </c>
      <c r="Y469" s="38" t="s">
        <v>42</v>
      </c>
      <c r="Z469" s="38" t="s">
        <v>47</v>
      </c>
      <c r="AA469" s="122" t="s">
        <v>1522</v>
      </c>
      <c r="AB469" s="119">
        <v>490</v>
      </c>
      <c r="AC469" s="42" t="s">
        <v>49</v>
      </c>
      <c r="AD469" s="37" t="s">
        <v>1523</v>
      </c>
      <c r="AE469" s="41" t="s">
        <v>1344</v>
      </c>
      <c r="AF469" s="37" t="s">
        <v>76</v>
      </c>
    </row>
    <row r="470" spans="1:32" s="8" customFormat="1" ht="19.5" customHeight="1" x14ac:dyDescent="0.2">
      <c r="A470" s="37">
        <v>316</v>
      </c>
      <c r="B470" s="37" t="s">
        <v>33</v>
      </c>
      <c r="C470" s="37" t="s">
        <v>668</v>
      </c>
      <c r="D470" s="37" t="s">
        <v>1534</v>
      </c>
      <c r="E470" s="37" t="s">
        <v>169</v>
      </c>
      <c r="F470" s="37" t="s">
        <v>1497</v>
      </c>
      <c r="G470" s="37" t="s">
        <v>1497</v>
      </c>
      <c r="H470" s="92"/>
      <c r="I470" s="38" t="s">
        <v>709</v>
      </c>
      <c r="J470" s="153" t="s">
        <v>682</v>
      </c>
      <c r="K470" s="37" t="s">
        <v>671</v>
      </c>
      <c r="L470" s="37" t="s">
        <v>80</v>
      </c>
      <c r="M470" s="37" t="s">
        <v>672</v>
      </c>
      <c r="N470" s="37">
        <v>80111600</v>
      </c>
      <c r="O470" s="38" t="s">
        <v>712</v>
      </c>
      <c r="P470" s="37" t="s">
        <v>1461</v>
      </c>
      <c r="Q470" s="40">
        <v>44232</v>
      </c>
      <c r="R470" s="40"/>
      <c r="S470" s="74">
        <v>44236</v>
      </c>
      <c r="T470" s="37">
        <v>10</v>
      </c>
      <c r="U470" s="41" t="s">
        <v>83</v>
      </c>
      <c r="V470" s="110">
        <v>26500000</v>
      </c>
      <c r="W470" s="41">
        <v>2650000</v>
      </c>
      <c r="X470" s="73">
        <v>26500000</v>
      </c>
      <c r="Y470" s="38" t="s">
        <v>42</v>
      </c>
      <c r="Z470" s="38" t="s">
        <v>47</v>
      </c>
      <c r="AA470" s="122" t="s">
        <v>1522</v>
      </c>
      <c r="AB470" s="119">
        <v>492</v>
      </c>
      <c r="AC470" s="42" t="s">
        <v>49</v>
      </c>
      <c r="AD470" s="37" t="s">
        <v>1523</v>
      </c>
      <c r="AE470" s="41" t="s">
        <v>1344</v>
      </c>
      <c r="AF470" s="37" t="s">
        <v>76</v>
      </c>
    </row>
    <row r="471" spans="1:32" s="8" customFormat="1" ht="19.5" customHeight="1" x14ac:dyDescent="0.2">
      <c r="A471" s="37">
        <v>324</v>
      </c>
      <c r="B471" s="37" t="s">
        <v>33</v>
      </c>
      <c r="C471" s="37" t="s">
        <v>668</v>
      </c>
      <c r="D471" s="37" t="s">
        <v>1534</v>
      </c>
      <c r="E471" s="37" t="s">
        <v>169</v>
      </c>
      <c r="F471" s="37" t="s">
        <v>1497</v>
      </c>
      <c r="G471" s="37" t="s">
        <v>1497</v>
      </c>
      <c r="H471" s="92">
        <v>314223666.24219561</v>
      </c>
      <c r="I471" s="38" t="s">
        <v>713</v>
      </c>
      <c r="J471" s="37" t="s">
        <v>689</v>
      </c>
      <c r="K471" s="37" t="s">
        <v>671</v>
      </c>
      <c r="L471" s="37" t="s">
        <v>80</v>
      </c>
      <c r="M471" s="37" t="s">
        <v>672</v>
      </c>
      <c r="N471" s="37" t="s">
        <v>687</v>
      </c>
      <c r="O471" s="38" t="s">
        <v>714</v>
      </c>
      <c r="P471" s="37" t="s">
        <v>143</v>
      </c>
      <c r="Q471" s="74">
        <v>44231</v>
      </c>
      <c r="R471" s="40"/>
      <c r="S471" s="74">
        <v>44261</v>
      </c>
      <c r="T471" s="157">
        <v>3</v>
      </c>
      <c r="U471" s="41" t="s">
        <v>144</v>
      </c>
      <c r="V471" s="110">
        <v>268223666.24219561</v>
      </c>
      <c r="W471" s="41"/>
      <c r="X471" s="73">
        <f>268223666-22931451</f>
        <v>245292215</v>
      </c>
      <c r="Y471" s="38" t="s">
        <v>42</v>
      </c>
      <c r="Z471" s="38" t="s">
        <v>47</v>
      </c>
      <c r="AA471" s="122" t="s">
        <v>1522</v>
      </c>
      <c r="AB471" s="119">
        <v>494</v>
      </c>
      <c r="AC471" s="42" t="s">
        <v>49</v>
      </c>
      <c r="AD471" s="37" t="s">
        <v>1523</v>
      </c>
      <c r="AE471" s="37" t="s">
        <v>1532</v>
      </c>
      <c r="AF471" s="37" t="s">
        <v>76</v>
      </c>
    </row>
    <row r="472" spans="1:32" s="8" customFormat="1" ht="19.5" customHeight="1" x14ac:dyDescent="0.2">
      <c r="A472" s="37">
        <v>355</v>
      </c>
      <c r="B472" s="37" t="s">
        <v>33</v>
      </c>
      <c r="C472" s="37" t="s">
        <v>668</v>
      </c>
      <c r="D472" s="37" t="s">
        <v>1534</v>
      </c>
      <c r="E472" s="37" t="s">
        <v>169</v>
      </c>
      <c r="F472" s="37" t="s">
        <v>1497</v>
      </c>
      <c r="G472" s="37" t="s">
        <v>1497</v>
      </c>
      <c r="H472" s="92"/>
      <c r="I472" s="38" t="s">
        <v>713</v>
      </c>
      <c r="J472" s="38" t="s">
        <v>670</v>
      </c>
      <c r="K472" s="37" t="s">
        <v>671</v>
      </c>
      <c r="L472" s="37" t="s">
        <v>80</v>
      </c>
      <c r="M472" s="37" t="s">
        <v>672</v>
      </c>
      <c r="N472" s="37">
        <v>80111600</v>
      </c>
      <c r="O472" s="38" t="s">
        <v>706</v>
      </c>
      <c r="P472" s="37" t="s">
        <v>82</v>
      </c>
      <c r="Q472" s="40">
        <v>44243</v>
      </c>
      <c r="R472" s="40"/>
      <c r="S472" s="74">
        <v>44245</v>
      </c>
      <c r="T472" s="37">
        <v>10</v>
      </c>
      <c r="U472" s="41" t="s">
        <v>83</v>
      </c>
      <c r="V472" s="110">
        <v>46000000</v>
      </c>
      <c r="W472" s="41">
        <v>4600000</v>
      </c>
      <c r="X472" s="73">
        <v>46000000</v>
      </c>
      <c r="Y472" s="38" t="s">
        <v>42</v>
      </c>
      <c r="Z472" s="38" t="s">
        <v>47</v>
      </c>
      <c r="AA472" s="122" t="s">
        <v>1522</v>
      </c>
      <c r="AB472" s="119">
        <v>495</v>
      </c>
      <c r="AC472" s="42" t="s">
        <v>49</v>
      </c>
      <c r="AD472" s="37" t="s">
        <v>1523</v>
      </c>
      <c r="AE472" s="41" t="s">
        <v>1344</v>
      </c>
      <c r="AF472" s="37" t="s">
        <v>76</v>
      </c>
    </row>
    <row r="473" spans="1:32" s="8" customFormat="1" ht="19.5" customHeight="1" x14ac:dyDescent="0.2">
      <c r="A473" s="37">
        <v>332</v>
      </c>
      <c r="B473" s="37" t="s">
        <v>33</v>
      </c>
      <c r="C473" s="37" t="s">
        <v>668</v>
      </c>
      <c r="D473" s="37" t="s">
        <v>1534</v>
      </c>
      <c r="E473" s="37" t="s">
        <v>169</v>
      </c>
      <c r="F473" s="37" t="s">
        <v>1497</v>
      </c>
      <c r="G473" s="37" t="s">
        <v>1497</v>
      </c>
      <c r="H473" s="92"/>
      <c r="I473" s="38" t="s">
        <v>716</v>
      </c>
      <c r="J473" s="153" t="s">
        <v>698</v>
      </c>
      <c r="K473" s="37" t="s">
        <v>671</v>
      </c>
      <c r="L473" s="37" t="s">
        <v>80</v>
      </c>
      <c r="M473" s="37" t="s">
        <v>672</v>
      </c>
      <c r="N473" s="37">
        <v>80111600</v>
      </c>
      <c r="O473" s="38" t="s">
        <v>676</v>
      </c>
      <c r="P473" s="37" t="s">
        <v>82</v>
      </c>
      <c r="Q473" s="74">
        <v>44253</v>
      </c>
      <c r="R473" s="40"/>
      <c r="S473" s="74">
        <v>44258</v>
      </c>
      <c r="T473" s="37">
        <v>8</v>
      </c>
      <c r="U473" s="41" t="s">
        <v>83</v>
      </c>
      <c r="V473" s="110">
        <v>40000000</v>
      </c>
      <c r="W473" s="41">
        <v>4000000</v>
      </c>
      <c r="X473" s="73">
        <v>40000000</v>
      </c>
      <c r="Y473" s="38" t="s">
        <v>42</v>
      </c>
      <c r="Z473" s="38" t="s">
        <v>47</v>
      </c>
      <c r="AA473" s="122" t="s">
        <v>1522</v>
      </c>
      <c r="AB473" s="119">
        <v>502</v>
      </c>
      <c r="AC473" s="42" t="s">
        <v>49</v>
      </c>
      <c r="AD473" s="37" t="s">
        <v>1523</v>
      </c>
      <c r="AE473" s="41" t="s">
        <v>1344</v>
      </c>
      <c r="AF473" s="37" t="s">
        <v>76</v>
      </c>
    </row>
    <row r="474" spans="1:32" s="8" customFormat="1" ht="19.5" customHeight="1" x14ac:dyDescent="0.2">
      <c r="A474" s="37">
        <v>351</v>
      </c>
      <c r="B474" s="37" t="s">
        <v>33</v>
      </c>
      <c r="C474" s="37" t="s">
        <v>668</v>
      </c>
      <c r="D474" s="37" t="s">
        <v>1534</v>
      </c>
      <c r="E474" s="37" t="s">
        <v>169</v>
      </c>
      <c r="F474" s="37" t="s">
        <v>1497</v>
      </c>
      <c r="G474" s="37" t="s">
        <v>1497</v>
      </c>
      <c r="H474" s="92"/>
      <c r="I474" s="38" t="s">
        <v>716</v>
      </c>
      <c r="J474" s="153" t="s">
        <v>718</v>
      </c>
      <c r="K474" s="37" t="s">
        <v>671</v>
      </c>
      <c r="L474" s="37" t="s">
        <v>80</v>
      </c>
      <c r="M474" s="37" t="s">
        <v>672</v>
      </c>
      <c r="N474" s="37">
        <v>80111600</v>
      </c>
      <c r="O474" s="39" t="s">
        <v>719</v>
      </c>
      <c r="P474" s="37" t="s">
        <v>82</v>
      </c>
      <c r="Q474" s="74">
        <v>44250</v>
      </c>
      <c r="R474" s="40"/>
      <c r="S474" s="40">
        <v>44253</v>
      </c>
      <c r="T474" s="37">
        <v>10</v>
      </c>
      <c r="U474" s="41" t="s">
        <v>83</v>
      </c>
      <c r="V474" s="110">
        <v>40000000</v>
      </c>
      <c r="W474" s="41">
        <v>4000000</v>
      </c>
      <c r="X474" s="73">
        <v>40000000</v>
      </c>
      <c r="Y474" s="38" t="s">
        <v>42</v>
      </c>
      <c r="Z474" s="38" t="s">
        <v>47</v>
      </c>
      <c r="AA474" s="122" t="s">
        <v>1522</v>
      </c>
      <c r="AB474" s="119">
        <v>503</v>
      </c>
      <c r="AC474" s="42" t="s">
        <v>49</v>
      </c>
      <c r="AD474" s="37" t="s">
        <v>1523</v>
      </c>
      <c r="AE474" s="41" t="s">
        <v>1344</v>
      </c>
      <c r="AF474" s="37" t="s">
        <v>76</v>
      </c>
    </row>
    <row r="475" spans="1:32" s="8" customFormat="1" ht="19.5" customHeight="1" x14ac:dyDescent="0.2">
      <c r="A475" s="37">
        <v>339</v>
      </c>
      <c r="B475" s="37" t="s">
        <v>33</v>
      </c>
      <c r="C475" s="37" t="s">
        <v>668</v>
      </c>
      <c r="D475" s="37" t="s">
        <v>1534</v>
      </c>
      <c r="E475" s="37" t="s">
        <v>169</v>
      </c>
      <c r="F475" s="37" t="s">
        <v>1497</v>
      </c>
      <c r="G475" s="37" t="s">
        <v>1497</v>
      </c>
      <c r="H475" s="92"/>
      <c r="I475" s="38" t="s">
        <v>720</v>
      </c>
      <c r="J475" s="38" t="s">
        <v>677</v>
      </c>
      <c r="K475" s="37" t="s">
        <v>671</v>
      </c>
      <c r="L475" s="37" t="s">
        <v>80</v>
      </c>
      <c r="M475" s="37" t="s">
        <v>672</v>
      </c>
      <c r="N475" s="37">
        <v>80111600</v>
      </c>
      <c r="O475" s="39" t="s">
        <v>721</v>
      </c>
      <c r="P475" s="37" t="s">
        <v>82</v>
      </c>
      <c r="Q475" s="74">
        <v>44265</v>
      </c>
      <c r="R475" s="40"/>
      <c r="S475" s="74">
        <v>44267</v>
      </c>
      <c r="T475" s="37">
        <v>10</v>
      </c>
      <c r="U475" s="41" t="s">
        <v>83</v>
      </c>
      <c r="V475" s="110">
        <v>44000000</v>
      </c>
      <c r="W475" s="41">
        <v>4000000</v>
      </c>
      <c r="X475" s="73">
        <v>44000000</v>
      </c>
      <c r="Y475" s="38" t="s">
        <v>42</v>
      </c>
      <c r="Z475" s="38" t="s">
        <v>47</v>
      </c>
      <c r="AA475" s="122" t="s">
        <v>1522</v>
      </c>
      <c r="AB475" s="119">
        <v>509</v>
      </c>
      <c r="AC475" s="42" t="s">
        <v>49</v>
      </c>
      <c r="AD475" s="37" t="s">
        <v>1523</v>
      </c>
      <c r="AE475" s="41" t="s">
        <v>1344</v>
      </c>
      <c r="AF475" s="37" t="s">
        <v>76</v>
      </c>
    </row>
    <row r="476" spans="1:32" s="8" customFormat="1" ht="19.5" customHeight="1" x14ac:dyDescent="0.2">
      <c r="A476" s="37">
        <v>341</v>
      </c>
      <c r="B476" s="37" t="s">
        <v>33</v>
      </c>
      <c r="C476" s="37" t="s">
        <v>722</v>
      </c>
      <c r="D476" s="37" t="s">
        <v>1534</v>
      </c>
      <c r="E476" s="37" t="s">
        <v>169</v>
      </c>
      <c r="F476" s="37" t="s">
        <v>723</v>
      </c>
      <c r="G476" s="37" t="s">
        <v>724</v>
      </c>
      <c r="H476" s="92">
        <v>600000000</v>
      </c>
      <c r="I476" s="38" t="s">
        <v>725</v>
      </c>
      <c r="J476" s="153" t="s">
        <v>670</v>
      </c>
      <c r="K476" s="37" t="s">
        <v>671</v>
      </c>
      <c r="L476" s="37" t="s">
        <v>80</v>
      </c>
      <c r="M476" s="37" t="s">
        <v>726</v>
      </c>
      <c r="N476" s="37">
        <v>78181500</v>
      </c>
      <c r="O476" s="38" t="s">
        <v>727</v>
      </c>
      <c r="P476" s="37" t="s">
        <v>728</v>
      </c>
      <c r="Q476" s="74">
        <v>44285</v>
      </c>
      <c r="R476" s="40"/>
      <c r="S476" s="74">
        <v>44378</v>
      </c>
      <c r="T476" s="157">
        <v>8</v>
      </c>
      <c r="U476" s="41" t="s">
        <v>1450</v>
      </c>
      <c r="V476" s="110">
        <f>490000000-24500000</f>
        <v>465500000</v>
      </c>
      <c r="W476" s="41"/>
      <c r="X476" s="73">
        <f>490000000-24500000</f>
        <v>465500000</v>
      </c>
      <c r="Y476" s="38" t="s">
        <v>42</v>
      </c>
      <c r="Z476" s="38" t="s">
        <v>47</v>
      </c>
      <c r="AA476" s="122" t="s">
        <v>1522</v>
      </c>
      <c r="AB476" s="119">
        <v>511</v>
      </c>
      <c r="AC476" s="42" t="s">
        <v>49</v>
      </c>
      <c r="AD476" s="37" t="s">
        <v>1523</v>
      </c>
      <c r="AE476" s="37" t="s">
        <v>1532</v>
      </c>
      <c r="AF476" s="37" t="s">
        <v>76</v>
      </c>
    </row>
    <row r="477" spans="1:32" s="8" customFormat="1" ht="19.5" customHeight="1" x14ac:dyDescent="0.2">
      <c r="A477" s="37">
        <v>333</v>
      </c>
      <c r="B477" s="37" t="s">
        <v>33</v>
      </c>
      <c r="C477" s="37" t="s">
        <v>722</v>
      </c>
      <c r="D477" s="37" t="s">
        <v>1534</v>
      </c>
      <c r="E477" s="37" t="s">
        <v>169</v>
      </c>
      <c r="F477" s="37" t="s">
        <v>723</v>
      </c>
      <c r="G477" s="37" t="s">
        <v>724</v>
      </c>
      <c r="H477" s="92"/>
      <c r="I477" s="38" t="s">
        <v>725</v>
      </c>
      <c r="J477" s="153" t="s">
        <v>698</v>
      </c>
      <c r="K477" s="37" t="s">
        <v>671</v>
      </c>
      <c r="L477" s="37" t="s">
        <v>80</v>
      </c>
      <c r="M477" s="37" t="s">
        <v>726</v>
      </c>
      <c r="N477" s="37">
        <v>80111600</v>
      </c>
      <c r="O477" s="38" t="s">
        <v>729</v>
      </c>
      <c r="P477" s="37" t="s">
        <v>82</v>
      </c>
      <c r="Q477" s="74">
        <v>44257</v>
      </c>
      <c r="R477" s="40"/>
      <c r="S477" s="74">
        <v>44259</v>
      </c>
      <c r="T477" s="37">
        <v>10</v>
      </c>
      <c r="U477" s="41" t="s">
        <v>83</v>
      </c>
      <c r="V477" s="110">
        <v>40000000</v>
      </c>
      <c r="W477" s="41">
        <v>4000000</v>
      </c>
      <c r="X477" s="73">
        <v>40000000</v>
      </c>
      <c r="Y477" s="38" t="s">
        <v>42</v>
      </c>
      <c r="Z477" s="38" t="s">
        <v>47</v>
      </c>
      <c r="AA477" s="122" t="s">
        <v>1522</v>
      </c>
      <c r="AB477" s="119">
        <v>514</v>
      </c>
      <c r="AC477" s="42" t="s">
        <v>49</v>
      </c>
      <c r="AD477" s="37" t="s">
        <v>1523</v>
      </c>
      <c r="AE477" s="41" t="s">
        <v>1344</v>
      </c>
      <c r="AF477" s="37" t="s">
        <v>76</v>
      </c>
    </row>
    <row r="478" spans="1:32" s="8" customFormat="1" ht="19.5" customHeight="1" x14ac:dyDescent="0.2">
      <c r="A478" s="37">
        <v>356</v>
      </c>
      <c r="B478" s="37" t="s">
        <v>33</v>
      </c>
      <c r="C478" s="37" t="s">
        <v>722</v>
      </c>
      <c r="D478" s="37" t="s">
        <v>1534</v>
      </c>
      <c r="E478" s="37" t="s">
        <v>169</v>
      </c>
      <c r="F478" s="37" t="s">
        <v>723</v>
      </c>
      <c r="G478" s="37" t="s">
        <v>724</v>
      </c>
      <c r="H478" s="92"/>
      <c r="I478" s="38" t="s">
        <v>725</v>
      </c>
      <c r="J478" s="153" t="s">
        <v>730</v>
      </c>
      <c r="K478" s="37" t="s">
        <v>671</v>
      </c>
      <c r="L478" s="37" t="s">
        <v>80</v>
      </c>
      <c r="M478" s="37" t="s">
        <v>726</v>
      </c>
      <c r="N478" s="37">
        <v>80111600</v>
      </c>
      <c r="O478" s="38" t="s">
        <v>731</v>
      </c>
      <c r="P478" s="37" t="s">
        <v>82</v>
      </c>
      <c r="Q478" s="40">
        <v>44231</v>
      </c>
      <c r="R478" s="40"/>
      <c r="S478" s="74">
        <v>44236</v>
      </c>
      <c r="T478" s="37">
        <v>10</v>
      </c>
      <c r="U478" s="41" t="s">
        <v>83</v>
      </c>
      <c r="V478" s="110">
        <v>70000000</v>
      </c>
      <c r="W478" s="41">
        <v>7000000</v>
      </c>
      <c r="X478" s="73">
        <v>70000000</v>
      </c>
      <c r="Y478" s="38" t="s">
        <v>42</v>
      </c>
      <c r="Z478" s="38" t="s">
        <v>47</v>
      </c>
      <c r="AA478" s="122" t="s">
        <v>1522</v>
      </c>
      <c r="AB478" s="119">
        <v>515</v>
      </c>
      <c r="AC478" s="42" t="s">
        <v>49</v>
      </c>
      <c r="AD478" s="37" t="s">
        <v>1523</v>
      </c>
      <c r="AE478" s="41" t="s">
        <v>1344</v>
      </c>
      <c r="AF478" s="37" t="s">
        <v>76</v>
      </c>
    </row>
    <row r="479" spans="1:32" s="8" customFormat="1" ht="19.5" customHeight="1" x14ac:dyDescent="0.2">
      <c r="A479" s="37">
        <v>350</v>
      </c>
      <c r="B479" s="37" t="s">
        <v>33</v>
      </c>
      <c r="C479" s="37" t="s">
        <v>722</v>
      </c>
      <c r="D479" s="37" t="s">
        <v>1534</v>
      </c>
      <c r="E479" s="37" t="s">
        <v>169</v>
      </c>
      <c r="F479" s="37" t="s">
        <v>723</v>
      </c>
      <c r="G479" s="37" t="s">
        <v>724</v>
      </c>
      <c r="H479" s="92">
        <v>1656500000</v>
      </c>
      <c r="I479" s="38" t="s">
        <v>732</v>
      </c>
      <c r="J479" s="153" t="s">
        <v>670</v>
      </c>
      <c r="K479" s="37" t="s">
        <v>671</v>
      </c>
      <c r="L479" s="37" t="s">
        <v>80</v>
      </c>
      <c r="M479" s="37" t="s">
        <v>726</v>
      </c>
      <c r="N479" s="37">
        <v>78181500</v>
      </c>
      <c r="O479" s="38" t="s">
        <v>733</v>
      </c>
      <c r="P479" s="37" t="s">
        <v>728</v>
      </c>
      <c r="Q479" s="74">
        <v>44285</v>
      </c>
      <c r="R479" s="74"/>
      <c r="S479" s="74">
        <v>44378</v>
      </c>
      <c r="T479" s="157">
        <v>8</v>
      </c>
      <c r="U479" s="41" t="s">
        <v>1451</v>
      </c>
      <c r="V479" s="110">
        <f>1500000000-69500000-70000000-195000000+310000000+24500000-
278307785-180000000-20000000</f>
        <v>1021692215</v>
      </c>
      <c r="W479" s="41"/>
      <c r="X479" s="73">
        <v>1500000000</v>
      </c>
      <c r="Y479" s="38" t="s">
        <v>42</v>
      </c>
      <c r="Z479" s="38" t="s">
        <v>47</v>
      </c>
      <c r="AA479" s="122" t="s">
        <v>1522</v>
      </c>
      <c r="AB479" s="119">
        <v>520</v>
      </c>
      <c r="AC479" s="42" t="s">
        <v>49</v>
      </c>
      <c r="AD479" s="37" t="s">
        <v>1523</v>
      </c>
      <c r="AE479" s="37" t="s">
        <v>1532</v>
      </c>
      <c r="AF479" s="158" t="s">
        <v>76</v>
      </c>
    </row>
    <row r="480" spans="1:32" s="8" customFormat="1" ht="19.5" customHeight="1" x14ac:dyDescent="0.2">
      <c r="A480" s="37">
        <v>327</v>
      </c>
      <c r="B480" s="37" t="s">
        <v>33</v>
      </c>
      <c r="C480" s="37" t="s">
        <v>722</v>
      </c>
      <c r="D480" s="37" t="s">
        <v>1534</v>
      </c>
      <c r="E480" s="37" t="s">
        <v>169</v>
      </c>
      <c r="F480" s="37" t="s">
        <v>723</v>
      </c>
      <c r="G480" s="37" t="s">
        <v>724</v>
      </c>
      <c r="H480" s="92"/>
      <c r="I480" s="38" t="s">
        <v>732</v>
      </c>
      <c r="J480" s="153" t="s">
        <v>734</v>
      </c>
      <c r="K480" s="37" t="s">
        <v>671</v>
      </c>
      <c r="L480" s="37" t="s">
        <v>80</v>
      </c>
      <c r="M480" s="37" t="s">
        <v>726</v>
      </c>
      <c r="N480" s="37">
        <v>80111600</v>
      </c>
      <c r="O480" s="38" t="s">
        <v>735</v>
      </c>
      <c r="P480" s="37" t="s">
        <v>1461</v>
      </c>
      <c r="Q480" s="74">
        <v>44236</v>
      </c>
      <c r="R480" s="40"/>
      <c r="S480" s="74">
        <v>44238</v>
      </c>
      <c r="T480" s="37">
        <v>10</v>
      </c>
      <c r="U480" s="41" t="s">
        <v>83</v>
      </c>
      <c r="V480" s="110">
        <v>26500000</v>
      </c>
      <c r="W480" s="41">
        <v>2650000</v>
      </c>
      <c r="X480" s="73">
        <v>26500000</v>
      </c>
      <c r="Y480" s="38" t="s">
        <v>42</v>
      </c>
      <c r="Z480" s="38" t="s">
        <v>47</v>
      </c>
      <c r="AA480" s="122" t="s">
        <v>1522</v>
      </c>
      <c r="AB480" s="119">
        <v>522</v>
      </c>
      <c r="AC480" s="42" t="s">
        <v>49</v>
      </c>
      <c r="AD480" s="37" t="s">
        <v>1523</v>
      </c>
      <c r="AE480" s="41" t="s">
        <v>1344</v>
      </c>
      <c r="AF480" s="37" t="s">
        <v>76</v>
      </c>
    </row>
    <row r="481" spans="1:32 16345:16355" s="8" customFormat="1" ht="19.5" customHeight="1" x14ac:dyDescent="0.2">
      <c r="A481" s="37">
        <v>334</v>
      </c>
      <c r="B481" s="37" t="s">
        <v>33</v>
      </c>
      <c r="C481" s="37" t="s">
        <v>722</v>
      </c>
      <c r="D481" s="37" t="s">
        <v>1534</v>
      </c>
      <c r="E481" s="37" t="s">
        <v>169</v>
      </c>
      <c r="F481" s="37" t="s">
        <v>723</v>
      </c>
      <c r="G481" s="37" t="s">
        <v>724</v>
      </c>
      <c r="H481" s="92"/>
      <c r="I481" s="38" t="s">
        <v>732</v>
      </c>
      <c r="J481" s="153" t="s">
        <v>698</v>
      </c>
      <c r="K481" s="37" t="s">
        <v>671</v>
      </c>
      <c r="L481" s="37" t="s">
        <v>80</v>
      </c>
      <c r="M481" s="37" t="s">
        <v>726</v>
      </c>
      <c r="N481" s="37">
        <v>80111600</v>
      </c>
      <c r="O481" s="38" t="s">
        <v>736</v>
      </c>
      <c r="P481" s="37" t="s">
        <v>82</v>
      </c>
      <c r="Q481" s="74">
        <v>44267</v>
      </c>
      <c r="R481" s="40"/>
      <c r="S481" s="74">
        <v>44271</v>
      </c>
      <c r="T481" s="37">
        <v>9</v>
      </c>
      <c r="U481" s="41" t="s">
        <v>83</v>
      </c>
      <c r="V481" s="110">
        <v>60000000</v>
      </c>
      <c r="W481" s="41">
        <v>6000000</v>
      </c>
      <c r="X481" s="73">
        <v>60000000</v>
      </c>
      <c r="Y481" s="38" t="s">
        <v>42</v>
      </c>
      <c r="Z481" s="38" t="s">
        <v>47</v>
      </c>
      <c r="AA481" s="122" t="s">
        <v>1522</v>
      </c>
      <c r="AB481" s="119">
        <v>524</v>
      </c>
      <c r="AC481" s="42" t="s">
        <v>49</v>
      </c>
      <c r="AD481" s="37" t="s">
        <v>1523</v>
      </c>
      <c r="AE481" s="41" t="s">
        <v>1344</v>
      </c>
      <c r="AF481" s="37" t="s">
        <v>76</v>
      </c>
    </row>
    <row r="482" spans="1:32 16345:16355" s="8" customFormat="1" ht="19.5" customHeight="1" x14ac:dyDescent="0.2">
      <c r="A482" s="37">
        <v>345</v>
      </c>
      <c r="B482" s="37" t="s">
        <v>33</v>
      </c>
      <c r="C482" s="37" t="s">
        <v>722</v>
      </c>
      <c r="D482" s="37" t="s">
        <v>1534</v>
      </c>
      <c r="E482" s="37" t="s">
        <v>169</v>
      </c>
      <c r="F482" s="37" t="s">
        <v>723</v>
      </c>
      <c r="G482" s="37" t="s">
        <v>724</v>
      </c>
      <c r="H482" s="92"/>
      <c r="I482" s="38" t="s">
        <v>732</v>
      </c>
      <c r="J482" s="153" t="s">
        <v>737</v>
      </c>
      <c r="K482" s="37" t="s">
        <v>671</v>
      </c>
      <c r="L482" s="37" t="s">
        <v>80</v>
      </c>
      <c r="M482" s="37" t="s">
        <v>726</v>
      </c>
      <c r="N482" s="37">
        <v>80111600</v>
      </c>
      <c r="O482" s="39" t="s">
        <v>731</v>
      </c>
      <c r="P482" s="37" t="s">
        <v>82</v>
      </c>
      <c r="Q482" s="74">
        <v>44251</v>
      </c>
      <c r="R482" s="40"/>
      <c r="S482" s="74">
        <v>44253</v>
      </c>
      <c r="T482" s="37">
        <v>10</v>
      </c>
      <c r="U482" s="41" t="s">
        <v>83</v>
      </c>
      <c r="V482" s="110">
        <v>70000000</v>
      </c>
      <c r="W482" s="41">
        <v>7000000</v>
      </c>
      <c r="X482" s="73">
        <v>70000000</v>
      </c>
      <c r="Y482" s="38" t="s">
        <v>42</v>
      </c>
      <c r="Z482" s="38" t="s">
        <v>47</v>
      </c>
      <c r="AA482" s="122" t="s">
        <v>1522</v>
      </c>
      <c r="AB482" s="119">
        <v>525</v>
      </c>
      <c r="AC482" s="42" t="s">
        <v>49</v>
      </c>
      <c r="AD482" s="37" t="s">
        <v>1523</v>
      </c>
      <c r="AE482" s="41" t="s">
        <v>1344</v>
      </c>
      <c r="AF482" s="37" t="s">
        <v>76</v>
      </c>
    </row>
    <row r="483" spans="1:32 16345:16355" s="8" customFormat="1" ht="19.5" customHeight="1" x14ac:dyDescent="0.2">
      <c r="A483" s="37">
        <v>358</v>
      </c>
      <c r="B483" s="37" t="s">
        <v>33</v>
      </c>
      <c r="C483" s="37" t="s">
        <v>722</v>
      </c>
      <c r="D483" s="37" t="s">
        <v>1534</v>
      </c>
      <c r="E483" s="37" t="s">
        <v>169</v>
      </c>
      <c r="F483" s="37" t="s">
        <v>723</v>
      </c>
      <c r="G483" s="37" t="s">
        <v>724</v>
      </c>
      <c r="H483" s="92">
        <v>818600000</v>
      </c>
      <c r="I483" s="38" t="s">
        <v>738</v>
      </c>
      <c r="J483" s="153" t="s">
        <v>670</v>
      </c>
      <c r="K483" s="37" t="s">
        <v>671</v>
      </c>
      <c r="L483" s="37" t="s">
        <v>80</v>
      </c>
      <c r="M483" s="37" t="s">
        <v>726</v>
      </c>
      <c r="N483" s="37">
        <v>15101500</v>
      </c>
      <c r="O483" s="39" t="s">
        <v>739</v>
      </c>
      <c r="P483" s="37" t="s">
        <v>143</v>
      </c>
      <c r="Q483" s="74">
        <v>44378</v>
      </c>
      <c r="R483" s="74"/>
      <c r="S483" s="74">
        <v>44392</v>
      </c>
      <c r="T483" s="157">
        <v>5</v>
      </c>
      <c r="U483" s="41" t="s">
        <v>144</v>
      </c>
      <c r="V483" s="110">
        <v>800000000</v>
      </c>
      <c r="W483" s="41"/>
      <c r="X483" s="73">
        <f>800000000-400000000</f>
        <v>400000000</v>
      </c>
      <c r="Y483" s="38" t="s">
        <v>42</v>
      </c>
      <c r="Z483" s="38" t="s">
        <v>47</v>
      </c>
      <c r="AA483" s="122" t="s">
        <v>1522</v>
      </c>
      <c r="AB483" s="119">
        <v>527</v>
      </c>
      <c r="AC483" s="42" t="s">
        <v>49</v>
      </c>
      <c r="AD483" s="37" t="s">
        <v>1523</v>
      </c>
      <c r="AE483" s="37" t="s">
        <v>1532</v>
      </c>
      <c r="AF483" s="158" t="s">
        <v>76</v>
      </c>
    </row>
    <row r="484" spans="1:32 16345:16355" s="8" customFormat="1" ht="19.5" customHeight="1" x14ac:dyDescent="0.2">
      <c r="A484" s="37">
        <v>353</v>
      </c>
      <c r="B484" s="37" t="s">
        <v>33</v>
      </c>
      <c r="C484" s="37" t="s">
        <v>722</v>
      </c>
      <c r="D484" s="37" t="s">
        <v>1534</v>
      </c>
      <c r="E484" s="37" t="s">
        <v>169</v>
      </c>
      <c r="F484" s="37" t="s">
        <v>723</v>
      </c>
      <c r="G484" s="37" t="s">
        <v>724</v>
      </c>
      <c r="H484" s="92"/>
      <c r="I484" s="38" t="s">
        <v>738</v>
      </c>
      <c r="J484" s="153" t="s">
        <v>740</v>
      </c>
      <c r="K484" s="37" t="s">
        <v>671</v>
      </c>
      <c r="L484" s="37" t="s">
        <v>80</v>
      </c>
      <c r="M484" s="37" t="s">
        <v>726</v>
      </c>
      <c r="N484" s="37">
        <v>80111600</v>
      </c>
      <c r="O484" s="38" t="s">
        <v>741</v>
      </c>
      <c r="P484" s="37" t="s">
        <v>1461</v>
      </c>
      <c r="Q484" s="74">
        <v>44238</v>
      </c>
      <c r="R484" s="40"/>
      <c r="S484" s="74">
        <v>44243</v>
      </c>
      <c r="T484" s="37">
        <v>6</v>
      </c>
      <c r="U484" s="41" t="s">
        <v>83</v>
      </c>
      <c r="V484" s="110">
        <v>18600000</v>
      </c>
      <c r="W484" s="41">
        <v>3100000</v>
      </c>
      <c r="X484" s="73">
        <v>18600000</v>
      </c>
      <c r="Y484" s="38" t="s">
        <v>42</v>
      </c>
      <c r="Z484" s="38" t="s">
        <v>47</v>
      </c>
      <c r="AA484" s="122" t="s">
        <v>1522</v>
      </c>
      <c r="AB484" s="119">
        <v>530</v>
      </c>
      <c r="AC484" s="42" t="s">
        <v>49</v>
      </c>
      <c r="AD484" s="37" t="s">
        <v>1523</v>
      </c>
      <c r="AE484" s="41" t="s">
        <v>1344</v>
      </c>
      <c r="AF484" s="37" t="s">
        <v>76</v>
      </c>
    </row>
    <row r="485" spans="1:32 16345:16355" s="19" customFormat="1" ht="19.5" hidden="1" customHeight="1" x14ac:dyDescent="0.2">
      <c r="A485" s="11"/>
      <c r="B485" s="11" t="s">
        <v>33</v>
      </c>
      <c r="C485" s="11" t="s">
        <v>722</v>
      </c>
      <c r="D485" s="11" t="s">
        <v>1534</v>
      </c>
      <c r="E485" s="11" t="s">
        <v>36</v>
      </c>
      <c r="F485" s="11" t="s">
        <v>742</v>
      </c>
      <c r="G485" s="12" t="s">
        <v>724</v>
      </c>
      <c r="H485" s="92"/>
      <c r="I485" s="12" t="s">
        <v>743</v>
      </c>
      <c r="J485" s="12" t="s">
        <v>677</v>
      </c>
      <c r="K485" s="14" t="s">
        <v>671</v>
      </c>
      <c r="L485" s="11" t="s">
        <v>80</v>
      </c>
      <c r="M485" s="11" t="s">
        <v>726</v>
      </c>
      <c r="N485" s="11">
        <v>78111501</v>
      </c>
      <c r="O485" s="15" t="s">
        <v>745</v>
      </c>
      <c r="P485" s="16" t="s">
        <v>728</v>
      </c>
      <c r="Q485" s="75"/>
      <c r="R485" s="75"/>
      <c r="S485" s="75"/>
      <c r="T485" s="75"/>
      <c r="U485" s="18"/>
      <c r="V485" s="18"/>
      <c r="W485" s="18"/>
      <c r="X485" s="18"/>
      <c r="Y485" s="15" t="s">
        <v>42</v>
      </c>
      <c r="Z485" s="15" t="s">
        <v>47</v>
      </c>
      <c r="AA485" s="121" t="s">
        <v>1522</v>
      </c>
      <c r="AB485" s="118"/>
      <c r="AC485" s="89" t="s">
        <v>49</v>
      </c>
      <c r="AD485" s="88" t="s">
        <v>1523</v>
      </c>
      <c r="AE485" s="88" t="s">
        <v>1532</v>
      </c>
      <c r="AF485" s="11" t="s">
        <v>76</v>
      </c>
      <c r="XDQ485" s="8"/>
      <c r="XDR485" s="8"/>
      <c r="XDS485" s="8"/>
      <c r="XDT485" s="8"/>
      <c r="XDU485" s="8"/>
      <c r="XDV485" s="8"/>
      <c r="XDW485" s="8"/>
      <c r="XDX485" s="8"/>
      <c r="XDY485" s="8"/>
      <c r="XDZ485" s="8"/>
      <c r="XEA485" s="8"/>
    </row>
    <row r="486" spans="1:32 16345:16355" s="8" customFormat="1" ht="19.5" customHeight="1" x14ac:dyDescent="0.2">
      <c r="A486" s="37">
        <v>371</v>
      </c>
      <c r="B486" s="37" t="s">
        <v>33</v>
      </c>
      <c r="C486" s="37" t="s">
        <v>722</v>
      </c>
      <c r="D486" s="37" t="s">
        <v>1534</v>
      </c>
      <c r="E486" s="37" t="s">
        <v>169</v>
      </c>
      <c r="F486" s="37" t="s">
        <v>723</v>
      </c>
      <c r="G486" s="37" t="s">
        <v>724</v>
      </c>
      <c r="H486" s="92">
        <v>401600000</v>
      </c>
      <c r="I486" s="38" t="s">
        <v>746</v>
      </c>
      <c r="J486" s="153" t="s">
        <v>670</v>
      </c>
      <c r="K486" s="37" t="s">
        <v>671</v>
      </c>
      <c r="L486" s="37" t="s">
        <v>80</v>
      </c>
      <c r="M486" s="37" t="s">
        <v>726</v>
      </c>
      <c r="N486" s="37">
        <v>25172500</v>
      </c>
      <c r="O486" s="39" t="s">
        <v>747</v>
      </c>
      <c r="P486" s="37" t="s">
        <v>728</v>
      </c>
      <c r="Q486" s="74">
        <v>44235</v>
      </c>
      <c r="R486" s="40"/>
      <c r="S486" s="74">
        <v>44320</v>
      </c>
      <c r="T486" s="157">
        <v>10</v>
      </c>
      <c r="U486" s="41" t="s">
        <v>121</v>
      </c>
      <c r="V486" s="110">
        <f>383000000-27500000-20000000-35500000</f>
        <v>300000000</v>
      </c>
      <c r="W486" s="41"/>
      <c r="X486" s="73">
        <f>383000000-27500000-20000000-35500000</f>
        <v>300000000</v>
      </c>
      <c r="Y486" s="38" t="s">
        <v>42</v>
      </c>
      <c r="Z486" s="38" t="s">
        <v>47</v>
      </c>
      <c r="AA486" s="122" t="s">
        <v>1522</v>
      </c>
      <c r="AB486" s="119">
        <v>539</v>
      </c>
      <c r="AC486" s="42" t="s">
        <v>49</v>
      </c>
      <c r="AD486" s="37" t="s">
        <v>1523</v>
      </c>
      <c r="AE486" s="37" t="s">
        <v>1532</v>
      </c>
      <c r="AF486" s="37" t="s">
        <v>76</v>
      </c>
    </row>
    <row r="487" spans="1:32 16345:16355" s="8" customFormat="1" ht="19.5" customHeight="1" x14ac:dyDescent="0.2">
      <c r="A487" s="37">
        <v>361</v>
      </c>
      <c r="B487" s="37" t="s">
        <v>33</v>
      </c>
      <c r="C487" s="37" t="s">
        <v>722</v>
      </c>
      <c r="D487" s="37" t="s">
        <v>1534</v>
      </c>
      <c r="E487" s="37" t="s">
        <v>169</v>
      </c>
      <c r="F487" s="37" t="s">
        <v>723</v>
      </c>
      <c r="G487" s="37" t="s">
        <v>724</v>
      </c>
      <c r="H487" s="92"/>
      <c r="I487" s="38" t="s">
        <v>746</v>
      </c>
      <c r="J487" s="153" t="s">
        <v>698</v>
      </c>
      <c r="K487" s="37" t="s">
        <v>671</v>
      </c>
      <c r="L487" s="37" t="s">
        <v>80</v>
      </c>
      <c r="M487" s="37" t="s">
        <v>726</v>
      </c>
      <c r="N487" s="37">
        <v>80111600</v>
      </c>
      <c r="O487" s="39" t="s">
        <v>748</v>
      </c>
      <c r="P487" s="37" t="s">
        <v>1461</v>
      </c>
      <c r="Q487" s="74">
        <v>44256</v>
      </c>
      <c r="R487" s="40"/>
      <c r="S487" s="74">
        <v>44258</v>
      </c>
      <c r="T487" s="37">
        <v>6</v>
      </c>
      <c r="U487" s="41" t="s">
        <v>83</v>
      </c>
      <c r="V487" s="110">
        <v>18600000</v>
      </c>
      <c r="W487" s="41">
        <v>3100000</v>
      </c>
      <c r="X487" s="73">
        <v>18600000</v>
      </c>
      <c r="Y487" s="38" t="s">
        <v>42</v>
      </c>
      <c r="Z487" s="38" t="s">
        <v>47</v>
      </c>
      <c r="AA487" s="122" t="s">
        <v>1522</v>
      </c>
      <c r="AB487" s="119">
        <v>540</v>
      </c>
      <c r="AC487" s="42" t="s">
        <v>49</v>
      </c>
      <c r="AD487" s="37" t="s">
        <v>1523</v>
      </c>
      <c r="AE487" s="41" t="s">
        <v>1344</v>
      </c>
      <c r="AF487" s="37" t="s">
        <v>76</v>
      </c>
    </row>
    <row r="488" spans="1:32 16345:16355" s="8" customFormat="1" ht="19.5" customHeight="1" x14ac:dyDescent="0.2">
      <c r="A488" s="37">
        <v>362</v>
      </c>
      <c r="B488" s="37" t="s">
        <v>33</v>
      </c>
      <c r="C488" s="37" t="s">
        <v>722</v>
      </c>
      <c r="D488" s="37" t="s">
        <v>1534</v>
      </c>
      <c r="E488" s="37" t="s">
        <v>169</v>
      </c>
      <c r="F488" s="37" t="s">
        <v>723</v>
      </c>
      <c r="G488" s="37" t="s">
        <v>724</v>
      </c>
      <c r="H488" s="92"/>
      <c r="I488" s="38" t="s">
        <v>743</v>
      </c>
      <c r="J488" s="153" t="s">
        <v>749</v>
      </c>
      <c r="K488" s="37" t="s">
        <v>671</v>
      </c>
      <c r="L488" s="37" t="s">
        <v>80</v>
      </c>
      <c r="M488" s="37" t="s">
        <v>726</v>
      </c>
      <c r="N488" s="37">
        <v>80111600</v>
      </c>
      <c r="O488" s="39" t="s">
        <v>750</v>
      </c>
      <c r="P488" s="37" t="s">
        <v>82</v>
      </c>
      <c r="Q488" s="40">
        <v>44232</v>
      </c>
      <c r="R488" s="40"/>
      <c r="S488" s="40">
        <v>44236</v>
      </c>
      <c r="T488" s="37">
        <v>10</v>
      </c>
      <c r="U488" s="41" t="s">
        <v>83</v>
      </c>
      <c r="V488" s="110">
        <v>82000000</v>
      </c>
      <c r="W488" s="41">
        <v>8200000</v>
      </c>
      <c r="X488" s="73">
        <v>82000000</v>
      </c>
      <c r="Y488" s="38" t="s">
        <v>42</v>
      </c>
      <c r="Z488" s="38" t="s">
        <v>47</v>
      </c>
      <c r="AA488" s="122" t="s">
        <v>1522</v>
      </c>
      <c r="AB488" s="119">
        <v>535</v>
      </c>
      <c r="AC488" s="42" t="s">
        <v>49</v>
      </c>
      <c r="AD488" s="37" t="s">
        <v>1523</v>
      </c>
      <c r="AE488" s="41" t="s">
        <v>1344</v>
      </c>
      <c r="AF488" s="37" t="s">
        <v>76</v>
      </c>
    </row>
    <row r="489" spans="1:32 16345:16355" s="8" customFormat="1" ht="19.5" customHeight="1" x14ac:dyDescent="0.2">
      <c r="A489" s="37">
        <v>376</v>
      </c>
      <c r="B489" s="37" t="s">
        <v>33</v>
      </c>
      <c r="C489" s="37" t="s">
        <v>722</v>
      </c>
      <c r="D489" s="37" t="s">
        <v>1534</v>
      </c>
      <c r="E489" s="37" t="s">
        <v>169</v>
      </c>
      <c r="F489" s="37" t="s">
        <v>723</v>
      </c>
      <c r="G489" s="37" t="s">
        <v>724</v>
      </c>
      <c r="H489" s="92">
        <v>143000000</v>
      </c>
      <c r="I489" s="38" t="s">
        <v>751</v>
      </c>
      <c r="J489" s="153" t="s">
        <v>670</v>
      </c>
      <c r="K489" s="37" t="s">
        <v>671</v>
      </c>
      <c r="L489" s="37" t="s">
        <v>80</v>
      </c>
      <c r="M489" s="37" t="s">
        <v>726</v>
      </c>
      <c r="N489" s="37">
        <v>78181500</v>
      </c>
      <c r="O489" s="38" t="s">
        <v>752</v>
      </c>
      <c r="P489" s="37" t="s">
        <v>728</v>
      </c>
      <c r="Q489" s="74">
        <v>44247</v>
      </c>
      <c r="R489" s="40"/>
      <c r="S489" s="74">
        <v>44265</v>
      </c>
      <c r="T489" s="157">
        <v>2</v>
      </c>
      <c r="U489" s="41" t="s">
        <v>139</v>
      </c>
      <c r="V489" s="110">
        <v>39000000</v>
      </c>
      <c r="W489" s="41">
        <f>40883661-39000000</f>
        <v>1883661</v>
      </c>
      <c r="X489" s="73">
        <v>39000000</v>
      </c>
      <c r="Y489" s="38" t="s">
        <v>42</v>
      </c>
      <c r="Z489" s="38" t="s">
        <v>47</v>
      </c>
      <c r="AA489" s="122" t="s">
        <v>1522</v>
      </c>
      <c r="AB489" s="119">
        <v>544</v>
      </c>
      <c r="AC489" s="42" t="s">
        <v>49</v>
      </c>
      <c r="AD489" s="37" t="s">
        <v>1523</v>
      </c>
      <c r="AE489" s="41" t="s">
        <v>1344</v>
      </c>
      <c r="AF489" s="37" t="s">
        <v>76</v>
      </c>
    </row>
    <row r="490" spans="1:32 16345:16355" s="8" customFormat="1" ht="19.5" customHeight="1" x14ac:dyDescent="0.2">
      <c r="A490" s="37">
        <v>312</v>
      </c>
      <c r="B490" s="37" t="s">
        <v>33</v>
      </c>
      <c r="C490" s="37" t="s">
        <v>722</v>
      </c>
      <c r="D490" s="37" t="s">
        <v>1534</v>
      </c>
      <c r="E490" s="37" t="s">
        <v>169</v>
      </c>
      <c r="F490" s="37" t="s">
        <v>723</v>
      </c>
      <c r="G490" s="37" t="s">
        <v>724</v>
      </c>
      <c r="H490" s="92"/>
      <c r="I490" s="38" t="s">
        <v>751</v>
      </c>
      <c r="J490" s="153" t="s">
        <v>753</v>
      </c>
      <c r="K490" s="37" t="s">
        <v>671</v>
      </c>
      <c r="L490" s="37" t="s">
        <v>80</v>
      </c>
      <c r="M490" s="37" t="s">
        <v>726</v>
      </c>
      <c r="N490" s="37">
        <v>80111600</v>
      </c>
      <c r="O490" s="38" t="s">
        <v>754</v>
      </c>
      <c r="P490" s="37" t="s">
        <v>1461</v>
      </c>
      <c r="Q490" s="74">
        <v>44330</v>
      </c>
      <c r="R490" s="40"/>
      <c r="S490" s="74">
        <v>44334</v>
      </c>
      <c r="T490" s="37">
        <v>10</v>
      </c>
      <c r="U490" s="41" t="s">
        <v>83</v>
      </c>
      <c r="V490" s="110">
        <v>38000000</v>
      </c>
      <c r="W490" s="41">
        <v>3800000</v>
      </c>
      <c r="X490" s="73">
        <f>-186666+38000000</f>
        <v>37813334</v>
      </c>
      <c r="Y490" s="38" t="s">
        <v>42</v>
      </c>
      <c r="Z490" s="38" t="s">
        <v>47</v>
      </c>
      <c r="AA490" s="122" t="s">
        <v>1522</v>
      </c>
      <c r="AB490" s="119">
        <v>547</v>
      </c>
      <c r="AC490" s="42" t="s">
        <v>49</v>
      </c>
      <c r="AD490" s="37" t="s">
        <v>1523</v>
      </c>
      <c r="AE490" s="41" t="s">
        <v>1344</v>
      </c>
      <c r="AF490" s="37" t="s">
        <v>76</v>
      </c>
    </row>
    <row r="491" spans="1:32 16345:16355" s="8" customFormat="1" ht="19.5" customHeight="1" x14ac:dyDescent="0.2">
      <c r="A491" s="37">
        <v>367</v>
      </c>
      <c r="B491" s="37" t="s">
        <v>33</v>
      </c>
      <c r="C491" s="37" t="s">
        <v>722</v>
      </c>
      <c r="D491" s="37" t="s">
        <v>1534</v>
      </c>
      <c r="E491" s="37" t="s">
        <v>169</v>
      </c>
      <c r="F491" s="37" t="s">
        <v>723</v>
      </c>
      <c r="G491" s="37" t="s">
        <v>724</v>
      </c>
      <c r="H491" s="92"/>
      <c r="I491" s="38" t="s">
        <v>751</v>
      </c>
      <c r="J491" s="153" t="s">
        <v>682</v>
      </c>
      <c r="K491" s="37" t="s">
        <v>671</v>
      </c>
      <c r="L491" s="37" t="s">
        <v>80</v>
      </c>
      <c r="M491" s="37" t="s">
        <v>726</v>
      </c>
      <c r="N491" s="37">
        <v>80111600</v>
      </c>
      <c r="O491" s="38" t="s">
        <v>736</v>
      </c>
      <c r="P491" s="37" t="s">
        <v>82</v>
      </c>
      <c r="Q491" s="74">
        <v>44235</v>
      </c>
      <c r="R491" s="40"/>
      <c r="S491" s="74">
        <v>44237</v>
      </c>
      <c r="T491" s="37">
        <v>11</v>
      </c>
      <c r="U491" s="41" t="s">
        <v>83</v>
      </c>
      <c r="V491" s="110">
        <v>66000000</v>
      </c>
      <c r="W491" s="41">
        <v>6000000</v>
      </c>
      <c r="X491" s="73">
        <v>66000000</v>
      </c>
      <c r="Y491" s="38" t="s">
        <v>42</v>
      </c>
      <c r="Z491" s="38" t="s">
        <v>47</v>
      </c>
      <c r="AA491" s="122" t="s">
        <v>1522</v>
      </c>
      <c r="AB491" s="119">
        <v>548</v>
      </c>
      <c r="AC491" s="42" t="s">
        <v>49</v>
      </c>
      <c r="AD491" s="37" t="s">
        <v>1523</v>
      </c>
      <c r="AE491" s="41" t="s">
        <v>1344</v>
      </c>
      <c r="AF491" s="37" t="s">
        <v>76</v>
      </c>
    </row>
    <row r="492" spans="1:32 16345:16355" s="8" customFormat="1" ht="19.5" customHeight="1" x14ac:dyDescent="0.2">
      <c r="A492" s="37">
        <v>383</v>
      </c>
      <c r="B492" s="37" t="s">
        <v>33</v>
      </c>
      <c r="C492" s="37" t="s">
        <v>722</v>
      </c>
      <c r="D492" s="37" t="s">
        <v>1534</v>
      </c>
      <c r="E492" s="37" t="s">
        <v>169</v>
      </c>
      <c r="F492" s="37" t="s">
        <v>755</v>
      </c>
      <c r="G492" s="37" t="s">
        <v>756</v>
      </c>
      <c r="H492" s="92">
        <v>167000000</v>
      </c>
      <c r="I492" s="38" t="s">
        <v>757</v>
      </c>
      <c r="J492" s="153" t="s">
        <v>670</v>
      </c>
      <c r="K492" s="37" t="s">
        <v>671</v>
      </c>
      <c r="L492" s="37" t="s">
        <v>80</v>
      </c>
      <c r="M492" s="37" t="s">
        <v>758</v>
      </c>
      <c r="N492" s="37" t="s">
        <v>759</v>
      </c>
      <c r="O492" s="39" t="s">
        <v>760</v>
      </c>
      <c r="P492" s="37" t="s">
        <v>728</v>
      </c>
      <c r="Q492" s="74">
        <v>44389</v>
      </c>
      <c r="R492" s="40"/>
      <c r="S492" s="74">
        <v>44438</v>
      </c>
      <c r="T492" s="157">
        <v>6</v>
      </c>
      <c r="U492" s="41" t="s">
        <v>365</v>
      </c>
      <c r="V492" s="110">
        <v>85000000</v>
      </c>
      <c r="W492" s="41"/>
      <c r="X492" s="73">
        <v>85000000</v>
      </c>
      <c r="Y492" s="38" t="s">
        <v>42</v>
      </c>
      <c r="Z492" s="38" t="s">
        <v>47</v>
      </c>
      <c r="AA492" s="122" t="s">
        <v>1522</v>
      </c>
      <c r="AB492" s="119">
        <v>551</v>
      </c>
      <c r="AC492" s="42" t="s">
        <v>49</v>
      </c>
      <c r="AD492" s="37" t="s">
        <v>1523</v>
      </c>
      <c r="AE492" s="37" t="s">
        <v>1532</v>
      </c>
      <c r="AF492" s="37" t="s">
        <v>76</v>
      </c>
    </row>
    <row r="493" spans="1:32 16345:16355" s="8" customFormat="1" ht="19.5" customHeight="1" x14ac:dyDescent="0.2">
      <c r="A493" s="37">
        <v>380</v>
      </c>
      <c r="B493" s="37" t="s">
        <v>33</v>
      </c>
      <c r="C493" s="37" t="s">
        <v>722</v>
      </c>
      <c r="D493" s="37" t="s">
        <v>1534</v>
      </c>
      <c r="E493" s="37" t="s">
        <v>169</v>
      </c>
      <c r="F493" s="37" t="s">
        <v>755</v>
      </c>
      <c r="G493" s="37" t="s">
        <v>756</v>
      </c>
      <c r="H493" s="92"/>
      <c r="I493" s="38" t="s">
        <v>757</v>
      </c>
      <c r="J493" s="153" t="s">
        <v>761</v>
      </c>
      <c r="K493" s="37" t="s">
        <v>671</v>
      </c>
      <c r="L493" s="37" t="s">
        <v>80</v>
      </c>
      <c r="M493" s="37" t="s">
        <v>758</v>
      </c>
      <c r="N493" s="37">
        <v>80111600</v>
      </c>
      <c r="O493" s="39" t="s">
        <v>762</v>
      </c>
      <c r="P493" s="37" t="s">
        <v>82</v>
      </c>
      <c r="Q493" s="74">
        <v>44229</v>
      </c>
      <c r="R493" s="40"/>
      <c r="S493" s="74">
        <v>44235</v>
      </c>
      <c r="T493" s="157">
        <v>11</v>
      </c>
      <c r="U493" s="41" t="s">
        <v>83</v>
      </c>
      <c r="V493" s="110">
        <v>82000000</v>
      </c>
      <c r="W493" s="41">
        <v>8200000</v>
      </c>
      <c r="X493" s="73">
        <v>82000000</v>
      </c>
      <c r="Y493" s="38" t="s">
        <v>42</v>
      </c>
      <c r="Z493" s="38" t="s">
        <v>47</v>
      </c>
      <c r="AA493" s="122" t="s">
        <v>1522</v>
      </c>
      <c r="AB493" s="119">
        <v>554</v>
      </c>
      <c r="AC493" s="42" t="s">
        <v>49</v>
      </c>
      <c r="AD493" s="37" t="s">
        <v>1523</v>
      </c>
      <c r="AE493" s="41" t="s">
        <v>1344</v>
      </c>
      <c r="AF493" s="37" t="s">
        <v>76</v>
      </c>
    </row>
    <row r="494" spans="1:32 16345:16355" s="8" customFormat="1" ht="19.5" customHeight="1" x14ac:dyDescent="0.2">
      <c r="A494" s="37">
        <v>389</v>
      </c>
      <c r="B494" s="37" t="s">
        <v>33</v>
      </c>
      <c r="C494" s="37" t="s">
        <v>722</v>
      </c>
      <c r="D494" s="37" t="s">
        <v>1534</v>
      </c>
      <c r="E494" s="37" t="s">
        <v>169</v>
      </c>
      <c r="F494" s="37" t="s">
        <v>755</v>
      </c>
      <c r="G494" s="37" t="s">
        <v>756</v>
      </c>
      <c r="H494" s="92">
        <v>193968548.75780487</v>
      </c>
      <c r="I494" s="38" t="s">
        <v>763</v>
      </c>
      <c r="J494" s="153" t="s">
        <v>670</v>
      </c>
      <c r="K494" s="37" t="s">
        <v>671</v>
      </c>
      <c r="L494" s="37" t="s">
        <v>80</v>
      </c>
      <c r="M494" s="37" t="s">
        <v>758</v>
      </c>
      <c r="N494" s="37" t="s">
        <v>1413</v>
      </c>
      <c r="O494" s="38" t="s">
        <v>1412</v>
      </c>
      <c r="P494" s="37" t="s">
        <v>728</v>
      </c>
      <c r="Q494" s="74">
        <v>44331</v>
      </c>
      <c r="R494" s="40"/>
      <c r="S494" s="74">
        <v>44361</v>
      </c>
      <c r="T494" s="157">
        <v>7</v>
      </c>
      <c r="U494" s="41" t="s">
        <v>121</v>
      </c>
      <c r="V494" s="110">
        <f>63768548.7578049-22934879</f>
        <v>40833669.7578049</v>
      </c>
      <c r="W494" s="41"/>
      <c r="X494" s="73">
        <v>0</v>
      </c>
      <c r="Y494" s="38" t="s">
        <v>42</v>
      </c>
      <c r="Z494" s="38" t="s">
        <v>47</v>
      </c>
      <c r="AA494" s="122" t="s">
        <v>1522</v>
      </c>
      <c r="AB494" s="119">
        <v>557</v>
      </c>
      <c r="AC494" s="42" t="s">
        <v>49</v>
      </c>
      <c r="AD494" s="37" t="s">
        <v>1523</v>
      </c>
      <c r="AE494" s="37" t="s">
        <v>1532</v>
      </c>
      <c r="AF494" s="37" t="s">
        <v>76</v>
      </c>
    </row>
    <row r="495" spans="1:32 16345:16355" s="8" customFormat="1" ht="19.5" customHeight="1" x14ac:dyDescent="0.2">
      <c r="A495" s="37">
        <v>398</v>
      </c>
      <c r="B495" s="37" t="s">
        <v>33</v>
      </c>
      <c r="C495" s="37" t="s">
        <v>722</v>
      </c>
      <c r="D495" s="37" t="s">
        <v>1534</v>
      </c>
      <c r="E495" s="37" t="s">
        <v>169</v>
      </c>
      <c r="F495" s="37" t="s">
        <v>755</v>
      </c>
      <c r="G495" s="37" t="s">
        <v>756</v>
      </c>
      <c r="H495" s="92"/>
      <c r="I495" s="38" t="s">
        <v>763</v>
      </c>
      <c r="J495" s="153" t="s">
        <v>764</v>
      </c>
      <c r="K495" s="37" t="s">
        <v>671</v>
      </c>
      <c r="L495" s="37" t="s">
        <v>80</v>
      </c>
      <c r="M495" s="37" t="s">
        <v>758</v>
      </c>
      <c r="N495" s="37">
        <v>80111600</v>
      </c>
      <c r="O495" s="38" t="s">
        <v>765</v>
      </c>
      <c r="P495" s="37" t="s">
        <v>82</v>
      </c>
      <c r="Q495" s="74">
        <v>44264</v>
      </c>
      <c r="R495" s="40"/>
      <c r="S495" s="74">
        <v>44267</v>
      </c>
      <c r="T495" s="37">
        <v>10</v>
      </c>
      <c r="U495" s="41" t="s">
        <v>83</v>
      </c>
      <c r="V495" s="110">
        <v>40000000</v>
      </c>
      <c r="W495" s="41">
        <v>4000000</v>
      </c>
      <c r="X495" s="73">
        <v>40000000</v>
      </c>
      <c r="Y495" s="38" t="s">
        <v>42</v>
      </c>
      <c r="Z495" s="38" t="s">
        <v>47</v>
      </c>
      <c r="AA495" s="122" t="s">
        <v>1522</v>
      </c>
      <c r="AB495" s="119">
        <v>560</v>
      </c>
      <c r="AC495" s="42" t="s">
        <v>49</v>
      </c>
      <c r="AD495" s="37" t="s">
        <v>1523</v>
      </c>
      <c r="AE495" s="41" t="s">
        <v>1344</v>
      </c>
      <c r="AF495" s="37" t="s">
        <v>76</v>
      </c>
    </row>
    <row r="496" spans="1:32 16345:16355" s="8" customFormat="1" ht="19.5" customHeight="1" x14ac:dyDescent="0.2">
      <c r="A496" s="37">
        <v>386</v>
      </c>
      <c r="B496" s="37" t="s">
        <v>33</v>
      </c>
      <c r="C496" s="37" t="s">
        <v>722</v>
      </c>
      <c r="D496" s="37" t="s">
        <v>1534</v>
      </c>
      <c r="E496" s="37" t="s">
        <v>169</v>
      </c>
      <c r="F496" s="37" t="s">
        <v>755</v>
      </c>
      <c r="G496" s="37" t="s">
        <v>756</v>
      </c>
      <c r="H496" s="92"/>
      <c r="I496" s="38" t="s">
        <v>763</v>
      </c>
      <c r="J496" s="153" t="s">
        <v>766</v>
      </c>
      <c r="K496" s="37" t="s">
        <v>671</v>
      </c>
      <c r="L496" s="37" t="s">
        <v>80</v>
      </c>
      <c r="M496" s="37" t="s">
        <v>758</v>
      </c>
      <c r="N496" s="37">
        <v>80111600</v>
      </c>
      <c r="O496" s="38" t="s">
        <v>767</v>
      </c>
      <c r="P496" s="37" t="s">
        <v>82</v>
      </c>
      <c r="Q496" s="74">
        <v>44256</v>
      </c>
      <c r="R496" s="40"/>
      <c r="S496" s="74">
        <v>44258</v>
      </c>
      <c r="T496" s="37">
        <v>6</v>
      </c>
      <c r="U496" s="41" t="s">
        <v>83</v>
      </c>
      <c r="V496" s="110">
        <v>90200000</v>
      </c>
      <c r="W496" s="41">
        <v>8200000</v>
      </c>
      <c r="X496" s="73">
        <v>90200000</v>
      </c>
      <c r="Y496" s="38" t="s">
        <v>42</v>
      </c>
      <c r="Z496" s="38" t="s">
        <v>47</v>
      </c>
      <c r="AA496" s="122" t="s">
        <v>1522</v>
      </c>
      <c r="AB496" s="119">
        <v>561</v>
      </c>
      <c r="AC496" s="42" t="s">
        <v>49</v>
      </c>
      <c r="AD496" s="37" t="s">
        <v>1523</v>
      </c>
      <c r="AE496" s="41" t="s">
        <v>1344</v>
      </c>
      <c r="AF496" s="37" t="s">
        <v>76</v>
      </c>
    </row>
    <row r="497" spans="1:32" s="8" customFormat="1" ht="19.5" customHeight="1" x14ac:dyDescent="0.2">
      <c r="A497" s="37">
        <v>395</v>
      </c>
      <c r="B497" s="37" t="s">
        <v>33</v>
      </c>
      <c r="C497" s="37" t="s">
        <v>722</v>
      </c>
      <c r="D497" s="37" t="s">
        <v>1534</v>
      </c>
      <c r="E497" s="37" t="s">
        <v>169</v>
      </c>
      <c r="F497" s="37" t="s">
        <v>755</v>
      </c>
      <c r="G497" s="37" t="s">
        <v>756</v>
      </c>
      <c r="H497" s="92">
        <v>115000000</v>
      </c>
      <c r="I497" s="38" t="s">
        <v>768</v>
      </c>
      <c r="J497" s="153" t="s">
        <v>670</v>
      </c>
      <c r="K497" s="37" t="s">
        <v>671</v>
      </c>
      <c r="L497" s="37" t="s">
        <v>80</v>
      </c>
      <c r="M497" s="37" t="s">
        <v>758</v>
      </c>
      <c r="N497" s="37">
        <v>72101509</v>
      </c>
      <c r="O497" s="39" t="s">
        <v>769</v>
      </c>
      <c r="P497" s="37" t="s">
        <v>728</v>
      </c>
      <c r="Q497" s="40">
        <v>44232</v>
      </c>
      <c r="R497" s="40"/>
      <c r="S497" s="40">
        <v>44236</v>
      </c>
      <c r="T497" s="37">
        <v>10</v>
      </c>
      <c r="U497" s="41" t="s">
        <v>365</v>
      </c>
      <c r="V497" s="110">
        <f>75000000-35000000</f>
        <v>40000000</v>
      </c>
      <c r="W497" s="41"/>
      <c r="X497" s="73">
        <f>75000000-35000000</f>
        <v>40000000</v>
      </c>
      <c r="Y497" s="38" t="s">
        <v>42</v>
      </c>
      <c r="Z497" s="38" t="s">
        <v>47</v>
      </c>
      <c r="AA497" s="122" t="s">
        <v>1522</v>
      </c>
      <c r="AB497" s="119">
        <v>564</v>
      </c>
      <c r="AC497" s="42" t="s">
        <v>49</v>
      </c>
      <c r="AD497" s="37" t="s">
        <v>1523</v>
      </c>
      <c r="AE497" s="37" t="s">
        <v>1532</v>
      </c>
      <c r="AF497" s="37" t="s">
        <v>76</v>
      </c>
    </row>
    <row r="498" spans="1:32" s="8" customFormat="1" ht="19.5" customHeight="1" x14ac:dyDescent="0.2">
      <c r="A498" s="37">
        <v>392</v>
      </c>
      <c r="B498" s="37" t="s">
        <v>33</v>
      </c>
      <c r="C498" s="37" t="s">
        <v>722</v>
      </c>
      <c r="D498" s="37" t="s">
        <v>1534</v>
      </c>
      <c r="E498" s="37" t="s">
        <v>169</v>
      </c>
      <c r="F498" s="37" t="s">
        <v>755</v>
      </c>
      <c r="G498" s="37" t="s">
        <v>756</v>
      </c>
      <c r="H498" s="92"/>
      <c r="I498" s="38" t="s">
        <v>768</v>
      </c>
      <c r="J498" s="153" t="s">
        <v>675</v>
      </c>
      <c r="K498" s="37" t="s">
        <v>671</v>
      </c>
      <c r="L498" s="37" t="s">
        <v>80</v>
      </c>
      <c r="M498" s="37" t="s">
        <v>758</v>
      </c>
      <c r="N498" s="37">
        <v>80111600</v>
      </c>
      <c r="O498" s="39" t="s">
        <v>770</v>
      </c>
      <c r="P498" s="37" t="s">
        <v>82</v>
      </c>
      <c r="Q498" s="74">
        <v>44247</v>
      </c>
      <c r="R498" s="40"/>
      <c r="S498" s="74">
        <v>44265</v>
      </c>
      <c r="T498" s="157">
        <v>2</v>
      </c>
      <c r="U498" s="41" t="s">
        <v>83</v>
      </c>
      <c r="V498" s="110">
        <v>40000000</v>
      </c>
      <c r="W498" s="41">
        <v>4000000</v>
      </c>
      <c r="X498" s="73">
        <v>40000000</v>
      </c>
      <c r="Y498" s="38" t="s">
        <v>42</v>
      </c>
      <c r="Z498" s="38" t="s">
        <v>47</v>
      </c>
      <c r="AA498" s="122" t="s">
        <v>1522</v>
      </c>
      <c r="AB498" s="119">
        <v>567</v>
      </c>
      <c r="AC498" s="42" t="s">
        <v>49</v>
      </c>
      <c r="AD498" s="37" t="s">
        <v>1523</v>
      </c>
      <c r="AE498" s="41" t="s">
        <v>1344</v>
      </c>
      <c r="AF498" s="37" t="s">
        <v>76</v>
      </c>
    </row>
    <row r="499" spans="1:32" s="8" customFormat="1" ht="19.5" customHeight="1" x14ac:dyDescent="0.2">
      <c r="A499" s="37">
        <v>400</v>
      </c>
      <c r="B499" s="37" t="s">
        <v>33</v>
      </c>
      <c r="C499" s="37" t="s">
        <v>722</v>
      </c>
      <c r="D499" s="37" t="s">
        <v>1534</v>
      </c>
      <c r="E499" s="37" t="s">
        <v>169</v>
      </c>
      <c r="F499" s="37" t="s">
        <v>755</v>
      </c>
      <c r="G499" s="37" t="s">
        <v>756</v>
      </c>
      <c r="H499" s="92">
        <v>335000000</v>
      </c>
      <c r="I499" s="38" t="s">
        <v>771</v>
      </c>
      <c r="J499" s="153" t="s">
        <v>670</v>
      </c>
      <c r="K499" s="37" t="s">
        <v>671</v>
      </c>
      <c r="L499" s="37" t="s">
        <v>80</v>
      </c>
      <c r="M499" s="37" t="s">
        <v>758</v>
      </c>
      <c r="N499" s="37" t="s">
        <v>772</v>
      </c>
      <c r="O499" s="38" t="s">
        <v>773</v>
      </c>
      <c r="P499" s="37" t="s">
        <v>728</v>
      </c>
      <c r="Q499" s="74">
        <v>44330</v>
      </c>
      <c r="R499" s="40"/>
      <c r="S499" s="74">
        <v>44334</v>
      </c>
      <c r="T499" s="37">
        <v>10</v>
      </c>
      <c r="U499" s="41" t="s">
        <v>156</v>
      </c>
      <c r="V499" s="110">
        <f>180000000-16700000</f>
        <v>163300000</v>
      </c>
      <c r="W499" s="41"/>
      <c r="X499" s="73">
        <f>180000000-16700000-18000000-29065121+40833670+22931451</f>
        <v>180000000</v>
      </c>
      <c r="Y499" s="38" t="s">
        <v>42</v>
      </c>
      <c r="Z499" s="38" t="s">
        <v>47</v>
      </c>
      <c r="AA499" s="122" t="s">
        <v>1522</v>
      </c>
      <c r="AB499" s="119">
        <v>569</v>
      </c>
      <c r="AC499" s="42" t="s">
        <v>49</v>
      </c>
      <c r="AD499" s="37" t="s">
        <v>1523</v>
      </c>
      <c r="AE499" s="37" t="s">
        <v>1532</v>
      </c>
      <c r="AF499" s="37" t="s">
        <v>76</v>
      </c>
    </row>
    <row r="500" spans="1:32" s="8" customFormat="1" ht="19.5" customHeight="1" x14ac:dyDescent="0.2">
      <c r="A500" s="37">
        <v>403</v>
      </c>
      <c r="B500" s="37" t="s">
        <v>33</v>
      </c>
      <c r="C500" s="37" t="s">
        <v>722</v>
      </c>
      <c r="D500" s="37" t="s">
        <v>1534</v>
      </c>
      <c r="E500" s="37" t="s">
        <v>169</v>
      </c>
      <c r="F500" s="37" t="s">
        <v>755</v>
      </c>
      <c r="G500" s="37" t="s">
        <v>756</v>
      </c>
      <c r="H500" s="92"/>
      <c r="I500" s="38" t="s">
        <v>771</v>
      </c>
      <c r="J500" s="153" t="s">
        <v>774</v>
      </c>
      <c r="K500" s="37" t="s">
        <v>671</v>
      </c>
      <c r="L500" s="37" t="s">
        <v>80</v>
      </c>
      <c r="M500" s="37" t="s">
        <v>758</v>
      </c>
      <c r="N500" s="37">
        <v>80111600</v>
      </c>
      <c r="O500" s="39" t="s">
        <v>775</v>
      </c>
      <c r="P500" s="37" t="s">
        <v>1461</v>
      </c>
      <c r="Q500" s="74">
        <v>44235</v>
      </c>
      <c r="R500" s="40"/>
      <c r="S500" s="74">
        <v>44237</v>
      </c>
      <c r="T500" s="37">
        <v>11</v>
      </c>
      <c r="U500" s="41" t="s">
        <v>83</v>
      </c>
      <c r="V500" s="110">
        <v>31000000</v>
      </c>
      <c r="W500" s="41">
        <v>3100000</v>
      </c>
      <c r="X500" s="73">
        <v>31000000</v>
      </c>
      <c r="Y500" s="38" t="s">
        <v>42</v>
      </c>
      <c r="Z500" s="38" t="s">
        <v>47</v>
      </c>
      <c r="AA500" s="122" t="s">
        <v>1522</v>
      </c>
      <c r="AB500" s="119">
        <v>572</v>
      </c>
      <c r="AC500" s="42" t="s">
        <v>49</v>
      </c>
      <c r="AD500" s="37" t="s">
        <v>1523</v>
      </c>
      <c r="AE500" s="41" t="s">
        <v>1344</v>
      </c>
      <c r="AF500" s="37" t="s">
        <v>76</v>
      </c>
    </row>
    <row r="501" spans="1:32" s="8" customFormat="1" ht="19.5" customHeight="1" x14ac:dyDescent="0.2">
      <c r="A501" s="37">
        <v>405</v>
      </c>
      <c r="B501" s="37" t="s">
        <v>33</v>
      </c>
      <c r="C501" s="37" t="s">
        <v>722</v>
      </c>
      <c r="D501" s="37" t="s">
        <v>1534</v>
      </c>
      <c r="E501" s="37" t="s">
        <v>169</v>
      </c>
      <c r="F501" s="37" t="s">
        <v>755</v>
      </c>
      <c r="G501" s="37" t="s">
        <v>756</v>
      </c>
      <c r="H501" s="92"/>
      <c r="I501" s="38" t="s">
        <v>771</v>
      </c>
      <c r="J501" s="153" t="s">
        <v>675</v>
      </c>
      <c r="K501" s="37" t="s">
        <v>671</v>
      </c>
      <c r="L501" s="37" t="s">
        <v>80</v>
      </c>
      <c r="M501" s="37" t="s">
        <v>758</v>
      </c>
      <c r="N501" s="37">
        <v>80111600</v>
      </c>
      <c r="O501" s="39" t="s">
        <v>776</v>
      </c>
      <c r="P501" s="37" t="s">
        <v>1461</v>
      </c>
      <c r="Q501" s="74">
        <v>44389</v>
      </c>
      <c r="R501" s="40"/>
      <c r="S501" s="74">
        <v>44438</v>
      </c>
      <c r="T501" s="157">
        <v>6</v>
      </c>
      <c r="U501" s="41" t="s">
        <v>83</v>
      </c>
      <c r="V501" s="110">
        <v>31000000</v>
      </c>
      <c r="W501" s="41">
        <v>3100000</v>
      </c>
      <c r="X501" s="73">
        <v>31000000</v>
      </c>
      <c r="Y501" s="38" t="s">
        <v>42</v>
      </c>
      <c r="Z501" s="38" t="s">
        <v>47</v>
      </c>
      <c r="AA501" s="122" t="s">
        <v>1522</v>
      </c>
      <c r="AB501" s="119">
        <v>574</v>
      </c>
      <c r="AC501" s="42" t="s">
        <v>49</v>
      </c>
      <c r="AD501" s="37" t="s">
        <v>1523</v>
      </c>
      <c r="AE501" s="41" t="s">
        <v>1344</v>
      </c>
      <c r="AF501" s="37" t="s">
        <v>76</v>
      </c>
    </row>
    <row r="502" spans="1:32" s="8" customFormat="1" ht="19.5" customHeight="1" x14ac:dyDescent="0.2">
      <c r="A502" s="37">
        <v>406</v>
      </c>
      <c r="B502" s="37" t="s">
        <v>33</v>
      </c>
      <c r="C502" s="37" t="s">
        <v>722</v>
      </c>
      <c r="D502" s="37" t="s">
        <v>1534</v>
      </c>
      <c r="E502" s="37" t="s">
        <v>169</v>
      </c>
      <c r="F502" s="37" t="s">
        <v>755</v>
      </c>
      <c r="G502" s="37" t="s">
        <v>756</v>
      </c>
      <c r="H502" s="92"/>
      <c r="I502" s="38" t="s">
        <v>771</v>
      </c>
      <c r="J502" s="153" t="s">
        <v>777</v>
      </c>
      <c r="K502" s="37" t="s">
        <v>671</v>
      </c>
      <c r="L502" s="37" t="s">
        <v>80</v>
      </c>
      <c r="M502" s="37" t="s">
        <v>758</v>
      </c>
      <c r="N502" s="37">
        <v>80111600</v>
      </c>
      <c r="O502" s="39" t="s">
        <v>778</v>
      </c>
      <c r="P502" s="37" t="s">
        <v>1461</v>
      </c>
      <c r="Q502" s="74">
        <v>44229</v>
      </c>
      <c r="R502" s="40"/>
      <c r="S502" s="74">
        <v>44235</v>
      </c>
      <c r="T502" s="157">
        <v>11</v>
      </c>
      <c r="U502" s="41" t="s">
        <v>83</v>
      </c>
      <c r="V502" s="110">
        <v>31000000</v>
      </c>
      <c r="W502" s="41">
        <v>3100000</v>
      </c>
      <c r="X502" s="73">
        <v>31000000</v>
      </c>
      <c r="Y502" s="38" t="s">
        <v>42</v>
      </c>
      <c r="Z502" s="38" t="s">
        <v>47</v>
      </c>
      <c r="AA502" s="122" t="s">
        <v>1522</v>
      </c>
      <c r="AB502" s="119">
        <v>575</v>
      </c>
      <c r="AC502" s="42" t="s">
        <v>49</v>
      </c>
      <c r="AD502" s="37" t="s">
        <v>1523</v>
      </c>
      <c r="AE502" s="41" t="s">
        <v>1344</v>
      </c>
      <c r="AF502" s="37" t="s">
        <v>76</v>
      </c>
    </row>
    <row r="503" spans="1:32" s="8" customFormat="1" ht="19.5" customHeight="1" x14ac:dyDescent="0.2">
      <c r="A503" s="37">
        <v>407</v>
      </c>
      <c r="B503" s="37" t="s">
        <v>33</v>
      </c>
      <c r="C503" s="37" t="s">
        <v>722</v>
      </c>
      <c r="D503" s="37" t="s">
        <v>1534</v>
      </c>
      <c r="E503" s="37" t="s">
        <v>169</v>
      </c>
      <c r="F503" s="37" t="s">
        <v>755</v>
      </c>
      <c r="G503" s="37" t="s">
        <v>756</v>
      </c>
      <c r="H503" s="92"/>
      <c r="I503" s="38" t="s">
        <v>771</v>
      </c>
      <c r="J503" s="153" t="s">
        <v>677</v>
      </c>
      <c r="K503" s="37" t="s">
        <v>671</v>
      </c>
      <c r="L503" s="37" t="s">
        <v>80</v>
      </c>
      <c r="M503" s="37" t="s">
        <v>758</v>
      </c>
      <c r="N503" s="37">
        <v>80111600</v>
      </c>
      <c r="O503" s="39" t="s">
        <v>779</v>
      </c>
      <c r="P503" s="37" t="s">
        <v>1461</v>
      </c>
      <c r="Q503" s="74">
        <v>44331</v>
      </c>
      <c r="R503" s="40"/>
      <c r="S503" s="74">
        <v>44361</v>
      </c>
      <c r="T503" s="157">
        <v>7</v>
      </c>
      <c r="U503" s="41" t="s">
        <v>83</v>
      </c>
      <c r="V503" s="110">
        <v>31000000</v>
      </c>
      <c r="W503" s="41">
        <v>3100000</v>
      </c>
      <c r="X503" s="73">
        <v>31000000</v>
      </c>
      <c r="Y503" s="38" t="s">
        <v>42</v>
      </c>
      <c r="Z503" s="38" t="s">
        <v>47</v>
      </c>
      <c r="AA503" s="122" t="s">
        <v>1522</v>
      </c>
      <c r="AB503" s="119">
        <v>576</v>
      </c>
      <c r="AC503" s="42" t="s">
        <v>49</v>
      </c>
      <c r="AD503" s="37" t="s">
        <v>1523</v>
      </c>
      <c r="AE503" s="41" t="s">
        <v>1344</v>
      </c>
      <c r="AF503" s="37" t="s">
        <v>76</v>
      </c>
    </row>
    <row r="504" spans="1:32" s="8" customFormat="1" ht="19.5" customHeight="1" x14ac:dyDescent="0.2">
      <c r="A504" s="37">
        <v>408</v>
      </c>
      <c r="B504" s="37" t="s">
        <v>33</v>
      </c>
      <c r="C504" s="37" t="s">
        <v>722</v>
      </c>
      <c r="D504" s="37" t="s">
        <v>1534</v>
      </c>
      <c r="E504" s="37" t="s">
        <v>169</v>
      </c>
      <c r="F504" s="37" t="s">
        <v>755</v>
      </c>
      <c r="G504" s="37" t="s">
        <v>756</v>
      </c>
      <c r="H504" s="92"/>
      <c r="I504" s="38" t="s">
        <v>771</v>
      </c>
      <c r="J504" s="153" t="s">
        <v>764</v>
      </c>
      <c r="K504" s="37" t="s">
        <v>671</v>
      </c>
      <c r="L504" s="37" t="s">
        <v>80</v>
      </c>
      <c r="M504" s="37" t="s">
        <v>758</v>
      </c>
      <c r="N504" s="37">
        <v>80111600</v>
      </c>
      <c r="O504" s="38" t="s">
        <v>780</v>
      </c>
      <c r="P504" s="37" t="s">
        <v>1461</v>
      </c>
      <c r="Q504" s="74">
        <v>44264</v>
      </c>
      <c r="R504" s="40"/>
      <c r="S504" s="74">
        <v>44267</v>
      </c>
      <c r="T504" s="37">
        <v>10</v>
      </c>
      <c r="U504" s="41" t="s">
        <v>83</v>
      </c>
      <c r="V504" s="110">
        <v>31000000</v>
      </c>
      <c r="W504" s="41">
        <v>3100000</v>
      </c>
      <c r="X504" s="73">
        <v>31000000</v>
      </c>
      <c r="Y504" s="38" t="s">
        <v>42</v>
      </c>
      <c r="Z504" s="38" t="s">
        <v>47</v>
      </c>
      <c r="AA504" s="122" t="s">
        <v>1522</v>
      </c>
      <c r="AB504" s="119">
        <v>577</v>
      </c>
      <c r="AC504" s="159" t="s">
        <v>49</v>
      </c>
      <c r="AD504" s="37" t="s">
        <v>1523</v>
      </c>
      <c r="AE504" s="41" t="s">
        <v>1344</v>
      </c>
      <c r="AF504" s="37" t="s">
        <v>76</v>
      </c>
    </row>
    <row r="505" spans="1:32" s="8" customFormat="1" ht="19.5" customHeight="1" x14ac:dyDescent="0.2">
      <c r="A505" s="37">
        <v>557</v>
      </c>
      <c r="B505" s="37" t="s">
        <v>33</v>
      </c>
      <c r="C505" s="37" t="s">
        <v>781</v>
      </c>
      <c r="D505" s="37" t="s">
        <v>782</v>
      </c>
      <c r="E505" s="37" t="s">
        <v>36</v>
      </c>
      <c r="F505" s="37" t="s">
        <v>787</v>
      </c>
      <c r="G505" s="37" t="s">
        <v>783</v>
      </c>
      <c r="H505" s="92">
        <f>1000000000-600000000</f>
        <v>400000000</v>
      </c>
      <c r="I505" s="38" t="s">
        <v>788</v>
      </c>
      <c r="J505" s="37" t="s">
        <v>789</v>
      </c>
      <c r="K505" s="37" t="s">
        <v>785</v>
      </c>
      <c r="L505" s="73" t="s">
        <v>80</v>
      </c>
      <c r="M505" s="37" t="s">
        <v>790</v>
      </c>
      <c r="N505" s="37" t="s">
        <v>791</v>
      </c>
      <c r="O505" s="38" t="s">
        <v>792</v>
      </c>
      <c r="P505" s="37"/>
      <c r="Q505" s="40">
        <v>44348</v>
      </c>
      <c r="R505" s="40"/>
      <c r="S505" s="40">
        <v>44351</v>
      </c>
      <c r="T505" s="37">
        <v>10</v>
      </c>
      <c r="U505" s="41" t="s">
        <v>156</v>
      </c>
      <c r="V505" s="110">
        <f>1000000000-600000000</f>
        <v>400000000</v>
      </c>
      <c r="W505" s="41"/>
      <c r="X505" s="73">
        <v>355000000</v>
      </c>
      <c r="Y505" s="73" t="s">
        <v>42</v>
      </c>
      <c r="Z505" s="37" t="s">
        <v>42</v>
      </c>
      <c r="AA505" s="38" t="s">
        <v>48</v>
      </c>
      <c r="AB505" s="37">
        <v>580</v>
      </c>
      <c r="AC505" s="42" t="s">
        <v>799</v>
      </c>
      <c r="AD505" s="37" t="s">
        <v>793</v>
      </c>
      <c r="AE505" s="37" t="s">
        <v>1532</v>
      </c>
      <c r="AF505" s="37" t="s">
        <v>76</v>
      </c>
    </row>
    <row r="506" spans="1:32" s="8" customFormat="1" ht="19.5" customHeight="1" x14ac:dyDescent="0.2">
      <c r="A506" s="37">
        <v>558</v>
      </c>
      <c r="B506" s="37" t="s">
        <v>33</v>
      </c>
      <c r="C506" s="37" t="s">
        <v>781</v>
      </c>
      <c r="D506" s="37" t="s">
        <v>782</v>
      </c>
      <c r="E506" s="37" t="s">
        <v>169</v>
      </c>
      <c r="F506" s="37" t="s">
        <v>794</v>
      </c>
      <c r="G506" s="37" t="s">
        <v>783</v>
      </c>
      <c r="H506" s="92">
        <v>400000000</v>
      </c>
      <c r="I506" s="38" t="s">
        <v>795</v>
      </c>
      <c r="J506" s="38" t="s">
        <v>796</v>
      </c>
      <c r="K506" s="37" t="s">
        <v>41</v>
      </c>
      <c r="L506" s="73" t="s">
        <v>80</v>
      </c>
      <c r="M506" s="37" t="s">
        <v>786</v>
      </c>
      <c r="N506" s="37" t="s">
        <v>797</v>
      </c>
      <c r="O506" s="38" t="s">
        <v>798</v>
      </c>
      <c r="P506" s="37"/>
      <c r="Q506" s="40">
        <v>44277</v>
      </c>
      <c r="R506" s="40"/>
      <c r="S506" s="40">
        <v>44256</v>
      </c>
      <c r="T506" s="37">
        <v>10</v>
      </c>
      <c r="U506" s="41" t="s">
        <v>1433</v>
      </c>
      <c r="V506" s="110">
        <v>400000000</v>
      </c>
      <c r="W506" s="41"/>
      <c r="X506" s="73">
        <v>467875000</v>
      </c>
      <c r="Y506" s="73" t="s">
        <v>42</v>
      </c>
      <c r="Z506" s="37" t="s">
        <v>42</v>
      </c>
      <c r="AA506" s="38" t="s">
        <v>48</v>
      </c>
      <c r="AB506" s="37">
        <v>581</v>
      </c>
      <c r="AC506" s="42" t="s">
        <v>799</v>
      </c>
      <c r="AD506" s="37" t="s">
        <v>793</v>
      </c>
      <c r="AE506" s="37" t="s">
        <v>1532</v>
      </c>
      <c r="AF506" s="37" t="s">
        <v>76</v>
      </c>
    </row>
    <row r="507" spans="1:32" s="8" customFormat="1" ht="19.5" customHeight="1" x14ac:dyDescent="0.2">
      <c r="A507" s="37">
        <v>560</v>
      </c>
      <c r="B507" s="37" t="s">
        <v>33</v>
      </c>
      <c r="C507" s="37" t="s">
        <v>781</v>
      </c>
      <c r="D507" s="37" t="s">
        <v>782</v>
      </c>
      <c r="E507" s="37" t="s">
        <v>169</v>
      </c>
      <c r="F507" s="37" t="s">
        <v>801</v>
      </c>
      <c r="G507" s="37" t="s">
        <v>802</v>
      </c>
      <c r="H507" s="92">
        <v>60000000</v>
      </c>
      <c r="I507" s="38" t="s">
        <v>803</v>
      </c>
      <c r="J507" s="38" t="s">
        <v>804</v>
      </c>
      <c r="K507" s="37" t="s">
        <v>41</v>
      </c>
      <c r="L507" s="73" t="s">
        <v>42</v>
      </c>
      <c r="M507" s="37" t="s">
        <v>805</v>
      </c>
      <c r="N507" s="37" t="s">
        <v>806</v>
      </c>
      <c r="O507" s="38" t="s">
        <v>807</v>
      </c>
      <c r="P507" s="37" t="s">
        <v>1461</v>
      </c>
      <c r="Q507" s="139" t="s">
        <v>47</v>
      </c>
      <c r="R507" s="40"/>
      <c r="S507" s="139" t="s">
        <v>47</v>
      </c>
      <c r="T507" s="160">
        <v>9</v>
      </c>
      <c r="U507" s="41" t="s">
        <v>83</v>
      </c>
      <c r="V507" s="110">
        <f>60000000-30000000-16000000</f>
        <v>14000000</v>
      </c>
      <c r="W507" s="41"/>
      <c r="X507" s="73">
        <f>60000000-30000000-16000000</f>
        <v>14000000</v>
      </c>
      <c r="Y507" s="73" t="s">
        <v>42</v>
      </c>
      <c r="Z507" s="37" t="s">
        <v>42</v>
      </c>
      <c r="AA507" s="38" t="s">
        <v>48</v>
      </c>
      <c r="AB507" s="37">
        <v>583</v>
      </c>
      <c r="AC507" s="42" t="s">
        <v>799</v>
      </c>
      <c r="AD507" s="37" t="s">
        <v>793</v>
      </c>
      <c r="AE507" s="41" t="s">
        <v>1344</v>
      </c>
      <c r="AF507" s="37" t="s">
        <v>76</v>
      </c>
    </row>
    <row r="508" spans="1:32" s="8" customFormat="1" ht="19.5" customHeight="1" x14ac:dyDescent="0.2">
      <c r="A508" s="37">
        <v>566</v>
      </c>
      <c r="B508" s="37" t="s">
        <v>33</v>
      </c>
      <c r="C508" s="37" t="s">
        <v>781</v>
      </c>
      <c r="D508" s="37" t="s">
        <v>782</v>
      </c>
      <c r="E508" s="37" t="s">
        <v>169</v>
      </c>
      <c r="F508" s="37" t="s">
        <v>812</v>
      </c>
      <c r="G508" s="37" t="s">
        <v>813</v>
      </c>
      <c r="H508" s="92">
        <v>50000000</v>
      </c>
      <c r="I508" s="38" t="s">
        <v>814</v>
      </c>
      <c r="J508" s="38" t="s">
        <v>815</v>
      </c>
      <c r="K508" s="37" t="s">
        <v>809</v>
      </c>
      <c r="L508" s="73" t="s">
        <v>42</v>
      </c>
      <c r="M508" s="37" t="s">
        <v>816</v>
      </c>
      <c r="N508" s="37">
        <v>80111600</v>
      </c>
      <c r="O508" s="38" t="s">
        <v>817</v>
      </c>
      <c r="P508" s="37" t="s">
        <v>82</v>
      </c>
      <c r="Q508" s="40">
        <v>44280</v>
      </c>
      <c r="R508" s="40"/>
      <c r="S508" s="40">
        <v>44287</v>
      </c>
      <c r="T508" s="142">
        <v>2</v>
      </c>
      <c r="U508" s="41" t="s">
        <v>83</v>
      </c>
      <c r="V508" s="110">
        <v>50000000</v>
      </c>
      <c r="W508" s="41">
        <v>8333333.333333333</v>
      </c>
      <c r="X508" s="73">
        <f>50000000-5000000-22500000-22500000</f>
        <v>0</v>
      </c>
      <c r="Y508" s="73" t="s">
        <v>42</v>
      </c>
      <c r="Z508" s="37" t="s">
        <v>42</v>
      </c>
      <c r="AA508" s="38" t="s">
        <v>48</v>
      </c>
      <c r="AB508" s="37">
        <v>589</v>
      </c>
      <c r="AC508" s="42" t="s">
        <v>799</v>
      </c>
      <c r="AD508" s="37" t="s">
        <v>793</v>
      </c>
      <c r="AE508" s="41" t="s">
        <v>1344</v>
      </c>
      <c r="AF508" s="37" t="s">
        <v>76</v>
      </c>
    </row>
    <row r="509" spans="1:32" s="8" customFormat="1" ht="19.5" customHeight="1" x14ac:dyDescent="0.2">
      <c r="A509" s="37">
        <v>567</v>
      </c>
      <c r="B509" s="37" t="s">
        <v>33</v>
      </c>
      <c r="C509" s="37" t="s">
        <v>781</v>
      </c>
      <c r="D509" s="37" t="s">
        <v>782</v>
      </c>
      <c r="E509" s="37" t="s">
        <v>169</v>
      </c>
      <c r="F509" s="37" t="s">
        <v>801</v>
      </c>
      <c r="G509" s="37" t="s">
        <v>811</v>
      </c>
      <c r="H509" s="92">
        <v>35000000</v>
      </c>
      <c r="I509" s="38" t="s">
        <v>818</v>
      </c>
      <c r="J509" s="38" t="s">
        <v>819</v>
      </c>
      <c r="K509" s="37" t="s">
        <v>41</v>
      </c>
      <c r="L509" s="73" t="s">
        <v>80</v>
      </c>
      <c r="M509" s="37" t="s">
        <v>820</v>
      </c>
      <c r="N509" s="37">
        <v>80111600</v>
      </c>
      <c r="O509" s="38" t="s">
        <v>821</v>
      </c>
      <c r="P509" s="37" t="s">
        <v>1461</v>
      </c>
      <c r="Q509" s="40">
        <v>44330</v>
      </c>
      <c r="R509" s="40"/>
      <c r="S509" s="40">
        <v>44334</v>
      </c>
      <c r="T509" s="157">
        <v>8</v>
      </c>
      <c r="U509" s="41" t="s">
        <v>83</v>
      </c>
      <c r="V509" s="110">
        <v>35000000</v>
      </c>
      <c r="W509" s="41">
        <v>3500000</v>
      </c>
      <c r="X509" s="73">
        <f>35000000-23100000-1400000</f>
        <v>10500000</v>
      </c>
      <c r="Y509" s="73" t="s">
        <v>42</v>
      </c>
      <c r="Z509" s="37" t="s">
        <v>42</v>
      </c>
      <c r="AA509" s="38" t="s">
        <v>48</v>
      </c>
      <c r="AB509" s="37">
        <v>590</v>
      </c>
      <c r="AC509" s="42" t="s">
        <v>799</v>
      </c>
      <c r="AD509" s="37" t="s">
        <v>1529</v>
      </c>
      <c r="AE509" s="41" t="s">
        <v>1344</v>
      </c>
      <c r="AF509" s="37" t="s">
        <v>76</v>
      </c>
    </row>
    <row r="510" spans="1:32" s="8" customFormat="1" ht="19.5" customHeight="1" x14ac:dyDescent="0.2">
      <c r="A510" s="37">
        <v>568</v>
      </c>
      <c r="B510" s="37" t="s">
        <v>33</v>
      </c>
      <c r="C510" s="37" t="s">
        <v>781</v>
      </c>
      <c r="D510" s="37" t="s">
        <v>782</v>
      </c>
      <c r="E510" s="37" t="s">
        <v>169</v>
      </c>
      <c r="F510" s="37" t="s">
        <v>801</v>
      </c>
      <c r="G510" s="37" t="s">
        <v>811</v>
      </c>
      <c r="H510" s="92">
        <v>65000000</v>
      </c>
      <c r="I510" s="38" t="s">
        <v>818</v>
      </c>
      <c r="J510" s="38" t="s">
        <v>822</v>
      </c>
      <c r="K510" s="37" t="s">
        <v>41</v>
      </c>
      <c r="L510" s="73" t="s">
        <v>80</v>
      </c>
      <c r="M510" s="37" t="s">
        <v>823</v>
      </c>
      <c r="N510" s="37">
        <v>80111600</v>
      </c>
      <c r="O510" s="38" t="s">
        <v>824</v>
      </c>
      <c r="P510" s="37" t="s">
        <v>82</v>
      </c>
      <c r="Q510" s="40">
        <v>44330</v>
      </c>
      <c r="R510" s="40"/>
      <c r="S510" s="40">
        <v>44334</v>
      </c>
      <c r="T510" s="157">
        <v>8</v>
      </c>
      <c r="U510" s="41" t="s">
        <v>83</v>
      </c>
      <c r="V510" s="110">
        <v>65000000</v>
      </c>
      <c r="W510" s="41">
        <v>6500000</v>
      </c>
      <c r="X510" s="73">
        <v>65000000</v>
      </c>
      <c r="Y510" s="73" t="s">
        <v>42</v>
      </c>
      <c r="Z510" s="37" t="s">
        <v>42</v>
      </c>
      <c r="AA510" s="38" t="s">
        <v>48</v>
      </c>
      <c r="AB510" s="37">
        <v>591</v>
      </c>
      <c r="AC510" s="42" t="s">
        <v>799</v>
      </c>
      <c r="AD510" s="37" t="s">
        <v>793</v>
      </c>
      <c r="AE510" s="41" t="s">
        <v>1344</v>
      </c>
      <c r="AF510" s="37" t="s">
        <v>76</v>
      </c>
    </row>
    <row r="511" spans="1:32" s="8" customFormat="1" ht="19.5" customHeight="1" x14ac:dyDescent="0.2">
      <c r="A511" s="142">
        <v>569</v>
      </c>
      <c r="B511" s="142" t="s">
        <v>33</v>
      </c>
      <c r="C511" s="142" t="s">
        <v>781</v>
      </c>
      <c r="D511" s="142" t="s">
        <v>782</v>
      </c>
      <c r="E511" s="142" t="s">
        <v>169</v>
      </c>
      <c r="F511" s="142" t="s">
        <v>801</v>
      </c>
      <c r="G511" s="142" t="s">
        <v>811</v>
      </c>
      <c r="H511" s="97">
        <v>60000000</v>
      </c>
      <c r="I511" s="161" t="s">
        <v>818</v>
      </c>
      <c r="J511" s="161" t="s">
        <v>825</v>
      </c>
      <c r="K511" s="142" t="s">
        <v>41</v>
      </c>
      <c r="L511" s="73" t="s">
        <v>80</v>
      </c>
      <c r="M511" s="142" t="s">
        <v>826</v>
      </c>
      <c r="N511" s="142">
        <v>80111600</v>
      </c>
      <c r="O511" s="39" t="s">
        <v>827</v>
      </c>
      <c r="P511" s="37" t="s">
        <v>82</v>
      </c>
      <c r="Q511" s="40">
        <v>44330</v>
      </c>
      <c r="R511" s="40"/>
      <c r="S511" s="40">
        <v>44334</v>
      </c>
      <c r="T511" s="37">
        <v>8</v>
      </c>
      <c r="U511" s="41" t="s">
        <v>83</v>
      </c>
      <c r="V511" s="110">
        <v>60000000</v>
      </c>
      <c r="W511" s="41">
        <v>6000000</v>
      </c>
      <c r="X511" s="73">
        <f>80000000-20000000-60000000</f>
        <v>0</v>
      </c>
      <c r="Y511" s="73" t="s">
        <v>42</v>
      </c>
      <c r="Z511" s="37" t="s">
        <v>42</v>
      </c>
      <c r="AA511" s="38" t="s">
        <v>48</v>
      </c>
      <c r="AB511" s="37">
        <v>592</v>
      </c>
      <c r="AC511" s="42" t="s">
        <v>799</v>
      </c>
      <c r="AD511" s="37" t="s">
        <v>793</v>
      </c>
      <c r="AE511" s="41" t="s">
        <v>1344</v>
      </c>
      <c r="AF511" s="37" t="s">
        <v>76</v>
      </c>
    </row>
    <row r="512" spans="1:32" s="8" customFormat="1" ht="19.5" customHeight="1" x14ac:dyDescent="0.2">
      <c r="A512" s="37">
        <v>570</v>
      </c>
      <c r="B512" s="37" t="s">
        <v>33</v>
      </c>
      <c r="C512" s="37" t="s">
        <v>781</v>
      </c>
      <c r="D512" s="37" t="s">
        <v>782</v>
      </c>
      <c r="E512" s="37" t="s">
        <v>169</v>
      </c>
      <c r="F512" s="37" t="s">
        <v>801</v>
      </c>
      <c r="G512" s="37" t="s">
        <v>811</v>
      </c>
      <c r="H512" s="92">
        <v>80000000</v>
      </c>
      <c r="I512" s="38" t="s">
        <v>818</v>
      </c>
      <c r="J512" s="38" t="s">
        <v>825</v>
      </c>
      <c r="K512" s="37" t="s">
        <v>41</v>
      </c>
      <c r="L512" s="73" t="s">
        <v>80</v>
      </c>
      <c r="M512" s="37" t="s">
        <v>826</v>
      </c>
      <c r="N512" s="37">
        <v>80111600</v>
      </c>
      <c r="O512" s="39" t="s">
        <v>827</v>
      </c>
      <c r="P512" s="37" t="s">
        <v>82</v>
      </c>
      <c r="Q512" s="40">
        <v>44312</v>
      </c>
      <c r="R512" s="40"/>
      <c r="S512" s="40">
        <v>44320</v>
      </c>
      <c r="T512" s="142">
        <v>1</v>
      </c>
      <c r="U512" s="41" t="s">
        <v>83</v>
      </c>
      <c r="V512" s="110">
        <v>80000000</v>
      </c>
      <c r="W512" s="41">
        <v>8000000</v>
      </c>
      <c r="X512" s="73">
        <f>80000000-56000000</f>
        <v>24000000</v>
      </c>
      <c r="Y512" s="73" t="s">
        <v>42</v>
      </c>
      <c r="Z512" s="37" t="s">
        <v>42</v>
      </c>
      <c r="AA512" s="38" t="s">
        <v>48</v>
      </c>
      <c r="AB512" s="37">
        <v>593</v>
      </c>
      <c r="AC512" s="42" t="s">
        <v>799</v>
      </c>
      <c r="AD512" s="37" t="s">
        <v>793</v>
      </c>
      <c r="AE512" s="41" t="s">
        <v>1344</v>
      </c>
      <c r="AF512" s="37" t="s">
        <v>76</v>
      </c>
    </row>
    <row r="513" spans="1:32" s="8" customFormat="1" ht="19.5" customHeight="1" x14ac:dyDescent="0.2">
      <c r="A513" s="37">
        <v>571</v>
      </c>
      <c r="B513" s="37" t="s">
        <v>33</v>
      </c>
      <c r="C513" s="37" t="s">
        <v>781</v>
      </c>
      <c r="D513" s="37" t="s">
        <v>782</v>
      </c>
      <c r="E513" s="37" t="s">
        <v>169</v>
      </c>
      <c r="F513" s="37" t="s">
        <v>801</v>
      </c>
      <c r="G513" s="37" t="s">
        <v>811</v>
      </c>
      <c r="H513" s="92">
        <v>50000000</v>
      </c>
      <c r="I513" s="38" t="s">
        <v>818</v>
      </c>
      <c r="J513" s="38" t="s">
        <v>828</v>
      </c>
      <c r="K513" s="37" t="s">
        <v>41</v>
      </c>
      <c r="L513" s="73" t="s">
        <v>80</v>
      </c>
      <c r="M513" s="37" t="s">
        <v>829</v>
      </c>
      <c r="N513" s="37">
        <v>80111600</v>
      </c>
      <c r="O513" s="39" t="s">
        <v>830</v>
      </c>
      <c r="P513" s="37" t="s">
        <v>82</v>
      </c>
      <c r="Q513" s="40">
        <v>44312</v>
      </c>
      <c r="R513" s="40"/>
      <c r="S513" s="40">
        <v>44320</v>
      </c>
      <c r="T513" s="142">
        <v>1</v>
      </c>
      <c r="U513" s="41" t="s">
        <v>83</v>
      </c>
      <c r="V513" s="110">
        <v>50000000</v>
      </c>
      <c r="W513" s="41">
        <v>5000000</v>
      </c>
      <c r="X513" s="73">
        <f>50000000-500000</f>
        <v>49500000</v>
      </c>
      <c r="Y513" s="73" t="s">
        <v>42</v>
      </c>
      <c r="Z513" s="37" t="s">
        <v>42</v>
      </c>
      <c r="AA513" s="38" t="s">
        <v>48</v>
      </c>
      <c r="AB513" s="37">
        <v>594</v>
      </c>
      <c r="AC513" s="42" t="s">
        <v>799</v>
      </c>
      <c r="AD513" s="37" t="s">
        <v>793</v>
      </c>
      <c r="AE513" s="41" t="s">
        <v>1344</v>
      </c>
      <c r="AF513" s="37" t="s">
        <v>76</v>
      </c>
    </row>
    <row r="514" spans="1:32" s="8" customFormat="1" ht="19.5" customHeight="1" x14ac:dyDescent="0.2">
      <c r="A514" s="37">
        <v>572</v>
      </c>
      <c r="B514" s="37" t="s">
        <v>33</v>
      </c>
      <c r="C514" s="37" t="s">
        <v>781</v>
      </c>
      <c r="D514" s="37" t="s">
        <v>782</v>
      </c>
      <c r="E514" s="37" t="s">
        <v>169</v>
      </c>
      <c r="F514" s="37" t="s">
        <v>801</v>
      </c>
      <c r="G514" s="37" t="s">
        <v>811</v>
      </c>
      <c r="H514" s="92">
        <v>45000000</v>
      </c>
      <c r="I514" s="38" t="s">
        <v>818</v>
      </c>
      <c r="J514" s="38" t="s">
        <v>831</v>
      </c>
      <c r="K514" s="37" t="s">
        <v>41</v>
      </c>
      <c r="L514" s="73" t="s">
        <v>80</v>
      </c>
      <c r="M514" s="37" t="s">
        <v>832</v>
      </c>
      <c r="N514" s="37">
        <v>80111600</v>
      </c>
      <c r="O514" s="39" t="s">
        <v>833</v>
      </c>
      <c r="P514" s="37" t="s">
        <v>82</v>
      </c>
      <c r="Q514" s="40">
        <v>44440</v>
      </c>
      <c r="R514" s="40"/>
      <c r="S514" s="40">
        <v>44501</v>
      </c>
      <c r="T514" s="157">
        <v>5</v>
      </c>
      <c r="U514" s="41" t="s">
        <v>83</v>
      </c>
      <c r="V514" s="110">
        <v>45000000</v>
      </c>
      <c r="W514" s="41">
        <v>4500000</v>
      </c>
      <c r="X514" s="73">
        <f>45000000-11550000-10350000</f>
        <v>23100000</v>
      </c>
      <c r="Y514" s="73" t="s">
        <v>42</v>
      </c>
      <c r="Z514" s="37" t="s">
        <v>42</v>
      </c>
      <c r="AA514" s="38" t="s">
        <v>48</v>
      </c>
      <c r="AB514" s="37">
        <v>595</v>
      </c>
      <c r="AC514" s="42" t="s">
        <v>799</v>
      </c>
      <c r="AD514" s="37" t="s">
        <v>793</v>
      </c>
      <c r="AE514" s="41" t="s">
        <v>1344</v>
      </c>
      <c r="AF514" s="37" t="s">
        <v>76</v>
      </c>
    </row>
    <row r="515" spans="1:32" s="8" customFormat="1" ht="19.5" customHeight="1" x14ac:dyDescent="0.2">
      <c r="A515" s="37">
        <v>573</v>
      </c>
      <c r="B515" s="37" t="s">
        <v>33</v>
      </c>
      <c r="C515" s="37" t="s">
        <v>781</v>
      </c>
      <c r="D515" s="37" t="s">
        <v>782</v>
      </c>
      <c r="E515" s="37" t="s">
        <v>169</v>
      </c>
      <c r="F515" s="37" t="s">
        <v>801</v>
      </c>
      <c r="G515" s="37" t="s">
        <v>811</v>
      </c>
      <c r="H515" s="92">
        <v>45000000</v>
      </c>
      <c r="I515" s="38" t="s">
        <v>818</v>
      </c>
      <c r="J515" s="38" t="s">
        <v>834</v>
      </c>
      <c r="K515" s="37" t="s">
        <v>41</v>
      </c>
      <c r="L515" s="73" t="s">
        <v>80</v>
      </c>
      <c r="M515" s="37" t="s">
        <v>835</v>
      </c>
      <c r="N515" s="37">
        <v>80111600</v>
      </c>
      <c r="O515" s="39" t="s">
        <v>836</v>
      </c>
      <c r="P515" s="37" t="s">
        <v>82</v>
      </c>
      <c r="Q515" s="40">
        <v>44218</v>
      </c>
      <c r="R515" s="40"/>
      <c r="S515" s="40">
        <v>44218</v>
      </c>
      <c r="T515" s="37">
        <v>10</v>
      </c>
      <c r="U515" s="41" t="s">
        <v>83</v>
      </c>
      <c r="V515" s="110">
        <v>45000000</v>
      </c>
      <c r="W515" s="41">
        <v>4500000</v>
      </c>
      <c r="X515" s="73">
        <f>45000000-16000000-5000000</f>
        <v>24000000</v>
      </c>
      <c r="Y515" s="73" t="s">
        <v>42</v>
      </c>
      <c r="Z515" s="37" t="s">
        <v>42</v>
      </c>
      <c r="AA515" s="38" t="s">
        <v>48</v>
      </c>
      <c r="AB515" s="37">
        <v>596</v>
      </c>
      <c r="AC515" s="42" t="s">
        <v>799</v>
      </c>
      <c r="AD515" s="37" t="s">
        <v>793</v>
      </c>
      <c r="AE515" s="41" t="s">
        <v>1344</v>
      </c>
      <c r="AF515" s="37" t="s">
        <v>76</v>
      </c>
    </row>
    <row r="516" spans="1:32" s="8" customFormat="1" ht="19.5" customHeight="1" x14ac:dyDescent="0.2">
      <c r="A516" s="37">
        <v>574</v>
      </c>
      <c r="B516" s="37" t="s">
        <v>33</v>
      </c>
      <c r="C516" s="37" t="s">
        <v>781</v>
      </c>
      <c r="D516" s="37" t="s">
        <v>782</v>
      </c>
      <c r="E516" s="37" t="s">
        <v>169</v>
      </c>
      <c r="F516" s="37" t="s">
        <v>801</v>
      </c>
      <c r="G516" s="37" t="s">
        <v>811</v>
      </c>
      <c r="H516" s="92">
        <v>35000000</v>
      </c>
      <c r="I516" s="38" t="s">
        <v>818</v>
      </c>
      <c r="J516" s="38" t="s">
        <v>837</v>
      </c>
      <c r="K516" s="37" t="s">
        <v>41</v>
      </c>
      <c r="L516" s="73" t="s">
        <v>80</v>
      </c>
      <c r="M516" s="37" t="s">
        <v>838</v>
      </c>
      <c r="N516" s="37">
        <v>80111600</v>
      </c>
      <c r="O516" s="38" t="s">
        <v>839</v>
      </c>
      <c r="P516" s="37" t="s">
        <v>1461</v>
      </c>
      <c r="Q516" s="40">
        <v>44218</v>
      </c>
      <c r="R516" s="40"/>
      <c r="S516" s="40">
        <v>44218</v>
      </c>
      <c r="T516" s="37">
        <v>10</v>
      </c>
      <c r="U516" s="41" t="s">
        <v>83</v>
      </c>
      <c r="V516" s="110">
        <v>35000000</v>
      </c>
      <c r="W516" s="41">
        <v>3500000</v>
      </c>
      <c r="X516" s="73">
        <f>35000000-13400000-1500000</f>
        <v>20100000</v>
      </c>
      <c r="Y516" s="73" t="s">
        <v>42</v>
      </c>
      <c r="Z516" s="37" t="s">
        <v>42</v>
      </c>
      <c r="AA516" s="38" t="s">
        <v>48</v>
      </c>
      <c r="AB516" s="37">
        <v>597</v>
      </c>
      <c r="AC516" s="42" t="s">
        <v>799</v>
      </c>
      <c r="AD516" s="37" t="s">
        <v>793</v>
      </c>
      <c r="AE516" s="41" t="s">
        <v>1344</v>
      </c>
      <c r="AF516" s="37" t="s">
        <v>76</v>
      </c>
    </row>
    <row r="517" spans="1:32" s="8" customFormat="1" ht="19.5" customHeight="1" x14ac:dyDescent="0.2">
      <c r="A517" s="37">
        <v>575</v>
      </c>
      <c r="B517" s="37" t="s">
        <v>33</v>
      </c>
      <c r="C517" s="37" t="s">
        <v>781</v>
      </c>
      <c r="D517" s="37" t="s">
        <v>782</v>
      </c>
      <c r="E517" s="37" t="s">
        <v>169</v>
      </c>
      <c r="F517" s="37" t="s">
        <v>801</v>
      </c>
      <c r="G517" s="37" t="s">
        <v>811</v>
      </c>
      <c r="H517" s="92">
        <v>35000000</v>
      </c>
      <c r="I517" s="38" t="s">
        <v>818</v>
      </c>
      <c r="J517" s="38" t="s">
        <v>840</v>
      </c>
      <c r="K517" s="37" t="s">
        <v>41</v>
      </c>
      <c r="L517" s="73" t="s">
        <v>80</v>
      </c>
      <c r="M517" s="37" t="s">
        <v>841</v>
      </c>
      <c r="N517" s="37">
        <v>80111600</v>
      </c>
      <c r="O517" s="38" t="s">
        <v>842</v>
      </c>
      <c r="P517" s="37" t="s">
        <v>1461</v>
      </c>
      <c r="Q517" s="40">
        <v>44218</v>
      </c>
      <c r="R517" s="40"/>
      <c r="S517" s="40">
        <v>44218</v>
      </c>
      <c r="T517" s="37">
        <v>10</v>
      </c>
      <c r="U517" s="41" t="s">
        <v>83</v>
      </c>
      <c r="V517" s="110">
        <v>35000000</v>
      </c>
      <c r="W517" s="41">
        <v>3500000</v>
      </c>
      <c r="X517" s="73">
        <f>35000000-35000000</f>
        <v>0</v>
      </c>
      <c r="Y517" s="73" t="s">
        <v>42</v>
      </c>
      <c r="Z517" s="37" t="s">
        <v>42</v>
      </c>
      <c r="AA517" s="38" t="s">
        <v>48</v>
      </c>
      <c r="AB517" s="37">
        <v>598</v>
      </c>
      <c r="AC517" s="42" t="s">
        <v>799</v>
      </c>
      <c r="AD517" s="37" t="s">
        <v>793</v>
      </c>
      <c r="AE517" s="41" t="s">
        <v>1344</v>
      </c>
      <c r="AF517" s="37" t="s">
        <v>76</v>
      </c>
    </row>
    <row r="518" spans="1:32" s="8" customFormat="1" ht="19.5" customHeight="1" x14ac:dyDescent="0.2">
      <c r="A518" s="37">
        <v>576</v>
      </c>
      <c r="B518" s="37" t="s">
        <v>33</v>
      </c>
      <c r="C518" s="37" t="s">
        <v>781</v>
      </c>
      <c r="D518" s="37" t="s">
        <v>782</v>
      </c>
      <c r="E518" s="37" t="s">
        <v>169</v>
      </c>
      <c r="F518" s="37" t="s">
        <v>801</v>
      </c>
      <c r="G518" s="37" t="s">
        <v>811</v>
      </c>
      <c r="H518" s="92">
        <v>28000000</v>
      </c>
      <c r="I518" s="38" t="s">
        <v>818</v>
      </c>
      <c r="J518" s="38" t="s">
        <v>843</v>
      </c>
      <c r="K518" s="37" t="s">
        <v>41</v>
      </c>
      <c r="L518" s="73" t="s">
        <v>80</v>
      </c>
      <c r="M518" s="37" t="s">
        <v>844</v>
      </c>
      <c r="N518" s="37">
        <v>80111600</v>
      </c>
      <c r="O518" s="38" t="s">
        <v>845</v>
      </c>
      <c r="P518" s="37" t="s">
        <v>1461</v>
      </c>
      <c r="Q518" s="40">
        <v>44218</v>
      </c>
      <c r="R518" s="40"/>
      <c r="S518" s="40">
        <v>44218</v>
      </c>
      <c r="T518" s="37">
        <v>10</v>
      </c>
      <c r="U518" s="41" t="s">
        <v>83</v>
      </c>
      <c r="V518" s="110">
        <v>28000000</v>
      </c>
      <c r="W518" s="41">
        <v>2800000</v>
      </c>
      <c r="X518" s="73">
        <f>28000000-11200000</f>
        <v>16800000</v>
      </c>
      <c r="Y518" s="73" t="s">
        <v>42</v>
      </c>
      <c r="Z518" s="37" t="s">
        <v>42</v>
      </c>
      <c r="AA518" s="38" t="s">
        <v>48</v>
      </c>
      <c r="AB518" s="37">
        <v>599</v>
      </c>
      <c r="AC518" s="42" t="s">
        <v>799</v>
      </c>
      <c r="AD518" s="37" t="s">
        <v>793</v>
      </c>
      <c r="AE518" s="41" t="s">
        <v>1344</v>
      </c>
      <c r="AF518" s="37" t="s">
        <v>76</v>
      </c>
    </row>
    <row r="519" spans="1:32" s="8" customFormat="1" ht="19.5" customHeight="1" x14ac:dyDescent="0.2">
      <c r="A519" s="37">
        <v>577</v>
      </c>
      <c r="B519" s="37" t="s">
        <v>33</v>
      </c>
      <c r="C519" s="37" t="s">
        <v>781</v>
      </c>
      <c r="D519" s="37" t="s">
        <v>782</v>
      </c>
      <c r="E519" s="37" t="s">
        <v>169</v>
      </c>
      <c r="F519" s="37" t="s">
        <v>801</v>
      </c>
      <c r="G519" s="37" t="s">
        <v>811</v>
      </c>
      <c r="H519" s="92">
        <v>45000000</v>
      </c>
      <c r="I519" s="38" t="s">
        <v>803</v>
      </c>
      <c r="J519" s="37" t="s">
        <v>846</v>
      </c>
      <c r="K519" s="37" t="s">
        <v>41</v>
      </c>
      <c r="L519" s="73" t="s">
        <v>80</v>
      </c>
      <c r="M519" s="37" t="s">
        <v>847</v>
      </c>
      <c r="N519" s="37">
        <v>80111600</v>
      </c>
      <c r="O519" s="38" t="s">
        <v>848</v>
      </c>
      <c r="P519" s="37" t="s">
        <v>82</v>
      </c>
      <c r="Q519" s="40">
        <v>44218</v>
      </c>
      <c r="R519" s="40"/>
      <c r="S519" s="40">
        <v>44218</v>
      </c>
      <c r="T519" s="37">
        <v>10</v>
      </c>
      <c r="U519" s="41" t="s">
        <v>83</v>
      </c>
      <c r="V519" s="110">
        <v>45000000</v>
      </c>
      <c r="W519" s="41">
        <v>4500000</v>
      </c>
      <c r="X519" s="73">
        <f>45000000-18000000</f>
        <v>27000000</v>
      </c>
      <c r="Y519" s="73" t="s">
        <v>42</v>
      </c>
      <c r="Z519" s="37" t="s">
        <v>42</v>
      </c>
      <c r="AA519" s="38" t="s">
        <v>48</v>
      </c>
      <c r="AB519" s="37">
        <v>600</v>
      </c>
      <c r="AC519" s="42" t="s">
        <v>799</v>
      </c>
      <c r="AD519" s="37" t="s">
        <v>793</v>
      </c>
      <c r="AE519" s="41" t="s">
        <v>1344</v>
      </c>
      <c r="AF519" s="37" t="s">
        <v>76</v>
      </c>
    </row>
    <row r="520" spans="1:32" s="8" customFormat="1" ht="19.5" customHeight="1" x14ac:dyDescent="0.2">
      <c r="A520" s="37">
        <v>578</v>
      </c>
      <c r="B520" s="37" t="s">
        <v>33</v>
      </c>
      <c r="C520" s="37" t="s">
        <v>781</v>
      </c>
      <c r="D520" s="37" t="s">
        <v>782</v>
      </c>
      <c r="E520" s="37" t="s">
        <v>169</v>
      </c>
      <c r="F520" s="37" t="s">
        <v>801</v>
      </c>
      <c r="G520" s="37" t="s">
        <v>811</v>
      </c>
      <c r="H520" s="92">
        <v>35000000</v>
      </c>
      <c r="I520" s="38" t="s">
        <v>803</v>
      </c>
      <c r="J520" s="38" t="s">
        <v>846</v>
      </c>
      <c r="K520" s="37" t="s">
        <v>41</v>
      </c>
      <c r="L520" s="73" t="s">
        <v>80</v>
      </c>
      <c r="M520" s="37" t="s">
        <v>849</v>
      </c>
      <c r="N520" s="37">
        <v>80111600</v>
      </c>
      <c r="O520" s="38" t="s">
        <v>850</v>
      </c>
      <c r="P520" s="37" t="s">
        <v>1461</v>
      </c>
      <c r="Q520" s="40">
        <v>44218</v>
      </c>
      <c r="R520" s="40"/>
      <c r="S520" s="40">
        <v>44218</v>
      </c>
      <c r="T520" s="37">
        <v>10</v>
      </c>
      <c r="U520" s="41" t="s">
        <v>83</v>
      </c>
      <c r="V520" s="110">
        <v>35000000</v>
      </c>
      <c r="W520" s="41">
        <v>3500000</v>
      </c>
      <c r="X520" s="73">
        <f>35000000-16000000-9400000</f>
        <v>9600000</v>
      </c>
      <c r="Y520" s="73" t="s">
        <v>42</v>
      </c>
      <c r="Z520" s="37" t="s">
        <v>42</v>
      </c>
      <c r="AA520" s="38" t="s">
        <v>48</v>
      </c>
      <c r="AB520" s="37">
        <v>601</v>
      </c>
      <c r="AC520" s="42" t="s">
        <v>799</v>
      </c>
      <c r="AD520" s="37" t="s">
        <v>793</v>
      </c>
      <c r="AE520" s="41" t="s">
        <v>1344</v>
      </c>
      <c r="AF520" s="37" t="s">
        <v>76</v>
      </c>
    </row>
    <row r="521" spans="1:32" s="8" customFormat="1" ht="19.5" customHeight="1" x14ac:dyDescent="0.2">
      <c r="A521" s="37">
        <v>579</v>
      </c>
      <c r="B521" s="37" t="s">
        <v>33</v>
      </c>
      <c r="C521" s="37" t="s">
        <v>781</v>
      </c>
      <c r="D521" s="37" t="s">
        <v>782</v>
      </c>
      <c r="E521" s="37" t="s">
        <v>169</v>
      </c>
      <c r="F521" s="37" t="s">
        <v>801</v>
      </c>
      <c r="G521" s="37" t="s">
        <v>811</v>
      </c>
      <c r="H521" s="92">
        <v>32000000</v>
      </c>
      <c r="I521" s="38" t="s">
        <v>803</v>
      </c>
      <c r="J521" s="38" t="s">
        <v>851</v>
      </c>
      <c r="K521" s="37" t="s">
        <v>41</v>
      </c>
      <c r="L521" s="73" t="s">
        <v>80</v>
      </c>
      <c r="M521" s="37" t="s">
        <v>852</v>
      </c>
      <c r="N521" s="37">
        <v>80111600</v>
      </c>
      <c r="O521" s="38" t="s">
        <v>853</v>
      </c>
      <c r="P521" s="37" t="s">
        <v>1461</v>
      </c>
      <c r="Q521" s="40">
        <v>44218</v>
      </c>
      <c r="R521" s="40"/>
      <c r="S521" s="40">
        <v>44218</v>
      </c>
      <c r="T521" s="37">
        <v>10</v>
      </c>
      <c r="U521" s="41" t="s">
        <v>83</v>
      </c>
      <c r="V521" s="110">
        <v>32000000</v>
      </c>
      <c r="W521" s="41">
        <v>3200000</v>
      </c>
      <c r="X521" s="73">
        <f>32000000-12250000-12400000</f>
        <v>7350000</v>
      </c>
      <c r="Y521" s="73" t="s">
        <v>42</v>
      </c>
      <c r="Z521" s="37" t="s">
        <v>42</v>
      </c>
      <c r="AA521" s="38" t="s">
        <v>48</v>
      </c>
      <c r="AB521" s="37">
        <v>602</v>
      </c>
      <c r="AC521" s="42" t="s">
        <v>799</v>
      </c>
      <c r="AD521" s="37" t="s">
        <v>793</v>
      </c>
      <c r="AE521" s="41" t="s">
        <v>1344</v>
      </c>
      <c r="AF521" s="37" t="s">
        <v>76</v>
      </c>
    </row>
    <row r="522" spans="1:32" s="8" customFormat="1" ht="19.5" customHeight="1" x14ac:dyDescent="0.2">
      <c r="A522" s="37">
        <v>580</v>
      </c>
      <c r="B522" s="37" t="s">
        <v>33</v>
      </c>
      <c r="C522" s="37" t="s">
        <v>781</v>
      </c>
      <c r="D522" s="37" t="s">
        <v>782</v>
      </c>
      <c r="E522" s="37" t="s">
        <v>169</v>
      </c>
      <c r="F522" s="37" t="s">
        <v>801</v>
      </c>
      <c r="G522" s="37" t="s">
        <v>811</v>
      </c>
      <c r="H522" s="92">
        <v>32000000</v>
      </c>
      <c r="I522" s="38" t="s">
        <v>803</v>
      </c>
      <c r="J522" s="38" t="s">
        <v>854</v>
      </c>
      <c r="K522" s="37" t="s">
        <v>41</v>
      </c>
      <c r="L522" s="73" t="s">
        <v>80</v>
      </c>
      <c r="M522" s="37" t="s">
        <v>855</v>
      </c>
      <c r="N522" s="37">
        <v>80111600</v>
      </c>
      <c r="O522" s="38" t="s">
        <v>853</v>
      </c>
      <c r="P522" s="37" t="s">
        <v>1461</v>
      </c>
      <c r="Q522" s="40">
        <v>44218</v>
      </c>
      <c r="R522" s="40"/>
      <c r="S522" s="40">
        <v>44218</v>
      </c>
      <c r="T522" s="37">
        <v>10</v>
      </c>
      <c r="U522" s="41" t="s">
        <v>83</v>
      </c>
      <c r="V522" s="110">
        <v>32000000</v>
      </c>
      <c r="W522" s="41">
        <v>3200000</v>
      </c>
      <c r="X522" s="73">
        <f>32000000-16000000-6400000</f>
        <v>9600000</v>
      </c>
      <c r="Y522" s="73" t="s">
        <v>42</v>
      </c>
      <c r="Z522" s="37" t="s">
        <v>42</v>
      </c>
      <c r="AA522" s="38" t="s">
        <v>48</v>
      </c>
      <c r="AB522" s="37">
        <v>603</v>
      </c>
      <c r="AC522" s="42" t="s">
        <v>799</v>
      </c>
      <c r="AD522" s="37" t="s">
        <v>793</v>
      </c>
      <c r="AE522" s="41" t="s">
        <v>1344</v>
      </c>
      <c r="AF522" s="37" t="s">
        <v>76</v>
      </c>
    </row>
    <row r="523" spans="1:32" s="8" customFormat="1" ht="19.5" customHeight="1" x14ac:dyDescent="0.2">
      <c r="A523" s="37">
        <v>581</v>
      </c>
      <c r="B523" s="37" t="s">
        <v>33</v>
      </c>
      <c r="C523" s="37" t="s">
        <v>781</v>
      </c>
      <c r="D523" s="37" t="s">
        <v>782</v>
      </c>
      <c r="E523" s="37" t="s">
        <v>169</v>
      </c>
      <c r="F523" s="37" t="s">
        <v>801</v>
      </c>
      <c r="G523" s="37" t="s">
        <v>811</v>
      </c>
      <c r="H523" s="92">
        <v>32000000</v>
      </c>
      <c r="I523" s="38" t="s">
        <v>803</v>
      </c>
      <c r="J523" s="38" t="s">
        <v>854</v>
      </c>
      <c r="K523" s="37" t="s">
        <v>41</v>
      </c>
      <c r="L523" s="73" t="s">
        <v>80</v>
      </c>
      <c r="M523" s="37" t="s">
        <v>855</v>
      </c>
      <c r="N523" s="37">
        <v>80111600</v>
      </c>
      <c r="O523" s="38" t="s">
        <v>853</v>
      </c>
      <c r="P523" s="37" t="s">
        <v>1461</v>
      </c>
      <c r="Q523" s="40">
        <v>44218</v>
      </c>
      <c r="R523" s="40"/>
      <c r="S523" s="40">
        <v>44218</v>
      </c>
      <c r="T523" s="37">
        <v>10</v>
      </c>
      <c r="U523" s="41" t="s">
        <v>83</v>
      </c>
      <c r="V523" s="110">
        <v>32000000</v>
      </c>
      <c r="W523" s="41">
        <v>3200000</v>
      </c>
      <c r="X523" s="73">
        <f>32000000-7500000</f>
        <v>24500000</v>
      </c>
      <c r="Y523" s="73" t="s">
        <v>42</v>
      </c>
      <c r="Z523" s="37" t="s">
        <v>42</v>
      </c>
      <c r="AA523" s="38" t="s">
        <v>48</v>
      </c>
      <c r="AB523" s="37">
        <v>604</v>
      </c>
      <c r="AC523" s="42" t="s">
        <v>799</v>
      </c>
      <c r="AD523" s="37" t="s">
        <v>793</v>
      </c>
      <c r="AE523" s="41" t="s">
        <v>1344</v>
      </c>
      <c r="AF523" s="37" t="s">
        <v>76</v>
      </c>
    </row>
    <row r="524" spans="1:32" s="8" customFormat="1" ht="19.5" customHeight="1" x14ac:dyDescent="0.2">
      <c r="A524" s="37">
        <v>582</v>
      </c>
      <c r="B524" s="37" t="s">
        <v>33</v>
      </c>
      <c r="C524" s="37" t="s">
        <v>781</v>
      </c>
      <c r="D524" s="37" t="s">
        <v>782</v>
      </c>
      <c r="E524" s="37" t="s">
        <v>169</v>
      </c>
      <c r="F524" s="37" t="s">
        <v>801</v>
      </c>
      <c r="G524" s="37" t="s">
        <v>811</v>
      </c>
      <c r="H524" s="92">
        <v>32000000</v>
      </c>
      <c r="I524" s="38" t="s">
        <v>803</v>
      </c>
      <c r="J524" s="38" t="s">
        <v>854</v>
      </c>
      <c r="K524" s="37" t="s">
        <v>41</v>
      </c>
      <c r="L524" s="73" t="s">
        <v>80</v>
      </c>
      <c r="M524" s="37" t="s">
        <v>855</v>
      </c>
      <c r="N524" s="37">
        <v>80111600</v>
      </c>
      <c r="O524" s="39" t="s">
        <v>853</v>
      </c>
      <c r="P524" s="37" t="s">
        <v>1461</v>
      </c>
      <c r="Q524" s="40">
        <v>44218</v>
      </c>
      <c r="R524" s="40"/>
      <c r="S524" s="40">
        <v>44218</v>
      </c>
      <c r="T524" s="37">
        <v>10</v>
      </c>
      <c r="U524" s="41" t="s">
        <v>83</v>
      </c>
      <c r="V524" s="110">
        <v>32000000</v>
      </c>
      <c r="W524" s="41">
        <v>3200000</v>
      </c>
      <c r="X524" s="73">
        <f>32000000-12800000</f>
        <v>19200000</v>
      </c>
      <c r="Y524" s="73" t="s">
        <v>42</v>
      </c>
      <c r="Z524" s="37" t="s">
        <v>42</v>
      </c>
      <c r="AA524" s="38" t="s">
        <v>48</v>
      </c>
      <c r="AB524" s="37">
        <v>605</v>
      </c>
      <c r="AC524" s="42" t="s">
        <v>799</v>
      </c>
      <c r="AD524" s="37" t="s">
        <v>793</v>
      </c>
      <c r="AE524" s="41" t="s">
        <v>1344</v>
      </c>
      <c r="AF524" s="37" t="s">
        <v>76</v>
      </c>
    </row>
    <row r="525" spans="1:32" s="8" customFormat="1" ht="19.5" customHeight="1" x14ac:dyDescent="0.2">
      <c r="A525" s="37">
        <v>583</v>
      </c>
      <c r="B525" s="37" t="s">
        <v>33</v>
      </c>
      <c r="C525" s="37" t="s">
        <v>781</v>
      </c>
      <c r="D525" s="37" t="s">
        <v>782</v>
      </c>
      <c r="E525" s="37" t="s">
        <v>169</v>
      </c>
      <c r="F525" s="37" t="s">
        <v>801</v>
      </c>
      <c r="G525" s="37" t="s">
        <v>811</v>
      </c>
      <c r="H525" s="92">
        <v>28000000</v>
      </c>
      <c r="I525" s="38" t="s">
        <v>803</v>
      </c>
      <c r="J525" s="38" t="s">
        <v>856</v>
      </c>
      <c r="K525" s="37" t="s">
        <v>41</v>
      </c>
      <c r="L525" s="73" t="s">
        <v>80</v>
      </c>
      <c r="M525" s="37" t="s">
        <v>857</v>
      </c>
      <c r="N525" s="37">
        <v>80111600</v>
      </c>
      <c r="O525" s="39" t="s">
        <v>853</v>
      </c>
      <c r="P525" s="37" t="s">
        <v>1461</v>
      </c>
      <c r="Q525" s="40">
        <v>44218</v>
      </c>
      <c r="R525" s="40"/>
      <c r="S525" s="40">
        <v>44218</v>
      </c>
      <c r="T525" s="37">
        <v>10</v>
      </c>
      <c r="U525" s="41" t="s">
        <v>83</v>
      </c>
      <c r="V525" s="110">
        <v>28000000</v>
      </c>
      <c r="W525" s="41">
        <v>2800000</v>
      </c>
      <c r="X525" s="73">
        <f>28000000-11200000</f>
        <v>16800000</v>
      </c>
      <c r="Y525" s="73" t="s">
        <v>42</v>
      </c>
      <c r="Z525" s="37" t="s">
        <v>42</v>
      </c>
      <c r="AA525" s="38" t="s">
        <v>48</v>
      </c>
      <c r="AB525" s="37">
        <v>606</v>
      </c>
      <c r="AC525" s="42" t="s">
        <v>799</v>
      </c>
      <c r="AD525" s="37" t="s">
        <v>793</v>
      </c>
      <c r="AE525" s="41" t="s">
        <v>1344</v>
      </c>
      <c r="AF525" s="37" t="s">
        <v>76</v>
      </c>
    </row>
    <row r="526" spans="1:32" s="8" customFormat="1" ht="19.5" customHeight="1" x14ac:dyDescent="0.2">
      <c r="A526" s="37">
        <v>584</v>
      </c>
      <c r="B526" s="37" t="s">
        <v>33</v>
      </c>
      <c r="C526" s="37" t="s">
        <v>781</v>
      </c>
      <c r="D526" s="37" t="s">
        <v>782</v>
      </c>
      <c r="E526" s="37" t="s">
        <v>169</v>
      </c>
      <c r="F526" s="37" t="s">
        <v>801</v>
      </c>
      <c r="G526" s="37" t="s">
        <v>811</v>
      </c>
      <c r="H526" s="92">
        <v>28000000</v>
      </c>
      <c r="I526" s="38" t="s">
        <v>803</v>
      </c>
      <c r="J526" s="38" t="s">
        <v>856</v>
      </c>
      <c r="K526" s="37" t="s">
        <v>41</v>
      </c>
      <c r="L526" s="73" t="s">
        <v>80</v>
      </c>
      <c r="M526" s="37" t="s">
        <v>857</v>
      </c>
      <c r="N526" s="37">
        <v>80111600</v>
      </c>
      <c r="O526" s="39" t="s">
        <v>853</v>
      </c>
      <c r="P526" s="37" t="s">
        <v>1461</v>
      </c>
      <c r="Q526" s="40">
        <v>44218</v>
      </c>
      <c r="R526" s="40"/>
      <c r="S526" s="40">
        <v>44218</v>
      </c>
      <c r="T526" s="37">
        <v>10</v>
      </c>
      <c r="U526" s="41" t="s">
        <v>83</v>
      </c>
      <c r="V526" s="110">
        <v>28000000</v>
      </c>
      <c r="W526" s="41">
        <v>2800000</v>
      </c>
      <c r="X526" s="73">
        <f>28000000-16000000-2400000</f>
        <v>9600000</v>
      </c>
      <c r="Y526" s="73" t="s">
        <v>42</v>
      </c>
      <c r="Z526" s="37" t="s">
        <v>42</v>
      </c>
      <c r="AA526" s="38" t="s">
        <v>48</v>
      </c>
      <c r="AB526" s="37">
        <v>607</v>
      </c>
      <c r="AC526" s="42" t="s">
        <v>799</v>
      </c>
      <c r="AD526" s="37" t="s">
        <v>793</v>
      </c>
      <c r="AE526" s="41" t="s">
        <v>1344</v>
      </c>
      <c r="AF526" s="37" t="s">
        <v>76</v>
      </c>
    </row>
    <row r="527" spans="1:32" s="8" customFormat="1" ht="19.5" customHeight="1" x14ac:dyDescent="0.2">
      <c r="A527" s="37">
        <v>585</v>
      </c>
      <c r="B527" s="37" t="s">
        <v>33</v>
      </c>
      <c r="C527" s="37" t="s">
        <v>781</v>
      </c>
      <c r="D527" s="37" t="s">
        <v>782</v>
      </c>
      <c r="E527" s="37" t="s">
        <v>169</v>
      </c>
      <c r="F527" s="37" t="s">
        <v>812</v>
      </c>
      <c r="G527" s="37" t="s">
        <v>813</v>
      </c>
      <c r="H527" s="92">
        <v>27500000</v>
      </c>
      <c r="I527" s="38" t="s">
        <v>803</v>
      </c>
      <c r="J527" s="38" t="s">
        <v>858</v>
      </c>
      <c r="K527" s="37" t="s">
        <v>41</v>
      </c>
      <c r="L527" s="73" t="s">
        <v>80</v>
      </c>
      <c r="M527" s="37" t="s">
        <v>859</v>
      </c>
      <c r="N527" s="37">
        <v>80111600</v>
      </c>
      <c r="O527" s="39" t="s">
        <v>860</v>
      </c>
      <c r="P527" s="37"/>
      <c r="Q527" s="40">
        <v>44218</v>
      </c>
      <c r="R527" s="40"/>
      <c r="S527" s="40">
        <v>44218</v>
      </c>
      <c r="T527" s="37">
        <v>10</v>
      </c>
      <c r="U527" s="41" t="s">
        <v>83</v>
      </c>
      <c r="V527" s="110">
        <v>27500000</v>
      </c>
      <c r="W527" s="41">
        <v>2750000</v>
      </c>
      <c r="X527" s="73">
        <f>27500000-8250000-2750000</f>
        <v>16500000</v>
      </c>
      <c r="Y527" s="73" t="s">
        <v>42</v>
      </c>
      <c r="Z527" s="37" t="s">
        <v>42</v>
      </c>
      <c r="AA527" s="38" t="s">
        <v>48</v>
      </c>
      <c r="AB527" s="37">
        <v>608</v>
      </c>
      <c r="AC527" s="42" t="s">
        <v>799</v>
      </c>
      <c r="AD527" s="37" t="s">
        <v>793</v>
      </c>
      <c r="AE527" s="41" t="s">
        <v>1344</v>
      </c>
      <c r="AF527" s="37" t="s">
        <v>76</v>
      </c>
    </row>
    <row r="528" spans="1:32" s="8" customFormat="1" ht="19.5" customHeight="1" x14ac:dyDescent="0.2">
      <c r="A528" s="37">
        <v>586</v>
      </c>
      <c r="B528" s="37" t="s">
        <v>33</v>
      </c>
      <c r="C528" s="37" t="s">
        <v>781</v>
      </c>
      <c r="D528" s="37" t="s">
        <v>782</v>
      </c>
      <c r="E528" s="37" t="s">
        <v>169</v>
      </c>
      <c r="F528" s="37" t="s">
        <v>812</v>
      </c>
      <c r="G528" s="37" t="s">
        <v>813</v>
      </c>
      <c r="H528" s="92">
        <v>62000000</v>
      </c>
      <c r="I528" s="38" t="s">
        <v>1499</v>
      </c>
      <c r="J528" s="38" t="s">
        <v>861</v>
      </c>
      <c r="K528" s="37" t="s">
        <v>41</v>
      </c>
      <c r="L528" s="73" t="s">
        <v>80</v>
      </c>
      <c r="M528" s="37" t="s">
        <v>862</v>
      </c>
      <c r="N528" s="37">
        <v>80111600</v>
      </c>
      <c r="O528" s="38" t="s">
        <v>863</v>
      </c>
      <c r="P528" s="37" t="s">
        <v>82</v>
      </c>
      <c r="Q528" s="40">
        <v>44218</v>
      </c>
      <c r="R528" s="40"/>
      <c r="S528" s="40">
        <v>44218</v>
      </c>
      <c r="T528" s="37">
        <v>10</v>
      </c>
      <c r="U528" s="41" t="s">
        <v>83</v>
      </c>
      <c r="V528" s="110">
        <v>62000000</v>
      </c>
      <c r="W528" s="41">
        <v>6200000</v>
      </c>
      <c r="X528" s="73">
        <v>62000000</v>
      </c>
      <c r="Y528" s="73" t="s">
        <v>42</v>
      </c>
      <c r="Z528" s="37" t="s">
        <v>42</v>
      </c>
      <c r="AA528" s="38" t="s">
        <v>48</v>
      </c>
      <c r="AB528" s="37">
        <v>609</v>
      </c>
      <c r="AC528" s="42" t="s">
        <v>799</v>
      </c>
      <c r="AD528" s="37" t="s">
        <v>1529</v>
      </c>
      <c r="AE528" s="41" t="s">
        <v>1344</v>
      </c>
      <c r="AF528" s="37" t="s">
        <v>76</v>
      </c>
    </row>
    <row r="529" spans="1:32" s="8" customFormat="1" ht="19.5" customHeight="1" x14ac:dyDescent="0.2">
      <c r="A529" s="37">
        <v>587</v>
      </c>
      <c r="B529" s="37" t="s">
        <v>33</v>
      </c>
      <c r="C529" s="37" t="s">
        <v>781</v>
      </c>
      <c r="D529" s="37" t="s">
        <v>782</v>
      </c>
      <c r="E529" s="37" t="s">
        <v>169</v>
      </c>
      <c r="F529" s="37" t="s">
        <v>812</v>
      </c>
      <c r="G529" s="37" t="s">
        <v>813</v>
      </c>
      <c r="H529" s="92">
        <v>40000000</v>
      </c>
      <c r="I529" s="38" t="s">
        <v>1499</v>
      </c>
      <c r="J529" s="38" t="s">
        <v>864</v>
      </c>
      <c r="K529" s="37" t="s">
        <v>41</v>
      </c>
      <c r="L529" s="73" t="s">
        <v>80</v>
      </c>
      <c r="M529" s="37" t="s">
        <v>865</v>
      </c>
      <c r="N529" s="37">
        <v>80111600</v>
      </c>
      <c r="O529" s="38" t="s">
        <v>863</v>
      </c>
      <c r="P529" s="37" t="s">
        <v>82</v>
      </c>
      <c r="Q529" s="40">
        <v>44218</v>
      </c>
      <c r="R529" s="40"/>
      <c r="S529" s="40">
        <v>44218</v>
      </c>
      <c r="T529" s="37">
        <v>10</v>
      </c>
      <c r="U529" s="41" t="s">
        <v>83</v>
      </c>
      <c r="V529" s="110">
        <v>40000000</v>
      </c>
      <c r="W529" s="41">
        <v>4000000</v>
      </c>
      <c r="X529" s="73">
        <f>40000000-12000000-4000000</f>
        <v>24000000</v>
      </c>
      <c r="Y529" s="73" t="s">
        <v>42</v>
      </c>
      <c r="Z529" s="37" t="s">
        <v>42</v>
      </c>
      <c r="AA529" s="38" t="s">
        <v>48</v>
      </c>
      <c r="AB529" s="37">
        <v>610</v>
      </c>
      <c r="AC529" s="42" t="s">
        <v>799</v>
      </c>
      <c r="AD529" s="37" t="s">
        <v>1529</v>
      </c>
      <c r="AE529" s="41" t="s">
        <v>1344</v>
      </c>
      <c r="AF529" s="37" t="s">
        <v>76</v>
      </c>
    </row>
    <row r="530" spans="1:32" s="8" customFormat="1" ht="19.5" customHeight="1" x14ac:dyDescent="0.2">
      <c r="A530" s="37">
        <v>588</v>
      </c>
      <c r="B530" s="37" t="s">
        <v>33</v>
      </c>
      <c r="C530" s="37" t="s">
        <v>781</v>
      </c>
      <c r="D530" s="37" t="s">
        <v>782</v>
      </c>
      <c r="E530" s="37" t="s">
        <v>169</v>
      </c>
      <c r="F530" s="37" t="s">
        <v>812</v>
      </c>
      <c r="G530" s="37" t="s">
        <v>813</v>
      </c>
      <c r="H530" s="92">
        <v>32000000</v>
      </c>
      <c r="I530" s="38" t="s">
        <v>1499</v>
      </c>
      <c r="J530" s="38" t="s">
        <v>866</v>
      </c>
      <c r="K530" s="37" t="s">
        <v>41</v>
      </c>
      <c r="L530" s="73" t="s">
        <v>80</v>
      </c>
      <c r="M530" s="37" t="s">
        <v>867</v>
      </c>
      <c r="N530" s="37">
        <v>80111600</v>
      </c>
      <c r="O530" s="39" t="s">
        <v>868</v>
      </c>
      <c r="P530" s="37"/>
      <c r="Q530" s="40">
        <v>44218</v>
      </c>
      <c r="R530" s="40"/>
      <c r="S530" s="40">
        <v>44218</v>
      </c>
      <c r="T530" s="37">
        <v>10</v>
      </c>
      <c r="U530" s="41" t="s">
        <v>83</v>
      </c>
      <c r="V530" s="110">
        <v>32000000</v>
      </c>
      <c r="W530" s="41">
        <v>3200000</v>
      </c>
      <c r="X530" s="73">
        <f>32000000-14900000-7500000</f>
        <v>9600000</v>
      </c>
      <c r="Y530" s="73" t="s">
        <v>42</v>
      </c>
      <c r="Z530" s="37" t="s">
        <v>42</v>
      </c>
      <c r="AA530" s="38" t="s">
        <v>48</v>
      </c>
      <c r="AB530" s="37">
        <v>611</v>
      </c>
      <c r="AC530" s="42" t="s">
        <v>799</v>
      </c>
      <c r="AD530" s="37" t="s">
        <v>1529</v>
      </c>
      <c r="AE530" s="41" t="s">
        <v>1344</v>
      </c>
      <c r="AF530" s="37" t="s">
        <v>76</v>
      </c>
    </row>
    <row r="531" spans="1:32" s="8" customFormat="1" ht="19.5" customHeight="1" x14ac:dyDescent="0.2">
      <c r="A531" s="37">
        <v>589</v>
      </c>
      <c r="B531" s="37" t="s">
        <v>33</v>
      </c>
      <c r="C531" s="37" t="s">
        <v>781</v>
      </c>
      <c r="D531" s="37" t="s">
        <v>782</v>
      </c>
      <c r="E531" s="37" t="s">
        <v>169</v>
      </c>
      <c r="F531" s="37" t="s">
        <v>812</v>
      </c>
      <c r="G531" s="37" t="s">
        <v>813</v>
      </c>
      <c r="H531" s="92">
        <v>32000000</v>
      </c>
      <c r="I531" s="38" t="s">
        <v>1499</v>
      </c>
      <c r="J531" s="38" t="s">
        <v>866</v>
      </c>
      <c r="K531" s="37" t="s">
        <v>41</v>
      </c>
      <c r="L531" s="73" t="s">
        <v>80</v>
      </c>
      <c r="M531" s="37" t="s">
        <v>867</v>
      </c>
      <c r="N531" s="37">
        <v>80111600</v>
      </c>
      <c r="O531" s="38" t="s">
        <v>868</v>
      </c>
      <c r="P531" s="37"/>
      <c r="Q531" s="40">
        <v>44218</v>
      </c>
      <c r="R531" s="40"/>
      <c r="S531" s="40">
        <v>44218</v>
      </c>
      <c r="T531" s="37">
        <v>10</v>
      </c>
      <c r="U531" s="41" t="s">
        <v>83</v>
      </c>
      <c r="V531" s="110">
        <v>32000000</v>
      </c>
      <c r="W531" s="41">
        <v>3200000</v>
      </c>
      <c r="X531" s="73">
        <v>32000000</v>
      </c>
      <c r="Y531" s="73" t="s">
        <v>42</v>
      </c>
      <c r="Z531" s="37" t="s">
        <v>42</v>
      </c>
      <c r="AA531" s="38" t="s">
        <v>48</v>
      </c>
      <c r="AB531" s="37">
        <v>612</v>
      </c>
      <c r="AC531" s="42" t="s">
        <v>799</v>
      </c>
      <c r="AD531" s="37" t="s">
        <v>1529</v>
      </c>
      <c r="AE531" s="41" t="s">
        <v>1344</v>
      </c>
      <c r="AF531" s="37" t="s">
        <v>76</v>
      </c>
    </row>
    <row r="532" spans="1:32" s="8" customFormat="1" ht="19.5" customHeight="1" x14ac:dyDescent="0.2">
      <c r="A532" s="37">
        <v>590</v>
      </c>
      <c r="B532" s="37" t="s">
        <v>33</v>
      </c>
      <c r="C532" s="37" t="s">
        <v>781</v>
      </c>
      <c r="D532" s="37" t="s">
        <v>782</v>
      </c>
      <c r="E532" s="37" t="s">
        <v>169</v>
      </c>
      <c r="F532" s="37" t="s">
        <v>812</v>
      </c>
      <c r="G532" s="37" t="s">
        <v>813</v>
      </c>
      <c r="H532" s="92">
        <v>32000000</v>
      </c>
      <c r="I532" s="38" t="s">
        <v>1499</v>
      </c>
      <c r="J532" s="38" t="s">
        <v>866</v>
      </c>
      <c r="K532" s="37" t="s">
        <v>41</v>
      </c>
      <c r="L532" s="73" t="s">
        <v>80</v>
      </c>
      <c r="M532" s="37" t="s">
        <v>867</v>
      </c>
      <c r="N532" s="37">
        <v>80111600</v>
      </c>
      <c r="O532" s="38" t="s">
        <v>868</v>
      </c>
      <c r="P532" s="37"/>
      <c r="Q532" s="40">
        <v>44218</v>
      </c>
      <c r="R532" s="40"/>
      <c r="S532" s="40">
        <v>44218</v>
      </c>
      <c r="T532" s="37">
        <v>10</v>
      </c>
      <c r="U532" s="41" t="s">
        <v>83</v>
      </c>
      <c r="V532" s="110">
        <v>32000000</v>
      </c>
      <c r="W532" s="41">
        <v>3200000</v>
      </c>
      <c r="X532" s="73">
        <v>32000000</v>
      </c>
      <c r="Y532" s="73" t="s">
        <v>42</v>
      </c>
      <c r="Z532" s="37" t="s">
        <v>42</v>
      </c>
      <c r="AA532" s="38" t="s">
        <v>48</v>
      </c>
      <c r="AB532" s="37">
        <v>613</v>
      </c>
      <c r="AC532" s="42" t="s">
        <v>799</v>
      </c>
      <c r="AD532" s="37" t="s">
        <v>1529</v>
      </c>
      <c r="AE532" s="41" t="s">
        <v>1344</v>
      </c>
      <c r="AF532" s="37" t="s">
        <v>76</v>
      </c>
    </row>
    <row r="533" spans="1:32" s="8" customFormat="1" ht="19.5" customHeight="1" x14ac:dyDescent="0.2">
      <c r="A533" s="37">
        <v>591</v>
      </c>
      <c r="B533" s="37" t="s">
        <v>33</v>
      </c>
      <c r="C533" s="37" t="s">
        <v>781</v>
      </c>
      <c r="D533" s="37" t="s">
        <v>782</v>
      </c>
      <c r="E533" s="37" t="s">
        <v>169</v>
      </c>
      <c r="F533" s="37" t="s">
        <v>812</v>
      </c>
      <c r="G533" s="37" t="s">
        <v>813</v>
      </c>
      <c r="H533" s="92">
        <v>27500000</v>
      </c>
      <c r="I533" s="38" t="s">
        <v>1499</v>
      </c>
      <c r="J533" s="38" t="s">
        <v>869</v>
      </c>
      <c r="K533" s="37" t="s">
        <v>41</v>
      </c>
      <c r="L533" s="73" t="s">
        <v>80</v>
      </c>
      <c r="M533" s="37" t="s">
        <v>870</v>
      </c>
      <c r="N533" s="37">
        <v>80111600</v>
      </c>
      <c r="O533" s="38" t="s">
        <v>868</v>
      </c>
      <c r="P533" s="37"/>
      <c r="Q533" s="40">
        <v>44218</v>
      </c>
      <c r="R533" s="40"/>
      <c r="S533" s="40">
        <v>44218</v>
      </c>
      <c r="T533" s="37">
        <v>10</v>
      </c>
      <c r="U533" s="41" t="s">
        <v>83</v>
      </c>
      <c r="V533" s="110">
        <v>27500000</v>
      </c>
      <c r="W533" s="41">
        <v>2750000</v>
      </c>
      <c r="X533" s="73">
        <f>27500000-9800000-3000000</f>
        <v>14700000</v>
      </c>
      <c r="Y533" s="73" t="s">
        <v>42</v>
      </c>
      <c r="Z533" s="37" t="s">
        <v>42</v>
      </c>
      <c r="AA533" s="38" t="s">
        <v>48</v>
      </c>
      <c r="AB533" s="37">
        <v>614</v>
      </c>
      <c r="AC533" s="42" t="s">
        <v>799</v>
      </c>
      <c r="AD533" s="37" t="s">
        <v>1529</v>
      </c>
      <c r="AE533" s="41" t="s">
        <v>1344</v>
      </c>
      <c r="AF533" s="37" t="s">
        <v>76</v>
      </c>
    </row>
    <row r="534" spans="1:32" s="8" customFormat="1" ht="19.5" customHeight="1" x14ac:dyDescent="0.2">
      <c r="A534" s="37">
        <v>592</v>
      </c>
      <c r="B534" s="37" t="s">
        <v>33</v>
      </c>
      <c r="C534" s="37" t="s">
        <v>781</v>
      </c>
      <c r="D534" s="37" t="s">
        <v>782</v>
      </c>
      <c r="E534" s="37" t="s">
        <v>169</v>
      </c>
      <c r="F534" s="37" t="s">
        <v>812</v>
      </c>
      <c r="G534" s="37" t="s">
        <v>813</v>
      </c>
      <c r="H534" s="92">
        <v>27500000</v>
      </c>
      <c r="I534" s="38" t="s">
        <v>1499</v>
      </c>
      <c r="J534" s="37" t="s">
        <v>869</v>
      </c>
      <c r="K534" s="37" t="s">
        <v>41</v>
      </c>
      <c r="L534" s="73" t="s">
        <v>80</v>
      </c>
      <c r="M534" s="37" t="s">
        <v>870</v>
      </c>
      <c r="N534" s="37">
        <v>80111600</v>
      </c>
      <c r="O534" s="38" t="s">
        <v>868</v>
      </c>
      <c r="P534" s="37"/>
      <c r="Q534" s="40">
        <v>44218</v>
      </c>
      <c r="R534" s="40"/>
      <c r="S534" s="40">
        <v>44218</v>
      </c>
      <c r="T534" s="37">
        <v>10</v>
      </c>
      <c r="U534" s="41" t="s">
        <v>83</v>
      </c>
      <c r="V534" s="110">
        <v>27500000</v>
      </c>
      <c r="W534" s="41">
        <v>2750000</v>
      </c>
      <c r="X534" s="73">
        <f>27500000-11000000</f>
        <v>16500000</v>
      </c>
      <c r="Y534" s="73" t="s">
        <v>42</v>
      </c>
      <c r="Z534" s="37" t="s">
        <v>42</v>
      </c>
      <c r="AA534" s="38" t="s">
        <v>48</v>
      </c>
      <c r="AB534" s="37">
        <v>615</v>
      </c>
      <c r="AC534" s="42" t="s">
        <v>799</v>
      </c>
      <c r="AD534" s="37" t="s">
        <v>1529</v>
      </c>
      <c r="AE534" s="41" t="s">
        <v>1344</v>
      </c>
      <c r="AF534" s="37" t="s">
        <v>76</v>
      </c>
    </row>
    <row r="535" spans="1:32" s="8" customFormat="1" ht="19.5" customHeight="1" x14ac:dyDescent="0.2">
      <c r="A535" s="37">
        <v>593</v>
      </c>
      <c r="B535" s="37" t="s">
        <v>33</v>
      </c>
      <c r="C535" s="37" t="s">
        <v>781</v>
      </c>
      <c r="D535" s="37" t="s">
        <v>782</v>
      </c>
      <c r="E535" s="37" t="s">
        <v>169</v>
      </c>
      <c r="F535" s="37" t="s">
        <v>812</v>
      </c>
      <c r="G535" s="37" t="s">
        <v>813</v>
      </c>
      <c r="H535" s="92">
        <v>27500000</v>
      </c>
      <c r="I535" s="38" t="s">
        <v>1499</v>
      </c>
      <c r="J535" s="38" t="s">
        <v>869</v>
      </c>
      <c r="K535" s="37" t="s">
        <v>41</v>
      </c>
      <c r="L535" s="73" t="s">
        <v>80</v>
      </c>
      <c r="M535" s="37" t="s">
        <v>870</v>
      </c>
      <c r="N535" s="37">
        <v>80111600</v>
      </c>
      <c r="O535" s="38" t="s">
        <v>868</v>
      </c>
      <c r="P535" s="37"/>
      <c r="Q535" s="40">
        <v>44218</v>
      </c>
      <c r="R535" s="40"/>
      <c r="S535" s="40">
        <v>44218</v>
      </c>
      <c r="T535" s="37">
        <v>10</v>
      </c>
      <c r="U535" s="41" t="s">
        <v>83</v>
      </c>
      <c r="V535" s="110">
        <v>27500000</v>
      </c>
      <c r="W535" s="41">
        <v>2750000</v>
      </c>
      <c r="X535" s="73">
        <f>27500000-11000000</f>
        <v>16500000</v>
      </c>
      <c r="Y535" s="73" t="s">
        <v>42</v>
      </c>
      <c r="Z535" s="37" t="s">
        <v>42</v>
      </c>
      <c r="AA535" s="38" t="s">
        <v>48</v>
      </c>
      <c r="AB535" s="37">
        <v>616</v>
      </c>
      <c r="AC535" s="42" t="s">
        <v>799</v>
      </c>
      <c r="AD535" s="37" t="s">
        <v>1529</v>
      </c>
      <c r="AE535" s="41" t="s">
        <v>1344</v>
      </c>
      <c r="AF535" s="37" t="s">
        <v>76</v>
      </c>
    </row>
    <row r="536" spans="1:32" s="8" customFormat="1" ht="19.5" customHeight="1" x14ac:dyDescent="0.2">
      <c r="A536" s="37">
        <v>594</v>
      </c>
      <c r="B536" s="37" t="s">
        <v>33</v>
      </c>
      <c r="C536" s="37" t="s">
        <v>781</v>
      </c>
      <c r="D536" s="37" t="s">
        <v>782</v>
      </c>
      <c r="E536" s="37" t="s">
        <v>169</v>
      </c>
      <c r="F536" s="37" t="s">
        <v>812</v>
      </c>
      <c r="G536" s="37" t="s">
        <v>813</v>
      </c>
      <c r="H536" s="92">
        <v>27500000</v>
      </c>
      <c r="I536" s="38" t="s">
        <v>1499</v>
      </c>
      <c r="J536" s="38" t="s">
        <v>869</v>
      </c>
      <c r="K536" s="37" t="s">
        <v>41</v>
      </c>
      <c r="L536" s="73" t="s">
        <v>80</v>
      </c>
      <c r="M536" s="37" t="s">
        <v>870</v>
      </c>
      <c r="N536" s="37">
        <v>80111600</v>
      </c>
      <c r="O536" s="38" t="s">
        <v>868</v>
      </c>
      <c r="P536" s="37"/>
      <c r="Q536" s="40">
        <v>44218</v>
      </c>
      <c r="R536" s="40"/>
      <c r="S536" s="40">
        <v>44218</v>
      </c>
      <c r="T536" s="37">
        <v>10</v>
      </c>
      <c r="U536" s="41" t="s">
        <v>83</v>
      </c>
      <c r="V536" s="110">
        <v>27500000</v>
      </c>
      <c r="W536" s="41">
        <v>2750000</v>
      </c>
      <c r="X536" s="73">
        <f>27500000-11000000</f>
        <v>16500000</v>
      </c>
      <c r="Y536" s="73" t="s">
        <v>42</v>
      </c>
      <c r="Z536" s="37" t="s">
        <v>42</v>
      </c>
      <c r="AA536" s="38" t="s">
        <v>48</v>
      </c>
      <c r="AB536" s="37">
        <v>617</v>
      </c>
      <c r="AC536" s="42" t="s">
        <v>799</v>
      </c>
      <c r="AD536" s="37" t="s">
        <v>1529</v>
      </c>
      <c r="AE536" s="41" t="s">
        <v>1344</v>
      </c>
      <c r="AF536" s="37" t="s">
        <v>76</v>
      </c>
    </row>
    <row r="537" spans="1:32" s="8" customFormat="1" ht="19.5" customHeight="1" x14ac:dyDescent="0.2">
      <c r="A537" s="37">
        <v>595</v>
      </c>
      <c r="B537" s="37" t="s">
        <v>33</v>
      </c>
      <c r="C537" s="37" t="s">
        <v>781</v>
      </c>
      <c r="D537" s="37" t="s">
        <v>782</v>
      </c>
      <c r="E537" s="37" t="s">
        <v>169</v>
      </c>
      <c r="F537" s="37" t="s">
        <v>812</v>
      </c>
      <c r="G537" s="37" t="s">
        <v>813</v>
      </c>
      <c r="H537" s="92">
        <v>27500000</v>
      </c>
      <c r="I537" s="38" t="s">
        <v>1499</v>
      </c>
      <c r="J537" s="38" t="s">
        <v>869</v>
      </c>
      <c r="K537" s="37" t="s">
        <v>41</v>
      </c>
      <c r="L537" s="73" t="s">
        <v>80</v>
      </c>
      <c r="M537" s="37" t="s">
        <v>870</v>
      </c>
      <c r="N537" s="37">
        <v>80111600</v>
      </c>
      <c r="O537" s="38" t="s">
        <v>868</v>
      </c>
      <c r="P537" s="37"/>
      <c r="Q537" s="40">
        <v>44218</v>
      </c>
      <c r="R537" s="40"/>
      <c r="S537" s="40">
        <v>44218</v>
      </c>
      <c r="T537" s="37">
        <v>10</v>
      </c>
      <c r="U537" s="41" t="s">
        <v>83</v>
      </c>
      <c r="V537" s="110">
        <v>27500000</v>
      </c>
      <c r="W537" s="41">
        <v>2750000</v>
      </c>
      <c r="X537" s="73">
        <f>27500000-11025000-1775000</f>
        <v>14700000</v>
      </c>
      <c r="Y537" s="73" t="s">
        <v>42</v>
      </c>
      <c r="Z537" s="37" t="s">
        <v>42</v>
      </c>
      <c r="AA537" s="38" t="s">
        <v>48</v>
      </c>
      <c r="AB537" s="37">
        <v>618</v>
      </c>
      <c r="AC537" s="42" t="s">
        <v>799</v>
      </c>
      <c r="AD537" s="37" t="s">
        <v>1529</v>
      </c>
      <c r="AE537" s="41" t="s">
        <v>1344</v>
      </c>
      <c r="AF537" s="37" t="s">
        <v>76</v>
      </c>
    </row>
    <row r="538" spans="1:32" s="8" customFormat="1" ht="19.5" customHeight="1" x14ac:dyDescent="0.2">
      <c r="A538" s="37">
        <v>596</v>
      </c>
      <c r="B538" s="37" t="s">
        <v>33</v>
      </c>
      <c r="C538" s="37" t="s">
        <v>781</v>
      </c>
      <c r="D538" s="37" t="s">
        <v>782</v>
      </c>
      <c r="E538" s="37" t="s">
        <v>169</v>
      </c>
      <c r="F538" s="37" t="s">
        <v>812</v>
      </c>
      <c r="G538" s="37" t="s">
        <v>813</v>
      </c>
      <c r="H538" s="92">
        <v>27500000</v>
      </c>
      <c r="I538" s="38" t="s">
        <v>1499</v>
      </c>
      <c r="J538" s="38" t="s">
        <v>869</v>
      </c>
      <c r="K538" s="37" t="s">
        <v>41</v>
      </c>
      <c r="L538" s="73" t="s">
        <v>80</v>
      </c>
      <c r="M538" s="37" t="s">
        <v>870</v>
      </c>
      <c r="N538" s="37">
        <v>80111600</v>
      </c>
      <c r="O538" s="38" t="s">
        <v>868</v>
      </c>
      <c r="P538" s="37"/>
      <c r="Q538" s="40">
        <v>44218</v>
      </c>
      <c r="R538" s="40"/>
      <c r="S538" s="40">
        <v>44218</v>
      </c>
      <c r="T538" s="37">
        <v>10</v>
      </c>
      <c r="U538" s="41" t="s">
        <v>83</v>
      </c>
      <c r="V538" s="110">
        <v>27500000</v>
      </c>
      <c r="W538" s="41">
        <v>2750000</v>
      </c>
      <c r="X538" s="73">
        <f>27500000-17150000-3000000</f>
        <v>7350000</v>
      </c>
      <c r="Y538" s="73" t="s">
        <v>42</v>
      </c>
      <c r="Z538" s="37" t="s">
        <v>42</v>
      </c>
      <c r="AA538" s="38" t="s">
        <v>48</v>
      </c>
      <c r="AB538" s="37">
        <v>619</v>
      </c>
      <c r="AC538" s="42" t="s">
        <v>799</v>
      </c>
      <c r="AD538" s="37" t="s">
        <v>1529</v>
      </c>
      <c r="AE538" s="41" t="s">
        <v>1344</v>
      </c>
      <c r="AF538" s="37" t="s">
        <v>76</v>
      </c>
    </row>
    <row r="539" spans="1:32" s="8" customFormat="1" ht="19.5" customHeight="1" x14ac:dyDescent="0.2">
      <c r="A539" s="37">
        <v>597</v>
      </c>
      <c r="B539" s="37" t="s">
        <v>33</v>
      </c>
      <c r="C539" s="37" t="s">
        <v>781</v>
      </c>
      <c r="D539" s="37" t="s">
        <v>782</v>
      </c>
      <c r="E539" s="37" t="s">
        <v>169</v>
      </c>
      <c r="F539" s="37" t="s">
        <v>812</v>
      </c>
      <c r="G539" s="37" t="s">
        <v>813</v>
      </c>
      <c r="H539" s="92">
        <v>27500000</v>
      </c>
      <c r="I539" s="38" t="s">
        <v>1499</v>
      </c>
      <c r="J539" s="38" t="s">
        <v>869</v>
      </c>
      <c r="K539" s="37" t="s">
        <v>41</v>
      </c>
      <c r="L539" s="73" t="s">
        <v>80</v>
      </c>
      <c r="M539" s="37" t="s">
        <v>870</v>
      </c>
      <c r="N539" s="37">
        <v>80111600</v>
      </c>
      <c r="O539" s="39" t="s">
        <v>868</v>
      </c>
      <c r="P539" s="37"/>
      <c r="Q539" s="40">
        <v>44218</v>
      </c>
      <c r="R539" s="40"/>
      <c r="S539" s="40">
        <v>44218</v>
      </c>
      <c r="T539" s="37">
        <v>10</v>
      </c>
      <c r="U539" s="41" t="s">
        <v>83</v>
      </c>
      <c r="V539" s="110">
        <v>27500000</v>
      </c>
      <c r="W539" s="41">
        <v>2750000</v>
      </c>
      <c r="X539" s="73">
        <f>27500000-12600000-9500000</f>
        <v>5400000</v>
      </c>
      <c r="Y539" s="73" t="s">
        <v>42</v>
      </c>
      <c r="Z539" s="37" t="s">
        <v>42</v>
      </c>
      <c r="AA539" s="38" t="s">
        <v>48</v>
      </c>
      <c r="AB539" s="37">
        <v>620</v>
      </c>
      <c r="AC539" s="42" t="s">
        <v>799</v>
      </c>
      <c r="AD539" s="37" t="s">
        <v>1529</v>
      </c>
      <c r="AE539" s="41" t="s">
        <v>1344</v>
      </c>
      <c r="AF539" s="37" t="s">
        <v>76</v>
      </c>
    </row>
    <row r="540" spans="1:32" s="8" customFormat="1" ht="19.5" customHeight="1" x14ac:dyDescent="0.2">
      <c r="A540" s="37">
        <v>598</v>
      </c>
      <c r="B540" s="37" t="s">
        <v>33</v>
      </c>
      <c r="C540" s="37" t="s">
        <v>781</v>
      </c>
      <c r="D540" s="37" t="s">
        <v>782</v>
      </c>
      <c r="E540" s="37" t="s">
        <v>169</v>
      </c>
      <c r="F540" s="37" t="s">
        <v>812</v>
      </c>
      <c r="G540" s="37" t="s">
        <v>813</v>
      </c>
      <c r="H540" s="92">
        <v>27500000</v>
      </c>
      <c r="I540" s="38" t="s">
        <v>1499</v>
      </c>
      <c r="J540" s="38" t="s">
        <v>869</v>
      </c>
      <c r="K540" s="37" t="s">
        <v>41</v>
      </c>
      <c r="L540" s="73" t="s">
        <v>80</v>
      </c>
      <c r="M540" s="37" t="s">
        <v>870</v>
      </c>
      <c r="N540" s="37">
        <v>80111600</v>
      </c>
      <c r="O540" s="39" t="s">
        <v>868</v>
      </c>
      <c r="P540" s="37"/>
      <c r="Q540" s="40">
        <v>44218</v>
      </c>
      <c r="R540" s="40"/>
      <c r="S540" s="40">
        <v>44218</v>
      </c>
      <c r="T540" s="37">
        <v>10</v>
      </c>
      <c r="U540" s="41" t="s">
        <v>83</v>
      </c>
      <c r="V540" s="110">
        <v>27500000</v>
      </c>
      <c r="W540" s="41">
        <v>2750000</v>
      </c>
      <c r="X540" s="73">
        <f>27500000-4900000-7900000</f>
        <v>14700000</v>
      </c>
      <c r="Y540" s="73" t="s">
        <v>42</v>
      </c>
      <c r="Z540" s="37" t="s">
        <v>42</v>
      </c>
      <c r="AA540" s="38" t="s">
        <v>48</v>
      </c>
      <c r="AB540" s="37">
        <v>621</v>
      </c>
      <c r="AC540" s="42" t="s">
        <v>799</v>
      </c>
      <c r="AD540" s="37" t="s">
        <v>1529</v>
      </c>
      <c r="AE540" s="41" t="s">
        <v>1344</v>
      </c>
      <c r="AF540" s="37" t="s">
        <v>76</v>
      </c>
    </row>
    <row r="541" spans="1:32" s="8" customFormat="1" ht="19.5" customHeight="1" x14ac:dyDescent="0.2">
      <c r="A541" s="37">
        <v>599</v>
      </c>
      <c r="B541" s="37" t="s">
        <v>33</v>
      </c>
      <c r="C541" s="37" t="s">
        <v>781</v>
      </c>
      <c r="D541" s="37" t="s">
        <v>782</v>
      </c>
      <c r="E541" s="37" t="s">
        <v>169</v>
      </c>
      <c r="F541" s="37" t="s">
        <v>812</v>
      </c>
      <c r="G541" s="37" t="s">
        <v>813</v>
      </c>
      <c r="H541" s="92">
        <v>60000000</v>
      </c>
      <c r="I541" s="38" t="s">
        <v>1499</v>
      </c>
      <c r="J541" s="38" t="s">
        <v>871</v>
      </c>
      <c r="K541" s="37" t="s">
        <v>41</v>
      </c>
      <c r="L541" s="73" t="s">
        <v>80</v>
      </c>
      <c r="M541" s="37" t="s">
        <v>872</v>
      </c>
      <c r="N541" s="37">
        <v>80111600</v>
      </c>
      <c r="O541" s="39" t="s">
        <v>873</v>
      </c>
      <c r="P541" s="37"/>
      <c r="Q541" s="40">
        <v>44218</v>
      </c>
      <c r="R541" s="40"/>
      <c r="S541" s="40">
        <v>44218</v>
      </c>
      <c r="T541" s="37">
        <v>10</v>
      </c>
      <c r="U541" s="41" t="s">
        <v>83</v>
      </c>
      <c r="V541" s="110">
        <v>60000000</v>
      </c>
      <c r="W541" s="41">
        <v>6000000</v>
      </c>
      <c r="X541" s="73">
        <f>60000000-22000000-5000000</f>
        <v>33000000</v>
      </c>
      <c r="Y541" s="73" t="s">
        <v>42</v>
      </c>
      <c r="Z541" s="37" t="s">
        <v>42</v>
      </c>
      <c r="AA541" s="38" t="s">
        <v>48</v>
      </c>
      <c r="AB541" s="37">
        <v>622</v>
      </c>
      <c r="AC541" s="42" t="s">
        <v>799</v>
      </c>
      <c r="AD541" s="37" t="s">
        <v>1529</v>
      </c>
      <c r="AE541" s="41" t="s">
        <v>1344</v>
      </c>
      <c r="AF541" s="37" t="s">
        <v>76</v>
      </c>
    </row>
    <row r="542" spans="1:32" s="8" customFormat="1" ht="19.5" customHeight="1" x14ac:dyDescent="0.2">
      <c r="A542" s="37">
        <v>600</v>
      </c>
      <c r="B542" s="37" t="s">
        <v>33</v>
      </c>
      <c r="C542" s="37" t="s">
        <v>781</v>
      </c>
      <c r="D542" s="37" t="s">
        <v>782</v>
      </c>
      <c r="E542" s="37" t="s">
        <v>169</v>
      </c>
      <c r="F542" s="37" t="s">
        <v>812</v>
      </c>
      <c r="G542" s="37" t="s">
        <v>813</v>
      </c>
      <c r="H542" s="92">
        <v>45000000</v>
      </c>
      <c r="I542" s="38" t="s">
        <v>1499</v>
      </c>
      <c r="J542" s="38" t="s">
        <v>874</v>
      </c>
      <c r="K542" s="37" t="s">
        <v>41</v>
      </c>
      <c r="L542" s="73" t="s">
        <v>80</v>
      </c>
      <c r="M542" s="37" t="s">
        <v>875</v>
      </c>
      <c r="N542" s="37">
        <v>80111600</v>
      </c>
      <c r="O542" s="37" t="s">
        <v>873</v>
      </c>
      <c r="P542" s="37"/>
      <c r="Q542" s="40">
        <v>44218</v>
      </c>
      <c r="R542" s="40"/>
      <c r="S542" s="40">
        <v>44218</v>
      </c>
      <c r="T542" s="37">
        <v>4</v>
      </c>
      <c r="U542" s="41" t="s">
        <v>83</v>
      </c>
      <c r="V542" s="110">
        <f>45000000-27000000</f>
        <v>18000000</v>
      </c>
      <c r="W542" s="41">
        <v>4500000</v>
      </c>
      <c r="X542" s="73">
        <f>45000000-27000000-4500000</f>
        <v>13500000</v>
      </c>
      <c r="Y542" s="73" t="s">
        <v>42</v>
      </c>
      <c r="Z542" s="37" t="s">
        <v>42</v>
      </c>
      <c r="AA542" s="38" t="s">
        <v>48</v>
      </c>
      <c r="AB542" s="37">
        <v>623</v>
      </c>
      <c r="AC542" s="42" t="s">
        <v>799</v>
      </c>
      <c r="AD542" s="37" t="s">
        <v>1529</v>
      </c>
      <c r="AE542" s="41" t="s">
        <v>1344</v>
      </c>
      <c r="AF542" s="37" t="s">
        <v>76</v>
      </c>
    </row>
    <row r="543" spans="1:32" s="8" customFormat="1" ht="19.5" customHeight="1" x14ac:dyDescent="0.2">
      <c r="A543" s="37">
        <v>601</v>
      </c>
      <c r="B543" s="37" t="s">
        <v>33</v>
      </c>
      <c r="C543" s="37" t="s">
        <v>781</v>
      </c>
      <c r="D543" s="37" t="s">
        <v>782</v>
      </c>
      <c r="E543" s="37" t="s">
        <v>169</v>
      </c>
      <c r="F543" s="37" t="s">
        <v>812</v>
      </c>
      <c r="G543" s="37" t="s">
        <v>813</v>
      </c>
      <c r="H543" s="92">
        <v>45000000</v>
      </c>
      <c r="I543" s="38" t="s">
        <v>1499</v>
      </c>
      <c r="J543" s="38" t="s">
        <v>874</v>
      </c>
      <c r="K543" s="37" t="s">
        <v>41</v>
      </c>
      <c r="L543" s="73" t="s">
        <v>80</v>
      </c>
      <c r="M543" s="37" t="s">
        <v>875</v>
      </c>
      <c r="N543" s="37">
        <v>80111600</v>
      </c>
      <c r="O543" s="39" t="s">
        <v>873</v>
      </c>
      <c r="P543" s="37"/>
      <c r="Q543" s="40">
        <v>44218</v>
      </c>
      <c r="R543" s="40"/>
      <c r="S543" s="40">
        <v>44218</v>
      </c>
      <c r="T543" s="37">
        <v>10</v>
      </c>
      <c r="U543" s="41" t="s">
        <v>83</v>
      </c>
      <c r="V543" s="110">
        <v>45000000</v>
      </c>
      <c r="W543" s="41">
        <v>4500000</v>
      </c>
      <c r="X543" s="73">
        <f>45000000-22500000-9000000</f>
        <v>13500000</v>
      </c>
      <c r="Y543" s="73" t="s">
        <v>42</v>
      </c>
      <c r="Z543" s="37" t="s">
        <v>42</v>
      </c>
      <c r="AA543" s="38" t="s">
        <v>48</v>
      </c>
      <c r="AB543" s="37">
        <v>624</v>
      </c>
      <c r="AC543" s="42" t="s">
        <v>799</v>
      </c>
      <c r="AD543" s="37" t="s">
        <v>1529</v>
      </c>
      <c r="AE543" s="41" t="s">
        <v>1344</v>
      </c>
      <c r="AF543" s="37" t="s">
        <v>76</v>
      </c>
    </row>
    <row r="544" spans="1:32" s="8" customFormat="1" ht="19.5" customHeight="1" x14ac:dyDescent="0.2">
      <c r="A544" s="37">
        <v>602</v>
      </c>
      <c r="B544" s="37" t="s">
        <v>33</v>
      </c>
      <c r="C544" s="37" t="s">
        <v>781</v>
      </c>
      <c r="D544" s="37" t="s">
        <v>782</v>
      </c>
      <c r="E544" s="37" t="s">
        <v>169</v>
      </c>
      <c r="F544" s="37" t="s">
        <v>812</v>
      </c>
      <c r="G544" s="37" t="s">
        <v>813</v>
      </c>
      <c r="H544" s="92">
        <v>45000000</v>
      </c>
      <c r="I544" s="38" t="s">
        <v>1499</v>
      </c>
      <c r="J544" s="38" t="s">
        <v>874</v>
      </c>
      <c r="K544" s="37" t="s">
        <v>41</v>
      </c>
      <c r="L544" s="73" t="s">
        <v>80</v>
      </c>
      <c r="M544" s="37" t="s">
        <v>875</v>
      </c>
      <c r="N544" s="37">
        <v>80111600</v>
      </c>
      <c r="O544" s="38" t="s">
        <v>873</v>
      </c>
      <c r="P544" s="37"/>
      <c r="Q544" s="40">
        <v>44218</v>
      </c>
      <c r="R544" s="40"/>
      <c r="S544" s="40">
        <v>44218</v>
      </c>
      <c r="T544" s="37">
        <v>10</v>
      </c>
      <c r="U544" s="41" t="s">
        <v>83</v>
      </c>
      <c r="V544" s="110">
        <v>45000000</v>
      </c>
      <c r="W544" s="41">
        <v>4500000</v>
      </c>
      <c r="X544" s="73">
        <f>45000000-35000000-10000000</f>
        <v>0</v>
      </c>
      <c r="Y544" s="73" t="s">
        <v>42</v>
      </c>
      <c r="Z544" s="37" t="s">
        <v>42</v>
      </c>
      <c r="AA544" s="38" t="s">
        <v>48</v>
      </c>
      <c r="AB544" s="37">
        <v>625</v>
      </c>
      <c r="AC544" s="42" t="s">
        <v>799</v>
      </c>
      <c r="AD544" s="37" t="s">
        <v>1529</v>
      </c>
      <c r="AE544" s="41" t="s">
        <v>1344</v>
      </c>
      <c r="AF544" s="37" t="s">
        <v>76</v>
      </c>
    </row>
    <row r="545" spans="1:32" s="8" customFormat="1" ht="19.5" customHeight="1" x14ac:dyDescent="0.2">
      <c r="A545" s="37">
        <v>603</v>
      </c>
      <c r="B545" s="37" t="s">
        <v>33</v>
      </c>
      <c r="C545" s="37" t="s">
        <v>781</v>
      </c>
      <c r="D545" s="37" t="s">
        <v>782</v>
      </c>
      <c r="E545" s="37" t="s">
        <v>169</v>
      </c>
      <c r="F545" s="37" t="s">
        <v>812</v>
      </c>
      <c r="G545" s="37" t="s">
        <v>813</v>
      </c>
      <c r="H545" s="92">
        <v>60000000</v>
      </c>
      <c r="I545" s="38" t="s">
        <v>876</v>
      </c>
      <c r="J545" s="38" t="s">
        <v>877</v>
      </c>
      <c r="K545" s="37" t="s">
        <v>41</v>
      </c>
      <c r="L545" s="73" t="s">
        <v>80</v>
      </c>
      <c r="M545" s="37" t="s">
        <v>878</v>
      </c>
      <c r="N545" s="37">
        <v>80111600</v>
      </c>
      <c r="O545" s="38" t="s">
        <v>879</v>
      </c>
      <c r="P545" s="37"/>
      <c r="Q545" s="40">
        <v>44218</v>
      </c>
      <c r="R545" s="40"/>
      <c r="S545" s="40">
        <v>44218</v>
      </c>
      <c r="T545" s="37">
        <v>10</v>
      </c>
      <c r="U545" s="41" t="s">
        <v>83</v>
      </c>
      <c r="V545" s="110">
        <v>60000000</v>
      </c>
      <c r="W545" s="41">
        <v>6000000</v>
      </c>
      <c r="X545" s="73">
        <f>60000000-2750000-2250000</f>
        <v>55000000</v>
      </c>
      <c r="Y545" s="73" t="s">
        <v>42</v>
      </c>
      <c r="Z545" s="37" t="s">
        <v>42</v>
      </c>
      <c r="AA545" s="38" t="s">
        <v>48</v>
      </c>
      <c r="AB545" s="37">
        <v>626</v>
      </c>
      <c r="AC545" s="42" t="s">
        <v>799</v>
      </c>
      <c r="AD545" s="37" t="s">
        <v>1529</v>
      </c>
      <c r="AE545" s="41" t="s">
        <v>1344</v>
      </c>
      <c r="AF545" s="37" t="s">
        <v>76</v>
      </c>
    </row>
    <row r="546" spans="1:32" s="8" customFormat="1" ht="19.5" customHeight="1" x14ac:dyDescent="0.2">
      <c r="A546" s="37">
        <v>604</v>
      </c>
      <c r="B546" s="37" t="s">
        <v>33</v>
      </c>
      <c r="C546" s="37" t="s">
        <v>781</v>
      </c>
      <c r="D546" s="37" t="s">
        <v>782</v>
      </c>
      <c r="E546" s="37" t="s">
        <v>169</v>
      </c>
      <c r="F546" s="37" t="s">
        <v>812</v>
      </c>
      <c r="G546" s="37" t="s">
        <v>813</v>
      </c>
      <c r="H546" s="92">
        <v>47000000</v>
      </c>
      <c r="I546" s="38" t="s">
        <v>876</v>
      </c>
      <c r="J546" s="38" t="s">
        <v>880</v>
      </c>
      <c r="K546" s="37" t="s">
        <v>41</v>
      </c>
      <c r="L546" s="73" t="s">
        <v>80</v>
      </c>
      <c r="M546" s="37" t="s">
        <v>878</v>
      </c>
      <c r="N546" s="37">
        <v>80111600</v>
      </c>
      <c r="O546" s="38" t="s">
        <v>879</v>
      </c>
      <c r="P546" s="37"/>
      <c r="Q546" s="40">
        <v>44218</v>
      </c>
      <c r="R546" s="40"/>
      <c r="S546" s="40">
        <v>44218</v>
      </c>
      <c r="T546" s="37">
        <v>10</v>
      </c>
      <c r="U546" s="41" t="s">
        <v>83</v>
      </c>
      <c r="V546" s="110">
        <v>47000000</v>
      </c>
      <c r="W546" s="41">
        <v>4700000</v>
      </c>
      <c r="X546" s="73">
        <f>47000000-18800000</f>
        <v>28200000</v>
      </c>
      <c r="Y546" s="73" t="s">
        <v>42</v>
      </c>
      <c r="Z546" s="37" t="s">
        <v>42</v>
      </c>
      <c r="AA546" s="38" t="s">
        <v>48</v>
      </c>
      <c r="AB546" s="37">
        <v>627</v>
      </c>
      <c r="AC546" s="42" t="s">
        <v>799</v>
      </c>
      <c r="AD546" s="37" t="s">
        <v>1529</v>
      </c>
      <c r="AE546" s="41" t="s">
        <v>1344</v>
      </c>
      <c r="AF546" s="37" t="s">
        <v>76</v>
      </c>
    </row>
    <row r="547" spans="1:32" s="8" customFormat="1" ht="19.5" customHeight="1" x14ac:dyDescent="0.2">
      <c r="A547" s="37">
        <v>605</v>
      </c>
      <c r="B547" s="37" t="s">
        <v>33</v>
      </c>
      <c r="C547" s="37" t="s">
        <v>781</v>
      </c>
      <c r="D547" s="37" t="s">
        <v>782</v>
      </c>
      <c r="E547" s="37" t="s">
        <v>169</v>
      </c>
      <c r="F547" s="37" t="s">
        <v>812</v>
      </c>
      <c r="G547" s="37" t="s">
        <v>813</v>
      </c>
      <c r="H547" s="92">
        <v>47000000</v>
      </c>
      <c r="I547" s="38" t="s">
        <v>876</v>
      </c>
      <c r="J547" s="37" t="s">
        <v>880</v>
      </c>
      <c r="K547" s="37" t="s">
        <v>41</v>
      </c>
      <c r="L547" s="73" t="s">
        <v>80</v>
      </c>
      <c r="M547" s="37" t="s">
        <v>878</v>
      </c>
      <c r="N547" s="37">
        <v>80111600</v>
      </c>
      <c r="O547" s="38" t="s">
        <v>879</v>
      </c>
      <c r="P547" s="37"/>
      <c r="Q547" s="40">
        <v>44218</v>
      </c>
      <c r="R547" s="40"/>
      <c r="S547" s="40">
        <v>44218</v>
      </c>
      <c r="T547" s="37">
        <v>10</v>
      </c>
      <c r="U547" s="41" t="s">
        <v>83</v>
      </c>
      <c r="V547" s="110">
        <v>47000000</v>
      </c>
      <c r="W547" s="41">
        <v>4700000</v>
      </c>
      <c r="X547" s="73">
        <f>47000000-11750000-7050000</f>
        <v>28200000</v>
      </c>
      <c r="Y547" s="73" t="s">
        <v>42</v>
      </c>
      <c r="Z547" s="37" t="s">
        <v>42</v>
      </c>
      <c r="AA547" s="38" t="s">
        <v>48</v>
      </c>
      <c r="AB547" s="37">
        <v>628</v>
      </c>
      <c r="AC547" s="42" t="s">
        <v>799</v>
      </c>
      <c r="AD547" s="37" t="s">
        <v>1529</v>
      </c>
      <c r="AE547" s="41" t="s">
        <v>1344</v>
      </c>
      <c r="AF547" s="37" t="s">
        <v>76</v>
      </c>
    </row>
    <row r="548" spans="1:32" s="8" customFormat="1" ht="19.5" customHeight="1" x14ac:dyDescent="0.2">
      <c r="A548" s="37">
        <v>606</v>
      </c>
      <c r="B548" s="37" t="s">
        <v>33</v>
      </c>
      <c r="C548" s="37" t="s">
        <v>781</v>
      </c>
      <c r="D548" s="37" t="s">
        <v>782</v>
      </c>
      <c r="E548" s="37" t="s">
        <v>169</v>
      </c>
      <c r="F548" s="37" t="s">
        <v>812</v>
      </c>
      <c r="G548" s="37" t="s">
        <v>813</v>
      </c>
      <c r="H548" s="92">
        <v>47000000</v>
      </c>
      <c r="I548" s="38" t="s">
        <v>876</v>
      </c>
      <c r="J548" s="38" t="s">
        <v>880</v>
      </c>
      <c r="K548" s="37" t="s">
        <v>41</v>
      </c>
      <c r="L548" s="73" t="s">
        <v>80</v>
      </c>
      <c r="M548" s="37" t="s">
        <v>878</v>
      </c>
      <c r="N548" s="37">
        <v>80111600</v>
      </c>
      <c r="O548" s="38" t="s">
        <v>879</v>
      </c>
      <c r="P548" s="37"/>
      <c r="Q548" s="40">
        <v>44218</v>
      </c>
      <c r="R548" s="40"/>
      <c r="S548" s="40">
        <v>44218</v>
      </c>
      <c r="T548" s="37">
        <v>10</v>
      </c>
      <c r="U548" s="41" t="s">
        <v>83</v>
      </c>
      <c r="V548" s="110">
        <v>47000000</v>
      </c>
      <c r="W548" s="41">
        <v>4700000</v>
      </c>
      <c r="X548" s="73">
        <f>47000000-18800000</f>
        <v>28200000</v>
      </c>
      <c r="Y548" s="73" t="s">
        <v>42</v>
      </c>
      <c r="Z548" s="37" t="s">
        <v>42</v>
      </c>
      <c r="AA548" s="38" t="s">
        <v>48</v>
      </c>
      <c r="AB548" s="37">
        <v>629</v>
      </c>
      <c r="AC548" s="42" t="s">
        <v>799</v>
      </c>
      <c r="AD548" s="37" t="s">
        <v>1529</v>
      </c>
      <c r="AE548" s="41" t="s">
        <v>1344</v>
      </c>
      <c r="AF548" s="37" t="s">
        <v>76</v>
      </c>
    </row>
    <row r="549" spans="1:32" s="8" customFormat="1" ht="19.5" customHeight="1" x14ac:dyDescent="0.2">
      <c r="A549" s="37">
        <v>607</v>
      </c>
      <c r="B549" s="37" t="s">
        <v>33</v>
      </c>
      <c r="C549" s="37" t="s">
        <v>781</v>
      </c>
      <c r="D549" s="37" t="s">
        <v>782</v>
      </c>
      <c r="E549" s="37" t="s">
        <v>169</v>
      </c>
      <c r="F549" s="37" t="s">
        <v>812</v>
      </c>
      <c r="G549" s="37" t="s">
        <v>813</v>
      </c>
      <c r="H549" s="92">
        <v>47000000</v>
      </c>
      <c r="I549" s="38" t="s">
        <v>876</v>
      </c>
      <c r="J549" s="38" t="s">
        <v>880</v>
      </c>
      <c r="K549" s="37" t="s">
        <v>41</v>
      </c>
      <c r="L549" s="73" t="s">
        <v>80</v>
      </c>
      <c r="M549" s="37" t="s">
        <v>878</v>
      </c>
      <c r="N549" s="37">
        <v>80111600</v>
      </c>
      <c r="O549" s="38" t="s">
        <v>879</v>
      </c>
      <c r="P549" s="37"/>
      <c r="Q549" s="40">
        <v>44218</v>
      </c>
      <c r="R549" s="40"/>
      <c r="S549" s="40">
        <v>44218</v>
      </c>
      <c r="T549" s="37">
        <v>10</v>
      </c>
      <c r="U549" s="41" t="s">
        <v>83</v>
      </c>
      <c r="V549" s="110">
        <v>47000000</v>
      </c>
      <c r="W549" s="41">
        <v>4700000</v>
      </c>
      <c r="X549" s="73">
        <f>47000000-18800000</f>
        <v>28200000</v>
      </c>
      <c r="Y549" s="73" t="s">
        <v>42</v>
      </c>
      <c r="Z549" s="37" t="s">
        <v>42</v>
      </c>
      <c r="AA549" s="38" t="s">
        <v>48</v>
      </c>
      <c r="AB549" s="37">
        <v>630</v>
      </c>
      <c r="AC549" s="42" t="s">
        <v>799</v>
      </c>
      <c r="AD549" s="37" t="s">
        <v>1529</v>
      </c>
      <c r="AE549" s="41" t="s">
        <v>1344</v>
      </c>
      <c r="AF549" s="37" t="s">
        <v>76</v>
      </c>
    </row>
    <row r="550" spans="1:32" s="8" customFormat="1" ht="19.5" customHeight="1" x14ac:dyDescent="0.2">
      <c r="A550" s="37">
        <v>608</v>
      </c>
      <c r="B550" s="37" t="s">
        <v>33</v>
      </c>
      <c r="C550" s="37" t="s">
        <v>781</v>
      </c>
      <c r="D550" s="37" t="s">
        <v>782</v>
      </c>
      <c r="E550" s="37" t="s">
        <v>169</v>
      </c>
      <c r="F550" s="37" t="s">
        <v>794</v>
      </c>
      <c r="G550" s="37" t="s">
        <v>783</v>
      </c>
      <c r="H550" s="92">
        <v>30000000</v>
      </c>
      <c r="I550" s="38" t="s">
        <v>818</v>
      </c>
      <c r="J550" s="38" t="s">
        <v>881</v>
      </c>
      <c r="K550" s="37" t="s">
        <v>41</v>
      </c>
      <c r="L550" s="73" t="s">
        <v>80</v>
      </c>
      <c r="M550" s="37" t="s">
        <v>882</v>
      </c>
      <c r="N550" s="37">
        <v>80111600</v>
      </c>
      <c r="O550" s="38" t="s">
        <v>883</v>
      </c>
      <c r="P550" s="37"/>
      <c r="Q550" s="40">
        <v>44218</v>
      </c>
      <c r="R550" s="40"/>
      <c r="S550" s="40">
        <v>44218</v>
      </c>
      <c r="T550" s="37">
        <v>10</v>
      </c>
      <c r="U550" s="41" t="s">
        <v>83</v>
      </c>
      <c r="V550" s="110">
        <v>30000000</v>
      </c>
      <c r="W550" s="41">
        <v>3000000</v>
      </c>
      <c r="X550" s="73">
        <f>30000000-6900000</f>
        <v>23100000</v>
      </c>
      <c r="Y550" s="73" t="s">
        <v>42</v>
      </c>
      <c r="Z550" s="37" t="s">
        <v>42</v>
      </c>
      <c r="AA550" s="38" t="s">
        <v>48</v>
      </c>
      <c r="AB550" s="37">
        <v>631</v>
      </c>
      <c r="AC550" s="42" t="s">
        <v>799</v>
      </c>
      <c r="AD550" s="37" t="s">
        <v>1529</v>
      </c>
      <c r="AE550" s="41" t="s">
        <v>1344</v>
      </c>
      <c r="AF550" s="37" t="s">
        <v>76</v>
      </c>
    </row>
    <row r="551" spans="1:32" s="8" customFormat="1" ht="19.5" customHeight="1" x14ac:dyDescent="0.2">
      <c r="A551" s="37">
        <v>609</v>
      </c>
      <c r="B551" s="37" t="s">
        <v>33</v>
      </c>
      <c r="C551" s="37" t="s">
        <v>781</v>
      </c>
      <c r="D551" s="37" t="s">
        <v>782</v>
      </c>
      <c r="E551" s="37" t="s">
        <v>169</v>
      </c>
      <c r="F551" s="37" t="s">
        <v>794</v>
      </c>
      <c r="G551" s="37" t="s">
        <v>783</v>
      </c>
      <c r="H551" s="92">
        <v>60000000</v>
      </c>
      <c r="I551" s="38" t="s">
        <v>884</v>
      </c>
      <c r="J551" s="38" t="s">
        <v>885</v>
      </c>
      <c r="K551" s="37" t="s">
        <v>41</v>
      </c>
      <c r="L551" s="73" t="s">
        <v>80</v>
      </c>
      <c r="M551" s="37" t="s">
        <v>886</v>
      </c>
      <c r="N551" s="37">
        <v>80111600</v>
      </c>
      <c r="O551" s="38" t="s">
        <v>887</v>
      </c>
      <c r="P551" s="37"/>
      <c r="Q551" s="40">
        <v>44218</v>
      </c>
      <c r="R551" s="40"/>
      <c r="S551" s="40">
        <v>44218</v>
      </c>
      <c r="T551" s="37">
        <v>10</v>
      </c>
      <c r="U551" s="41" t="s">
        <v>83</v>
      </c>
      <c r="V551" s="110">
        <v>60000000</v>
      </c>
      <c r="W551" s="41">
        <v>6000000</v>
      </c>
      <c r="X551" s="73">
        <f>60000000-21400000-6500000</f>
        <v>32100000</v>
      </c>
      <c r="Y551" s="73" t="s">
        <v>42</v>
      </c>
      <c r="Z551" s="37" t="s">
        <v>42</v>
      </c>
      <c r="AA551" s="38" t="s">
        <v>48</v>
      </c>
      <c r="AB551" s="37">
        <v>632</v>
      </c>
      <c r="AC551" s="42" t="s">
        <v>799</v>
      </c>
      <c r="AD551" s="37" t="s">
        <v>793</v>
      </c>
      <c r="AE551" s="41" t="s">
        <v>1344</v>
      </c>
      <c r="AF551" s="37" t="s">
        <v>76</v>
      </c>
    </row>
    <row r="552" spans="1:32" s="8" customFormat="1" ht="19.5" customHeight="1" x14ac:dyDescent="0.2">
      <c r="A552" s="37">
        <v>610</v>
      </c>
      <c r="B552" s="37" t="s">
        <v>33</v>
      </c>
      <c r="C552" s="37" t="s">
        <v>781</v>
      </c>
      <c r="D552" s="37" t="s">
        <v>782</v>
      </c>
      <c r="E552" s="37" t="s">
        <v>169</v>
      </c>
      <c r="F552" s="37" t="s">
        <v>794</v>
      </c>
      <c r="G552" s="37" t="s">
        <v>783</v>
      </c>
      <c r="H552" s="92">
        <v>50000000</v>
      </c>
      <c r="I552" s="38" t="s">
        <v>884</v>
      </c>
      <c r="J552" s="38" t="s">
        <v>888</v>
      </c>
      <c r="K552" s="37" t="s">
        <v>41</v>
      </c>
      <c r="L552" s="73" t="s">
        <v>80</v>
      </c>
      <c r="M552" s="37" t="s">
        <v>889</v>
      </c>
      <c r="N552" s="37">
        <v>80111600</v>
      </c>
      <c r="O552" s="39" t="s">
        <v>887</v>
      </c>
      <c r="P552" s="37"/>
      <c r="Q552" s="40">
        <v>44218</v>
      </c>
      <c r="R552" s="40"/>
      <c r="S552" s="40">
        <v>44218</v>
      </c>
      <c r="T552" s="37">
        <v>10</v>
      </c>
      <c r="U552" s="41" t="s">
        <v>83</v>
      </c>
      <c r="V552" s="110">
        <v>50000000</v>
      </c>
      <c r="W552" s="41">
        <v>5000000</v>
      </c>
      <c r="X552" s="73">
        <f>50000000-20000000</f>
        <v>30000000</v>
      </c>
      <c r="Y552" s="73" t="s">
        <v>42</v>
      </c>
      <c r="Z552" s="37" t="s">
        <v>42</v>
      </c>
      <c r="AA552" s="38" t="s">
        <v>48</v>
      </c>
      <c r="AB552" s="37">
        <v>633</v>
      </c>
      <c r="AC552" s="42" t="s">
        <v>799</v>
      </c>
      <c r="AD552" s="37" t="s">
        <v>793</v>
      </c>
      <c r="AE552" s="41" t="s">
        <v>1344</v>
      </c>
      <c r="AF552" s="37" t="s">
        <v>76</v>
      </c>
    </row>
    <row r="553" spans="1:32" s="8" customFormat="1" ht="19.5" customHeight="1" x14ac:dyDescent="0.2">
      <c r="A553" s="37">
        <v>611</v>
      </c>
      <c r="B553" s="37" t="s">
        <v>33</v>
      </c>
      <c r="C553" s="37" t="s">
        <v>781</v>
      </c>
      <c r="D553" s="37" t="s">
        <v>782</v>
      </c>
      <c r="E553" s="37" t="s">
        <v>169</v>
      </c>
      <c r="F553" s="37" t="s">
        <v>794</v>
      </c>
      <c r="G553" s="37" t="s">
        <v>783</v>
      </c>
      <c r="H553" s="92">
        <v>47000000</v>
      </c>
      <c r="I553" s="38" t="s">
        <v>788</v>
      </c>
      <c r="J553" s="38" t="s">
        <v>890</v>
      </c>
      <c r="K553" s="37" t="s">
        <v>41</v>
      </c>
      <c r="L553" s="73" t="s">
        <v>80</v>
      </c>
      <c r="M553" s="37" t="s">
        <v>891</v>
      </c>
      <c r="N553" s="37">
        <v>80111600</v>
      </c>
      <c r="O553" s="39" t="s">
        <v>887</v>
      </c>
      <c r="P553" s="37"/>
      <c r="Q553" s="40">
        <v>44218</v>
      </c>
      <c r="R553" s="40"/>
      <c r="S553" s="40">
        <v>44218</v>
      </c>
      <c r="T553" s="37">
        <v>10</v>
      </c>
      <c r="U553" s="41" t="s">
        <v>83</v>
      </c>
      <c r="V553" s="110">
        <v>47000000</v>
      </c>
      <c r="W553" s="41">
        <v>4700000</v>
      </c>
      <c r="X553" s="73">
        <f>47000000-14900000</f>
        <v>32100000</v>
      </c>
      <c r="Y553" s="73" t="s">
        <v>42</v>
      </c>
      <c r="Z553" s="37" t="s">
        <v>42</v>
      </c>
      <c r="AA553" s="38" t="s">
        <v>48</v>
      </c>
      <c r="AB553" s="37">
        <v>634</v>
      </c>
      <c r="AC553" s="42" t="s">
        <v>799</v>
      </c>
      <c r="AD553" s="37" t="s">
        <v>793</v>
      </c>
      <c r="AE553" s="41" t="s">
        <v>1344</v>
      </c>
      <c r="AF553" s="37" t="s">
        <v>76</v>
      </c>
    </row>
    <row r="554" spans="1:32" s="8" customFormat="1" ht="19.5" customHeight="1" x14ac:dyDescent="0.2">
      <c r="A554" s="37">
        <v>612</v>
      </c>
      <c r="B554" s="37" t="s">
        <v>33</v>
      </c>
      <c r="C554" s="37" t="s">
        <v>781</v>
      </c>
      <c r="D554" s="37" t="s">
        <v>782</v>
      </c>
      <c r="E554" s="37" t="s">
        <v>169</v>
      </c>
      <c r="F554" s="37" t="s">
        <v>794</v>
      </c>
      <c r="G554" s="37" t="s">
        <v>783</v>
      </c>
      <c r="H554" s="92">
        <v>47000000</v>
      </c>
      <c r="I554" s="38" t="s">
        <v>788</v>
      </c>
      <c r="J554" s="38" t="s">
        <v>890</v>
      </c>
      <c r="K554" s="37" t="s">
        <v>41</v>
      </c>
      <c r="L554" s="73" t="s">
        <v>80</v>
      </c>
      <c r="M554" s="37" t="s">
        <v>891</v>
      </c>
      <c r="N554" s="37">
        <v>80111600</v>
      </c>
      <c r="O554" s="39" t="s">
        <v>887</v>
      </c>
      <c r="P554" s="37"/>
      <c r="Q554" s="40">
        <v>44218</v>
      </c>
      <c r="R554" s="40"/>
      <c r="S554" s="40">
        <v>44218</v>
      </c>
      <c r="T554" s="37">
        <v>10</v>
      </c>
      <c r="U554" s="41" t="s">
        <v>83</v>
      </c>
      <c r="V554" s="110">
        <v>47000000</v>
      </c>
      <c r="W554" s="41">
        <v>4700000</v>
      </c>
      <c r="X554" s="73">
        <f>47000000-28200000</f>
        <v>18800000</v>
      </c>
      <c r="Y554" s="73" t="s">
        <v>42</v>
      </c>
      <c r="Z554" s="37" t="s">
        <v>42</v>
      </c>
      <c r="AA554" s="38" t="s">
        <v>48</v>
      </c>
      <c r="AB554" s="37">
        <v>635</v>
      </c>
      <c r="AC554" s="42" t="s">
        <v>799</v>
      </c>
      <c r="AD554" s="37" t="s">
        <v>793</v>
      </c>
      <c r="AE554" s="41" t="s">
        <v>1344</v>
      </c>
      <c r="AF554" s="37" t="s">
        <v>76</v>
      </c>
    </row>
    <row r="555" spans="1:32" s="8" customFormat="1" ht="19.5" customHeight="1" x14ac:dyDescent="0.2">
      <c r="A555" s="37">
        <v>613</v>
      </c>
      <c r="B555" s="37" t="s">
        <v>33</v>
      </c>
      <c r="C555" s="37" t="s">
        <v>781</v>
      </c>
      <c r="D555" s="37" t="s">
        <v>782</v>
      </c>
      <c r="E555" s="37" t="s">
        <v>169</v>
      </c>
      <c r="F555" s="37" t="s">
        <v>794</v>
      </c>
      <c r="G555" s="37" t="s">
        <v>783</v>
      </c>
      <c r="H555" s="92">
        <v>47000000</v>
      </c>
      <c r="I555" s="38" t="s">
        <v>788</v>
      </c>
      <c r="J555" s="38" t="s">
        <v>890</v>
      </c>
      <c r="K555" s="37" t="s">
        <v>41</v>
      </c>
      <c r="L555" s="73" t="s">
        <v>80</v>
      </c>
      <c r="M555" s="37" t="s">
        <v>891</v>
      </c>
      <c r="N555" s="37">
        <v>80111600</v>
      </c>
      <c r="O555" s="39" t="s">
        <v>887</v>
      </c>
      <c r="P555" s="37"/>
      <c r="Q555" s="40">
        <v>44218</v>
      </c>
      <c r="R555" s="40"/>
      <c r="S555" s="40">
        <v>44218</v>
      </c>
      <c r="T555" s="37">
        <v>10</v>
      </c>
      <c r="U555" s="41" t="s">
        <v>83</v>
      </c>
      <c r="V555" s="110">
        <v>47000000</v>
      </c>
      <c r="W555" s="41">
        <v>4700000</v>
      </c>
      <c r="X555" s="73">
        <f>47000000-28200000</f>
        <v>18800000</v>
      </c>
      <c r="Y555" s="73" t="s">
        <v>42</v>
      </c>
      <c r="Z555" s="37" t="s">
        <v>42</v>
      </c>
      <c r="AA555" s="38" t="s">
        <v>48</v>
      </c>
      <c r="AB555" s="37">
        <v>636</v>
      </c>
      <c r="AC555" s="42" t="s">
        <v>799</v>
      </c>
      <c r="AD555" s="37" t="s">
        <v>793</v>
      </c>
      <c r="AE555" s="41" t="s">
        <v>1344</v>
      </c>
      <c r="AF555" s="37" t="s">
        <v>76</v>
      </c>
    </row>
    <row r="556" spans="1:32" s="8" customFormat="1" ht="19.5" customHeight="1" x14ac:dyDescent="0.2">
      <c r="A556" s="37">
        <v>614</v>
      </c>
      <c r="B556" s="37" t="s">
        <v>33</v>
      </c>
      <c r="C556" s="37" t="s">
        <v>781</v>
      </c>
      <c r="D556" s="37" t="s">
        <v>782</v>
      </c>
      <c r="E556" s="37" t="s">
        <v>169</v>
      </c>
      <c r="F556" s="37" t="s">
        <v>794</v>
      </c>
      <c r="G556" s="37" t="s">
        <v>783</v>
      </c>
      <c r="H556" s="92">
        <f>47000000-28200000</f>
        <v>18800000</v>
      </c>
      <c r="I556" s="38" t="s">
        <v>788</v>
      </c>
      <c r="J556" s="38" t="s">
        <v>890</v>
      </c>
      <c r="K556" s="37" t="s">
        <v>41</v>
      </c>
      <c r="L556" s="73" t="s">
        <v>80</v>
      </c>
      <c r="M556" s="37" t="s">
        <v>891</v>
      </c>
      <c r="N556" s="37">
        <v>80111600</v>
      </c>
      <c r="O556" s="39" t="s">
        <v>887</v>
      </c>
      <c r="P556" s="37"/>
      <c r="Q556" s="162">
        <v>44251</v>
      </c>
      <c r="R556" s="163"/>
      <c r="S556" s="162">
        <v>44251</v>
      </c>
      <c r="T556" s="37">
        <v>6</v>
      </c>
      <c r="U556" s="41" t="s">
        <v>83</v>
      </c>
      <c r="V556" s="110">
        <f>47000000-28200000</f>
        <v>18800000</v>
      </c>
      <c r="W556" s="41">
        <v>4700000</v>
      </c>
      <c r="X556" s="73">
        <f>47000000-28200000-4700000</f>
        <v>14100000</v>
      </c>
      <c r="Y556" s="73" t="s">
        <v>42</v>
      </c>
      <c r="Z556" s="37" t="s">
        <v>42</v>
      </c>
      <c r="AA556" s="38" t="s">
        <v>48</v>
      </c>
      <c r="AB556" s="37">
        <v>637</v>
      </c>
      <c r="AC556" s="42" t="s">
        <v>799</v>
      </c>
      <c r="AD556" s="37" t="s">
        <v>793</v>
      </c>
      <c r="AE556" s="41" t="s">
        <v>1344</v>
      </c>
      <c r="AF556" s="37" t="s">
        <v>76</v>
      </c>
    </row>
    <row r="557" spans="1:32" s="8" customFormat="1" ht="19.5" customHeight="1" x14ac:dyDescent="0.2">
      <c r="A557" s="37">
        <v>615</v>
      </c>
      <c r="B557" s="37" t="s">
        <v>33</v>
      </c>
      <c r="C557" s="37" t="s">
        <v>781</v>
      </c>
      <c r="D557" s="37" t="s">
        <v>782</v>
      </c>
      <c r="E557" s="37" t="s">
        <v>169</v>
      </c>
      <c r="F557" s="37" t="s">
        <v>794</v>
      </c>
      <c r="G557" s="37" t="s">
        <v>783</v>
      </c>
      <c r="H557" s="92">
        <v>47000000</v>
      </c>
      <c r="I557" s="38" t="s">
        <v>892</v>
      </c>
      <c r="J557" s="38" t="s">
        <v>893</v>
      </c>
      <c r="K557" s="37" t="s">
        <v>41</v>
      </c>
      <c r="L557" s="73" t="s">
        <v>80</v>
      </c>
      <c r="M557" s="37" t="s">
        <v>894</v>
      </c>
      <c r="N557" s="37">
        <v>80111600</v>
      </c>
      <c r="O557" s="38" t="s">
        <v>895</v>
      </c>
      <c r="P557" s="37"/>
      <c r="Q557" s="40">
        <v>44218</v>
      </c>
      <c r="R557" s="40"/>
      <c r="S557" s="40">
        <v>44218</v>
      </c>
      <c r="T557" s="37">
        <v>10</v>
      </c>
      <c r="U557" s="41" t="s">
        <v>83</v>
      </c>
      <c r="V557" s="110">
        <v>47000000</v>
      </c>
      <c r="W557" s="41">
        <v>4700000</v>
      </c>
      <c r="X557" s="73">
        <f>47000000-18800000</f>
        <v>28200000</v>
      </c>
      <c r="Y557" s="73" t="s">
        <v>42</v>
      </c>
      <c r="Z557" s="37" t="s">
        <v>42</v>
      </c>
      <c r="AA557" s="38" t="s">
        <v>48</v>
      </c>
      <c r="AB557" s="37">
        <v>638</v>
      </c>
      <c r="AC557" s="42" t="s">
        <v>799</v>
      </c>
      <c r="AD557" s="37" t="s">
        <v>793</v>
      </c>
      <c r="AE557" s="41" t="s">
        <v>1344</v>
      </c>
      <c r="AF557" s="37" t="s">
        <v>76</v>
      </c>
    </row>
    <row r="558" spans="1:32" s="8" customFormat="1" ht="19.5" customHeight="1" x14ac:dyDescent="0.2">
      <c r="A558" s="37">
        <v>616</v>
      </c>
      <c r="B558" s="37" t="s">
        <v>33</v>
      </c>
      <c r="C558" s="37" t="s">
        <v>781</v>
      </c>
      <c r="D558" s="37" t="s">
        <v>782</v>
      </c>
      <c r="E558" s="37" t="s">
        <v>169</v>
      </c>
      <c r="F558" s="37" t="s">
        <v>794</v>
      </c>
      <c r="G558" s="37" t="s">
        <v>783</v>
      </c>
      <c r="H558" s="92">
        <v>35000000</v>
      </c>
      <c r="I558" s="38" t="s">
        <v>892</v>
      </c>
      <c r="J558" s="38" t="s">
        <v>896</v>
      </c>
      <c r="K558" s="37" t="s">
        <v>41</v>
      </c>
      <c r="L558" s="73" t="s">
        <v>80</v>
      </c>
      <c r="M558" s="37" t="s">
        <v>897</v>
      </c>
      <c r="N558" s="37">
        <v>80111600</v>
      </c>
      <c r="O558" s="38" t="s">
        <v>898</v>
      </c>
      <c r="P558" s="37"/>
      <c r="Q558" s="40">
        <v>44251</v>
      </c>
      <c r="R558" s="37"/>
      <c r="S558" s="40">
        <v>44251</v>
      </c>
      <c r="T558" s="37">
        <v>10</v>
      </c>
      <c r="U558" s="41" t="s">
        <v>83</v>
      </c>
      <c r="V558" s="110">
        <v>35000000</v>
      </c>
      <c r="W558" s="41">
        <v>3500000</v>
      </c>
      <c r="X558" s="73">
        <f>35000000-10050000-4850000</f>
        <v>20100000</v>
      </c>
      <c r="Y558" s="73" t="s">
        <v>42</v>
      </c>
      <c r="Z558" s="37" t="s">
        <v>42</v>
      </c>
      <c r="AA558" s="38" t="s">
        <v>48</v>
      </c>
      <c r="AB558" s="37">
        <v>639</v>
      </c>
      <c r="AC558" s="42" t="s">
        <v>799</v>
      </c>
      <c r="AD558" s="37" t="s">
        <v>793</v>
      </c>
      <c r="AE558" s="41" t="s">
        <v>1344</v>
      </c>
      <c r="AF558" s="37" t="s">
        <v>76</v>
      </c>
    </row>
    <row r="559" spans="1:32" s="8" customFormat="1" ht="19.5" customHeight="1" x14ac:dyDescent="0.2">
      <c r="A559" s="37">
        <v>617</v>
      </c>
      <c r="B559" s="37" t="s">
        <v>33</v>
      </c>
      <c r="C559" s="37" t="s">
        <v>781</v>
      </c>
      <c r="D559" s="37" t="s">
        <v>782</v>
      </c>
      <c r="E559" s="37" t="s">
        <v>169</v>
      </c>
      <c r="F559" s="37" t="s">
        <v>794</v>
      </c>
      <c r="G559" s="37" t="s">
        <v>783</v>
      </c>
      <c r="H559" s="92">
        <v>60000000</v>
      </c>
      <c r="I559" s="38" t="s">
        <v>800</v>
      </c>
      <c r="J559" s="38" t="s">
        <v>899</v>
      </c>
      <c r="K559" s="37" t="s">
        <v>41</v>
      </c>
      <c r="L559" s="73" t="s">
        <v>80</v>
      </c>
      <c r="M559" s="37" t="s">
        <v>900</v>
      </c>
      <c r="N559" s="37">
        <v>80111600</v>
      </c>
      <c r="O559" s="38" t="s">
        <v>901</v>
      </c>
      <c r="P559" s="37"/>
      <c r="Q559" s="40">
        <v>44218</v>
      </c>
      <c r="R559" s="40"/>
      <c r="S559" s="40">
        <v>44218</v>
      </c>
      <c r="T559" s="37">
        <v>10</v>
      </c>
      <c r="U559" s="41" t="s">
        <v>83</v>
      </c>
      <c r="V559" s="110">
        <v>60000000</v>
      </c>
      <c r="W559" s="41">
        <v>6000000</v>
      </c>
      <c r="X559" s="73">
        <f>60000000-43500000</f>
        <v>16500000</v>
      </c>
      <c r="Y559" s="73" t="s">
        <v>42</v>
      </c>
      <c r="Z559" s="37" t="s">
        <v>42</v>
      </c>
      <c r="AA559" s="38" t="s">
        <v>48</v>
      </c>
      <c r="AB559" s="37">
        <v>640</v>
      </c>
      <c r="AC559" s="42" t="s">
        <v>799</v>
      </c>
      <c r="AD559" s="37" t="s">
        <v>793</v>
      </c>
      <c r="AE559" s="41" t="s">
        <v>1344</v>
      </c>
      <c r="AF559" s="37" t="s">
        <v>76</v>
      </c>
    </row>
    <row r="560" spans="1:32" s="8" customFormat="1" ht="19.5" customHeight="1" x14ac:dyDescent="0.2">
      <c r="A560" s="37">
        <v>618</v>
      </c>
      <c r="B560" s="37" t="s">
        <v>33</v>
      </c>
      <c r="C560" s="37" t="s">
        <v>781</v>
      </c>
      <c r="D560" s="37" t="s">
        <v>782</v>
      </c>
      <c r="E560" s="37" t="s">
        <v>169</v>
      </c>
      <c r="F560" s="37" t="s">
        <v>794</v>
      </c>
      <c r="G560" s="37" t="s">
        <v>783</v>
      </c>
      <c r="H560" s="92">
        <v>47000000</v>
      </c>
      <c r="I560" s="38" t="s">
        <v>800</v>
      </c>
      <c r="J560" s="37" t="s">
        <v>902</v>
      </c>
      <c r="K560" s="37" t="s">
        <v>41</v>
      </c>
      <c r="L560" s="73" t="s">
        <v>80</v>
      </c>
      <c r="M560" s="37" t="s">
        <v>903</v>
      </c>
      <c r="N560" s="37">
        <v>80111600</v>
      </c>
      <c r="O560" s="38" t="s">
        <v>901</v>
      </c>
      <c r="P560" s="37"/>
      <c r="Q560" s="40">
        <v>44218</v>
      </c>
      <c r="R560" s="40"/>
      <c r="S560" s="40">
        <v>44218</v>
      </c>
      <c r="T560" s="37">
        <v>10</v>
      </c>
      <c r="U560" s="41" t="s">
        <v>83</v>
      </c>
      <c r="V560" s="110">
        <v>47000000</v>
      </c>
      <c r="W560" s="41">
        <v>4700000</v>
      </c>
      <c r="X560" s="73">
        <f>47000000-18800000</f>
        <v>28200000</v>
      </c>
      <c r="Y560" s="73" t="s">
        <v>42</v>
      </c>
      <c r="Z560" s="37" t="s">
        <v>42</v>
      </c>
      <c r="AA560" s="38" t="s">
        <v>48</v>
      </c>
      <c r="AB560" s="37">
        <v>641</v>
      </c>
      <c r="AC560" s="42" t="s">
        <v>799</v>
      </c>
      <c r="AD560" s="37" t="s">
        <v>793</v>
      </c>
      <c r="AE560" s="41" t="s">
        <v>1344</v>
      </c>
      <c r="AF560" s="37" t="s">
        <v>76</v>
      </c>
    </row>
    <row r="561" spans="1:32" s="8" customFormat="1" ht="19.5" customHeight="1" x14ac:dyDescent="0.2">
      <c r="A561" s="37">
        <v>619</v>
      </c>
      <c r="B561" s="37" t="s">
        <v>33</v>
      </c>
      <c r="C561" s="37" t="s">
        <v>781</v>
      </c>
      <c r="D561" s="37" t="s">
        <v>782</v>
      </c>
      <c r="E561" s="37" t="s">
        <v>169</v>
      </c>
      <c r="F561" s="37" t="s">
        <v>794</v>
      </c>
      <c r="G561" s="37" t="s">
        <v>783</v>
      </c>
      <c r="H561" s="92">
        <v>47000000</v>
      </c>
      <c r="I561" s="38" t="s">
        <v>800</v>
      </c>
      <c r="J561" s="38" t="s">
        <v>902</v>
      </c>
      <c r="K561" s="37" t="s">
        <v>41</v>
      </c>
      <c r="L561" s="73" t="s">
        <v>80</v>
      </c>
      <c r="M561" s="37" t="s">
        <v>903</v>
      </c>
      <c r="N561" s="37">
        <v>80111600</v>
      </c>
      <c r="O561" s="38" t="s">
        <v>901</v>
      </c>
      <c r="P561" s="37"/>
      <c r="Q561" s="40">
        <v>44218</v>
      </c>
      <c r="R561" s="40"/>
      <c r="S561" s="40">
        <v>44218</v>
      </c>
      <c r="T561" s="37">
        <v>10</v>
      </c>
      <c r="U561" s="41" t="s">
        <v>83</v>
      </c>
      <c r="V561" s="110">
        <v>47000000</v>
      </c>
      <c r="W561" s="41">
        <v>4700000</v>
      </c>
      <c r="X561" s="73">
        <f>47000000-8900000-14100000</f>
        <v>24000000</v>
      </c>
      <c r="Y561" s="73" t="s">
        <v>42</v>
      </c>
      <c r="Z561" s="37" t="s">
        <v>42</v>
      </c>
      <c r="AA561" s="38" t="s">
        <v>48</v>
      </c>
      <c r="AB561" s="37">
        <v>642</v>
      </c>
      <c r="AC561" s="42" t="s">
        <v>799</v>
      </c>
      <c r="AD561" s="37" t="s">
        <v>793</v>
      </c>
      <c r="AE561" s="41" t="s">
        <v>1344</v>
      </c>
      <c r="AF561" s="37" t="s">
        <v>76</v>
      </c>
    </row>
    <row r="562" spans="1:32" s="8" customFormat="1" ht="19.5" customHeight="1" x14ac:dyDescent="0.2">
      <c r="A562" s="37">
        <v>620</v>
      </c>
      <c r="B562" s="37" t="s">
        <v>33</v>
      </c>
      <c r="C562" s="37" t="s">
        <v>781</v>
      </c>
      <c r="D562" s="37" t="s">
        <v>782</v>
      </c>
      <c r="E562" s="37" t="s">
        <v>169</v>
      </c>
      <c r="F562" s="37" t="s">
        <v>794</v>
      </c>
      <c r="G562" s="37" t="s">
        <v>783</v>
      </c>
      <c r="H562" s="92">
        <v>47000000</v>
      </c>
      <c r="I562" s="38" t="s">
        <v>800</v>
      </c>
      <c r="J562" s="38" t="s">
        <v>902</v>
      </c>
      <c r="K562" s="37" t="s">
        <v>41</v>
      </c>
      <c r="L562" s="73" t="s">
        <v>80</v>
      </c>
      <c r="M562" s="37" t="s">
        <v>903</v>
      </c>
      <c r="N562" s="37">
        <v>80111600</v>
      </c>
      <c r="O562" s="38" t="s">
        <v>901</v>
      </c>
      <c r="P562" s="37"/>
      <c r="Q562" s="40">
        <v>44218</v>
      </c>
      <c r="R562" s="40"/>
      <c r="S562" s="40">
        <v>44218</v>
      </c>
      <c r="T562" s="37">
        <v>10</v>
      </c>
      <c r="U562" s="41" t="s">
        <v>83</v>
      </c>
      <c r="V562" s="110">
        <v>47000000</v>
      </c>
      <c r="W562" s="41">
        <v>4700000</v>
      </c>
      <c r="X562" s="73">
        <f>47000000-20050000</f>
        <v>26950000</v>
      </c>
      <c r="Y562" s="73" t="s">
        <v>42</v>
      </c>
      <c r="Z562" s="37" t="s">
        <v>42</v>
      </c>
      <c r="AA562" s="38" t="s">
        <v>48</v>
      </c>
      <c r="AB562" s="37">
        <v>643</v>
      </c>
      <c r="AC562" s="42" t="s">
        <v>799</v>
      </c>
      <c r="AD562" s="37" t="s">
        <v>793</v>
      </c>
      <c r="AE562" s="41" t="s">
        <v>1344</v>
      </c>
      <c r="AF562" s="37" t="s">
        <v>76</v>
      </c>
    </row>
    <row r="563" spans="1:32" s="8" customFormat="1" ht="19.5" customHeight="1" x14ac:dyDescent="0.2">
      <c r="A563" s="37">
        <v>621</v>
      </c>
      <c r="B563" s="37" t="s">
        <v>33</v>
      </c>
      <c r="C563" s="37" t="s">
        <v>781</v>
      </c>
      <c r="D563" s="37" t="s">
        <v>782</v>
      </c>
      <c r="E563" s="37" t="s">
        <v>169</v>
      </c>
      <c r="F563" s="37" t="s">
        <v>794</v>
      </c>
      <c r="G563" s="37" t="s">
        <v>783</v>
      </c>
      <c r="H563" s="92">
        <v>60000000</v>
      </c>
      <c r="I563" s="38" t="s">
        <v>784</v>
      </c>
      <c r="J563" s="38" t="s">
        <v>904</v>
      </c>
      <c r="K563" s="37" t="s">
        <v>41</v>
      </c>
      <c r="L563" s="73" t="s">
        <v>80</v>
      </c>
      <c r="M563" s="37" t="s">
        <v>905</v>
      </c>
      <c r="N563" s="37">
        <v>80111600</v>
      </c>
      <c r="O563" s="38" t="s">
        <v>906</v>
      </c>
      <c r="P563" s="37"/>
      <c r="Q563" s="40">
        <v>44218</v>
      </c>
      <c r="R563" s="40"/>
      <c r="S563" s="40">
        <v>44218</v>
      </c>
      <c r="T563" s="37">
        <v>10</v>
      </c>
      <c r="U563" s="41" t="s">
        <v>83</v>
      </c>
      <c r="V563" s="110">
        <v>60000000</v>
      </c>
      <c r="W563" s="41">
        <v>6000000</v>
      </c>
      <c r="X563" s="73">
        <f>60000000-2350000-1000000-16000000-4650000-2750000-33250000</f>
        <v>0</v>
      </c>
      <c r="Y563" s="73" t="s">
        <v>42</v>
      </c>
      <c r="Z563" s="37" t="s">
        <v>42</v>
      </c>
      <c r="AA563" s="38" t="s">
        <v>48</v>
      </c>
      <c r="AB563" s="37">
        <v>644</v>
      </c>
      <c r="AC563" s="42" t="s">
        <v>799</v>
      </c>
      <c r="AD563" s="37" t="s">
        <v>793</v>
      </c>
      <c r="AE563" s="41" t="s">
        <v>1344</v>
      </c>
      <c r="AF563" s="37" t="s">
        <v>76</v>
      </c>
    </row>
    <row r="564" spans="1:32" s="8" customFormat="1" ht="19.5" customHeight="1" x14ac:dyDescent="0.2">
      <c r="A564" s="37">
        <v>622</v>
      </c>
      <c r="B564" s="37" t="s">
        <v>33</v>
      </c>
      <c r="C564" s="37" t="s">
        <v>781</v>
      </c>
      <c r="D564" s="37" t="s">
        <v>782</v>
      </c>
      <c r="E564" s="37" t="s">
        <v>169</v>
      </c>
      <c r="F564" s="37" t="s">
        <v>794</v>
      </c>
      <c r="G564" s="37" t="s">
        <v>783</v>
      </c>
      <c r="H564" s="92">
        <v>40000000</v>
      </c>
      <c r="I564" s="38" t="s">
        <v>784</v>
      </c>
      <c r="J564" s="38" t="s">
        <v>907</v>
      </c>
      <c r="K564" s="37" t="s">
        <v>41</v>
      </c>
      <c r="L564" s="73" t="s">
        <v>80</v>
      </c>
      <c r="M564" s="37" t="s">
        <v>908</v>
      </c>
      <c r="N564" s="37">
        <v>80111600</v>
      </c>
      <c r="O564" s="38" t="s">
        <v>906</v>
      </c>
      <c r="P564" s="37"/>
      <c r="Q564" s="40">
        <v>44218</v>
      </c>
      <c r="R564" s="40"/>
      <c r="S564" s="40">
        <v>44218</v>
      </c>
      <c r="T564" s="37">
        <v>10</v>
      </c>
      <c r="U564" s="41" t="s">
        <v>83</v>
      </c>
      <c r="V564" s="110">
        <v>40000000</v>
      </c>
      <c r="W564" s="41">
        <v>4000000</v>
      </c>
      <c r="X564" s="73">
        <f>40000000-12000000</f>
        <v>28000000</v>
      </c>
      <c r="Y564" s="73" t="s">
        <v>42</v>
      </c>
      <c r="Z564" s="37" t="s">
        <v>42</v>
      </c>
      <c r="AA564" s="38" t="s">
        <v>48</v>
      </c>
      <c r="AB564" s="37">
        <v>645</v>
      </c>
      <c r="AC564" s="42" t="s">
        <v>799</v>
      </c>
      <c r="AD564" s="37" t="s">
        <v>793</v>
      </c>
      <c r="AE564" s="41" t="s">
        <v>1344</v>
      </c>
      <c r="AF564" s="37" t="s">
        <v>76</v>
      </c>
    </row>
    <row r="565" spans="1:32" s="8" customFormat="1" ht="19.5" customHeight="1" x14ac:dyDescent="0.2">
      <c r="A565" s="37">
        <v>623</v>
      </c>
      <c r="B565" s="37" t="s">
        <v>33</v>
      </c>
      <c r="C565" s="37" t="s">
        <v>781</v>
      </c>
      <c r="D565" s="37" t="s">
        <v>782</v>
      </c>
      <c r="E565" s="37" t="s">
        <v>169</v>
      </c>
      <c r="F565" s="37" t="s">
        <v>794</v>
      </c>
      <c r="G565" s="37" t="s">
        <v>783</v>
      </c>
      <c r="H565" s="92">
        <v>47000000</v>
      </c>
      <c r="I565" s="38" t="s">
        <v>784</v>
      </c>
      <c r="J565" s="38" t="s">
        <v>907</v>
      </c>
      <c r="K565" s="37" t="s">
        <v>41</v>
      </c>
      <c r="L565" s="73" t="s">
        <v>80</v>
      </c>
      <c r="M565" s="37" t="s">
        <v>909</v>
      </c>
      <c r="N565" s="37">
        <v>80111600</v>
      </c>
      <c r="O565" s="39" t="s">
        <v>906</v>
      </c>
      <c r="P565" s="37"/>
      <c r="Q565" s="40">
        <v>44218</v>
      </c>
      <c r="R565" s="40"/>
      <c r="S565" s="40">
        <v>44218</v>
      </c>
      <c r="T565" s="37">
        <v>10</v>
      </c>
      <c r="U565" s="41" t="s">
        <v>83</v>
      </c>
      <c r="V565" s="110">
        <v>47000000</v>
      </c>
      <c r="W565" s="41">
        <v>4700000</v>
      </c>
      <c r="X565" s="73">
        <f>47000000-18800000</f>
        <v>28200000</v>
      </c>
      <c r="Y565" s="73" t="s">
        <v>42</v>
      </c>
      <c r="Z565" s="37" t="s">
        <v>42</v>
      </c>
      <c r="AA565" s="38" t="s">
        <v>48</v>
      </c>
      <c r="AB565" s="37">
        <v>646</v>
      </c>
      <c r="AC565" s="42" t="s">
        <v>799</v>
      </c>
      <c r="AD565" s="37" t="s">
        <v>793</v>
      </c>
      <c r="AE565" s="41" t="s">
        <v>1344</v>
      </c>
      <c r="AF565" s="37" t="s">
        <v>76</v>
      </c>
    </row>
    <row r="566" spans="1:32" s="8" customFormat="1" ht="19.5" customHeight="1" x14ac:dyDescent="0.2">
      <c r="A566" s="37">
        <v>624</v>
      </c>
      <c r="B566" s="37" t="s">
        <v>33</v>
      </c>
      <c r="C566" s="37" t="s">
        <v>781</v>
      </c>
      <c r="D566" s="37" t="s">
        <v>782</v>
      </c>
      <c r="E566" s="37" t="s">
        <v>169</v>
      </c>
      <c r="F566" s="37" t="s">
        <v>794</v>
      </c>
      <c r="G566" s="37" t="s">
        <v>783</v>
      </c>
      <c r="H566" s="92">
        <v>28000000</v>
      </c>
      <c r="I566" s="38" t="s">
        <v>784</v>
      </c>
      <c r="J566" s="38" t="s">
        <v>907</v>
      </c>
      <c r="K566" s="37" t="s">
        <v>41</v>
      </c>
      <c r="L566" s="73" t="s">
        <v>80</v>
      </c>
      <c r="M566" s="37" t="s">
        <v>909</v>
      </c>
      <c r="N566" s="37">
        <v>80111600</v>
      </c>
      <c r="O566" s="39" t="s">
        <v>906</v>
      </c>
      <c r="P566" s="37"/>
      <c r="Q566" s="40">
        <v>44218</v>
      </c>
      <c r="R566" s="40"/>
      <c r="S566" s="40">
        <v>44218</v>
      </c>
      <c r="T566" s="37">
        <v>10</v>
      </c>
      <c r="U566" s="41" t="s">
        <v>83</v>
      </c>
      <c r="V566" s="110">
        <v>28000000</v>
      </c>
      <c r="W566" s="41">
        <v>2800000</v>
      </c>
      <c r="X566" s="73">
        <f>28000000-15400000-1050000</f>
        <v>11550000</v>
      </c>
      <c r="Y566" s="73" t="s">
        <v>42</v>
      </c>
      <c r="Z566" s="37" t="s">
        <v>42</v>
      </c>
      <c r="AA566" s="38" t="s">
        <v>48</v>
      </c>
      <c r="AB566" s="37">
        <v>647</v>
      </c>
      <c r="AC566" s="42" t="s">
        <v>799</v>
      </c>
      <c r="AD566" s="37" t="s">
        <v>793</v>
      </c>
      <c r="AE566" s="41" t="s">
        <v>1344</v>
      </c>
      <c r="AF566" s="37" t="s">
        <v>76</v>
      </c>
    </row>
    <row r="567" spans="1:32" s="8" customFormat="1" ht="19.5" customHeight="1" x14ac:dyDescent="0.2">
      <c r="A567" s="37">
        <v>410</v>
      </c>
      <c r="B567" s="37" t="s">
        <v>910</v>
      </c>
      <c r="C567" s="37" t="s">
        <v>911</v>
      </c>
      <c r="D567" s="37" t="s">
        <v>912</v>
      </c>
      <c r="E567" s="37" t="s">
        <v>169</v>
      </c>
      <c r="F567" s="37" t="s">
        <v>913</v>
      </c>
      <c r="G567" s="38" t="s">
        <v>914</v>
      </c>
      <c r="H567" s="92">
        <v>515421635</v>
      </c>
      <c r="I567" s="38" t="s">
        <v>915</v>
      </c>
      <c r="J567" s="38" t="s">
        <v>916</v>
      </c>
      <c r="K567" s="37" t="s">
        <v>917</v>
      </c>
      <c r="L567" s="37" t="s">
        <v>80</v>
      </c>
      <c r="M567" s="37" t="s">
        <v>918</v>
      </c>
      <c r="N567" s="37" t="s">
        <v>919</v>
      </c>
      <c r="O567" s="39" t="s">
        <v>920</v>
      </c>
      <c r="P567" s="37" t="s">
        <v>82</v>
      </c>
      <c r="Q567" s="40">
        <v>44208</v>
      </c>
      <c r="R567" s="40"/>
      <c r="S567" s="40">
        <v>44221</v>
      </c>
      <c r="T567" s="37">
        <v>12</v>
      </c>
      <c r="U567" s="41" t="s">
        <v>83</v>
      </c>
      <c r="V567" s="110">
        <v>84000000</v>
      </c>
      <c r="W567" s="41">
        <v>7000000</v>
      </c>
      <c r="X567" s="73">
        <v>84000000</v>
      </c>
      <c r="Y567" s="38" t="s">
        <v>42</v>
      </c>
      <c r="Z567" s="38" t="s">
        <v>47</v>
      </c>
      <c r="AA567" s="122" t="s">
        <v>1522</v>
      </c>
      <c r="AB567" s="119">
        <v>648</v>
      </c>
      <c r="AC567" s="42" t="s">
        <v>175</v>
      </c>
      <c r="AD567" s="37" t="s">
        <v>176</v>
      </c>
      <c r="AE567" s="41" t="s">
        <v>1344</v>
      </c>
      <c r="AF567" s="37" t="s">
        <v>76</v>
      </c>
    </row>
    <row r="568" spans="1:32" s="8" customFormat="1" ht="19.5" hidden="1" customHeight="1" x14ac:dyDescent="0.2">
      <c r="A568" s="11"/>
      <c r="B568" s="11" t="s">
        <v>910</v>
      </c>
      <c r="C568" s="11" t="s">
        <v>911</v>
      </c>
      <c r="D568" s="11" t="s">
        <v>912</v>
      </c>
      <c r="E568" s="11" t="s">
        <v>169</v>
      </c>
      <c r="F568" s="11" t="s">
        <v>913</v>
      </c>
      <c r="G568" s="12" t="s">
        <v>914</v>
      </c>
      <c r="H568" s="92"/>
      <c r="I568" s="12" t="s">
        <v>915</v>
      </c>
      <c r="J568" s="12" t="s">
        <v>921</v>
      </c>
      <c r="K568" s="14" t="s">
        <v>917</v>
      </c>
      <c r="L568" s="11" t="s">
        <v>80</v>
      </c>
      <c r="M568" s="11" t="s">
        <v>922</v>
      </c>
      <c r="N568" s="11"/>
      <c r="O568" s="25"/>
      <c r="P568" s="16"/>
      <c r="Q568" s="17"/>
      <c r="R568" s="17"/>
      <c r="S568" s="17"/>
      <c r="T568" s="15"/>
      <c r="U568" s="18"/>
      <c r="V568" s="18"/>
      <c r="W568" s="18"/>
      <c r="X568" s="18"/>
      <c r="Y568" s="15"/>
      <c r="Z568" s="15"/>
      <c r="AA568" s="121" t="s">
        <v>1522</v>
      </c>
      <c r="AB568" s="118">
        <v>649</v>
      </c>
      <c r="AC568" s="89" t="s">
        <v>175</v>
      </c>
      <c r="AD568" s="29" t="s">
        <v>176</v>
      </c>
      <c r="AE568" s="18"/>
      <c r="AF568" s="27"/>
    </row>
    <row r="569" spans="1:32" s="8" customFormat="1" ht="19.5" hidden="1" customHeight="1" x14ac:dyDescent="0.2">
      <c r="A569" s="11"/>
      <c r="B569" s="11" t="s">
        <v>910</v>
      </c>
      <c r="C569" s="11" t="s">
        <v>911</v>
      </c>
      <c r="D569" s="11" t="s">
        <v>912</v>
      </c>
      <c r="E569" s="11" t="s">
        <v>169</v>
      </c>
      <c r="F569" s="11" t="s">
        <v>913</v>
      </c>
      <c r="G569" s="12" t="s">
        <v>914</v>
      </c>
      <c r="H569" s="92"/>
      <c r="I569" s="12" t="s">
        <v>915</v>
      </c>
      <c r="J569" s="12" t="s">
        <v>923</v>
      </c>
      <c r="K569" s="14" t="s">
        <v>917</v>
      </c>
      <c r="L569" s="11" t="s">
        <v>80</v>
      </c>
      <c r="M569" s="11" t="s">
        <v>924</v>
      </c>
      <c r="N569" s="11"/>
      <c r="O569" s="25"/>
      <c r="P569" s="16"/>
      <c r="Q569" s="17"/>
      <c r="R569" s="17"/>
      <c r="S569" s="17"/>
      <c r="T569" s="15"/>
      <c r="U569" s="18"/>
      <c r="V569" s="18"/>
      <c r="W569" s="18"/>
      <c r="X569" s="18"/>
      <c r="Y569" s="15"/>
      <c r="Z569" s="15"/>
      <c r="AA569" s="121" t="s">
        <v>1522</v>
      </c>
      <c r="AB569" s="118">
        <v>650</v>
      </c>
      <c r="AC569" s="89" t="s">
        <v>175</v>
      </c>
      <c r="AD569" s="29" t="s">
        <v>176</v>
      </c>
      <c r="AE569" s="28"/>
      <c r="AF569" s="27"/>
    </row>
    <row r="570" spans="1:32" s="8" customFormat="1" ht="19.5" hidden="1" customHeight="1" x14ac:dyDescent="0.2">
      <c r="A570" s="11"/>
      <c r="B570" s="11" t="s">
        <v>910</v>
      </c>
      <c r="C570" s="11" t="s">
        <v>911</v>
      </c>
      <c r="D570" s="11" t="s">
        <v>912</v>
      </c>
      <c r="E570" s="11" t="s">
        <v>169</v>
      </c>
      <c r="F570" s="11" t="s">
        <v>913</v>
      </c>
      <c r="G570" s="12" t="s">
        <v>914</v>
      </c>
      <c r="H570" s="92"/>
      <c r="I570" s="12" t="s">
        <v>915</v>
      </c>
      <c r="J570" s="12" t="s">
        <v>925</v>
      </c>
      <c r="K570" s="14" t="s">
        <v>917</v>
      </c>
      <c r="L570" s="11" t="s">
        <v>80</v>
      </c>
      <c r="M570" s="11" t="s">
        <v>922</v>
      </c>
      <c r="N570" s="11"/>
      <c r="O570" s="25"/>
      <c r="P570" s="16"/>
      <c r="Q570" s="17"/>
      <c r="R570" s="17"/>
      <c r="S570" s="17"/>
      <c r="T570" s="15"/>
      <c r="U570" s="18"/>
      <c r="V570" s="18"/>
      <c r="W570" s="18"/>
      <c r="X570" s="18"/>
      <c r="Y570" s="15"/>
      <c r="Z570" s="15"/>
      <c r="AA570" s="121" t="s">
        <v>1522</v>
      </c>
      <c r="AB570" s="118">
        <v>651</v>
      </c>
      <c r="AC570" s="89" t="s">
        <v>175</v>
      </c>
      <c r="AD570" s="29" t="s">
        <v>176</v>
      </c>
      <c r="AE570" s="28"/>
      <c r="AF570" s="27"/>
    </row>
    <row r="571" spans="1:32" s="8" customFormat="1" ht="19.5" hidden="1" customHeight="1" x14ac:dyDescent="0.2">
      <c r="A571" s="11"/>
      <c r="B571" s="11" t="s">
        <v>910</v>
      </c>
      <c r="C571" s="11" t="s">
        <v>911</v>
      </c>
      <c r="D571" s="11" t="s">
        <v>912</v>
      </c>
      <c r="E571" s="11" t="s">
        <v>169</v>
      </c>
      <c r="F571" s="11" t="s">
        <v>913</v>
      </c>
      <c r="G571" s="12" t="s">
        <v>914</v>
      </c>
      <c r="H571" s="92"/>
      <c r="I571" s="12" t="s">
        <v>915</v>
      </c>
      <c r="J571" s="12" t="s">
        <v>926</v>
      </c>
      <c r="K571" s="14" t="s">
        <v>917</v>
      </c>
      <c r="L571" s="11" t="s">
        <v>80</v>
      </c>
      <c r="M571" s="11" t="s">
        <v>922</v>
      </c>
      <c r="N571" s="11"/>
      <c r="O571" s="25"/>
      <c r="P571" s="16"/>
      <c r="Q571" s="17"/>
      <c r="R571" s="17"/>
      <c r="S571" s="17"/>
      <c r="T571" s="15"/>
      <c r="U571" s="18"/>
      <c r="V571" s="18"/>
      <c r="W571" s="18"/>
      <c r="X571" s="18"/>
      <c r="Y571" s="15"/>
      <c r="Z571" s="15"/>
      <c r="AA571" s="121" t="s">
        <v>1522</v>
      </c>
      <c r="AB571" s="118">
        <v>652</v>
      </c>
      <c r="AC571" s="89" t="s">
        <v>175</v>
      </c>
      <c r="AD571" s="29" t="s">
        <v>176</v>
      </c>
      <c r="AE571" s="28"/>
      <c r="AF571" s="27"/>
    </row>
    <row r="572" spans="1:32" s="8" customFormat="1" ht="19.5" customHeight="1" x14ac:dyDescent="0.2">
      <c r="A572" s="37">
        <v>411</v>
      </c>
      <c r="B572" s="37" t="s">
        <v>910</v>
      </c>
      <c r="C572" s="37" t="s">
        <v>911</v>
      </c>
      <c r="D572" s="37" t="s">
        <v>912</v>
      </c>
      <c r="E572" s="37" t="s">
        <v>169</v>
      </c>
      <c r="F572" s="37" t="s">
        <v>913</v>
      </c>
      <c r="G572" s="38" t="s">
        <v>914</v>
      </c>
      <c r="H572" s="92"/>
      <c r="I572" s="38" t="s">
        <v>915</v>
      </c>
      <c r="J572" s="38" t="s">
        <v>927</v>
      </c>
      <c r="K572" s="37" t="s">
        <v>917</v>
      </c>
      <c r="L572" s="37" t="s">
        <v>80</v>
      </c>
      <c r="M572" s="37" t="s">
        <v>928</v>
      </c>
      <c r="N572" s="37" t="s">
        <v>929</v>
      </c>
      <c r="O572" s="39" t="s">
        <v>930</v>
      </c>
      <c r="P572" s="37"/>
      <c r="Q572" s="40">
        <v>44440</v>
      </c>
      <c r="R572" s="40"/>
      <c r="S572" s="40">
        <v>44501</v>
      </c>
      <c r="T572" s="37">
        <v>2</v>
      </c>
      <c r="U572" s="41" t="s">
        <v>365</v>
      </c>
      <c r="V572" s="110">
        <v>27623097</v>
      </c>
      <c r="W572" s="41"/>
      <c r="X572" s="73">
        <v>27623097</v>
      </c>
      <c r="Y572" s="38" t="s">
        <v>42</v>
      </c>
      <c r="Z572" s="38" t="s">
        <v>47</v>
      </c>
      <c r="AA572" s="122" t="s">
        <v>1522</v>
      </c>
      <c r="AB572" s="119">
        <v>653</v>
      </c>
      <c r="AC572" s="42" t="s">
        <v>175</v>
      </c>
      <c r="AD572" s="151" t="s">
        <v>176</v>
      </c>
      <c r="AE572" s="164" t="s">
        <v>931</v>
      </c>
      <c r="AF572" s="37" t="s">
        <v>76</v>
      </c>
    </row>
    <row r="573" spans="1:32" s="8" customFormat="1" ht="19.5" customHeight="1" x14ac:dyDescent="0.2">
      <c r="A573" s="37">
        <v>412</v>
      </c>
      <c r="B573" s="37" t="s">
        <v>910</v>
      </c>
      <c r="C573" s="37" t="s">
        <v>932</v>
      </c>
      <c r="D573" s="37" t="s">
        <v>912</v>
      </c>
      <c r="E573" s="37" t="s">
        <v>169</v>
      </c>
      <c r="F573" s="37" t="s">
        <v>933</v>
      </c>
      <c r="G573" s="38" t="s">
        <v>914</v>
      </c>
      <c r="H573" s="92">
        <v>65000000</v>
      </c>
      <c r="I573" s="38" t="s">
        <v>934</v>
      </c>
      <c r="J573" s="37" t="s">
        <v>935</v>
      </c>
      <c r="K573" s="37" t="s">
        <v>917</v>
      </c>
      <c r="L573" s="37" t="s">
        <v>80</v>
      </c>
      <c r="M573" s="37" t="s">
        <v>922</v>
      </c>
      <c r="N573" s="37" t="s">
        <v>919</v>
      </c>
      <c r="O573" s="39" t="s">
        <v>936</v>
      </c>
      <c r="P573" s="37" t="s">
        <v>82</v>
      </c>
      <c r="Q573" s="40">
        <v>44235</v>
      </c>
      <c r="R573" s="40"/>
      <c r="S573" s="40">
        <v>44258</v>
      </c>
      <c r="T573" s="37">
        <v>10</v>
      </c>
      <c r="U573" s="41" t="s">
        <v>83</v>
      </c>
      <c r="V573" s="110">
        <v>65000000</v>
      </c>
      <c r="W573" s="41">
        <v>6500000</v>
      </c>
      <c r="X573" s="73">
        <v>65000000</v>
      </c>
      <c r="Y573" s="38" t="s">
        <v>42</v>
      </c>
      <c r="Z573" s="38" t="s">
        <v>47</v>
      </c>
      <c r="AA573" s="122" t="s">
        <v>1522</v>
      </c>
      <c r="AB573" s="119">
        <v>654</v>
      </c>
      <c r="AC573" s="42" t="s">
        <v>175</v>
      </c>
      <c r="AD573" s="151" t="s">
        <v>176</v>
      </c>
      <c r="AE573" s="41" t="s">
        <v>1344</v>
      </c>
      <c r="AF573" s="37" t="s">
        <v>76</v>
      </c>
    </row>
    <row r="574" spans="1:32" s="8" customFormat="1" ht="19.5" hidden="1" customHeight="1" x14ac:dyDescent="0.2">
      <c r="A574" s="11"/>
      <c r="B574" s="11" t="s">
        <v>910</v>
      </c>
      <c r="C574" s="11" t="s">
        <v>911</v>
      </c>
      <c r="D574" s="11" t="s">
        <v>912</v>
      </c>
      <c r="E574" s="11" t="s">
        <v>169</v>
      </c>
      <c r="F574" s="11" t="s">
        <v>913</v>
      </c>
      <c r="G574" s="12" t="s">
        <v>914</v>
      </c>
      <c r="H574" s="92"/>
      <c r="I574" s="12" t="s">
        <v>915</v>
      </c>
      <c r="J574" s="12" t="s">
        <v>937</v>
      </c>
      <c r="K574" s="14" t="s">
        <v>917</v>
      </c>
      <c r="L574" s="11" t="s">
        <v>80</v>
      </c>
      <c r="M574" s="11"/>
      <c r="N574" s="11"/>
      <c r="O574" s="25"/>
      <c r="P574" s="16"/>
      <c r="Q574" s="17"/>
      <c r="R574" s="17"/>
      <c r="S574" s="17"/>
      <c r="T574" s="15"/>
      <c r="U574" s="18"/>
      <c r="V574" s="18"/>
      <c r="W574" s="18"/>
      <c r="X574" s="18"/>
      <c r="Y574" s="15"/>
      <c r="Z574" s="15"/>
      <c r="AA574" s="121" t="s">
        <v>1522</v>
      </c>
      <c r="AB574" s="118">
        <v>655</v>
      </c>
      <c r="AC574" s="89" t="s">
        <v>175</v>
      </c>
      <c r="AD574" s="29" t="s">
        <v>176</v>
      </c>
      <c r="AE574" s="18"/>
      <c r="AF574" s="27"/>
    </row>
    <row r="575" spans="1:32" s="8" customFormat="1" ht="19.5" customHeight="1" x14ac:dyDescent="0.2">
      <c r="A575" s="37">
        <v>413</v>
      </c>
      <c r="B575" s="37" t="s">
        <v>910</v>
      </c>
      <c r="C575" s="37" t="s">
        <v>911</v>
      </c>
      <c r="D575" s="37" t="s">
        <v>912</v>
      </c>
      <c r="E575" s="37" t="s">
        <v>169</v>
      </c>
      <c r="F575" s="37" t="s">
        <v>913</v>
      </c>
      <c r="G575" s="38" t="s">
        <v>914</v>
      </c>
      <c r="H575" s="92"/>
      <c r="I575" s="38" t="s">
        <v>934</v>
      </c>
      <c r="J575" s="38" t="s">
        <v>938</v>
      </c>
      <c r="K575" s="37" t="s">
        <v>917</v>
      </c>
      <c r="L575" s="37" t="s">
        <v>80</v>
      </c>
      <c r="M575" s="37" t="s">
        <v>928</v>
      </c>
      <c r="N575" s="37">
        <v>43233200</v>
      </c>
      <c r="O575" s="39" t="s">
        <v>939</v>
      </c>
      <c r="P575" s="37"/>
      <c r="Q575" s="40">
        <v>44378</v>
      </c>
      <c r="R575" s="40"/>
      <c r="S575" s="40">
        <v>44440</v>
      </c>
      <c r="T575" s="37">
        <v>3</v>
      </c>
      <c r="U575" s="41" t="s">
        <v>156</v>
      </c>
      <c r="V575" s="110">
        <v>204268000</v>
      </c>
      <c r="W575" s="41"/>
      <c r="X575" s="73">
        <v>204268000</v>
      </c>
      <c r="Y575" s="38" t="s">
        <v>42</v>
      </c>
      <c r="Z575" s="38" t="s">
        <v>47</v>
      </c>
      <c r="AA575" s="122" t="s">
        <v>1522</v>
      </c>
      <c r="AB575" s="119">
        <v>656</v>
      </c>
      <c r="AC575" s="42" t="s">
        <v>175</v>
      </c>
      <c r="AD575" s="151" t="s">
        <v>176</v>
      </c>
      <c r="AE575" s="41" t="s">
        <v>931</v>
      </c>
      <c r="AF575" s="37" t="s">
        <v>76</v>
      </c>
    </row>
    <row r="576" spans="1:32" s="8" customFormat="1" ht="19.5" customHeight="1" x14ac:dyDescent="0.2">
      <c r="A576" s="37">
        <v>414</v>
      </c>
      <c r="B576" s="37" t="s">
        <v>910</v>
      </c>
      <c r="C576" s="37" t="s">
        <v>911</v>
      </c>
      <c r="D576" s="37" t="s">
        <v>912</v>
      </c>
      <c r="E576" s="37" t="s">
        <v>169</v>
      </c>
      <c r="F576" s="37" t="s">
        <v>913</v>
      </c>
      <c r="G576" s="38" t="s">
        <v>914</v>
      </c>
      <c r="H576" s="92"/>
      <c r="I576" s="38" t="s">
        <v>934</v>
      </c>
      <c r="J576" s="38" t="s">
        <v>938</v>
      </c>
      <c r="K576" s="37" t="s">
        <v>917</v>
      </c>
      <c r="L576" s="37" t="s">
        <v>80</v>
      </c>
      <c r="M576" s="37" t="s">
        <v>928</v>
      </c>
      <c r="N576" s="37" t="s">
        <v>940</v>
      </c>
      <c r="O576" s="39" t="s">
        <v>941</v>
      </c>
      <c r="P576" s="37"/>
      <c r="Q576" s="40">
        <v>44440</v>
      </c>
      <c r="R576" s="40"/>
      <c r="S576" s="40"/>
      <c r="T576" s="37"/>
      <c r="U576" s="165" t="s">
        <v>156</v>
      </c>
      <c r="V576" s="110">
        <v>61213538</v>
      </c>
      <c r="W576" s="41"/>
      <c r="X576" s="73">
        <v>61213538</v>
      </c>
      <c r="Y576" s="38" t="s">
        <v>42</v>
      </c>
      <c r="Z576" s="38" t="s">
        <v>47</v>
      </c>
      <c r="AA576" s="122" t="s">
        <v>1522</v>
      </c>
      <c r="AB576" s="119">
        <v>657</v>
      </c>
      <c r="AC576" s="42" t="s">
        <v>175</v>
      </c>
      <c r="AD576" s="151" t="s">
        <v>176</v>
      </c>
      <c r="AE576" s="41" t="s">
        <v>931</v>
      </c>
      <c r="AF576" s="37" t="s">
        <v>76</v>
      </c>
    </row>
    <row r="577" spans="1:32" s="8" customFormat="1" ht="19.5" hidden="1" customHeight="1" x14ac:dyDescent="0.2">
      <c r="A577" s="11"/>
      <c r="B577" s="11" t="s">
        <v>910</v>
      </c>
      <c r="C577" s="11" t="s">
        <v>946</v>
      </c>
      <c r="D577" s="11" t="s">
        <v>912</v>
      </c>
      <c r="E577" s="11" t="s">
        <v>36</v>
      </c>
      <c r="F577" s="11" t="s">
        <v>947</v>
      </c>
      <c r="G577" s="12" t="s">
        <v>914</v>
      </c>
      <c r="H577" s="92"/>
      <c r="I577" s="12" t="s">
        <v>948</v>
      </c>
      <c r="J577" s="12" t="s">
        <v>950</v>
      </c>
      <c r="K577" s="14" t="s">
        <v>949</v>
      </c>
      <c r="L577" s="11" t="s">
        <v>42</v>
      </c>
      <c r="M577" s="11"/>
      <c r="N577" s="11"/>
      <c r="O577" s="25"/>
      <c r="P577" s="16"/>
      <c r="Q577" s="17"/>
      <c r="R577" s="17"/>
      <c r="S577" s="17"/>
      <c r="T577" s="15"/>
      <c r="U577" s="18"/>
      <c r="V577" s="18"/>
      <c r="W577" s="18"/>
      <c r="X577" s="18"/>
      <c r="Y577" s="15"/>
      <c r="Z577" s="15"/>
      <c r="AA577" s="121" t="s">
        <v>1522</v>
      </c>
      <c r="AB577" s="118">
        <v>665</v>
      </c>
      <c r="AC577" s="89" t="s">
        <v>175</v>
      </c>
      <c r="AD577" s="29" t="s">
        <v>176</v>
      </c>
      <c r="AE577" s="18"/>
      <c r="AF577" s="27"/>
    </row>
    <row r="578" spans="1:32" s="8" customFormat="1" ht="19.5" hidden="1" customHeight="1" x14ac:dyDescent="0.2">
      <c r="A578" s="11"/>
      <c r="B578" s="11" t="s">
        <v>910</v>
      </c>
      <c r="C578" s="11" t="s">
        <v>946</v>
      </c>
      <c r="D578" s="11" t="s">
        <v>912</v>
      </c>
      <c r="E578" s="11" t="s">
        <v>36</v>
      </c>
      <c r="F578" s="11" t="s">
        <v>947</v>
      </c>
      <c r="G578" s="12" t="s">
        <v>914</v>
      </c>
      <c r="H578" s="92"/>
      <c r="I578" s="12" t="s">
        <v>948</v>
      </c>
      <c r="J578" s="12" t="s">
        <v>951</v>
      </c>
      <c r="K578" s="14" t="s">
        <v>949</v>
      </c>
      <c r="L578" s="11" t="s">
        <v>42</v>
      </c>
      <c r="M578" s="11"/>
      <c r="N578" s="11"/>
      <c r="O578" s="25"/>
      <c r="P578" s="16"/>
      <c r="Q578" s="17"/>
      <c r="R578" s="17"/>
      <c r="S578" s="17"/>
      <c r="T578" s="15"/>
      <c r="U578" s="18"/>
      <c r="V578" s="18"/>
      <c r="W578" s="18"/>
      <c r="X578" s="18"/>
      <c r="Y578" s="15"/>
      <c r="Z578" s="15"/>
      <c r="AA578" s="121" t="s">
        <v>1522</v>
      </c>
      <c r="AB578" s="118">
        <v>666</v>
      </c>
      <c r="AC578" s="89" t="s">
        <v>175</v>
      </c>
      <c r="AD578" s="29" t="s">
        <v>176</v>
      </c>
      <c r="AE578" s="18"/>
      <c r="AF578" s="27"/>
    </row>
    <row r="579" spans="1:32" s="8" customFormat="1" ht="19.5" customHeight="1" x14ac:dyDescent="0.2">
      <c r="A579" s="37">
        <v>419</v>
      </c>
      <c r="B579" s="37" t="s">
        <v>910</v>
      </c>
      <c r="C579" s="37" t="s">
        <v>946</v>
      </c>
      <c r="D579" s="37" t="s">
        <v>912</v>
      </c>
      <c r="E579" s="37" t="s">
        <v>169</v>
      </c>
      <c r="F579" s="37" t="s">
        <v>952</v>
      </c>
      <c r="G579" s="38" t="s">
        <v>914</v>
      </c>
      <c r="H579" s="92">
        <v>1146172000</v>
      </c>
      <c r="I579" s="38" t="s">
        <v>953</v>
      </c>
      <c r="J579" s="37" t="s">
        <v>954</v>
      </c>
      <c r="K579" s="37" t="s">
        <v>949</v>
      </c>
      <c r="L579" s="37" t="s">
        <v>80</v>
      </c>
      <c r="M579" s="37" t="s">
        <v>918</v>
      </c>
      <c r="N579" s="37">
        <v>43232100</v>
      </c>
      <c r="O579" s="39" t="s">
        <v>1486</v>
      </c>
      <c r="P579" s="37"/>
      <c r="Q579" s="40">
        <v>44378</v>
      </c>
      <c r="R579" s="40"/>
      <c r="S579" s="40">
        <v>44394</v>
      </c>
      <c r="T579" s="37">
        <v>1</v>
      </c>
      <c r="U579" s="41" t="s">
        <v>156</v>
      </c>
      <c r="V579" s="110">
        <v>45000000</v>
      </c>
      <c r="W579" s="41"/>
      <c r="X579" s="73">
        <v>45000000</v>
      </c>
      <c r="Y579" s="38" t="s">
        <v>42</v>
      </c>
      <c r="Z579" s="38" t="s">
        <v>47</v>
      </c>
      <c r="AA579" s="122" t="s">
        <v>1522</v>
      </c>
      <c r="AB579" s="119">
        <v>667</v>
      </c>
      <c r="AC579" s="42" t="s">
        <v>175</v>
      </c>
      <c r="AD579" s="151" t="s">
        <v>176</v>
      </c>
      <c r="AE579" s="41" t="s">
        <v>931</v>
      </c>
      <c r="AF579" s="37" t="s">
        <v>76</v>
      </c>
    </row>
    <row r="580" spans="1:32" s="8" customFormat="1" ht="19.5" customHeight="1" x14ac:dyDescent="0.2">
      <c r="A580" s="37">
        <v>420</v>
      </c>
      <c r="B580" s="37" t="s">
        <v>910</v>
      </c>
      <c r="C580" s="37" t="s">
        <v>946</v>
      </c>
      <c r="D580" s="37" t="s">
        <v>912</v>
      </c>
      <c r="E580" s="37" t="s">
        <v>169</v>
      </c>
      <c r="F580" s="37" t="s">
        <v>952</v>
      </c>
      <c r="G580" s="38" t="s">
        <v>914</v>
      </c>
      <c r="H580" s="92"/>
      <c r="I580" s="38" t="s">
        <v>955</v>
      </c>
      <c r="J580" s="38" t="s">
        <v>956</v>
      </c>
      <c r="K580" s="37" t="s">
        <v>949</v>
      </c>
      <c r="L580" s="37" t="s">
        <v>80</v>
      </c>
      <c r="M580" s="37" t="s">
        <v>957</v>
      </c>
      <c r="N580" s="37">
        <v>81111200</v>
      </c>
      <c r="O580" s="39" t="s">
        <v>958</v>
      </c>
      <c r="P580" s="37"/>
      <c r="Q580" s="40">
        <v>44392</v>
      </c>
      <c r="R580" s="40"/>
      <c r="S580" s="40"/>
      <c r="T580" s="37">
        <v>2</v>
      </c>
      <c r="U580" s="165" t="s">
        <v>144</v>
      </c>
      <c r="V580" s="110">
        <v>78000000</v>
      </c>
      <c r="W580" s="41"/>
      <c r="X580" s="73">
        <v>78000000</v>
      </c>
      <c r="Y580" s="38" t="s">
        <v>42</v>
      </c>
      <c r="Z580" s="38" t="s">
        <v>47</v>
      </c>
      <c r="AA580" s="122" t="s">
        <v>1522</v>
      </c>
      <c r="AB580" s="119">
        <v>668</v>
      </c>
      <c r="AC580" s="42" t="s">
        <v>175</v>
      </c>
      <c r="AD580" s="151" t="s">
        <v>176</v>
      </c>
      <c r="AE580" s="41" t="s">
        <v>931</v>
      </c>
      <c r="AF580" s="37" t="s">
        <v>76</v>
      </c>
    </row>
    <row r="581" spans="1:32" s="8" customFormat="1" ht="19.5" customHeight="1" x14ac:dyDescent="0.2">
      <c r="A581" s="37">
        <v>421</v>
      </c>
      <c r="B581" s="37" t="s">
        <v>910</v>
      </c>
      <c r="C581" s="37" t="s">
        <v>946</v>
      </c>
      <c r="D581" s="37" t="s">
        <v>912</v>
      </c>
      <c r="E581" s="37" t="s">
        <v>169</v>
      </c>
      <c r="F581" s="37" t="s">
        <v>952</v>
      </c>
      <c r="G581" s="38" t="s">
        <v>914</v>
      </c>
      <c r="H581" s="92"/>
      <c r="I581" s="38" t="s">
        <v>953</v>
      </c>
      <c r="J581" s="38" t="s">
        <v>959</v>
      </c>
      <c r="K581" s="37" t="s">
        <v>949</v>
      </c>
      <c r="L581" s="37" t="s">
        <v>80</v>
      </c>
      <c r="M581" s="37" t="s">
        <v>957</v>
      </c>
      <c r="N581" s="37" t="s">
        <v>919</v>
      </c>
      <c r="O581" s="39" t="s">
        <v>960</v>
      </c>
      <c r="P581" s="37" t="s">
        <v>82</v>
      </c>
      <c r="Q581" s="40">
        <v>44214</v>
      </c>
      <c r="R581" s="40"/>
      <c r="S581" s="40">
        <v>44228</v>
      </c>
      <c r="T581" s="37">
        <v>12</v>
      </c>
      <c r="U581" s="41" t="s">
        <v>83</v>
      </c>
      <c r="V581" s="110">
        <v>60000000</v>
      </c>
      <c r="W581" s="41">
        <v>5000000</v>
      </c>
      <c r="X581" s="73">
        <v>60000000</v>
      </c>
      <c r="Y581" s="38" t="s">
        <v>42</v>
      </c>
      <c r="Z581" s="38" t="s">
        <v>47</v>
      </c>
      <c r="AA581" s="122" t="s">
        <v>1522</v>
      </c>
      <c r="AB581" s="119">
        <v>669</v>
      </c>
      <c r="AC581" s="42" t="s">
        <v>175</v>
      </c>
      <c r="AD581" s="151" t="s">
        <v>176</v>
      </c>
      <c r="AE581" s="41" t="s">
        <v>1344</v>
      </c>
      <c r="AF581" s="37" t="s">
        <v>76</v>
      </c>
    </row>
    <row r="582" spans="1:32" s="8" customFormat="1" ht="19.5" customHeight="1" x14ac:dyDescent="0.2">
      <c r="A582" s="37">
        <v>422</v>
      </c>
      <c r="B582" s="37" t="s">
        <v>910</v>
      </c>
      <c r="C582" s="37" t="s">
        <v>946</v>
      </c>
      <c r="D582" s="37" t="s">
        <v>912</v>
      </c>
      <c r="E582" s="37" t="s">
        <v>169</v>
      </c>
      <c r="F582" s="37" t="s">
        <v>952</v>
      </c>
      <c r="G582" s="38" t="s">
        <v>914</v>
      </c>
      <c r="H582" s="92"/>
      <c r="I582" s="38" t="s">
        <v>955</v>
      </c>
      <c r="J582" s="38" t="s">
        <v>961</v>
      </c>
      <c r="K582" s="37" t="s">
        <v>949</v>
      </c>
      <c r="L582" s="37" t="s">
        <v>80</v>
      </c>
      <c r="M582" s="37" t="s">
        <v>957</v>
      </c>
      <c r="N582" s="37" t="s">
        <v>919</v>
      </c>
      <c r="O582" s="39" t="s">
        <v>962</v>
      </c>
      <c r="P582" s="37" t="s">
        <v>82</v>
      </c>
      <c r="Q582" s="40">
        <v>44214</v>
      </c>
      <c r="R582" s="40"/>
      <c r="S582" s="40">
        <v>44228</v>
      </c>
      <c r="T582" s="37">
        <v>12</v>
      </c>
      <c r="U582" s="41" t="s">
        <v>83</v>
      </c>
      <c r="V582" s="110">
        <v>78000000</v>
      </c>
      <c r="W582" s="41">
        <v>6500000</v>
      </c>
      <c r="X582" s="73">
        <v>0</v>
      </c>
      <c r="Y582" s="38" t="s">
        <v>42</v>
      </c>
      <c r="Z582" s="38" t="s">
        <v>47</v>
      </c>
      <c r="AA582" s="122" t="s">
        <v>1522</v>
      </c>
      <c r="AB582" s="119">
        <v>670</v>
      </c>
      <c r="AC582" s="42" t="s">
        <v>175</v>
      </c>
      <c r="AD582" s="151" t="s">
        <v>176</v>
      </c>
      <c r="AE582" s="41" t="s">
        <v>1344</v>
      </c>
      <c r="AF582" s="37" t="s">
        <v>76</v>
      </c>
    </row>
    <row r="583" spans="1:32" s="8" customFormat="1" ht="19.5" customHeight="1" x14ac:dyDescent="0.2">
      <c r="A583" s="37">
        <v>423</v>
      </c>
      <c r="B583" s="37" t="s">
        <v>910</v>
      </c>
      <c r="C583" s="37" t="s">
        <v>946</v>
      </c>
      <c r="D583" s="37" t="s">
        <v>912</v>
      </c>
      <c r="E583" s="37" t="s">
        <v>169</v>
      </c>
      <c r="F583" s="37" t="s">
        <v>952</v>
      </c>
      <c r="G583" s="38" t="s">
        <v>914</v>
      </c>
      <c r="H583" s="92"/>
      <c r="I583" s="38" t="s">
        <v>953</v>
      </c>
      <c r="J583" s="38" t="s">
        <v>963</v>
      </c>
      <c r="K583" s="37" t="s">
        <v>949</v>
      </c>
      <c r="L583" s="37" t="s">
        <v>80</v>
      </c>
      <c r="M583" s="37" t="s">
        <v>918</v>
      </c>
      <c r="N583" s="37">
        <v>81112102</v>
      </c>
      <c r="O583" s="39" t="s">
        <v>964</v>
      </c>
      <c r="P583" s="37"/>
      <c r="Q583" s="40">
        <v>44235</v>
      </c>
      <c r="R583" s="40"/>
      <c r="S583" s="40">
        <v>44270</v>
      </c>
      <c r="T583" s="37">
        <v>12</v>
      </c>
      <c r="U583" s="41" t="s">
        <v>144</v>
      </c>
      <c r="V583" s="110">
        <v>623610000</v>
      </c>
      <c r="W583" s="41"/>
      <c r="X583" s="73">
        <v>623610000</v>
      </c>
      <c r="Y583" s="38" t="s">
        <v>42</v>
      </c>
      <c r="Z583" s="38" t="s">
        <v>47</v>
      </c>
      <c r="AA583" s="122" t="s">
        <v>1522</v>
      </c>
      <c r="AB583" s="119">
        <v>671</v>
      </c>
      <c r="AC583" s="42" t="s">
        <v>175</v>
      </c>
      <c r="AD583" s="151" t="s">
        <v>176</v>
      </c>
      <c r="AE583" s="41" t="s">
        <v>931</v>
      </c>
      <c r="AF583" s="37" t="s">
        <v>76</v>
      </c>
    </row>
    <row r="584" spans="1:32" s="8" customFormat="1" ht="19.5" customHeight="1" x14ac:dyDescent="0.2">
      <c r="A584" s="37">
        <v>424</v>
      </c>
      <c r="B584" s="37" t="s">
        <v>910</v>
      </c>
      <c r="C584" s="37" t="s">
        <v>946</v>
      </c>
      <c r="D584" s="37" t="s">
        <v>912</v>
      </c>
      <c r="E584" s="37" t="s">
        <v>169</v>
      </c>
      <c r="F584" s="37" t="s">
        <v>952</v>
      </c>
      <c r="G584" s="38" t="s">
        <v>914</v>
      </c>
      <c r="H584" s="92"/>
      <c r="I584" s="38" t="s">
        <v>955</v>
      </c>
      <c r="J584" s="38" t="s">
        <v>965</v>
      </c>
      <c r="K584" s="37" t="s">
        <v>949</v>
      </c>
      <c r="L584" s="37" t="s">
        <v>80</v>
      </c>
      <c r="M584" s="37" t="s">
        <v>918</v>
      </c>
      <c r="N584" s="37">
        <v>81111700</v>
      </c>
      <c r="O584" s="39" t="s">
        <v>1492</v>
      </c>
      <c r="P584" s="37"/>
      <c r="Q584" s="40">
        <v>44501</v>
      </c>
      <c r="R584" s="40"/>
      <c r="S584" s="40">
        <v>44515</v>
      </c>
      <c r="T584" s="37">
        <v>5</v>
      </c>
      <c r="U584" s="41" t="s">
        <v>156</v>
      </c>
      <c r="V584" s="110">
        <v>261562000</v>
      </c>
      <c r="W584" s="41"/>
      <c r="X584" s="73">
        <v>261562000</v>
      </c>
      <c r="Y584" s="38" t="s">
        <v>42</v>
      </c>
      <c r="Z584" s="38" t="s">
        <v>47</v>
      </c>
      <c r="AA584" s="122" t="s">
        <v>1522</v>
      </c>
      <c r="AB584" s="119">
        <v>672</v>
      </c>
      <c r="AC584" s="42" t="s">
        <v>175</v>
      </c>
      <c r="AD584" s="151" t="s">
        <v>176</v>
      </c>
      <c r="AE584" s="41" t="s">
        <v>931</v>
      </c>
      <c r="AF584" s="37" t="s">
        <v>76</v>
      </c>
    </row>
    <row r="585" spans="1:32" s="8" customFormat="1" ht="19.5" customHeight="1" x14ac:dyDescent="0.2">
      <c r="A585" s="37">
        <v>425</v>
      </c>
      <c r="B585" s="37" t="s">
        <v>910</v>
      </c>
      <c r="C585" s="37" t="s">
        <v>932</v>
      </c>
      <c r="D585" s="37" t="s">
        <v>912</v>
      </c>
      <c r="E585" s="37" t="s">
        <v>169</v>
      </c>
      <c r="F585" s="37" t="s">
        <v>933</v>
      </c>
      <c r="G585" s="38" t="s">
        <v>914</v>
      </c>
      <c r="H585" s="92">
        <v>520620000</v>
      </c>
      <c r="I585" s="38" t="s">
        <v>966</v>
      </c>
      <c r="J585" s="38" t="s">
        <v>967</v>
      </c>
      <c r="K585" s="37" t="s">
        <v>949</v>
      </c>
      <c r="L585" s="37" t="s">
        <v>80</v>
      </c>
      <c r="M585" s="37" t="s">
        <v>918</v>
      </c>
      <c r="N585" s="37" t="s">
        <v>919</v>
      </c>
      <c r="O585" s="39" t="s">
        <v>968</v>
      </c>
      <c r="P585" s="37" t="s">
        <v>82</v>
      </c>
      <c r="Q585" s="40">
        <v>44208</v>
      </c>
      <c r="R585" s="40"/>
      <c r="S585" s="40">
        <v>44210</v>
      </c>
      <c r="T585" s="37">
        <v>12</v>
      </c>
      <c r="U585" s="41" t="s">
        <v>83</v>
      </c>
      <c r="V585" s="110">
        <v>102000000</v>
      </c>
      <c r="W585" s="41">
        <v>8500000</v>
      </c>
      <c r="X585" s="73">
        <v>102000000</v>
      </c>
      <c r="Y585" s="38" t="s">
        <v>42</v>
      </c>
      <c r="Z585" s="38" t="s">
        <v>47</v>
      </c>
      <c r="AA585" s="122" t="s">
        <v>1522</v>
      </c>
      <c r="AB585" s="119">
        <v>673</v>
      </c>
      <c r="AC585" s="42" t="s">
        <v>175</v>
      </c>
      <c r="AD585" s="151" t="s">
        <v>176</v>
      </c>
      <c r="AE585" s="41" t="s">
        <v>1344</v>
      </c>
      <c r="AF585" s="37" t="s">
        <v>76</v>
      </c>
    </row>
    <row r="586" spans="1:32" s="8" customFormat="1" ht="19.5" hidden="1" customHeight="1" x14ac:dyDescent="0.2">
      <c r="A586" s="11"/>
      <c r="B586" s="11" t="s">
        <v>910</v>
      </c>
      <c r="C586" s="11" t="s">
        <v>932</v>
      </c>
      <c r="D586" s="11" t="s">
        <v>912</v>
      </c>
      <c r="E586" s="11" t="s">
        <v>169</v>
      </c>
      <c r="F586" s="11" t="s">
        <v>933</v>
      </c>
      <c r="G586" s="12" t="s">
        <v>914</v>
      </c>
      <c r="H586" s="92"/>
      <c r="I586" s="12" t="s">
        <v>966</v>
      </c>
      <c r="J586" s="12" t="s">
        <v>969</v>
      </c>
      <c r="K586" s="14" t="s">
        <v>949</v>
      </c>
      <c r="L586" s="11" t="s">
        <v>80</v>
      </c>
      <c r="M586" s="11"/>
      <c r="N586" s="11"/>
      <c r="O586" s="25"/>
      <c r="P586" s="16"/>
      <c r="Q586" s="17"/>
      <c r="R586" s="17"/>
      <c r="S586" s="17"/>
      <c r="T586" s="15"/>
      <c r="U586" s="18"/>
      <c r="V586" s="18"/>
      <c r="W586" s="18"/>
      <c r="X586" s="18"/>
      <c r="Y586" s="15"/>
      <c r="Z586" s="15"/>
      <c r="AA586" s="121" t="s">
        <v>1522</v>
      </c>
      <c r="AB586" s="118">
        <v>674</v>
      </c>
      <c r="AC586" s="89" t="s">
        <v>175</v>
      </c>
      <c r="AD586" s="29" t="s">
        <v>176</v>
      </c>
      <c r="AE586" s="18"/>
      <c r="AF586" s="27"/>
    </row>
    <row r="587" spans="1:32" s="8" customFormat="1" ht="19.5" hidden="1" customHeight="1" x14ac:dyDescent="0.2">
      <c r="A587" s="11"/>
      <c r="B587" s="11" t="s">
        <v>910</v>
      </c>
      <c r="C587" s="11" t="s">
        <v>932</v>
      </c>
      <c r="D587" s="11" t="s">
        <v>912</v>
      </c>
      <c r="E587" s="11" t="s">
        <v>169</v>
      </c>
      <c r="F587" s="11" t="s">
        <v>933</v>
      </c>
      <c r="G587" s="12" t="s">
        <v>914</v>
      </c>
      <c r="H587" s="92"/>
      <c r="I587" s="12" t="s">
        <v>966</v>
      </c>
      <c r="J587" s="12" t="s">
        <v>970</v>
      </c>
      <c r="K587" s="14" t="s">
        <v>949</v>
      </c>
      <c r="L587" s="11" t="s">
        <v>80</v>
      </c>
      <c r="M587" s="11"/>
      <c r="N587" s="11"/>
      <c r="O587" s="25"/>
      <c r="P587" s="16"/>
      <c r="Q587" s="17"/>
      <c r="R587" s="17"/>
      <c r="S587" s="17"/>
      <c r="T587" s="15"/>
      <c r="U587" s="18"/>
      <c r="V587" s="18"/>
      <c r="W587" s="18"/>
      <c r="X587" s="18"/>
      <c r="Y587" s="15"/>
      <c r="Z587" s="15"/>
      <c r="AA587" s="121" t="s">
        <v>1522</v>
      </c>
      <c r="AB587" s="118">
        <v>675</v>
      </c>
      <c r="AC587" s="89" t="s">
        <v>175</v>
      </c>
      <c r="AD587" s="29" t="s">
        <v>176</v>
      </c>
      <c r="AE587" s="18"/>
      <c r="AF587" s="27"/>
    </row>
    <row r="588" spans="1:32" s="8" customFormat="1" ht="19.5" customHeight="1" x14ac:dyDescent="0.2">
      <c r="A588" s="37">
        <v>426</v>
      </c>
      <c r="B588" s="37" t="s">
        <v>910</v>
      </c>
      <c r="C588" s="37" t="s">
        <v>932</v>
      </c>
      <c r="D588" s="37" t="s">
        <v>912</v>
      </c>
      <c r="E588" s="37" t="s">
        <v>169</v>
      </c>
      <c r="F588" s="37" t="s">
        <v>933</v>
      </c>
      <c r="G588" s="38" t="s">
        <v>914</v>
      </c>
      <c r="H588" s="92"/>
      <c r="I588" s="38" t="s">
        <v>966</v>
      </c>
      <c r="J588" s="38" t="s">
        <v>971</v>
      </c>
      <c r="K588" s="37" t="s">
        <v>949</v>
      </c>
      <c r="L588" s="37" t="s">
        <v>80</v>
      </c>
      <c r="M588" s="37" t="s">
        <v>918</v>
      </c>
      <c r="N588" s="37" t="s">
        <v>919</v>
      </c>
      <c r="O588" s="39" t="s">
        <v>972</v>
      </c>
      <c r="P588" s="37" t="s">
        <v>82</v>
      </c>
      <c r="Q588" s="40">
        <v>44221</v>
      </c>
      <c r="R588" s="40"/>
      <c r="S588" s="40">
        <v>44241</v>
      </c>
      <c r="T588" s="37">
        <v>11</v>
      </c>
      <c r="U588" s="41" t="s">
        <v>83</v>
      </c>
      <c r="V588" s="110">
        <v>71500000</v>
      </c>
      <c r="W588" s="41">
        <v>6500000</v>
      </c>
      <c r="X588" s="73">
        <v>71500000</v>
      </c>
      <c r="Y588" s="38" t="s">
        <v>42</v>
      </c>
      <c r="Z588" s="38" t="s">
        <v>47</v>
      </c>
      <c r="AA588" s="122" t="s">
        <v>1522</v>
      </c>
      <c r="AB588" s="119">
        <v>676</v>
      </c>
      <c r="AC588" s="42" t="s">
        <v>175</v>
      </c>
      <c r="AD588" s="151" t="s">
        <v>176</v>
      </c>
      <c r="AE588" s="41" t="s">
        <v>1344</v>
      </c>
      <c r="AF588" s="37" t="s">
        <v>76</v>
      </c>
    </row>
    <row r="589" spans="1:32" s="8" customFormat="1" ht="19.5" customHeight="1" x14ac:dyDescent="0.2">
      <c r="A589" s="37">
        <v>427</v>
      </c>
      <c r="B589" s="37" t="s">
        <v>910</v>
      </c>
      <c r="C589" s="37" t="s">
        <v>932</v>
      </c>
      <c r="D589" s="37" t="s">
        <v>912</v>
      </c>
      <c r="E589" s="37" t="s">
        <v>169</v>
      </c>
      <c r="F589" s="37" t="s">
        <v>933</v>
      </c>
      <c r="G589" s="38" t="s">
        <v>914</v>
      </c>
      <c r="H589" s="92"/>
      <c r="I589" s="38" t="s">
        <v>966</v>
      </c>
      <c r="J589" s="38" t="s">
        <v>973</v>
      </c>
      <c r="K589" s="37" t="s">
        <v>949</v>
      </c>
      <c r="L589" s="37" t="s">
        <v>80</v>
      </c>
      <c r="M589" s="37" t="s">
        <v>918</v>
      </c>
      <c r="N589" s="37" t="s">
        <v>919</v>
      </c>
      <c r="O589" s="39" t="s">
        <v>974</v>
      </c>
      <c r="P589" s="37" t="s">
        <v>82</v>
      </c>
      <c r="Q589" s="40">
        <v>44214</v>
      </c>
      <c r="R589" s="40"/>
      <c r="S589" s="40">
        <v>44228</v>
      </c>
      <c r="T589" s="37">
        <v>12</v>
      </c>
      <c r="U589" s="41" t="s">
        <v>83</v>
      </c>
      <c r="V589" s="110">
        <v>74400000</v>
      </c>
      <c r="W589" s="41">
        <v>6200000</v>
      </c>
      <c r="X589" s="73">
        <v>74400000</v>
      </c>
      <c r="Y589" s="38" t="s">
        <v>42</v>
      </c>
      <c r="Z589" s="38" t="s">
        <v>47</v>
      </c>
      <c r="AA589" s="122" t="s">
        <v>1522</v>
      </c>
      <c r="AB589" s="119">
        <v>677</v>
      </c>
      <c r="AC589" s="42" t="s">
        <v>175</v>
      </c>
      <c r="AD589" s="151" t="s">
        <v>176</v>
      </c>
      <c r="AE589" s="41" t="s">
        <v>1344</v>
      </c>
      <c r="AF589" s="37" t="s">
        <v>76</v>
      </c>
    </row>
    <row r="590" spans="1:32" s="8" customFormat="1" ht="19.5" hidden="1" customHeight="1" x14ac:dyDescent="0.2">
      <c r="A590" s="11"/>
      <c r="B590" s="11" t="s">
        <v>910</v>
      </c>
      <c r="C590" s="11" t="s">
        <v>932</v>
      </c>
      <c r="D590" s="11" t="s">
        <v>912</v>
      </c>
      <c r="E590" s="11" t="s">
        <v>169</v>
      </c>
      <c r="F590" s="11" t="s">
        <v>933</v>
      </c>
      <c r="G590" s="12" t="s">
        <v>914</v>
      </c>
      <c r="H590" s="92"/>
      <c r="I590" s="12" t="s">
        <v>966</v>
      </c>
      <c r="J590" s="12" t="s">
        <v>975</v>
      </c>
      <c r="K590" s="14" t="s">
        <v>949</v>
      </c>
      <c r="L590" s="11" t="s">
        <v>80</v>
      </c>
      <c r="M590" s="11"/>
      <c r="N590" s="11"/>
      <c r="O590" s="25"/>
      <c r="P590" s="16"/>
      <c r="Q590" s="17"/>
      <c r="R590" s="17"/>
      <c r="S590" s="17"/>
      <c r="T590" s="15"/>
      <c r="U590" s="18"/>
      <c r="V590" s="18"/>
      <c r="W590" s="18"/>
      <c r="X590" s="18"/>
      <c r="Y590" s="15"/>
      <c r="Z590" s="15"/>
      <c r="AA590" s="121" t="s">
        <v>1522</v>
      </c>
      <c r="AB590" s="118">
        <v>678</v>
      </c>
      <c r="AC590" s="89" t="s">
        <v>175</v>
      </c>
      <c r="AD590" s="29" t="s">
        <v>176</v>
      </c>
      <c r="AE590" s="18"/>
      <c r="AF590" s="27"/>
    </row>
    <row r="591" spans="1:32" s="8" customFormat="1" ht="19.5" hidden="1" customHeight="1" x14ac:dyDescent="0.2">
      <c r="A591" s="11"/>
      <c r="B591" s="11" t="s">
        <v>910</v>
      </c>
      <c r="C591" s="11" t="s">
        <v>932</v>
      </c>
      <c r="D591" s="11" t="s">
        <v>912</v>
      </c>
      <c r="E591" s="11" t="s">
        <v>169</v>
      </c>
      <c r="F591" s="11" t="s">
        <v>933</v>
      </c>
      <c r="G591" s="12" t="s">
        <v>914</v>
      </c>
      <c r="H591" s="92"/>
      <c r="I591" s="12" t="s">
        <v>966</v>
      </c>
      <c r="J591" s="12" t="s">
        <v>976</v>
      </c>
      <c r="K591" s="14" t="s">
        <v>949</v>
      </c>
      <c r="L591" s="11" t="s">
        <v>80</v>
      </c>
      <c r="M591" s="11"/>
      <c r="N591" s="11"/>
      <c r="O591" s="25"/>
      <c r="P591" s="16"/>
      <c r="Q591" s="17"/>
      <c r="R591" s="17"/>
      <c r="S591" s="17"/>
      <c r="T591" s="15"/>
      <c r="U591" s="18"/>
      <c r="V591" s="18"/>
      <c r="W591" s="18"/>
      <c r="X591" s="18"/>
      <c r="Y591" s="15"/>
      <c r="Z591" s="15"/>
      <c r="AA591" s="121" t="s">
        <v>1522</v>
      </c>
      <c r="AB591" s="118">
        <v>679</v>
      </c>
      <c r="AC591" s="89" t="s">
        <v>175</v>
      </c>
      <c r="AD591" s="29" t="s">
        <v>176</v>
      </c>
      <c r="AE591" s="18"/>
      <c r="AF591" s="27"/>
    </row>
    <row r="592" spans="1:32" s="8" customFormat="1" ht="19.5" customHeight="1" x14ac:dyDescent="0.2">
      <c r="A592" s="37">
        <v>428</v>
      </c>
      <c r="B592" s="37" t="s">
        <v>910</v>
      </c>
      <c r="C592" s="37" t="s">
        <v>932</v>
      </c>
      <c r="D592" s="37" t="s">
        <v>912</v>
      </c>
      <c r="E592" s="37" t="s">
        <v>169</v>
      </c>
      <c r="F592" s="37" t="s">
        <v>933</v>
      </c>
      <c r="G592" s="38" t="s">
        <v>914</v>
      </c>
      <c r="H592" s="92"/>
      <c r="I592" s="38" t="s">
        <v>966</v>
      </c>
      <c r="J592" s="37" t="s">
        <v>977</v>
      </c>
      <c r="K592" s="37" t="s">
        <v>949</v>
      </c>
      <c r="L592" s="37" t="s">
        <v>80</v>
      </c>
      <c r="M592" s="37" t="s">
        <v>918</v>
      </c>
      <c r="N592" s="37" t="s">
        <v>919</v>
      </c>
      <c r="O592" s="39" t="s">
        <v>1487</v>
      </c>
      <c r="P592" s="37" t="s">
        <v>82</v>
      </c>
      <c r="Q592" s="40">
        <v>44214</v>
      </c>
      <c r="R592" s="40"/>
      <c r="S592" s="40">
        <v>44228</v>
      </c>
      <c r="T592" s="37">
        <v>11</v>
      </c>
      <c r="U592" s="41" t="s">
        <v>83</v>
      </c>
      <c r="V592" s="110">
        <v>71500000</v>
      </c>
      <c r="W592" s="41">
        <v>6500000</v>
      </c>
      <c r="X592" s="73">
        <f>71500000-45500000</f>
        <v>26000000</v>
      </c>
      <c r="Y592" s="38" t="s">
        <v>42</v>
      </c>
      <c r="Z592" s="38" t="s">
        <v>47</v>
      </c>
      <c r="AA592" s="122" t="s">
        <v>1522</v>
      </c>
      <c r="AB592" s="119">
        <v>680</v>
      </c>
      <c r="AC592" s="42" t="s">
        <v>175</v>
      </c>
      <c r="AD592" s="151" t="s">
        <v>176</v>
      </c>
      <c r="AE592" s="41" t="s">
        <v>1344</v>
      </c>
      <c r="AF592" s="37" t="s">
        <v>76</v>
      </c>
    </row>
    <row r="593" spans="1:32" s="8" customFormat="1" ht="19.5" customHeight="1" x14ac:dyDescent="0.2">
      <c r="A593" s="37">
        <v>429</v>
      </c>
      <c r="B593" s="37" t="s">
        <v>910</v>
      </c>
      <c r="C593" s="37" t="s">
        <v>932</v>
      </c>
      <c r="D593" s="37" t="s">
        <v>912</v>
      </c>
      <c r="E593" s="37" t="s">
        <v>169</v>
      </c>
      <c r="F593" s="37" t="s">
        <v>933</v>
      </c>
      <c r="G593" s="38" t="s">
        <v>914</v>
      </c>
      <c r="H593" s="92"/>
      <c r="I593" s="38" t="s">
        <v>966</v>
      </c>
      <c r="J593" s="38" t="s">
        <v>978</v>
      </c>
      <c r="K593" s="37" t="s">
        <v>949</v>
      </c>
      <c r="L593" s="37" t="s">
        <v>80</v>
      </c>
      <c r="M593" s="37" t="s">
        <v>918</v>
      </c>
      <c r="N593" s="37" t="s">
        <v>919</v>
      </c>
      <c r="O593" s="39" t="s">
        <v>979</v>
      </c>
      <c r="P593" s="37" t="s">
        <v>82</v>
      </c>
      <c r="Q593" s="40">
        <v>44214</v>
      </c>
      <c r="R593" s="40"/>
      <c r="S593" s="40">
        <v>44232</v>
      </c>
      <c r="T593" s="37">
        <v>7</v>
      </c>
      <c r="U593" s="41" t="s">
        <v>83</v>
      </c>
      <c r="V593" s="110">
        <v>29120000</v>
      </c>
      <c r="W593" s="41">
        <v>4160000</v>
      </c>
      <c r="X593" s="73">
        <v>29120000</v>
      </c>
      <c r="Y593" s="38" t="s">
        <v>42</v>
      </c>
      <c r="Z593" s="38" t="s">
        <v>47</v>
      </c>
      <c r="AA593" s="122" t="s">
        <v>1522</v>
      </c>
      <c r="AB593" s="119">
        <v>681</v>
      </c>
      <c r="AC593" s="42" t="s">
        <v>175</v>
      </c>
      <c r="AD593" s="151" t="s">
        <v>176</v>
      </c>
      <c r="AE593" s="41" t="s">
        <v>1344</v>
      </c>
      <c r="AF593" s="37" t="s">
        <v>76</v>
      </c>
    </row>
    <row r="594" spans="1:32" s="8" customFormat="1" ht="19.5" customHeight="1" x14ac:dyDescent="0.2">
      <c r="A594" s="37">
        <v>430</v>
      </c>
      <c r="B594" s="37" t="s">
        <v>910</v>
      </c>
      <c r="C594" s="37" t="s">
        <v>932</v>
      </c>
      <c r="D594" s="37" t="s">
        <v>912</v>
      </c>
      <c r="E594" s="37" t="s">
        <v>169</v>
      </c>
      <c r="F594" s="37" t="s">
        <v>933</v>
      </c>
      <c r="G594" s="38" t="s">
        <v>914</v>
      </c>
      <c r="H594" s="92"/>
      <c r="I594" s="38" t="s">
        <v>966</v>
      </c>
      <c r="J594" s="38" t="s">
        <v>980</v>
      </c>
      <c r="K594" s="37" t="s">
        <v>949</v>
      </c>
      <c r="L594" s="37" t="s">
        <v>80</v>
      </c>
      <c r="M594" s="37" t="s">
        <v>918</v>
      </c>
      <c r="N594" s="37" t="s">
        <v>919</v>
      </c>
      <c r="O594" s="39" t="s">
        <v>981</v>
      </c>
      <c r="P594" s="37" t="s">
        <v>82</v>
      </c>
      <c r="Q594" s="40">
        <v>44208</v>
      </c>
      <c r="R594" s="40"/>
      <c r="S594" s="40">
        <v>44220</v>
      </c>
      <c r="T594" s="37">
        <v>11</v>
      </c>
      <c r="U594" s="41" t="s">
        <v>83</v>
      </c>
      <c r="V594" s="110">
        <v>42350000</v>
      </c>
      <c r="W594" s="41">
        <v>3850000</v>
      </c>
      <c r="X594" s="73">
        <v>42350000</v>
      </c>
      <c r="Y594" s="38" t="s">
        <v>42</v>
      </c>
      <c r="Z594" s="38" t="s">
        <v>47</v>
      </c>
      <c r="AA594" s="122" t="s">
        <v>1522</v>
      </c>
      <c r="AB594" s="119">
        <v>682</v>
      </c>
      <c r="AC594" s="42" t="s">
        <v>175</v>
      </c>
      <c r="AD594" s="151" t="s">
        <v>176</v>
      </c>
      <c r="AE594" s="41" t="s">
        <v>1344</v>
      </c>
      <c r="AF594" s="37" t="s">
        <v>76</v>
      </c>
    </row>
    <row r="595" spans="1:32" s="8" customFormat="1" ht="19.5" hidden="1" customHeight="1" x14ac:dyDescent="0.2">
      <c r="A595" s="11"/>
      <c r="B595" s="11" t="s">
        <v>910</v>
      </c>
      <c r="C595" s="11" t="s">
        <v>932</v>
      </c>
      <c r="D595" s="11" t="s">
        <v>912</v>
      </c>
      <c r="E595" s="11" t="s">
        <v>169</v>
      </c>
      <c r="F595" s="11" t="s">
        <v>933</v>
      </c>
      <c r="G595" s="12" t="s">
        <v>914</v>
      </c>
      <c r="H595" s="92"/>
      <c r="I595" s="12" t="s">
        <v>966</v>
      </c>
      <c r="J595" s="12" t="s">
        <v>982</v>
      </c>
      <c r="K595" s="14" t="s">
        <v>949</v>
      </c>
      <c r="L595" s="11" t="s">
        <v>80</v>
      </c>
      <c r="M595" s="11"/>
      <c r="N595" s="11"/>
      <c r="O595" s="25"/>
      <c r="P595" s="16"/>
      <c r="Q595" s="17"/>
      <c r="R595" s="17"/>
      <c r="S595" s="17"/>
      <c r="T595" s="15"/>
      <c r="U595" s="18"/>
      <c r="V595" s="18"/>
      <c r="W595" s="18"/>
      <c r="X595" s="18"/>
      <c r="Y595" s="15"/>
      <c r="Z595" s="15"/>
      <c r="AA595" s="121" t="s">
        <v>1522</v>
      </c>
      <c r="AB595" s="118">
        <v>683</v>
      </c>
      <c r="AC595" s="89" t="s">
        <v>175</v>
      </c>
      <c r="AD595" s="29" t="s">
        <v>176</v>
      </c>
      <c r="AE595" s="18"/>
      <c r="AF595" s="27"/>
    </row>
    <row r="596" spans="1:32" s="8" customFormat="1" ht="19.5" customHeight="1" x14ac:dyDescent="0.2">
      <c r="A596" s="37">
        <v>431</v>
      </c>
      <c r="B596" s="37" t="s">
        <v>910</v>
      </c>
      <c r="C596" s="37" t="s">
        <v>932</v>
      </c>
      <c r="D596" s="37" t="s">
        <v>912</v>
      </c>
      <c r="E596" s="37" t="s">
        <v>169</v>
      </c>
      <c r="F596" s="37" t="s">
        <v>933</v>
      </c>
      <c r="G596" s="38" t="s">
        <v>914</v>
      </c>
      <c r="H596" s="92"/>
      <c r="I596" s="38" t="s">
        <v>966</v>
      </c>
      <c r="J596" s="38" t="s">
        <v>983</v>
      </c>
      <c r="K596" s="37" t="s">
        <v>949</v>
      </c>
      <c r="L596" s="37" t="s">
        <v>80</v>
      </c>
      <c r="M596" s="37" t="s">
        <v>918</v>
      </c>
      <c r="N596" s="37" t="s">
        <v>919</v>
      </c>
      <c r="O596" s="39" t="s">
        <v>984</v>
      </c>
      <c r="P596" s="37" t="s">
        <v>82</v>
      </c>
      <c r="Q596" s="40">
        <v>44208</v>
      </c>
      <c r="R596" s="40"/>
      <c r="S596" s="40">
        <v>44217</v>
      </c>
      <c r="T596" s="37">
        <v>11.5</v>
      </c>
      <c r="U596" s="41" t="s">
        <v>83</v>
      </c>
      <c r="V596" s="110">
        <v>51750000</v>
      </c>
      <c r="W596" s="41">
        <v>4500000</v>
      </c>
      <c r="X596" s="73">
        <v>51750000</v>
      </c>
      <c r="Y596" s="38" t="s">
        <v>42</v>
      </c>
      <c r="Z596" s="38" t="s">
        <v>47</v>
      </c>
      <c r="AA596" s="122" t="s">
        <v>1522</v>
      </c>
      <c r="AB596" s="119">
        <v>684</v>
      </c>
      <c r="AC596" s="42" t="s">
        <v>175</v>
      </c>
      <c r="AD596" s="151" t="s">
        <v>176</v>
      </c>
      <c r="AE596" s="41" t="s">
        <v>1344</v>
      </c>
      <c r="AF596" s="37" t="s">
        <v>76</v>
      </c>
    </row>
    <row r="597" spans="1:32" s="8" customFormat="1" ht="19.5" customHeight="1" x14ac:dyDescent="0.2">
      <c r="A597" s="37">
        <v>432</v>
      </c>
      <c r="B597" s="37" t="s">
        <v>910</v>
      </c>
      <c r="C597" s="37" t="s">
        <v>932</v>
      </c>
      <c r="D597" s="37" t="s">
        <v>912</v>
      </c>
      <c r="E597" s="37" t="s">
        <v>169</v>
      </c>
      <c r="F597" s="37" t="s">
        <v>933</v>
      </c>
      <c r="G597" s="38" t="s">
        <v>914</v>
      </c>
      <c r="H597" s="92"/>
      <c r="I597" s="38" t="s">
        <v>966</v>
      </c>
      <c r="J597" s="38" t="s">
        <v>985</v>
      </c>
      <c r="K597" s="37" t="s">
        <v>949</v>
      </c>
      <c r="L597" s="37" t="s">
        <v>80</v>
      </c>
      <c r="M597" s="37" t="s">
        <v>918</v>
      </c>
      <c r="N597" s="37" t="s">
        <v>919</v>
      </c>
      <c r="O597" s="39" t="s">
        <v>986</v>
      </c>
      <c r="P597" s="37" t="s">
        <v>82</v>
      </c>
      <c r="Q597" s="40">
        <v>44208</v>
      </c>
      <c r="R597" s="40"/>
      <c r="S597" s="40">
        <v>44211</v>
      </c>
      <c r="T597" s="37">
        <v>12</v>
      </c>
      <c r="U597" s="41" t="s">
        <v>83</v>
      </c>
      <c r="V597" s="110">
        <v>78000000</v>
      </c>
      <c r="W597" s="41">
        <v>6500000</v>
      </c>
      <c r="X597" s="73">
        <v>78000000</v>
      </c>
      <c r="Y597" s="38" t="s">
        <v>42</v>
      </c>
      <c r="Z597" s="38" t="s">
        <v>47</v>
      </c>
      <c r="AA597" s="122" t="s">
        <v>1522</v>
      </c>
      <c r="AB597" s="119">
        <v>685</v>
      </c>
      <c r="AC597" s="42" t="s">
        <v>175</v>
      </c>
      <c r="AD597" s="151" t="s">
        <v>176</v>
      </c>
      <c r="AE597" s="41" t="s">
        <v>1344</v>
      </c>
      <c r="AF597" s="37" t="s">
        <v>76</v>
      </c>
    </row>
    <row r="598" spans="1:32" s="8" customFormat="1" ht="19.5" customHeight="1" x14ac:dyDescent="0.2">
      <c r="A598" s="37">
        <v>433</v>
      </c>
      <c r="B598" s="37" t="s">
        <v>910</v>
      </c>
      <c r="C598" s="37" t="s">
        <v>932</v>
      </c>
      <c r="D598" s="37" t="s">
        <v>912</v>
      </c>
      <c r="E598" s="37" t="s">
        <v>169</v>
      </c>
      <c r="F598" s="37" t="s">
        <v>933</v>
      </c>
      <c r="G598" s="38" t="s">
        <v>914</v>
      </c>
      <c r="H598" s="92">
        <v>3550179193</v>
      </c>
      <c r="I598" s="38" t="s">
        <v>987</v>
      </c>
      <c r="J598" s="38" t="s">
        <v>1507</v>
      </c>
      <c r="K598" s="37" t="s">
        <v>949</v>
      </c>
      <c r="L598" s="37" t="s">
        <v>80</v>
      </c>
      <c r="M598" s="37" t="s">
        <v>957</v>
      </c>
      <c r="N598" s="37">
        <v>43221700</v>
      </c>
      <c r="O598" s="39" t="s">
        <v>988</v>
      </c>
      <c r="P598" s="37"/>
      <c r="Q598" s="40">
        <v>44330</v>
      </c>
      <c r="R598" s="40"/>
      <c r="S598" s="40">
        <v>44348</v>
      </c>
      <c r="T598" s="37">
        <v>8</v>
      </c>
      <c r="U598" s="41" t="s">
        <v>365</v>
      </c>
      <c r="V598" s="110">
        <v>491840785</v>
      </c>
      <c r="W598" s="41"/>
      <c r="X598" s="73">
        <v>491840785</v>
      </c>
      <c r="Y598" s="38" t="s">
        <v>42</v>
      </c>
      <c r="Z598" s="38" t="s">
        <v>47</v>
      </c>
      <c r="AA598" s="122" t="s">
        <v>1522</v>
      </c>
      <c r="AB598" s="119">
        <v>686</v>
      </c>
      <c r="AC598" s="42" t="s">
        <v>175</v>
      </c>
      <c r="AD598" s="151" t="s">
        <v>176</v>
      </c>
      <c r="AE598" s="41" t="s">
        <v>931</v>
      </c>
      <c r="AF598" s="37" t="s">
        <v>76</v>
      </c>
    </row>
    <row r="599" spans="1:32" s="8" customFormat="1" ht="19.5" customHeight="1" x14ac:dyDescent="0.2">
      <c r="A599" s="37">
        <v>434</v>
      </c>
      <c r="B599" s="37" t="s">
        <v>910</v>
      </c>
      <c r="C599" s="37" t="s">
        <v>932</v>
      </c>
      <c r="D599" s="37" t="s">
        <v>912</v>
      </c>
      <c r="E599" s="37" t="s">
        <v>169</v>
      </c>
      <c r="F599" s="37" t="s">
        <v>933</v>
      </c>
      <c r="G599" s="38" t="s">
        <v>914</v>
      </c>
      <c r="H599" s="92"/>
      <c r="I599" s="38" t="s">
        <v>987</v>
      </c>
      <c r="J599" s="38" t="s">
        <v>989</v>
      </c>
      <c r="K599" s="37" t="s">
        <v>949</v>
      </c>
      <c r="L599" s="37" t="s">
        <v>80</v>
      </c>
      <c r="M599" s="37" t="s">
        <v>990</v>
      </c>
      <c r="N599" s="37" t="s">
        <v>991</v>
      </c>
      <c r="O599" s="39" t="s">
        <v>992</v>
      </c>
      <c r="P599" s="37"/>
      <c r="Q599" s="40">
        <v>44330</v>
      </c>
      <c r="R599" s="40"/>
      <c r="S599" s="40">
        <v>44391</v>
      </c>
      <c r="T599" s="37">
        <v>4</v>
      </c>
      <c r="U599" s="41" t="s">
        <v>156</v>
      </c>
      <c r="V599" s="110">
        <v>396764240</v>
      </c>
      <c r="W599" s="41"/>
      <c r="X599" s="73">
        <v>396764240</v>
      </c>
      <c r="Y599" s="38" t="s">
        <v>42</v>
      </c>
      <c r="Z599" s="38" t="s">
        <v>47</v>
      </c>
      <c r="AA599" s="122" t="s">
        <v>1522</v>
      </c>
      <c r="AB599" s="119">
        <v>687</v>
      </c>
      <c r="AC599" s="42" t="s">
        <v>175</v>
      </c>
      <c r="AD599" s="151" t="s">
        <v>176</v>
      </c>
      <c r="AE599" s="41" t="s">
        <v>931</v>
      </c>
      <c r="AF599" s="37" t="s">
        <v>76</v>
      </c>
    </row>
    <row r="600" spans="1:32" s="8" customFormat="1" ht="19.5" customHeight="1" x14ac:dyDescent="0.2">
      <c r="A600" s="37">
        <v>435</v>
      </c>
      <c r="B600" s="37" t="s">
        <v>910</v>
      </c>
      <c r="C600" s="37" t="s">
        <v>932</v>
      </c>
      <c r="D600" s="37" t="s">
        <v>912</v>
      </c>
      <c r="E600" s="37" t="s">
        <v>169</v>
      </c>
      <c r="F600" s="37" t="s">
        <v>933</v>
      </c>
      <c r="G600" s="38" t="s">
        <v>914</v>
      </c>
      <c r="H600" s="92"/>
      <c r="I600" s="38" t="s">
        <v>987</v>
      </c>
      <c r="J600" s="38" t="s">
        <v>993</v>
      </c>
      <c r="K600" s="37" t="s">
        <v>949</v>
      </c>
      <c r="L600" s="37" t="s">
        <v>80</v>
      </c>
      <c r="M600" s="37" t="s">
        <v>990</v>
      </c>
      <c r="N600" s="37" t="s">
        <v>991</v>
      </c>
      <c r="O600" s="39" t="s">
        <v>994</v>
      </c>
      <c r="P600" s="37"/>
      <c r="Q600" s="40">
        <v>44336</v>
      </c>
      <c r="R600" s="40"/>
      <c r="S600" s="40">
        <v>44348</v>
      </c>
      <c r="T600" s="37">
        <v>4</v>
      </c>
      <c r="U600" s="41" t="s">
        <v>156</v>
      </c>
      <c r="V600" s="110">
        <v>320807628</v>
      </c>
      <c r="W600" s="41"/>
      <c r="X600" s="73">
        <v>320807628</v>
      </c>
      <c r="Y600" s="38" t="s">
        <v>42</v>
      </c>
      <c r="Z600" s="38" t="s">
        <v>47</v>
      </c>
      <c r="AA600" s="122" t="s">
        <v>1522</v>
      </c>
      <c r="AB600" s="119">
        <v>688</v>
      </c>
      <c r="AC600" s="42" t="s">
        <v>175</v>
      </c>
      <c r="AD600" s="151" t="s">
        <v>176</v>
      </c>
      <c r="AE600" s="41" t="s">
        <v>931</v>
      </c>
      <c r="AF600" s="37" t="s">
        <v>76</v>
      </c>
    </row>
    <row r="601" spans="1:32" s="8" customFormat="1" ht="19.5" customHeight="1" x14ac:dyDescent="0.2">
      <c r="A601" s="37">
        <v>436</v>
      </c>
      <c r="B601" s="37" t="s">
        <v>910</v>
      </c>
      <c r="C601" s="37" t="s">
        <v>932</v>
      </c>
      <c r="D601" s="37" t="s">
        <v>912</v>
      </c>
      <c r="E601" s="37" t="s">
        <v>169</v>
      </c>
      <c r="F601" s="37" t="s">
        <v>933</v>
      </c>
      <c r="G601" s="38" t="s">
        <v>914</v>
      </c>
      <c r="H601" s="92"/>
      <c r="I601" s="38" t="s">
        <v>987</v>
      </c>
      <c r="J601" s="38" t="s">
        <v>995</v>
      </c>
      <c r="K601" s="37" t="s">
        <v>949</v>
      </c>
      <c r="L601" s="37" t="s">
        <v>80</v>
      </c>
      <c r="M601" s="37" t="s">
        <v>957</v>
      </c>
      <c r="N601" s="37">
        <v>81101500</v>
      </c>
      <c r="O601" s="39" t="s">
        <v>996</v>
      </c>
      <c r="P601" s="37"/>
      <c r="Q601" s="40">
        <v>44409</v>
      </c>
      <c r="R601" s="40"/>
      <c r="S601" s="40">
        <v>44455</v>
      </c>
      <c r="T601" s="37">
        <v>4</v>
      </c>
      <c r="U601" s="41" t="s">
        <v>144</v>
      </c>
      <c r="V601" s="110">
        <v>30000000</v>
      </c>
      <c r="W601" s="41"/>
      <c r="X601" s="73">
        <v>30000000</v>
      </c>
      <c r="Y601" s="38" t="s">
        <v>42</v>
      </c>
      <c r="Z601" s="38" t="s">
        <v>47</v>
      </c>
      <c r="AA601" s="122" t="s">
        <v>1522</v>
      </c>
      <c r="AB601" s="119">
        <v>689</v>
      </c>
      <c r="AC601" s="42" t="s">
        <v>175</v>
      </c>
      <c r="AD601" s="151" t="s">
        <v>176</v>
      </c>
      <c r="AE601" s="41" t="s">
        <v>931</v>
      </c>
      <c r="AF601" s="37" t="s">
        <v>76</v>
      </c>
    </row>
    <row r="602" spans="1:32" s="8" customFormat="1" ht="19.5" customHeight="1" x14ac:dyDescent="0.2">
      <c r="A602" s="37">
        <v>437</v>
      </c>
      <c r="B602" s="37" t="s">
        <v>910</v>
      </c>
      <c r="C602" s="37" t="s">
        <v>932</v>
      </c>
      <c r="D602" s="37" t="s">
        <v>912</v>
      </c>
      <c r="E602" s="37" t="s">
        <v>169</v>
      </c>
      <c r="F602" s="37" t="s">
        <v>933</v>
      </c>
      <c r="G602" s="38" t="s">
        <v>914</v>
      </c>
      <c r="H602" s="92"/>
      <c r="I602" s="38" t="s">
        <v>987</v>
      </c>
      <c r="J602" s="38" t="s">
        <v>997</v>
      </c>
      <c r="K602" s="37" t="s">
        <v>949</v>
      </c>
      <c r="L602" s="37" t="s">
        <v>80</v>
      </c>
      <c r="M602" s="37" t="s">
        <v>957</v>
      </c>
      <c r="N602" s="37" t="s">
        <v>998</v>
      </c>
      <c r="O602" s="39" t="s">
        <v>999</v>
      </c>
      <c r="P602" s="37"/>
      <c r="Q602" s="40">
        <v>44378</v>
      </c>
      <c r="R602" s="40"/>
      <c r="S602" s="40">
        <v>44409</v>
      </c>
      <c r="T602" s="37">
        <v>4</v>
      </c>
      <c r="U602" s="41" t="s">
        <v>156</v>
      </c>
      <c r="V602" s="110">
        <v>300000000</v>
      </c>
      <c r="W602" s="41"/>
      <c r="X602" s="73">
        <v>300000000</v>
      </c>
      <c r="Y602" s="38" t="s">
        <v>42</v>
      </c>
      <c r="Z602" s="38" t="s">
        <v>47</v>
      </c>
      <c r="AA602" s="122" t="s">
        <v>1522</v>
      </c>
      <c r="AB602" s="119">
        <v>690</v>
      </c>
      <c r="AC602" s="42" t="s">
        <v>175</v>
      </c>
      <c r="AD602" s="151" t="s">
        <v>176</v>
      </c>
      <c r="AE602" s="41" t="s">
        <v>931</v>
      </c>
      <c r="AF602" s="37" t="s">
        <v>76</v>
      </c>
    </row>
    <row r="603" spans="1:32" s="8" customFormat="1" ht="19.5" customHeight="1" x14ac:dyDescent="0.2">
      <c r="A603" s="37">
        <v>438</v>
      </c>
      <c r="B603" s="37" t="s">
        <v>910</v>
      </c>
      <c r="C603" s="37" t="s">
        <v>932</v>
      </c>
      <c r="D603" s="37" t="s">
        <v>912</v>
      </c>
      <c r="E603" s="37" t="s">
        <v>169</v>
      </c>
      <c r="F603" s="37" t="s">
        <v>933</v>
      </c>
      <c r="G603" s="38" t="s">
        <v>914</v>
      </c>
      <c r="H603" s="92"/>
      <c r="I603" s="38" t="s">
        <v>987</v>
      </c>
      <c r="J603" s="38" t="s">
        <v>1000</v>
      </c>
      <c r="K603" s="37" t="s">
        <v>949</v>
      </c>
      <c r="L603" s="37" t="s">
        <v>80</v>
      </c>
      <c r="M603" s="37" t="s">
        <v>957</v>
      </c>
      <c r="N603" s="37">
        <v>81112222</v>
      </c>
      <c r="O603" s="39" t="s">
        <v>1001</v>
      </c>
      <c r="P603" s="37"/>
      <c r="Q603" s="40">
        <v>44348</v>
      </c>
      <c r="R603" s="40"/>
      <c r="S603" s="40">
        <v>44362</v>
      </c>
      <c r="T603" s="37">
        <v>12</v>
      </c>
      <c r="U603" s="41" t="s">
        <v>365</v>
      </c>
      <c r="V603" s="110">
        <v>117215000</v>
      </c>
      <c r="W603" s="41"/>
      <c r="X603" s="73">
        <v>117215000</v>
      </c>
      <c r="Y603" s="38" t="s">
        <v>42</v>
      </c>
      <c r="Z603" s="38" t="s">
        <v>47</v>
      </c>
      <c r="AA603" s="122" t="s">
        <v>1522</v>
      </c>
      <c r="AB603" s="119">
        <v>691</v>
      </c>
      <c r="AC603" s="42" t="s">
        <v>175</v>
      </c>
      <c r="AD603" s="151" t="s">
        <v>176</v>
      </c>
      <c r="AE603" s="41" t="s">
        <v>931</v>
      </c>
      <c r="AF603" s="37" t="s">
        <v>76</v>
      </c>
    </row>
    <row r="604" spans="1:32" s="8" customFormat="1" ht="19.5" customHeight="1" x14ac:dyDescent="0.2">
      <c r="A604" s="37">
        <v>625</v>
      </c>
      <c r="B604" s="37" t="s">
        <v>910</v>
      </c>
      <c r="C604" s="37" t="s">
        <v>932</v>
      </c>
      <c r="D604" s="37" t="s">
        <v>912</v>
      </c>
      <c r="E604" s="37" t="s">
        <v>36</v>
      </c>
      <c r="F604" s="37" t="s">
        <v>1002</v>
      </c>
      <c r="G604" s="38" t="s">
        <v>914</v>
      </c>
      <c r="H604" s="92"/>
      <c r="I604" s="38" t="s">
        <v>987</v>
      </c>
      <c r="J604" s="38" t="s">
        <v>1000</v>
      </c>
      <c r="K604" s="37" t="s">
        <v>949</v>
      </c>
      <c r="L604" s="37" t="s">
        <v>80</v>
      </c>
      <c r="M604" s="37" t="s">
        <v>957</v>
      </c>
      <c r="N604" s="37">
        <v>25173100</v>
      </c>
      <c r="O604" s="39" t="s">
        <v>1003</v>
      </c>
      <c r="P604" s="37"/>
      <c r="Q604" s="40">
        <v>44407</v>
      </c>
      <c r="R604" s="40"/>
      <c r="S604" s="40">
        <v>44454</v>
      </c>
      <c r="T604" s="37">
        <v>12</v>
      </c>
      <c r="U604" s="41" t="s">
        <v>156</v>
      </c>
      <c r="V604" s="110">
        <v>58119200</v>
      </c>
      <c r="W604" s="41"/>
      <c r="X604" s="73">
        <v>58119200</v>
      </c>
      <c r="Y604" s="38" t="s">
        <v>42</v>
      </c>
      <c r="Z604" s="38" t="s">
        <v>47</v>
      </c>
      <c r="AA604" s="122" t="s">
        <v>1522</v>
      </c>
      <c r="AB604" s="119">
        <v>692</v>
      </c>
      <c r="AC604" s="42" t="s">
        <v>175</v>
      </c>
      <c r="AD604" s="151" t="s">
        <v>176</v>
      </c>
      <c r="AE604" s="41" t="s">
        <v>931</v>
      </c>
      <c r="AF604" s="37" t="s">
        <v>76</v>
      </c>
    </row>
    <row r="605" spans="1:32" s="8" customFormat="1" ht="19.5" customHeight="1" x14ac:dyDescent="0.2">
      <c r="A605" s="37">
        <v>627</v>
      </c>
      <c r="B605" s="37" t="s">
        <v>910</v>
      </c>
      <c r="C605" s="37" t="s">
        <v>932</v>
      </c>
      <c r="D605" s="37" t="s">
        <v>912</v>
      </c>
      <c r="E605" s="37" t="s">
        <v>169</v>
      </c>
      <c r="F605" s="37" t="s">
        <v>933</v>
      </c>
      <c r="G605" s="38" t="s">
        <v>914</v>
      </c>
      <c r="H605" s="92"/>
      <c r="I605" s="38" t="s">
        <v>987</v>
      </c>
      <c r="J605" s="37" t="s">
        <v>1000</v>
      </c>
      <c r="K605" s="37" t="s">
        <v>949</v>
      </c>
      <c r="L605" s="37" t="s">
        <v>80</v>
      </c>
      <c r="M605" s="37" t="s">
        <v>957</v>
      </c>
      <c r="N605" s="37" t="s">
        <v>1004</v>
      </c>
      <c r="O605" s="39" t="s">
        <v>1005</v>
      </c>
      <c r="P605" s="37"/>
      <c r="Q605" s="40">
        <v>44216</v>
      </c>
      <c r="R605" s="40"/>
      <c r="S605" s="40">
        <v>44218</v>
      </c>
      <c r="T605" s="37" t="s">
        <v>517</v>
      </c>
      <c r="U605" s="165" t="s">
        <v>156</v>
      </c>
      <c r="V605" s="110">
        <v>5040015</v>
      </c>
      <c r="W605" s="41"/>
      <c r="X605" s="73">
        <v>5040015</v>
      </c>
      <c r="Y605" s="38" t="s">
        <v>42</v>
      </c>
      <c r="Z605" s="38" t="s">
        <v>47</v>
      </c>
      <c r="AA605" s="122" t="s">
        <v>1522</v>
      </c>
      <c r="AB605" s="119">
        <v>694</v>
      </c>
      <c r="AC605" s="42" t="s">
        <v>175</v>
      </c>
      <c r="AD605" s="151" t="s">
        <v>176</v>
      </c>
      <c r="AE605" s="41" t="s">
        <v>931</v>
      </c>
      <c r="AF605" s="37" t="s">
        <v>76</v>
      </c>
    </row>
    <row r="606" spans="1:32" s="8" customFormat="1" ht="19.5" customHeight="1" x14ac:dyDescent="0.2">
      <c r="A606" s="37">
        <v>439</v>
      </c>
      <c r="B606" s="37" t="s">
        <v>910</v>
      </c>
      <c r="C606" s="37" t="s">
        <v>932</v>
      </c>
      <c r="D606" s="37" t="s">
        <v>912</v>
      </c>
      <c r="E606" s="37" t="s">
        <v>169</v>
      </c>
      <c r="F606" s="37" t="s">
        <v>933</v>
      </c>
      <c r="G606" s="38" t="s">
        <v>914</v>
      </c>
      <c r="H606" s="92"/>
      <c r="I606" s="38" t="s">
        <v>987</v>
      </c>
      <c r="J606" s="38" t="s">
        <v>1006</v>
      </c>
      <c r="K606" s="37" t="s">
        <v>949</v>
      </c>
      <c r="L606" s="37" t="s">
        <v>80</v>
      </c>
      <c r="M606" s="37" t="s">
        <v>957</v>
      </c>
      <c r="N606" s="37">
        <v>43222600</v>
      </c>
      <c r="O606" s="39" t="s">
        <v>1007</v>
      </c>
      <c r="P606" s="37"/>
      <c r="Q606" s="40">
        <v>44378</v>
      </c>
      <c r="R606" s="40"/>
      <c r="S606" s="40">
        <v>44409</v>
      </c>
      <c r="T606" s="37">
        <v>4</v>
      </c>
      <c r="U606" s="41" t="s">
        <v>156</v>
      </c>
      <c r="V606" s="110">
        <v>253340000</v>
      </c>
      <c r="W606" s="41"/>
      <c r="X606" s="73">
        <v>253340000</v>
      </c>
      <c r="Y606" s="38" t="s">
        <v>42</v>
      </c>
      <c r="Z606" s="38" t="s">
        <v>47</v>
      </c>
      <c r="AA606" s="122" t="s">
        <v>1522</v>
      </c>
      <c r="AB606" s="119">
        <v>695</v>
      </c>
      <c r="AC606" s="42" t="s">
        <v>175</v>
      </c>
      <c r="AD606" s="151" t="s">
        <v>176</v>
      </c>
      <c r="AE606" s="41" t="s">
        <v>931</v>
      </c>
      <c r="AF606" s="37" t="s">
        <v>76</v>
      </c>
    </row>
    <row r="607" spans="1:32" s="8" customFormat="1" ht="19.5" customHeight="1" x14ac:dyDescent="0.2">
      <c r="A607" s="37">
        <v>440</v>
      </c>
      <c r="B607" s="37" t="s">
        <v>910</v>
      </c>
      <c r="C607" s="37" t="s">
        <v>932</v>
      </c>
      <c r="D607" s="37" t="s">
        <v>912</v>
      </c>
      <c r="E607" s="37" t="s">
        <v>169</v>
      </c>
      <c r="F607" s="37" t="s">
        <v>933</v>
      </c>
      <c r="G607" s="38" t="s">
        <v>914</v>
      </c>
      <c r="H607" s="92"/>
      <c r="I607" s="38" t="s">
        <v>987</v>
      </c>
      <c r="J607" s="38" t="s">
        <v>1006</v>
      </c>
      <c r="K607" s="37" t="s">
        <v>949</v>
      </c>
      <c r="L607" s="37" t="s">
        <v>80</v>
      </c>
      <c r="M607" s="37" t="s">
        <v>957</v>
      </c>
      <c r="N607" s="37">
        <v>81111800</v>
      </c>
      <c r="O607" s="39" t="s">
        <v>1008</v>
      </c>
      <c r="P607" s="37"/>
      <c r="Q607" s="40">
        <v>44378</v>
      </c>
      <c r="R607" s="40"/>
      <c r="S607" s="40">
        <v>44409</v>
      </c>
      <c r="T607" s="37">
        <v>5</v>
      </c>
      <c r="U607" s="41" t="s">
        <v>156</v>
      </c>
      <c r="V607" s="110">
        <v>250000000</v>
      </c>
      <c r="W607" s="41"/>
      <c r="X607" s="73">
        <v>250000000</v>
      </c>
      <c r="Y607" s="38" t="s">
        <v>42</v>
      </c>
      <c r="Z607" s="38" t="s">
        <v>47</v>
      </c>
      <c r="AA607" s="122" t="s">
        <v>1522</v>
      </c>
      <c r="AB607" s="119">
        <v>696</v>
      </c>
      <c r="AC607" s="42" t="s">
        <v>175</v>
      </c>
      <c r="AD607" s="151" t="s">
        <v>176</v>
      </c>
      <c r="AE607" s="41" t="s">
        <v>931</v>
      </c>
      <c r="AF607" s="37" t="s">
        <v>76</v>
      </c>
    </row>
    <row r="608" spans="1:32" s="8" customFormat="1" ht="19.5" customHeight="1" x14ac:dyDescent="0.2">
      <c r="A608" s="37">
        <v>441</v>
      </c>
      <c r="B608" s="37" t="s">
        <v>910</v>
      </c>
      <c r="C608" s="37" t="s">
        <v>932</v>
      </c>
      <c r="D608" s="37" t="s">
        <v>912</v>
      </c>
      <c r="E608" s="37" t="s">
        <v>169</v>
      </c>
      <c r="F608" s="37" t="s">
        <v>933</v>
      </c>
      <c r="G608" s="38" t="s">
        <v>914</v>
      </c>
      <c r="H608" s="92"/>
      <c r="I608" s="38" t="s">
        <v>987</v>
      </c>
      <c r="J608" s="38" t="s">
        <v>1006</v>
      </c>
      <c r="K608" s="37" t="s">
        <v>949</v>
      </c>
      <c r="L608" s="37" t="s">
        <v>80</v>
      </c>
      <c r="M608" s="37" t="s">
        <v>918</v>
      </c>
      <c r="N608" s="37" t="s">
        <v>919</v>
      </c>
      <c r="O608" s="39" t="s">
        <v>1009</v>
      </c>
      <c r="P608" s="37" t="s">
        <v>82</v>
      </c>
      <c r="Q608" s="40">
        <v>44242</v>
      </c>
      <c r="R608" s="40"/>
      <c r="S608" s="40">
        <v>44256</v>
      </c>
      <c r="T608" s="37">
        <v>10</v>
      </c>
      <c r="U608" s="41" t="s">
        <v>83</v>
      </c>
      <c r="V608" s="110">
        <v>65000000</v>
      </c>
      <c r="W608" s="41">
        <v>6500000</v>
      </c>
      <c r="X608" s="73">
        <v>65000000</v>
      </c>
      <c r="Y608" s="38" t="s">
        <v>42</v>
      </c>
      <c r="Z608" s="38" t="s">
        <v>47</v>
      </c>
      <c r="AA608" s="122" t="s">
        <v>1522</v>
      </c>
      <c r="AB608" s="119">
        <v>697</v>
      </c>
      <c r="AC608" s="42" t="s">
        <v>175</v>
      </c>
      <c r="AD608" s="151" t="s">
        <v>176</v>
      </c>
      <c r="AE608" s="41" t="s">
        <v>1344</v>
      </c>
      <c r="AF608" s="37" t="s">
        <v>76</v>
      </c>
    </row>
    <row r="609" spans="1:32" s="8" customFormat="1" ht="19.5" customHeight="1" x14ac:dyDescent="0.2">
      <c r="A609" s="37">
        <v>442</v>
      </c>
      <c r="B609" s="37" t="s">
        <v>910</v>
      </c>
      <c r="C609" s="37" t="s">
        <v>932</v>
      </c>
      <c r="D609" s="37" t="s">
        <v>912</v>
      </c>
      <c r="E609" s="37" t="s">
        <v>169</v>
      </c>
      <c r="F609" s="37" t="s">
        <v>933</v>
      </c>
      <c r="G609" s="38" t="s">
        <v>914</v>
      </c>
      <c r="H609" s="92"/>
      <c r="I609" s="38" t="s">
        <v>987</v>
      </c>
      <c r="J609" s="38" t="s">
        <v>1509</v>
      </c>
      <c r="K609" s="37" t="s">
        <v>949</v>
      </c>
      <c r="L609" s="37" t="s">
        <v>80</v>
      </c>
      <c r="M609" s="37" t="s">
        <v>957</v>
      </c>
      <c r="N609" s="37">
        <v>81112205</v>
      </c>
      <c r="O609" s="39" t="s">
        <v>1010</v>
      </c>
      <c r="P609" s="37"/>
      <c r="Q609" s="40">
        <v>44330</v>
      </c>
      <c r="R609" s="40"/>
      <c r="S609" s="40">
        <v>44348</v>
      </c>
      <c r="T609" s="37">
        <v>4</v>
      </c>
      <c r="U609" s="41" t="s">
        <v>144</v>
      </c>
      <c r="V609" s="110">
        <v>115300000</v>
      </c>
      <c r="W609" s="41"/>
      <c r="X609" s="73">
        <v>115300000</v>
      </c>
      <c r="Y609" s="38" t="s">
        <v>42</v>
      </c>
      <c r="Z609" s="38" t="s">
        <v>47</v>
      </c>
      <c r="AA609" s="122" t="s">
        <v>1522</v>
      </c>
      <c r="AB609" s="119">
        <v>698</v>
      </c>
      <c r="AC609" s="42" t="s">
        <v>175</v>
      </c>
      <c r="AD609" s="151" t="s">
        <v>176</v>
      </c>
      <c r="AE609" s="41" t="s">
        <v>931</v>
      </c>
      <c r="AF609" s="37" t="s">
        <v>76</v>
      </c>
    </row>
    <row r="610" spans="1:32" s="8" customFormat="1" ht="19.5" customHeight="1" x14ac:dyDescent="0.2">
      <c r="A610" s="37">
        <v>443</v>
      </c>
      <c r="B610" s="37" t="s">
        <v>910</v>
      </c>
      <c r="C610" s="37" t="s">
        <v>932</v>
      </c>
      <c r="D610" s="37" t="s">
        <v>912</v>
      </c>
      <c r="E610" s="37" t="s">
        <v>169</v>
      </c>
      <c r="F610" s="37" t="s">
        <v>933</v>
      </c>
      <c r="G610" s="38" t="s">
        <v>914</v>
      </c>
      <c r="H610" s="92"/>
      <c r="I610" s="38" t="s">
        <v>987</v>
      </c>
      <c r="J610" s="38" t="s">
        <v>1510</v>
      </c>
      <c r="K610" s="37" t="s">
        <v>949</v>
      </c>
      <c r="L610" s="37" t="s">
        <v>80</v>
      </c>
      <c r="M610" s="37" t="s">
        <v>957</v>
      </c>
      <c r="N610" s="37" t="s">
        <v>1011</v>
      </c>
      <c r="O610" s="39" t="s">
        <v>1012</v>
      </c>
      <c r="P610" s="37"/>
      <c r="Q610" s="40">
        <v>44418</v>
      </c>
      <c r="R610" s="40"/>
      <c r="S610" s="40">
        <v>44465</v>
      </c>
      <c r="T610" s="37">
        <v>4</v>
      </c>
      <c r="U610" s="41" t="s">
        <v>144</v>
      </c>
      <c r="V610" s="110">
        <v>78500000</v>
      </c>
      <c r="W610" s="41"/>
      <c r="X610" s="73">
        <v>78500000</v>
      </c>
      <c r="Y610" s="38" t="s">
        <v>42</v>
      </c>
      <c r="Z610" s="38" t="s">
        <v>47</v>
      </c>
      <c r="AA610" s="122" t="s">
        <v>1522</v>
      </c>
      <c r="AB610" s="119">
        <v>699</v>
      </c>
      <c r="AC610" s="42" t="s">
        <v>175</v>
      </c>
      <c r="AD610" s="151" t="s">
        <v>176</v>
      </c>
      <c r="AE610" s="41" t="s">
        <v>931</v>
      </c>
      <c r="AF610" s="37" t="s">
        <v>76</v>
      </c>
    </row>
    <row r="611" spans="1:32" s="8" customFormat="1" ht="19.5" customHeight="1" x14ac:dyDescent="0.2">
      <c r="A611" s="37">
        <v>444</v>
      </c>
      <c r="B611" s="37" t="s">
        <v>910</v>
      </c>
      <c r="C611" s="37" t="s">
        <v>932</v>
      </c>
      <c r="D611" s="37" t="s">
        <v>912</v>
      </c>
      <c r="E611" s="37" t="s">
        <v>169</v>
      </c>
      <c r="F611" s="37" t="s">
        <v>933</v>
      </c>
      <c r="G611" s="38" t="s">
        <v>914</v>
      </c>
      <c r="H611" s="92"/>
      <c r="I611" s="38" t="s">
        <v>987</v>
      </c>
      <c r="J611" s="38" t="s">
        <v>1511</v>
      </c>
      <c r="K611" s="37" t="s">
        <v>949</v>
      </c>
      <c r="L611" s="37" t="s">
        <v>80</v>
      </c>
      <c r="M611" s="37" t="s">
        <v>957</v>
      </c>
      <c r="N611" s="37">
        <v>81112215</v>
      </c>
      <c r="O611" s="39" t="s">
        <v>1013</v>
      </c>
      <c r="P611" s="37"/>
      <c r="Q611" s="40">
        <v>44235</v>
      </c>
      <c r="R611" s="40"/>
      <c r="S611" s="40">
        <v>44270</v>
      </c>
      <c r="T611" s="37">
        <v>6</v>
      </c>
      <c r="U611" s="41" t="s">
        <v>144</v>
      </c>
      <c r="V611" s="110">
        <f>190780325-136423221</f>
        <v>54357104</v>
      </c>
      <c r="W611" s="41"/>
      <c r="X611" s="73">
        <v>0</v>
      </c>
      <c r="Y611" s="38" t="s">
        <v>42</v>
      </c>
      <c r="Z611" s="38" t="s">
        <v>47</v>
      </c>
      <c r="AA611" s="122" t="s">
        <v>1522</v>
      </c>
      <c r="AB611" s="119">
        <v>700</v>
      </c>
      <c r="AC611" s="42" t="s">
        <v>175</v>
      </c>
      <c r="AD611" s="151" t="s">
        <v>176</v>
      </c>
      <c r="AE611" s="41" t="s">
        <v>931</v>
      </c>
      <c r="AF611" s="37" t="s">
        <v>76</v>
      </c>
    </row>
    <row r="612" spans="1:32" s="8" customFormat="1" ht="19.5" customHeight="1" x14ac:dyDescent="0.2">
      <c r="A612" s="37">
        <v>445</v>
      </c>
      <c r="B612" s="37" t="s">
        <v>910</v>
      </c>
      <c r="C612" s="37" t="s">
        <v>932</v>
      </c>
      <c r="D612" s="37" t="s">
        <v>912</v>
      </c>
      <c r="E612" s="37" t="s">
        <v>169</v>
      </c>
      <c r="F612" s="37" t="s">
        <v>933</v>
      </c>
      <c r="G612" s="38" t="s">
        <v>914</v>
      </c>
      <c r="H612" s="92"/>
      <c r="I612" s="38" t="s">
        <v>987</v>
      </c>
      <c r="J612" s="38" t="s">
        <v>1014</v>
      </c>
      <c r="K612" s="37" t="s">
        <v>949</v>
      </c>
      <c r="L612" s="37" t="s">
        <v>80</v>
      </c>
      <c r="M612" s="37" t="s">
        <v>957</v>
      </c>
      <c r="N612" s="37">
        <v>81112400</v>
      </c>
      <c r="O612" s="39" t="s">
        <v>1015</v>
      </c>
      <c r="P612" s="37"/>
      <c r="Q612" s="40">
        <v>44249</v>
      </c>
      <c r="R612" s="40"/>
      <c r="S612" s="40">
        <v>44289</v>
      </c>
      <c r="T612" s="37">
        <v>12</v>
      </c>
      <c r="U612" s="41" t="s">
        <v>144</v>
      </c>
      <c r="V612" s="110">
        <v>250000000</v>
      </c>
      <c r="W612" s="41"/>
      <c r="X612" s="73">
        <v>250000000</v>
      </c>
      <c r="Y612" s="38" t="s">
        <v>42</v>
      </c>
      <c r="Z612" s="38" t="s">
        <v>47</v>
      </c>
      <c r="AA612" s="122" t="s">
        <v>1522</v>
      </c>
      <c r="AB612" s="119">
        <v>701</v>
      </c>
      <c r="AC612" s="42" t="s">
        <v>175</v>
      </c>
      <c r="AD612" s="151" t="s">
        <v>176</v>
      </c>
      <c r="AE612" s="41" t="s">
        <v>931</v>
      </c>
      <c r="AF612" s="37" t="s">
        <v>76</v>
      </c>
    </row>
    <row r="613" spans="1:32" s="8" customFormat="1" ht="19.5" customHeight="1" x14ac:dyDescent="0.2">
      <c r="A613" s="37">
        <v>446</v>
      </c>
      <c r="B613" s="37" t="s">
        <v>910</v>
      </c>
      <c r="C613" s="37" t="s">
        <v>932</v>
      </c>
      <c r="D613" s="37" t="s">
        <v>912</v>
      </c>
      <c r="E613" s="37" t="s">
        <v>169</v>
      </c>
      <c r="F613" s="37" t="s">
        <v>933</v>
      </c>
      <c r="G613" s="38" t="s">
        <v>914</v>
      </c>
      <c r="H613" s="92"/>
      <c r="I613" s="38" t="s">
        <v>987</v>
      </c>
      <c r="J613" s="38" t="s">
        <v>1505</v>
      </c>
      <c r="K613" s="37" t="s">
        <v>949</v>
      </c>
      <c r="L613" s="37" t="s">
        <v>80</v>
      </c>
      <c r="M613" s="37" t="s">
        <v>957</v>
      </c>
      <c r="N613" s="37">
        <v>72151500</v>
      </c>
      <c r="O613" s="39" t="s">
        <v>1016</v>
      </c>
      <c r="P613" s="37"/>
      <c r="Q613" s="40">
        <v>44348</v>
      </c>
      <c r="R613" s="40"/>
      <c r="S613" s="40">
        <v>44392</v>
      </c>
      <c r="T613" s="37">
        <v>8</v>
      </c>
      <c r="U613" s="41" t="s">
        <v>156</v>
      </c>
      <c r="V613" s="110">
        <v>72100000</v>
      </c>
      <c r="W613" s="41"/>
      <c r="X613" s="73">
        <v>72100000</v>
      </c>
      <c r="Y613" s="38" t="s">
        <v>42</v>
      </c>
      <c r="Z613" s="38" t="s">
        <v>47</v>
      </c>
      <c r="AA613" s="122" t="s">
        <v>1522</v>
      </c>
      <c r="AB613" s="119">
        <v>702</v>
      </c>
      <c r="AC613" s="42" t="s">
        <v>175</v>
      </c>
      <c r="AD613" s="151" t="s">
        <v>176</v>
      </c>
      <c r="AE613" s="41" t="s">
        <v>931</v>
      </c>
      <c r="AF613" s="37" t="s">
        <v>76</v>
      </c>
    </row>
    <row r="614" spans="1:32" s="8" customFormat="1" ht="19.5" customHeight="1" x14ac:dyDescent="0.2">
      <c r="A614" s="37">
        <v>447</v>
      </c>
      <c r="B614" s="37" t="s">
        <v>910</v>
      </c>
      <c r="C614" s="37" t="s">
        <v>932</v>
      </c>
      <c r="D614" s="37" t="s">
        <v>912</v>
      </c>
      <c r="E614" s="37" t="s">
        <v>169</v>
      </c>
      <c r="F614" s="37" t="s">
        <v>933</v>
      </c>
      <c r="G614" s="38" t="s">
        <v>914</v>
      </c>
      <c r="H614" s="92"/>
      <c r="I614" s="38" t="s">
        <v>987</v>
      </c>
      <c r="J614" s="38" t="s">
        <v>1504</v>
      </c>
      <c r="K614" s="37" t="s">
        <v>949</v>
      </c>
      <c r="L614" s="37" t="s">
        <v>80</v>
      </c>
      <c r="M614" s="37" t="s">
        <v>957</v>
      </c>
      <c r="N614" s="37">
        <v>72101500</v>
      </c>
      <c r="O614" s="39" t="s">
        <v>1017</v>
      </c>
      <c r="P614" s="37"/>
      <c r="Q614" s="40">
        <v>44378</v>
      </c>
      <c r="R614" s="40"/>
      <c r="S614" s="40">
        <v>44440</v>
      </c>
      <c r="T614" s="37">
        <v>10</v>
      </c>
      <c r="U614" s="41" t="s">
        <v>139</v>
      </c>
      <c r="V614" s="110">
        <v>30000000</v>
      </c>
      <c r="W614" s="41"/>
      <c r="X614" s="73">
        <v>30000000</v>
      </c>
      <c r="Y614" s="38" t="s">
        <v>42</v>
      </c>
      <c r="Z614" s="38" t="s">
        <v>47</v>
      </c>
      <c r="AA614" s="122" t="s">
        <v>1522</v>
      </c>
      <c r="AB614" s="119">
        <v>703</v>
      </c>
      <c r="AC614" s="42" t="s">
        <v>175</v>
      </c>
      <c r="AD614" s="151" t="s">
        <v>176</v>
      </c>
      <c r="AE614" s="41" t="s">
        <v>931</v>
      </c>
      <c r="AF614" s="37" t="s">
        <v>76</v>
      </c>
    </row>
    <row r="615" spans="1:32" s="8" customFormat="1" ht="19.5" customHeight="1" x14ac:dyDescent="0.2">
      <c r="A615" s="37">
        <v>448</v>
      </c>
      <c r="B615" s="37" t="s">
        <v>910</v>
      </c>
      <c r="C615" s="37" t="s">
        <v>932</v>
      </c>
      <c r="D615" s="37" t="s">
        <v>912</v>
      </c>
      <c r="E615" s="37" t="s">
        <v>169</v>
      </c>
      <c r="F615" s="37" t="s">
        <v>933</v>
      </c>
      <c r="G615" s="38" t="s">
        <v>914</v>
      </c>
      <c r="H615" s="92"/>
      <c r="I615" s="38" t="s">
        <v>987</v>
      </c>
      <c r="J615" s="38" t="s">
        <v>1506</v>
      </c>
      <c r="K615" s="37" t="s">
        <v>949</v>
      </c>
      <c r="L615" s="37" t="s">
        <v>80</v>
      </c>
      <c r="M615" s="37" t="s">
        <v>957</v>
      </c>
      <c r="N615" s="37">
        <v>72151600</v>
      </c>
      <c r="O615" s="39" t="s">
        <v>1018</v>
      </c>
      <c r="P615" s="37"/>
      <c r="Q615" s="40">
        <v>44365</v>
      </c>
      <c r="R615" s="40"/>
      <c r="S615" s="40">
        <v>44409</v>
      </c>
      <c r="T615" s="37">
        <v>10</v>
      </c>
      <c r="U615" s="41" t="s">
        <v>156</v>
      </c>
      <c r="V615" s="110">
        <v>70000000</v>
      </c>
      <c r="W615" s="41"/>
      <c r="X615" s="73">
        <v>70000000</v>
      </c>
      <c r="Y615" s="38" t="s">
        <v>42</v>
      </c>
      <c r="Z615" s="38" t="s">
        <v>47</v>
      </c>
      <c r="AA615" s="122" t="s">
        <v>1522</v>
      </c>
      <c r="AB615" s="119">
        <v>704</v>
      </c>
      <c r="AC615" s="42" t="s">
        <v>175</v>
      </c>
      <c r="AD615" s="151" t="s">
        <v>176</v>
      </c>
      <c r="AE615" s="41" t="s">
        <v>931</v>
      </c>
      <c r="AF615" s="37" t="s">
        <v>76</v>
      </c>
    </row>
    <row r="616" spans="1:32" s="8" customFormat="1" ht="19.5" customHeight="1" x14ac:dyDescent="0.2">
      <c r="A616" s="37">
        <v>449</v>
      </c>
      <c r="B616" s="37" t="s">
        <v>910</v>
      </c>
      <c r="C616" s="37" t="s">
        <v>932</v>
      </c>
      <c r="D616" s="37" t="s">
        <v>912</v>
      </c>
      <c r="E616" s="37" t="s">
        <v>169</v>
      </c>
      <c r="F616" s="37" t="s">
        <v>933</v>
      </c>
      <c r="G616" s="38" t="s">
        <v>914</v>
      </c>
      <c r="H616" s="92"/>
      <c r="I616" s="38" t="s">
        <v>987</v>
      </c>
      <c r="J616" s="38" t="s">
        <v>1508</v>
      </c>
      <c r="K616" s="37" t="s">
        <v>949</v>
      </c>
      <c r="L616" s="37" t="s">
        <v>80</v>
      </c>
      <c r="M616" s="37" t="s">
        <v>918</v>
      </c>
      <c r="N616" s="37" t="s">
        <v>919</v>
      </c>
      <c r="O616" s="39" t="s">
        <v>1019</v>
      </c>
      <c r="P616" s="37" t="s">
        <v>82</v>
      </c>
      <c r="Q616" s="40">
        <v>44242</v>
      </c>
      <c r="R616" s="40"/>
      <c r="S616" s="40">
        <v>44256</v>
      </c>
      <c r="T616" s="37">
        <v>10</v>
      </c>
      <c r="U616" s="41" t="s">
        <v>83</v>
      </c>
      <c r="V616" s="110">
        <v>30000000</v>
      </c>
      <c r="W616" s="41">
        <v>3000000</v>
      </c>
      <c r="X616" s="73">
        <v>30000000</v>
      </c>
      <c r="Y616" s="38" t="s">
        <v>42</v>
      </c>
      <c r="Z616" s="38" t="s">
        <v>47</v>
      </c>
      <c r="AA616" s="122" t="s">
        <v>1522</v>
      </c>
      <c r="AB616" s="119">
        <v>705</v>
      </c>
      <c r="AC616" s="42" t="s">
        <v>175</v>
      </c>
      <c r="AD616" s="151" t="s">
        <v>176</v>
      </c>
      <c r="AE616" s="41" t="s">
        <v>1344</v>
      </c>
      <c r="AF616" s="37" t="s">
        <v>76</v>
      </c>
    </row>
    <row r="617" spans="1:32" s="8" customFormat="1" ht="19.5" customHeight="1" x14ac:dyDescent="0.2">
      <c r="A617" s="37">
        <v>450</v>
      </c>
      <c r="B617" s="37" t="s">
        <v>910</v>
      </c>
      <c r="C617" s="37" t="s">
        <v>932</v>
      </c>
      <c r="D617" s="37" t="s">
        <v>912</v>
      </c>
      <c r="E617" s="37" t="s">
        <v>169</v>
      </c>
      <c r="F617" s="37" t="s">
        <v>933</v>
      </c>
      <c r="G617" s="38" t="s">
        <v>914</v>
      </c>
      <c r="H617" s="92"/>
      <c r="I617" s="38" t="s">
        <v>987</v>
      </c>
      <c r="J617" s="38" t="s">
        <v>1508</v>
      </c>
      <c r="K617" s="37" t="s">
        <v>949</v>
      </c>
      <c r="L617" s="37" t="s">
        <v>80</v>
      </c>
      <c r="M617" s="37" t="s">
        <v>918</v>
      </c>
      <c r="N617" s="37" t="s">
        <v>919</v>
      </c>
      <c r="O617" s="39" t="s">
        <v>1020</v>
      </c>
      <c r="P617" s="37" t="s">
        <v>82</v>
      </c>
      <c r="Q617" s="40">
        <v>44214</v>
      </c>
      <c r="R617" s="40"/>
      <c r="S617" s="40">
        <v>44228</v>
      </c>
      <c r="T617" s="37">
        <v>12</v>
      </c>
      <c r="U617" s="41" t="s">
        <v>83</v>
      </c>
      <c r="V617" s="110">
        <v>48000000</v>
      </c>
      <c r="W617" s="41">
        <v>4000000</v>
      </c>
      <c r="X617" s="73">
        <v>48000000</v>
      </c>
      <c r="Y617" s="38" t="s">
        <v>42</v>
      </c>
      <c r="Z617" s="38" t="s">
        <v>47</v>
      </c>
      <c r="AA617" s="122" t="s">
        <v>1522</v>
      </c>
      <c r="AB617" s="119">
        <v>706</v>
      </c>
      <c r="AC617" s="42" t="s">
        <v>175</v>
      </c>
      <c r="AD617" s="151" t="s">
        <v>176</v>
      </c>
      <c r="AE617" s="41" t="s">
        <v>1344</v>
      </c>
      <c r="AF617" s="37" t="s">
        <v>76</v>
      </c>
    </row>
    <row r="618" spans="1:32" s="8" customFormat="1" ht="19.5" customHeight="1" x14ac:dyDescent="0.2">
      <c r="A618" s="37">
        <v>628</v>
      </c>
      <c r="B618" s="37" t="s">
        <v>910</v>
      </c>
      <c r="C618" s="37" t="s">
        <v>932</v>
      </c>
      <c r="D618" s="37" t="s">
        <v>912</v>
      </c>
      <c r="E618" s="37" t="s">
        <v>169</v>
      </c>
      <c r="F618" s="37" t="s">
        <v>933</v>
      </c>
      <c r="G618" s="38" t="s">
        <v>914</v>
      </c>
      <c r="H618" s="92"/>
      <c r="I618" s="38" t="s">
        <v>987</v>
      </c>
      <c r="J618" s="38" t="s">
        <v>1508</v>
      </c>
      <c r="K618" s="37" t="s">
        <v>949</v>
      </c>
      <c r="L618" s="37" t="s">
        <v>80</v>
      </c>
      <c r="M618" s="37" t="s">
        <v>918</v>
      </c>
      <c r="N618" s="37">
        <v>80111612</v>
      </c>
      <c r="O618" s="39" t="s">
        <v>1021</v>
      </c>
      <c r="P618" s="37" t="s">
        <v>1461</v>
      </c>
      <c r="Q618" s="40">
        <v>44208</v>
      </c>
      <c r="R618" s="40"/>
      <c r="S618" s="40">
        <v>44214</v>
      </c>
      <c r="T618" s="37">
        <v>11.5</v>
      </c>
      <c r="U618" s="41" t="s">
        <v>83</v>
      </c>
      <c r="V618" s="110">
        <v>32200000</v>
      </c>
      <c r="W618" s="41">
        <v>2800000</v>
      </c>
      <c r="X618" s="73">
        <v>32200000</v>
      </c>
      <c r="Y618" s="38" t="s">
        <v>42</v>
      </c>
      <c r="Z618" s="38" t="s">
        <v>47</v>
      </c>
      <c r="AA618" s="122" t="s">
        <v>1522</v>
      </c>
      <c r="AB618" s="119">
        <v>707</v>
      </c>
      <c r="AC618" s="42" t="s">
        <v>175</v>
      </c>
      <c r="AD618" s="151" t="s">
        <v>176</v>
      </c>
      <c r="AE618" s="41" t="s">
        <v>1344</v>
      </c>
      <c r="AF618" s="37" t="s">
        <v>76</v>
      </c>
    </row>
    <row r="619" spans="1:32" s="8" customFormat="1" ht="19.5" customHeight="1" x14ac:dyDescent="0.2">
      <c r="A619" s="37">
        <v>451</v>
      </c>
      <c r="B619" s="37" t="s">
        <v>910</v>
      </c>
      <c r="C619" s="37" t="s">
        <v>932</v>
      </c>
      <c r="D619" s="37" t="s">
        <v>912</v>
      </c>
      <c r="E619" s="37" t="s">
        <v>169</v>
      </c>
      <c r="F619" s="37" t="s">
        <v>933</v>
      </c>
      <c r="G619" s="38" t="s">
        <v>914</v>
      </c>
      <c r="H619" s="92"/>
      <c r="I619" s="38" t="s">
        <v>987</v>
      </c>
      <c r="J619" s="38" t="s">
        <v>1022</v>
      </c>
      <c r="K619" s="37" t="s">
        <v>949</v>
      </c>
      <c r="L619" s="37" t="s">
        <v>80</v>
      </c>
      <c r="M619" s="37" t="s">
        <v>957</v>
      </c>
      <c r="N619" s="37">
        <v>81111700</v>
      </c>
      <c r="O619" s="39" t="s">
        <v>1023</v>
      </c>
      <c r="P619" s="37"/>
      <c r="Q619" s="40">
        <v>44454</v>
      </c>
      <c r="R619" s="40"/>
      <c r="S619" s="40">
        <v>44501</v>
      </c>
      <c r="T619" s="37">
        <v>2</v>
      </c>
      <c r="U619" s="41" t="s">
        <v>139</v>
      </c>
      <c r="V619" s="110">
        <v>18000000</v>
      </c>
      <c r="W619" s="41"/>
      <c r="X619" s="73">
        <v>18000000</v>
      </c>
      <c r="Y619" s="38" t="s">
        <v>42</v>
      </c>
      <c r="Z619" s="38" t="s">
        <v>47</v>
      </c>
      <c r="AA619" s="122" t="s">
        <v>1522</v>
      </c>
      <c r="AB619" s="119">
        <v>708</v>
      </c>
      <c r="AC619" s="42" t="s">
        <v>175</v>
      </c>
      <c r="AD619" s="151" t="s">
        <v>176</v>
      </c>
      <c r="AE619" s="41" t="s">
        <v>931</v>
      </c>
      <c r="AF619" s="37" t="s">
        <v>76</v>
      </c>
    </row>
    <row r="620" spans="1:32" s="8" customFormat="1" ht="19.5" customHeight="1" x14ac:dyDescent="0.2">
      <c r="A620" s="37">
        <v>452</v>
      </c>
      <c r="B620" s="37" t="s">
        <v>910</v>
      </c>
      <c r="C620" s="37" t="s">
        <v>932</v>
      </c>
      <c r="D620" s="37" t="s">
        <v>912</v>
      </c>
      <c r="E620" s="37" t="s">
        <v>169</v>
      </c>
      <c r="F620" s="37" t="s">
        <v>933</v>
      </c>
      <c r="G620" s="38" t="s">
        <v>914</v>
      </c>
      <c r="H620" s="92"/>
      <c r="I620" s="38" t="s">
        <v>987</v>
      </c>
      <c r="J620" s="38" t="s">
        <v>1024</v>
      </c>
      <c r="K620" s="37" t="s">
        <v>949</v>
      </c>
      <c r="L620" s="37" t="s">
        <v>80</v>
      </c>
      <c r="M620" s="37" t="s">
        <v>957</v>
      </c>
      <c r="N620" s="37">
        <v>81112205</v>
      </c>
      <c r="O620" s="39" t="s">
        <v>1025</v>
      </c>
      <c r="P620" s="37"/>
      <c r="Q620" s="40">
        <v>44409</v>
      </c>
      <c r="R620" s="40"/>
      <c r="S620" s="40">
        <v>44440</v>
      </c>
      <c r="T620" s="37">
        <v>2</v>
      </c>
      <c r="U620" s="41" t="s">
        <v>139</v>
      </c>
      <c r="V620" s="110">
        <v>35000000</v>
      </c>
      <c r="W620" s="41"/>
      <c r="X620" s="73">
        <v>35000000</v>
      </c>
      <c r="Y620" s="38" t="s">
        <v>42</v>
      </c>
      <c r="Z620" s="38" t="s">
        <v>47</v>
      </c>
      <c r="AA620" s="122" t="s">
        <v>1522</v>
      </c>
      <c r="AB620" s="119">
        <v>709</v>
      </c>
      <c r="AC620" s="42" t="s">
        <v>175</v>
      </c>
      <c r="AD620" s="151" t="s">
        <v>176</v>
      </c>
      <c r="AE620" s="41" t="s">
        <v>931</v>
      </c>
      <c r="AF620" s="37" t="s">
        <v>76</v>
      </c>
    </row>
    <row r="621" spans="1:32" s="8" customFormat="1" ht="19.5" customHeight="1" x14ac:dyDescent="0.2">
      <c r="A621" s="37">
        <v>453</v>
      </c>
      <c r="B621" s="37" t="s">
        <v>910</v>
      </c>
      <c r="C621" s="37" t="s">
        <v>932</v>
      </c>
      <c r="D621" s="37" t="s">
        <v>912</v>
      </c>
      <c r="E621" s="37" t="s">
        <v>169</v>
      </c>
      <c r="F621" s="37" t="s">
        <v>933</v>
      </c>
      <c r="G621" s="38" t="s">
        <v>914</v>
      </c>
      <c r="H621" s="92"/>
      <c r="I621" s="38" t="s">
        <v>987</v>
      </c>
      <c r="J621" s="38" t="s">
        <v>1026</v>
      </c>
      <c r="K621" s="37" t="s">
        <v>949</v>
      </c>
      <c r="L621" s="37" t="s">
        <v>80</v>
      </c>
      <c r="M621" s="37" t="s">
        <v>957</v>
      </c>
      <c r="N621" s="37" t="s">
        <v>1027</v>
      </c>
      <c r="O621" s="39" t="s">
        <v>1028</v>
      </c>
      <c r="P621" s="37"/>
      <c r="Q621" s="40">
        <v>44348</v>
      </c>
      <c r="R621" s="40"/>
      <c r="S621" s="40">
        <v>44378</v>
      </c>
      <c r="T621" s="37">
        <v>12</v>
      </c>
      <c r="U621" s="41" t="s">
        <v>156</v>
      </c>
      <c r="V621" s="110">
        <v>60172000</v>
      </c>
      <c r="W621" s="41"/>
      <c r="X621" s="73">
        <v>60172000</v>
      </c>
      <c r="Y621" s="38" t="s">
        <v>42</v>
      </c>
      <c r="Z621" s="38" t="s">
        <v>47</v>
      </c>
      <c r="AA621" s="122" t="s">
        <v>1522</v>
      </c>
      <c r="AB621" s="119">
        <v>710</v>
      </c>
      <c r="AC621" s="42" t="s">
        <v>175</v>
      </c>
      <c r="AD621" s="151" t="s">
        <v>176</v>
      </c>
      <c r="AE621" s="41" t="s">
        <v>931</v>
      </c>
      <c r="AF621" s="37" t="s">
        <v>76</v>
      </c>
    </row>
    <row r="622" spans="1:32" s="8" customFormat="1" ht="19.5" customHeight="1" x14ac:dyDescent="0.2">
      <c r="A622" s="37">
        <v>457</v>
      </c>
      <c r="B622" s="37" t="s">
        <v>910</v>
      </c>
      <c r="C622" s="37" t="s">
        <v>932</v>
      </c>
      <c r="D622" s="37" t="s">
        <v>912</v>
      </c>
      <c r="E622" s="37" t="s">
        <v>169</v>
      </c>
      <c r="F622" s="37" t="s">
        <v>933</v>
      </c>
      <c r="G622" s="38" t="s">
        <v>914</v>
      </c>
      <c r="H622" s="92">
        <v>788101172</v>
      </c>
      <c r="I622" s="38" t="s">
        <v>1029</v>
      </c>
      <c r="J622" s="38" t="s">
        <v>1030</v>
      </c>
      <c r="K622" s="37" t="s">
        <v>949</v>
      </c>
      <c r="L622" s="37" t="s">
        <v>80</v>
      </c>
      <c r="M622" s="37" t="s">
        <v>957</v>
      </c>
      <c r="N622" s="37" t="s">
        <v>1031</v>
      </c>
      <c r="O622" s="39" t="s">
        <v>1426</v>
      </c>
      <c r="P622" s="37"/>
      <c r="Q622" s="40">
        <v>44228</v>
      </c>
      <c r="R622" s="40"/>
      <c r="S622" s="40">
        <v>44258</v>
      </c>
      <c r="T622" s="37">
        <v>12</v>
      </c>
      <c r="U622" s="41" t="s">
        <v>365</v>
      </c>
      <c r="V622" s="110">
        <f>118101172+72923221</f>
        <v>191024393</v>
      </c>
      <c r="W622" s="41"/>
      <c r="X622" s="73">
        <f>118101172+72923221</f>
        <v>191024393</v>
      </c>
      <c r="Y622" s="38" t="s">
        <v>42</v>
      </c>
      <c r="Z622" s="38" t="s">
        <v>47</v>
      </c>
      <c r="AA622" s="122" t="s">
        <v>1522</v>
      </c>
      <c r="AB622" s="119">
        <v>714</v>
      </c>
      <c r="AC622" s="42" t="s">
        <v>175</v>
      </c>
      <c r="AD622" s="151" t="s">
        <v>176</v>
      </c>
      <c r="AE622" s="41" t="s">
        <v>931</v>
      </c>
      <c r="AF622" s="37" t="s">
        <v>76</v>
      </c>
    </row>
    <row r="623" spans="1:32" s="8" customFormat="1" ht="19.5" customHeight="1" x14ac:dyDescent="0.2">
      <c r="A623" s="37">
        <v>459</v>
      </c>
      <c r="B623" s="37" t="s">
        <v>910</v>
      </c>
      <c r="C623" s="37" t="s">
        <v>932</v>
      </c>
      <c r="D623" s="37" t="s">
        <v>912</v>
      </c>
      <c r="E623" s="37" t="s">
        <v>169</v>
      </c>
      <c r="F623" s="37" t="s">
        <v>933</v>
      </c>
      <c r="G623" s="38" t="s">
        <v>914</v>
      </c>
      <c r="H623" s="92"/>
      <c r="I623" s="38" t="s">
        <v>1029</v>
      </c>
      <c r="J623" s="38" t="s">
        <v>1032</v>
      </c>
      <c r="K623" s="37" t="s">
        <v>949</v>
      </c>
      <c r="L623" s="37" t="s">
        <v>80</v>
      </c>
      <c r="M623" s="37" t="s">
        <v>918</v>
      </c>
      <c r="N623" s="37" t="s">
        <v>919</v>
      </c>
      <c r="O623" s="39" t="s">
        <v>1033</v>
      </c>
      <c r="P623" s="37" t="s">
        <v>82</v>
      </c>
      <c r="Q623" s="40">
        <v>44235</v>
      </c>
      <c r="R623" s="40"/>
      <c r="S623" s="40">
        <v>44258</v>
      </c>
      <c r="T623" s="37">
        <v>10</v>
      </c>
      <c r="U623" s="41" t="s">
        <v>83</v>
      </c>
      <c r="V623" s="110">
        <v>65000000</v>
      </c>
      <c r="W623" s="41">
        <v>6500000</v>
      </c>
      <c r="X623" s="73">
        <v>65000000</v>
      </c>
      <c r="Y623" s="38" t="s">
        <v>42</v>
      </c>
      <c r="Z623" s="38" t="s">
        <v>47</v>
      </c>
      <c r="AA623" s="122" t="s">
        <v>1522</v>
      </c>
      <c r="AB623" s="119">
        <v>716</v>
      </c>
      <c r="AC623" s="42" t="s">
        <v>175</v>
      </c>
      <c r="AD623" s="151" t="s">
        <v>176</v>
      </c>
      <c r="AE623" s="41" t="s">
        <v>1344</v>
      </c>
      <c r="AF623" s="37" t="s">
        <v>76</v>
      </c>
    </row>
    <row r="624" spans="1:32" s="8" customFormat="1" ht="19.5" customHeight="1" x14ac:dyDescent="0.2">
      <c r="A624" s="37">
        <v>460</v>
      </c>
      <c r="B624" s="37" t="s">
        <v>910</v>
      </c>
      <c r="C624" s="37" t="s">
        <v>932</v>
      </c>
      <c r="D624" s="37" t="s">
        <v>912</v>
      </c>
      <c r="E624" s="37" t="s">
        <v>169</v>
      </c>
      <c r="F624" s="37" t="s">
        <v>933</v>
      </c>
      <c r="G624" s="38" t="s">
        <v>914</v>
      </c>
      <c r="H624" s="92"/>
      <c r="I624" s="38" t="s">
        <v>1029</v>
      </c>
      <c r="J624" s="38" t="s">
        <v>1034</v>
      </c>
      <c r="K624" s="37" t="s">
        <v>949</v>
      </c>
      <c r="L624" s="37" t="s">
        <v>80</v>
      </c>
      <c r="M624" s="37" t="s">
        <v>918</v>
      </c>
      <c r="N624" s="37" t="s">
        <v>919</v>
      </c>
      <c r="O624" s="39" t="s">
        <v>1035</v>
      </c>
      <c r="P624" s="37" t="s">
        <v>82</v>
      </c>
      <c r="Q624" s="40">
        <v>44235</v>
      </c>
      <c r="R624" s="40"/>
      <c r="S624" s="40">
        <v>44257</v>
      </c>
      <c r="T624" s="37">
        <v>10</v>
      </c>
      <c r="U624" s="41" t="s">
        <v>83</v>
      </c>
      <c r="V624" s="110">
        <v>65000000</v>
      </c>
      <c r="W624" s="41">
        <v>6500000</v>
      </c>
      <c r="X624" s="73">
        <v>65000000</v>
      </c>
      <c r="Y624" s="38" t="s">
        <v>42</v>
      </c>
      <c r="Z624" s="38" t="s">
        <v>47</v>
      </c>
      <c r="AA624" s="122" t="s">
        <v>1522</v>
      </c>
      <c r="AB624" s="119">
        <v>717</v>
      </c>
      <c r="AC624" s="42" t="s">
        <v>175</v>
      </c>
      <c r="AD624" s="151" t="s">
        <v>176</v>
      </c>
      <c r="AE624" s="41" t="s">
        <v>1344</v>
      </c>
      <c r="AF624" s="37" t="s">
        <v>76</v>
      </c>
    </row>
    <row r="625" spans="1:32" s="8" customFormat="1" ht="19.5" customHeight="1" x14ac:dyDescent="0.2">
      <c r="A625" s="37">
        <v>461</v>
      </c>
      <c r="B625" s="37" t="s">
        <v>910</v>
      </c>
      <c r="C625" s="37" t="s">
        <v>932</v>
      </c>
      <c r="D625" s="37" t="s">
        <v>912</v>
      </c>
      <c r="E625" s="37" t="s">
        <v>169</v>
      </c>
      <c r="F625" s="37" t="s">
        <v>933</v>
      </c>
      <c r="G625" s="38" t="s">
        <v>914</v>
      </c>
      <c r="H625" s="92"/>
      <c r="I625" s="38" t="s">
        <v>1029</v>
      </c>
      <c r="J625" s="38" t="s">
        <v>1034</v>
      </c>
      <c r="K625" s="37" t="s">
        <v>949</v>
      </c>
      <c r="L625" s="37" t="s">
        <v>80</v>
      </c>
      <c r="M625" s="37" t="s">
        <v>918</v>
      </c>
      <c r="N625" s="37" t="s">
        <v>919</v>
      </c>
      <c r="O625" s="39" t="s">
        <v>1036</v>
      </c>
      <c r="P625" s="37" t="s">
        <v>82</v>
      </c>
      <c r="Q625" s="40">
        <v>44242</v>
      </c>
      <c r="R625" s="40"/>
      <c r="S625" s="40">
        <v>44256</v>
      </c>
      <c r="T625" s="37">
        <v>10</v>
      </c>
      <c r="U625" s="41" t="s">
        <v>83</v>
      </c>
      <c r="V625" s="110">
        <v>50000000</v>
      </c>
      <c r="W625" s="41">
        <v>5000000</v>
      </c>
      <c r="X625" s="73">
        <v>50000000</v>
      </c>
      <c r="Y625" s="38" t="s">
        <v>42</v>
      </c>
      <c r="Z625" s="38" t="s">
        <v>47</v>
      </c>
      <c r="AA625" s="122" t="s">
        <v>1522</v>
      </c>
      <c r="AB625" s="119">
        <v>718</v>
      </c>
      <c r="AC625" s="42" t="s">
        <v>175</v>
      </c>
      <c r="AD625" s="151" t="s">
        <v>176</v>
      </c>
      <c r="AE625" s="41" t="s">
        <v>1344</v>
      </c>
      <c r="AF625" s="37" t="s">
        <v>76</v>
      </c>
    </row>
    <row r="626" spans="1:32" s="8" customFormat="1" ht="19.5" customHeight="1" x14ac:dyDescent="0.2">
      <c r="A626" s="37">
        <v>467</v>
      </c>
      <c r="B626" s="37" t="s">
        <v>910</v>
      </c>
      <c r="C626" s="37" t="s">
        <v>932</v>
      </c>
      <c r="D626" s="37" t="s">
        <v>912</v>
      </c>
      <c r="E626" s="37" t="s">
        <v>169</v>
      </c>
      <c r="F626" s="37" t="s">
        <v>933</v>
      </c>
      <c r="G626" s="38" t="s">
        <v>914</v>
      </c>
      <c r="H626" s="92">
        <v>71500000</v>
      </c>
      <c r="I626" s="38" t="s">
        <v>1037</v>
      </c>
      <c r="J626" s="38" t="s">
        <v>1038</v>
      </c>
      <c r="K626" s="37" t="s">
        <v>949</v>
      </c>
      <c r="L626" s="37" t="s">
        <v>80</v>
      </c>
      <c r="M626" s="37" t="s">
        <v>918</v>
      </c>
      <c r="N626" s="37" t="s">
        <v>919</v>
      </c>
      <c r="O626" s="39" t="s">
        <v>1039</v>
      </c>
      <c r="P626" s="37" t="s">
        <v>82</v>
      </c>
      <c r="Q626" s="40">
        <v>44214</v>
      </c>
      <c r="R626" s="40"/>
      <c r="S626" s="40">
        <v>44228</v>
      </c>
      <c r="T626" s="37">
        <v>11</v>
      </c>
      <c r="U626" s="41" t="s">
        <v>83</v>
      </c>
      <c r="V626" s="110">
        <v>71500000</v>
      </c>
      <c r="W626" s="41">
        <v>6500000</v>
      </c>
      <c r="X626" s="73">
        <v>71500000</v>
      </c>
      <c r="Y626" s="38" t="s">
        <v>42</v>
      </c>
      <c r="Z626" s="38" t="s">
        <v>47</v>
      </c>
      <c r="AA626" s="122" t="s">
        <v>1522</v>
      </c>
      <c r="AB626" s="119">
        <v>719</v>
      </c>
      <c r="AC626" s="42" t="s">
        <v>175</v>
      </c>
      <c r="AD626" s="151" t="s">
        <v>176</v>
      </c>
      <c r="AE626" s="41" t="s">
        <v>1344</v>
      </c>
      <c r="AF626" s="37" t="s">
        <v>76</v>
      </c>
    </row>
    <row r="627" spans="1:32" s="8" customFormat="1" ht="19.5" hidden="1" customHeight="1" x14ac:dyDescent="0.2">
      <c r="A627" s="11"/>
      <c r="B627" s="11" t="s">
        <v>910</v>
      </c>
      <c r="C627" s="11" t="s">
        <v>932</v>
      </c>
      <c r="D627" s="11" t="s">
        <v>912</v>
      </c>
      <c r="E627" s="11" t="s">
        <v>169</v>
      </c>
      <c r="F627" s="11" t="s">
        <v>933</v>
      </c>
      <c r="G627" s="12" t="s">
        <v>914</v>
      </c>
      <c r="H627" s="92"/>
      <c r="I627" s="12" t="s">
        <v>1037</v>
      </c>
      <c r="J627" s="12" t="s">
        <v>1040</v>
      </c>
      <c r="K627" s="14"/>
      <c r="L627" s="11" t="s">
        <v>80</v>
      </c>
      <c r="M627" s="11" t="s">
        <v>1041</v>
      </c>
      <c r="N627" s="11"/>
      <c r="O627" s="25"/>
      <c r="P627" s="16"/>
      <c r="Q627" s="17"/>
      <c r="R627" s="17"/>
      <c r="S627" s="17"/>
      <c r="T627" s="15"/>
      <c r="U627" s="18"/>
      <c r="V627" s="18"/>
      <c r="W627" s="18"/>
      <c r="X627" s="18"/>
      <c r="Y627" s="15"/>
      <c r="Z627" s="15"/>
      <c r="AA627" s="121" t="s">
        <v>1522</v>
      </c>
      <c r="AB627" s="118">
        <v>720</v>
      </c>
      <c r="AC627" s="89" t="s">
        <v>175</v>
      </c>
      <c r="AD627" s="29" t="s">
        <v>176</v>
      </c>
      <c r="AE627" s="18"/>
      <c r="AF627" s="27"/>
    </row>
    <row r="628" spans="1:32" s="8" customFormat="1" ht="19.5" customHeight="1" x14ac:dyDescent="0.2">
      <c r="A628" s="37">
        <v>463</v>
      </c>
      <c r="B628" s="37" t="s">
        <v>910</v>
      </c>
      <c r="C628" s="37" t="s">
        <v>932</v>
      </c>
      <c r="D628" s="37" t="s">
        <v>912</v>
      </c>
      <c r="E628" s="37" t="s">
        <v>169</v>
      </c>
      <c r="F628" s="37" t="s">
        <v>933</v>
      </c>
      <c r="G628" s="38" t="s">
        <v>914</v>
      </c>
      <c r="H628" s="92">
        <v>97500000</v>
      </c>
      <c r="I628" s="38" t="s">
        <v>1042</v>
      </c>
      <c r="J628" s="38" t="s">
        <v>1043</v>
      </c>
      <c r="K628" s="37" t="s">
        <v>949</v>
      </c>
      <c r="L628" s="37" t="s">
        <v>80</v>
      </c>
      <c r="M628" s="37" t="s">
        <v>918</v>
      </c>
      <c r="N628" s="37" t="s">
        <v>919</v>
      </c>
      <c r="O628" s="39" t="s">
        <v>1044</v>
      </c>
      <c r="P628" s="37" t="s">
        <v>82</v>
      </c>
      <c r="Q628" s="40">
        <v>44208</v>
      </c>
      <c r="R628" s="40"/>
      <c r="S628" s="40">
        <v>44215</v>
      </c>
      <c r="T628" s="37">
        <v>12</v>
      </c>
      <c r="U628" s="41" t="s">
        <v>83</v>
      </c>
      <c r="V628" s="110">
        <v>78000000</v>
      </c>
      <c r="W628" s="41">
        <v>6500000</v>
      </c>
      <c r="X628" s="73">
        <v>78000000</v>
      </c>
      <c r="Y628" s="38" t="s">
        <v>42</v>
      </c>
      <c r="Z628" s="38" t="s">
        <v>47</v>
      </c>
      <c r="AA628" s="122" t="s">
        <v>1522</v>
      </c>
      <c r="AB628" s="119">
        <v>721</v>
      </c>
      <c r="AC628" s="42" t="s">
        <v>175</v>
      </c>
      <c r="AD628" s="151" t="s">
        <v>176</v>
      </c>
      <c r="AE628" s="41" t="s">
        <v>1344</v>
      </c>
      <c r="AF628" s="37" t="s">
        <v>76</v>
      </c>
    </row>
    <row r="629" spans="1:32" s="8" customFormat="1" ht="19.5" hidden="1" customHeight="1" x14ac:dyDescent="0.2">
      <c r="A629" s="11"/>
      <c r="B629" s="11" t="s">
        <v>910</v>
      </c>
      <c r="C629" s="11" t="s">
        <v>932</v>
      </c>
      <c r="D629" s="11" t="s">
        <v>912</v>
      </c>
      <c r="E629" s="11" t="s">
        <v>169</v>
      </c>
      <c r="F629" s="11" t="s">
        <v>933</v>
      </c>
      <c r="G629" s="12" t="s">
        <v>914</v>
      </c>
      <c r="H629" s="92"/>
      <c r="I629" s="12" t="s">
        <v>1042</v>
      </c>
      <c r="J629" s="11" t="s">
        <v>1045</v>
      </c>
      <c r="K629" s="14" t="s">
        <v>949</v>
      </c>
      <c r="L629" s="11" t="s">
        <v>80</v>
      </c>
      <c r="M629" s="11"/>
      <c r="N629" s="11"/>
      <c r="O629" s="25"/>
      <c r="P629" s="16"/>
      <c r="Q629" s="17"/>
      <c r="R629" s="17"/>
      <c r="S629" s="17"/>
      <c r="T629" s="15"/>
      <c r="U629" s="18"/>
      <c r="V629" s="18"/>
      <c r="W629" s="18"/>
      <c r="X629" s="18"/>
      <c r="Y629" s="15"/>
      <c r="Z629" s="15"/>
      <c r="AA629" s="121" t="s">
        <v>1522</v>
      </c>
      <c r="AB629" s="118">
        <v>722</v>
      </c>
      <c r="AC629" s="89" t="s">
        <v>175</v>
      </c>
      <c r="AD629" s="29" t="s">
        <v>176</v>
      </c>
      <c r="AE629" s="18"/>
      <c r="AF629" s="27"/>
    </row>
    <row r="630" spans="1:32" s="8" customFormat="1" ht="19.5" hidden="1" customHeight="1" x14ac:dyDescent="0.2">
      <c r="A630" s="11"/>
      <c r="B630" s="11" t="s">
        <v>910</v>
      </c>
      <c r="C630" s="11" t="s">
        <v>932</v>
      </c>
      <c r="D630" s="11" t="s">
        <v>912</v>
      </c>
      <c r="E630" s="11" t="s">
        <v>169</v>
      </c>
      <c r="F630" s="11" t="s">
        <v>933</v>
      </c>
      <c r="G630" s="12" t="s">
        <v>914</v>
      </c>
      <c r="H630" s="92"/>
      <c r="I630" s="12" t="s">
        <v>1042</v>
      </c>
      <c r="J630" s="12" t="s">
        <v>1046</v>
      </c>
      <c r="K630" s="14"/>
      <c r="L630" s="11" t="s">
        <v>80</v>
      </c>
      <c r="M630" s="11"/>
      <c r="N630" s="11"/>
      <c r="O630" s="25"/>
      <c r="P630" s="16"/>
      <c r="Q630" s="17"/>
      <c r="R630" s="17"/>
      <c r="S630" s="17"/>
      <c r="T630" s="15"/>
      <c r="U630" s="18"/>
      <c r="V630" s="18"/>
      <c r="W630" s="18"/>
      <c r="X630" s="18"/>
      <c r="Y630" s="15"/>
      <c r="Z630" s="15"/>
      <c r="AA630" s="121" t="s">
        <v>1522</v>
      </c>
      <c r="AB630" s="118">
        <v>723</v>
      </c>
      <c r="AC630" s="89" t="s">
        <v>175</v>
      </c>
      <c r="AD630" s="29" t="s">
        <v>176</v>
      </c>
      <c r="AE630" s="18"/>
      <c r="AF630" s="27"/>
    </row>
    <row r="631" spans="1:32" s="8" customFormat="1" ht="19.5" hidden="1" customHeight="1" x14ac:dyDescent="0.2">
      <c r="A631" s="11"/>
      <c r="B631" s="11" t="s">
        <v>910</v>
      </c>
      <c r="C631" s="11" t="s">
        <v>932</v>
      </c>
      <c r="D631" s="11" t="s">
        <v>912</v>
      </c>
      <c r="E631" s="11" t="s">
        <v>169</v>
      </c>
      <c r="F631" s="11" t="s">
        <v>933</v>
      </c>
      <c r="G631" s="12" t="s">
        <v>914</v>
      </c>
      <c r="H631" s="92"/>
      <c r="I631" s="12" t="s">
        <v>1042</v>
      </c>
      <c r="J631" s="12" t="s">
        <v>1047</v>
      </c>
      <c r="K631" s="14"/>
      <c r="L631" s="11" t="s">
        <v>80</v>
      </c>
      <c r="M631" s="11"/>
      <c r="N631" s="11"/>
      <c r="O631" s="25"/>
      <c r="P631" s="16"/>
      <c r="Q631" s="17"/>
      <c r="R631" s="17"/>
      <c r="S631" s="17"/>
      <c r="T631" s="15"/>
      <c r="U631" s="18"/>
      <c r="V631" s="18"/>
      <c r="W631" s="18"/>
      <c r="X631" s="18"/>
      <c r="Y631" s="15"/>
      <c r="Z631" s="15"/>
      <c r="AA631" s="121" t="s">
        <v>1522</v>
      </c>
      <c r="AB631" s="118">
        <v>724</v>
      </c>
      <c r="AC631" s="89" t="s">
        <v>175</v>
      </c>
      <c r="AD631" s="29" t="s">
        <v>176</v>
      </c>
      <c r="AE631" s="18"/>
      <c r="AF631" s="27"/>
    </row>
    <row r="632" spans="1:32" s="8" customFormat="1" ht="19.5" customHeight="1" x14ac:dyDescent="0.2">
      <c r="A632" s="37">
        <v>464</v>
      </c>
      <c r="B632" s="37" t="s">
        <v>910</v>
      </c>
      <c r="C632" s="37" t="s">
        <v>932</v>
      </c>
      <c r="D632" s="37" t="s">
        <v>912</v>
      </c>
      <c r="E632" s="37" t="s">
        <v>169</v>
      </c>
      <c r="F632" s="37" t="s">
        <v>933</v>
      </c>
      <c r="G632" s="38" t="s">
        <v>914</v>
      </c>
      <c r="H632" s="92"/>
      <c r="I632" s="38" t="s">
        <v>1042</v>
      </c>
      <c r="J632" s="38" t="s">
        <v>1048</v>
      </c>
      <c r="K632" s="37" t="s">
        <v>949</v>
      </c>
      <c r="L632" s="37" t="s">
        <v>80</v>
      </c>
      <c r="M632" s="37" t="s">
        <v>918</v>
      </c>
      <c r="N632" s="37" t="s">
        <v>919</v>
      </c>
      <c r="O632" s="39" t="s">
        <v>1049</v>
      </c>
      <c r="P632" s="37" t="s">
        <v>1461</v>
      </c>
      <c r="Q632" s="40">
        <v>44214</v>
      </c>
      <c r="R632" s="40"/>
      <c r="S632" s="40">
        <v>44223</v>
      </c>
      <c r="T632" s="37">
        <v>6</v>
      </c>
      <c r="U632" s="41" t="s">
        <v>83</v>
      </c>
      <c r="V632" s="110">
        <v>19500000</v>
      </c>
      <c r="W632" s="41">
        <v>3250000</v>
      </c>
      <c r="X632" s="73">
        <v>19500000</v>
      </c>
      <c r="Y632" s="38" t="s">
        <v>42</v>
      </c>
      <c r="Z632" s="38" t="s">
        <v>47</v>
      </c>
      <c r="AA632" s="122" t="s">
        <v>1522</v>
      </c>
      <c r="AB632" s="119">
        <v>725</v>
      </c>
      <c r="AC632" s="42" t="s">
        <v>175</v>
      </c>
      <c r="AD632" s="151" t="s">
        <v>176</v>
      </c>
      <c r="AE632" s="41" t="s">
        <v>1344</v>
      </c>
      <c r="AF632" s="37" t="s">
        <v>76</v>
      </c>
    </row>
    <row r="633" spans="1:32" s="8" customFormat="1" ht="19.5" hidden="1" customHeight="1" x14ac:dyDescent="0.2">
      <c r="A633" s="11"/>
      <c r="B633" s="11" t="s">
        <v>910</v>
      </c>
      <c r="C633" s="11" t="s">
        <v>932</v>
      </c>
      <c r="D633" s="11" t="s">
        <v>912</v>
      </c>
      <c r="E633" s="11" t="s">
        <v>169</v>
      </c>
      <c r="F633" s="11" t="s">
        <v>933</v>
      </c>
      <c r="G633" s="12" t="s">
        <v>914</v>
      </c>
      <c r="H633" s="92"/>
      <c r="I633" s="12" t="s">
        <v>1042</v>
      </c>
      <c r="J633" s="12" t="s">
        <v>1050</v>
      </c>
      <c r="K633" s="14" t="s">
        <v>949</v>
      </c>
      <c r="L633" s="11" t="s">
        <v>80</v>
      </c>
      <c r="M633" s="11"/>
      <c r="N633" s="11"/>
      <c r="O633" s="25"/>
      <c r="P633" s="16"/>
      <c r="Q633" s="17"/>
      <c r="R633" s="17"/>
      <c r="S633" s="17"/>
      <c r="T633" s="15"/>
      <c r="U633" s="18"/>
      <c r="V633" s="18"/>
      <c r="W633" s="18"/>
      <c r="X633" s="18"/>
      <c r="Y633" s="15"/>
      <c r="Z633" s="15"/>
      <c r="AA633" s="121" t="s">
        <v>1522</v>
      </c>
      <c r="AB633" s="118">
        <v>726</v>
      </c>
      <c r="AC633" s="89" t="s">
        <v>175</v>
      </c>
      <c r="AD633" s="29" t="s">
        <v>176</v>
      </c>
      <c r="AE633" s="18"/>
      <c r="AF633" s="27"/>
    </row>
    <row r="634" spans="1:32" s="8" customFormat="1" ht="19.5" hidden="1" customHeight="1" x14ac:dyDescent="0.2">
      <c r="A634" s="11"/>
      <c r="B634" s="11" t="s">
        <v>910</v>
      </c>
      <c r="C634" s="11" t="s">
        <v>932</v>
      </c>
      <c r="D634" s="11" t="s">
        <v>912</v>
      </c>
      <c r="E634" s="11" t="s">
        <v>169</v>
      </c>
      <c r="F634" s="11" t="s">
        <v>933</v>
      </c>
      <c r="G634" s="12" t="s">
        <v>914</v>
      </c>
      <c r="H634" s="92"/>
      <c r="I634" s="12" t="s">
        <v>1042</v>
      </c>
      <c r="J634" s="12" t="s">
        <v>1051</v>
      </c>
      <c r="K634" s="14" t="s">
        <v>949</v>
      </c>
      <c r="L634" s="11" t="s">
        <v>80</v>
      </c>
      <c r="M634" s="11"/>
      <c r="N634" s="11"/>
      <c r="O634" s="25"/>
      <c r="P634" s="16"/>
      <c r="Q634" s="17"/>
      <c r="R634" s="17"/>
      <c r="S634" s="17"/>
      <c r="T634" s="15"/>
      <c r="U634" s="18"/>
      <c r="V634" s="18"/>
      <c r="W634" s="18"/>
      <c r="X634" s="18"/>
      <c r="Y634" s="15"/>
      <c r="Z634" s="15"/>
      <c r="AA634" s="121" t="s">
        <v>1522</v>
      </c>
      <c r="AB634" s="118">
        <v>727</v>
      </c>
      <c r="AC634" s="89" t="s">
        <v>175</v>
      </c>
      <c r="AD634" s="29" t="s">
        <v>176</v>
      </c>
      <c r="AE634" s="18"/>
      <c r="AF634" s="27"/>
    </row>
    <row r="635" spans="1:32" s="8" customFormat="1" ht="19.5" customHeight="1" x14ac:dyDescent="0.2">
      <c r="A635" s="37">
        <v>465</v>
      </c>
      <c r="B635" s="37" t="s">
        <v>167</v>
      </c>
      <c r="C635" s="37" t="s">
        <v>168</v>
      </c>
      <c r="D635" s="37" t="s">
        <v>912</v>
      </c>
      <c r="E635" s="37" t="s">
        <v>169</v>
      </c>
      <c r="F635" s="37" t="s">
        <v>1052</v>
      </c>
      <c r="G635" s="38" t="s">
        <v>1053</v>
      </c>
      <c r="H635" s="92">
        <v>759408000</v>
      </c>
      <c r="I635" s="38" t="s">
        <v>1054</v>
      </c>
      <c r="J635" s="38" t="s">
        <v>1055</v>
      </c>
      <c r="K635" s="37" t="s">
        <v>671</v>
      </c>
      <c r="L635" s="37" t="s">
        <v>80</v>
      </c>
      <c r="M635" s="37" t="s">
        <v>1056</v>
      </c>
      <c r="N635" s="37">
        <v>80111600</v>
      </c>
      <c r="O635" s="39" t="s">
        <v>1057</v>
      </c>
      <c r="P635" s="37" t="s">
        <v>82</v>
      </c>
      <c r="Q635" s="40">
        <v>44200</v>
      </c>
      <c r="R635" s="40"/>
      <c r="S635" s="40">
        <v>44209</v>
      </c>
      <c r="T635" s="37">
        <v>12</v>
      </c>
      <c r="U635" s="41" t="s">
        <v>83</v>
      </c>
      <c r="V635" s="110">
        <v>108000000</v>
      </c>
      <c r="W635" s="41">
        <v>9000000</v>
      </c>
      <c r="X635" s="73">
        <v>108000000</v>
      </c>
      <c r="Y635" s="38" t="s">
        <v>42</v>
      </c>
      <c r="Z635" s="38" t="s">
        <v>47</v>
      </c>
      <c r="AA635" s="122" t="s">
        <v>1522</v>
      </c>
      <c r="AB635" s="119">
        <v>728</v>
      </c>
      <c r="AC635" s="42" t="s">
        <v>175</v>
      </c>
      <c r="AD635" s="151" t="s">
        <v>176</v>
      </c>
      <c r="AE635" s="41" t="s">
        <v>1344</v>
      </c>
      <c r="AF635" s="37" t="s">
        <v>76</v>
      </c>
    </row>
    <row r="636" spans="1:32" s="8" customFormat="1" ht="19.5" customHeight="1" x14ac:dyDescent="0.2">
      <c r="A636" s="37">
        <v>466</v>
      </c>
      <c r="B636" s="37" t="s">
        <v>167</v>
      </c>
      <c r="C636" s="37" t="s">
        <v>168</v>
      </c>
      <c r="D636" s="37" t="s">
        <v>912</v>
      </c>
      <c r="E636" s="37" t="s">
        <v>169</v>
      </c>
      <c r="F636" s="37" t="s">
        <v>1052</v>
      </c>
      <c r="G636" s="38" t="s">
        <v>1053</v>
      </c>
      <c r="H636" s="92"/>
      <c r="I636" s="38" t="s">
        <v>1054</v>
      </c>
      <c r="J636" s="38" t="s">
        <v>1058</v>
      </c>
      <c r="K636" s="37" t="s">
        <v>671</v>
      </c>
      <c r="L636" s="37" t="s">
        <v>80</v>
      </c>
      <c r="M636" s="37" t="s">
        <v>1059</v>
      </c>
      <c r="N636" s="37">
        <v>80111600</v>
      </c>
      <c r="O636" s="39" t="s">
        <v>1060</v>
      </c>
      <c r="P636" s="37" t="s">
        <v>82</v>
      </c>
      <c r="Q636" s="40">
        <v>44201</v>
      </c>
      <c r="R636" s="40"/>
      <c r="S636" s="40">
        <v>44219</v>
      </c>
      <c r="T636" s="37">
        <v>12</v>
      </c>
      <c r="U636" s="41" t="s">
        <v>83</v>
      </c>
      <c r="V636" s="110">
        <v>98400000</v>
      </c>
      <c r="W636" s="41">
        <v>8200000</v>
      </c>
      <c r="X636" s="73">
        <v>98400000</v>
      </c>
      <c r="Y636" s="38" t="s">
        <v>42</v>
      </c>
      <c r="Z636" s="38" t="s">
        <v>47</v>
      </c>
      <c r="AA636" s="122" t="s">
        <v>1522</v>
      </c>
      <c r="AB636" s="119">
        <v>729</v>
      </c>
      <c r="AC636" s="42" t="s">
        <v>175</v>
      </c>
      <c r="AD636" s="151" t="s">
        <v>176</v>
      </c>
      <c r="AE636" s="41" t="s">
        <v>1344</v>
      </c>
      <c r="AF636" s="37" t="s">
        <v>76</v>
      </c>
    </row>
    <row r="637" spans="1:32" s="8" customFormat="1" ht="19.5" customHeight="1" x14ac:dyDescent="0.2">
      <c r="A637" s="37">
        <v>468</v>
      </c>
      <c r="B637" s="37" t="s">
        <v>167</v>
      </c>
      <c r="C637" s="37" t="s">
        <v>168</v>
      </c>
      <c r="D637" s="37" t="s">
        <v>912</v>
      </c>
      <c r="E637" s="37" t="s">
        <v>169</v>
      </c>
      <c r="F637" s="37" t="s">
        <v>1052</v>
      </c>
      <c r="G637" s="38" t="s">
        <v>1053</v>
      </c>
      <c r="H637" s="92"/>
      <c r="I637" s="38" t="s">
        <v>1061</v>
      </c>
      <c r="J637" s="38" t="s">
        <v>1062</v>
      </c>
      <c r="K637" s="37" t="s">
        <v>671</v>
      </c>
      <c r="L637" s="37" t="s">
        <v>80</v>
      </c>
      <c r="M637" s="37" t="s">
        <v>1063</v>
      </c>
      <c r="N637" s="37">
        <v>80111600</v>
      </c>
      <c r="O637" s="39" t="s">
        <v>1064</v>
      </c>
      <c r="P637" s="37" t="s">
        <v>82</v>
      </c>
      <c r="Q637" s="40">
        <v>44201</v>
      </c>
      <c r="R637" s="40"/>
      <c r="S637" s="40">
        <v>44219</v>
      </c>
      <c r="T637" s="37">
        <v>12</v>
      </c>
      <c r="U637" s="41" t="s">
        <v>83</v>
      </c>
      <c r="V637" s="110">
        <v>85100000</v>
      </c>
      <c r="W637" s="41">
        <v>7400000</v>
      </c>
      <c r="X637" s="73">
        <f>85100000</f>
        <v>85100000</v>
      </c>
      <c r="Y637" s="38" t="s">
        <v>42</v>
      </c>
      <c r="Z637" s="38" t="s">
        <v>47</v>
      </c>
      <c r="AA637" s="122" t="s">
        <v>1522</v>
      </c>
      <c r="AB637" s="119">
        <v>730</v>
      </c>
      <c r="AC637" s="42" t="s">
        <v>175</v>
      </c>
      <c r="AD637" s="151" t="s">
        <v>176</v>
      </c>
      <c r="AE637" s="41" t="s">
        <v>1344</v>
      </c>
      <c r="AF637" s="37" t="s">
        <v>76</v>
      </c>
    </row>
    <row r="638" spans="1:32" s="8" customFormat="1" ht="19.5" customHeight="1" x14ac:dyDescent="0.2">
      <c r="A638" s="37">
        <v>469</v>
      </c>
      <c r="B638" s="37" t="s">
        <v>167</v>
      </c>
      <c r="C638" s="37" t="s">
        <v>168</v>
      </c>
      <c r="D638" s="37" t="s">
        <v>912</v>
      </c>
      <c r="E638" s="37" t="s">
        <v>169</v>
      </c>
      <c r="F638" s="37" t="s">
        <v>1052</v>
      </c>
      <c r="G638" s="38" t="s">
        <v>1053</v>
      </c>
      <c r="H638" s="92"/>
      <c r="I638" s="38" t="s">
        <v>1061</v>
      </c>
      <c r="J638" s="38" t="s">
        <v>1065</v>
      </c>
      <c r="K638" s="37" t="s">
        <v>671</v>
      </c>
      <c r="L638" s="37" t="s">
        <v>80</v>
      </c>
      <c r="M638" s="37" t="s">
        <v>1066</v>
      </c>
      <c r="N638" s="37">
        <v>80111600</v>
      </c>
      <c r="O638" s="39" t="s">
        <v>1067</v>
      </c>
      <c r="P638" s="37" t="s">
        <v>82</v>
      </c>
      <c r="Q638" s="40">
        <v>44228</v>
      </c>
      <c r="R638" s="40"/>
      <c r="S638" s="40">
        <v>44242</v>
      </c>
      <c r="T638" s="37">
        <v>11</v>
      </c>
      <c r="U638" s="41" t="s">
        <v>83</v>
      </c>
      <c r="V638" s="110">
        <v>69300000</v>
      </c>
      <c r="W638" s="41">
        <v>6300000</v>
      </c>
      <c r="X638" s="73">
        <v>69300000</v>
      </c>
      <c r="Y638" s="38" t="s">
        <v>42</v>
      </c>
      <c r="Z638" s="38" t="s">
        <v>47</v>
      </c>
      <c r="AA638" s="122" t="s">
        <v>1522</v>
      </c>
      <c r="AB638" s="119">
        <v>731</v>
      </c>
      <c r="AC638" s="42" t="s">
        <v>175</v>
      </c>
      <c r="AD638" s="151" t="s">
        <v>176</v>
      </c>
      <c r="AE638" s="41" t="s">
        <v>1344</v>
      </c>
      <c r="AF638" s="37" t="s">
        <v>76</v>
      </c>
    </row>
    <row r="639" spans="1:32" s="8" customFormat="1" ht="19.5" customHeight="1" x14ac:dyDescent="0.2">
      <c r="A639" s="37">
        <v>470</v>
      </c>
      <c r="B639" s="37" t="s">
        <v>167</v>
      </c>
      <c r="C639" s="37" t="s">
        <v>168</v>
      </c>
      <c r="D639" s="37" t="s">
        <v>912</v>
      </c>
      <c r="E639" s="37" t="s">
        <v>169</v>
      </c>
      <c r="F639" s="37" t="s">
        <v>1052</v>
      </c>
      <c r="G639" s="38" t="s">
        <v>1053</v>
      </c>
      <c r="H639" s="92"/>
      <c r="I639" s="38" t="s">
        <v>1068</v>
      </c>
      <c r="J639" s="38" t="s">
        <v>1069</v>
      </c>
      <c r="K639" s="37" t="s">
        <v>671</v>
      </c>
      <c r="L639" s="37" t="s">
        <v>80</v>
      </c>
      <c r="M639" s="37" t="s">
        <v>1070</v>
      </c>
      <c r="N639" s="37">
        <v>80111600</v>
      </c>
      <c r="O639" s="39" t="s">
        <v>1071</v>
      </c>
      <c r="P639" s="37" t="s">
        <v>82</v>
      </c>
      <c r="Q639" s="40">
        <v>44265</v>
      </c>
      <c r="R639" s="40" t="s">
        <v>522</v>
      </c>
      <c r="S639" s="40">
        <v>44270</v>
      </c>
      <c r="T639" s="37">
        <v>9</v>
      </c>
      <c r="U639" s="41" t="s">
        <v>83</v>
      </c>
      <c r="V639" s="110">
        <v>70000000</v>
      </c>
      <c r="W639" s="41">
        <v>7500000</v>
      </c>
      <c r="X639" s="73">
        <v>70000000</v>
      </c>
      <c r="Y639" s="38" t="s">
        <v>42</v>
      </c>
      <c r="Z639" s="38" t="s">
        <v>47</v>
      </c>
      <c r="AA639" s="122" t="s">
        <v>1522</v>
      </c>
      <c r="AB639" s="119">
        <v>732</v>
      </c>
      <c r="AC639" s="42" t="s">
        <v>175</v>
      </c>
      <c r="AD639" s="151" t="s">
        <v>176</v>
      </c>
      <c r="AE639" s="41" t="s">
        <v>1344</v>
      </c>
      <c r="AF639" s="37" t="s">
        <v>76</v>
      </c>
    </row>
    <row r="640" spans="1:32" s="8" customFormat="1" ht="19.5" hidden="1" customHeight="1" x14ac:dyDescent="0.2">
      <c r="A640" s="11"/>
      <c r="B640" s="11" t="s">
        <v>167</v>
      </c>
      <c r="C640" s="11" t="s">
        <v>168</v>
      </c>
      <c r="D640" s="11" t="s">
        <v>912</v>
      </c>
      <c r="E640" s="11" t="s">
        <v>169</v>
      </c>
      <c r="F640" s="11" t="s">
        <v>1052</v>
      </c>
      <c r="G640" s="12" t="s">
        <v>1053</v>
      </c>
      <c r="H640" s="92"/>
      <c r="I640" s="12" t="s">
        <v>1061</v>
      </c>
      <c r="J640" s="12" t="s">
        <v>1072</v>
      </c>
      <c r="K640" s="14" t="s">
        <v>671</v>
      </c>
      <c r="L640" s="11" t="s">
        <v>80</v>
      </c>
      <c r="M640" s="11"/>
      <c r="N640" s="11"/>
      <c r="O640" s="25"/>
      <c r="P640" s="16"/>
      <c r="Q640" s="17"/>
      <c r="R640" s="17"/>
      <c r="S640" s="17"/>
      <c r="T640" s="15"/>
      <c r="U640" s="18"/>
      <c r="V640" s="18"/>
      <c r="W640" s="18"/>
      <c r="X640" s="18"/>
      <c r="Y640" s="15"/>
      <c r="Z640" s="15"/>
      <c r="AA640" s="121" t="s">
        <v>1522</v>
      </c>
      <c r="AB640" s="118">
        <v>733</v>
      </c>
      <c r="AC640" s="89" t="s">
        <v>175</v>
      </c>
      <c r="AD640" s="29" t="s">
        <v>176</v>
      </c>
      <c r="AE640" s="18"/>
      <c r="AF640" s="27"/>
    </row>
    <row r="641" spans="1:32" s="8" customFormat="1" ht="19.5" customHeight="1" x14ac:dyDescent="0.2">
      <c r="A641" s="37">
        <v>471</v>
      </c>
      <c r="B641" s="37" t="s">
        <v>167</v>
      </c>
      <c r="C641" s="37" t="s">
        <v>168</v>
      </c>
      <c r="D641" s="37" t="s">
        <v>912</v>
      </c>
      <c r="E641" s="37" t="s">
        <v>169</v>
      </c>
      <c r="F641" s="37" t="s">
        <v>1052</v>
      </c>
      <c r="G641" s="38" t="s">
        <v>1053</v>
      </c>
      <c r="H641" s="92"/>
      <c r="I641" s="38" t="s">
        <v>1073</v>
      </c>
      <c r="J641" s="38" t="s">
        <v>1074</v>
      </c>
      <c r="K641" s="37" t="s">
        <v>671</v>
      </c>
      <c r="L641" s="37" t="s">
        <v>80</v>
      </c>
      <c r="M641" s="37" t="s">
        <v>1075</v>
      </c>
      <c r="N641" s="37">
        <v>80111600</v>
      </c>
      <c r="O641" s="38" t="s">
        <v>1076</v>
      </c>
      <c r="P641" s="37" t="s">
        <v>82</v>
      </c>
      <c r="Q641" s="40">
        <v>44336</v>
      </c>
      <c r="R641" s="40"/>
      <c r="S641" s="40">
        <v>44348</v>
      </c>
      <c r="T641" s="37">
        <v>6</v>
      </c>
      <c r="U641" s="41" t="s">
        <v>83</v>
      </c>
      <c r="V641" s="110">
        <v>28200000</v>
      </c>
      <c r="W641" s="41">
        <v>4700000</v>
      </c>
      <c r="X641" s="73">
        <v>0</v>
      </c>
      <c r="Y641" s="41" t="s">
        <v>42</v>
      </c>
      <c r="Z641" s="38" t="s">
        <v>47</v>
      </c>
      <c r="AA641" s="122" t="s">
        <v>1522</v>
      </c>
      <c r="AB641" s="119">
        <v>734</v>
      </c>
      <c r="AC641" s="42" t="s">
        <v>175</v>
      </c>
      <c r="AD641" s="144" t="s">
        <v>176</v>
      </c>
      <c r="AE641" s="41" t="s">
        <v>1344</v>
      </c>
      <c r="AF641" s="158" t="s">
        <v>76</v>
      </c>
    </row>
    <row r="642" spans="1:32" s="8" customFormat="1" ht="19.5" hidden="1" customHeight="1" x14ac:dyDescent="0.2">
      <c r="A642" s="11"/>
      <c r="B642" s="11" t="s">
        <v>167</v>
      </c>
      <c r="C642" s="11" t="s">
        <v>168</v>
      </c>
      <c r="D642" s="11" t="s">
        <v>912</v>
      </c>
      <c r="E642" s="11" t="s">
        <v>169</v>
      </c>
      <c r="F642" s="11" t="s">
        <v>1052</v>
      </c>
      <c r="G642" s="12" t="s">
        <v>1053</v>
      </c>
      <c r="H642" s="92"/>
      <c r="I642" s="12" t="s">
        <v>1073</v>
      </c>
      <c r="J642" s="11" t="s">
        <v>1077</v>
      </c>
      <c r="K642" s="14" t="s">
        <v>671</v>
      </c>
      <c r="L642" s="11" t="s">
        <v>80</v>
      </c>
      <c r="M642" s="11"/>
      <c r="N642" s="11"/>
      <c r="O642" s="25"/>
      <c r="P642" s="16"/>
      <c r="Q642" s="17"/>
      <c r="R642" s="17"/>
      <c r="S642" s="17"/>
      <c r="T642" s="15"/>
      <c r="U642" s="18"/>
      <c r="V642" s="18"/>
      <c r="W642" s="18"/>
      <c r="X642" s="18"/>
      <c r="Y642" s="15"/>
      <c r="Z642" s="15"/>
      <c r="AA642" s="121" t="s">
        <v>1522</v>
      </c>
      <c r="AB642" s="118">
        <v>735</v>
      </c>
      <c r="AC642" s="89" t="s">
        <v>175</v>
      </c>
      <c r="AD642" s="29" t="s">
        <v>176</v>
      </c>
      <c r="AE642" s="18"/>
      <c r="AF642" s="27"/>
    </row>
    <row r="643" spans="1:32" s="8" customFormat="1" ht="19.5" hidden="1" customHeight="1" x14ac:dyDescent="0.2">
      <c r="A643" s="11"/>
      <c r="B643" s="11" t="s">
        <v>167</v>
      </c>
      <c r="C643" s="11" t="s">
        <v>168</v>
      </c>
      <c r="D643" s="11" t="s">
        <v>912</v>
      </c>
      <c r="E643" s="11" t="s">
        <v>169</v>
      </c>
      <c r="F643" s="11" t="s">
        <v>1052</v>
      </c>
      <c r="G643" s="12" t="s">
        <v>1053</v>
      </c>
      <c r="H643" s="92"/>
      <c r="I643" s="12" t="s">
        <v>1073</v>
      </c>
      <c r="J643" s="12" t="s">
        <v>1078</v>
      </c>
      <c r="K643" s="14" t="s">
        <v>671</v>
      </c>
      <c r="L643" s="11" t="s">
        <v>80</v>
      </c>
      <c r="M643" s="11"/>
      <c r="N643" s="11"/>
      <c r="O643" s="25"/>
      <c r="P643" s="16"/>
      <c r="Q643" s="17"/>
      <c r="R643" s="17"/>
      <c r="S643" s="17"/>
      <c r="T643" s="15"/>
      <c r="U643" s="18"/>
      <c r="V643" s="18"/>
      <c r="W643" s="18"/>
      <c r="X643" s="18"/>
      <c r="Y643" s="15"/>
      <c r="Z643" s="15"/>
      <c r="AA643" s="121" t="s">
        <v>1522</v>
      </c>
      <c r="AB643" s="118">
        <v>736</v>
      </c>
      <c r="AC643" s="89" t="s">
        <v>175</v>
      </c>
      <c r="AD643" s="29" t="s">
        <v>176</v>
      </c>
      <c r="AE643" s="18"/>
      <c r="AF643" s="27"/>
    </row>
    <row r="644" spans="1:32" s="8" customFormat="1" ht="19.5" hidden="1" customHeight="1" x14ac:dyDescent="0.2">
      <c r="A644" s="11"/>
      <c r="B644" s="11" t="s">
        <v>167</v>
      </c>
      <c r="C644" s="11" t="s">
        <v>168</v>
      </c>
      <c r="D644" s="11" t="s">
        <v>912</v>
      </c>
      <c r="E644" s="11" t="s">
        <v>169</v>
      </c>
      <c r="F644" s="11" t="s">
        <v>1052</v>
      </c>
      <c r="G644" s="12" t="s">
        <v>1053</v>
      </c>
      <c r="H644" s="92"/>
      <c r="I644" s="12" t="s">
        <v>1073</v>
      </c>
      <c r="J644" s="12" t="s">
        <v>1079</v>
      </c>
      <c r="K644" s="14" t="s">
        <v>671</v>
      </c>
      <c r="L644" s="11" t="s">
        <v>80</v>
      </c>
      <c r="M644" s="11"/>
      <c r="N644" s="11"/>
      <c r="O644" s="25"/>
      <c r="P644" s="16"/>
      <c r="Q644" s="17"/>
      <c r="R644" s="17"/>
      <c r="S644" s="17"/>
      <c r="T644" s="15"/>
      <c r="U644" s="18"/>
      <c r="V644" s="18"/>
      <c r="W644" s="18"/>
      <c r="X644" s="18"/>
      <c r="Y644" s="15"/>
      <c r="Z644" s="15"/>
      <c r="AA644" s="121" t="s">
        <v>1522</v>
      </c>
      <c r="AB644" s="118">
        <v>737</v>
      </c>
      <c r="AC644" s="89" t="s">
        <v>175</v>
      </c>
      <c r="AD644" s="29" t="s">
        <v>176</v>
      </c>
      <c r="AE644" s="18"/>
      <c r="AF644" s="27"/>
    </row>
    <row r="645" spans="1:32" s="8" customFormat="1" ht="19.5" hidden="1" customHeight="1" x14ac:dyDescent="0.2">
      <c r="A645" s="11"/>
      <c r="B645" s="11" t="s">
        <v>167</v>
      </c>
      <c r="C645" s="11" t="s">
        <v>168</v>
      </c>
      <c r="D645" s="11" t="s">
        <v>912</v>
      </c>
      <c r="E645" s="11" t="s">
        <v>169</v>
      </c>
      <c r="F645" s="11" t="s">
        <v>1052</v>
      </c>
      <c r="G645" s="12" t="s">
        <v>1053</v>
      </c>
      <c r="H645" s="92"/>
      <c r="I645" s="12" t="s">
        <v>1080</v>
      </c>
      <c r="J645" s="12" t="s">
        <v>1081</v>
      </c>
      <c r="K645" s="14" t="s">
        <v>671</v>
      </c>
      <c r="L645" s="11" t="s">
        <v>80</v>
      </c>
      <c r="M645" s="11"/>
      <c r="N645" s="11"/>
      <c r="O645" s="25"/>
      <c r="P645" s="16"/>
      <c r="Q645" s="17"/>
      <c r="R645" s="17"/>
      <c r="S645" s="17"/>
      <c r="T645" s="15"/>
      <c r="U645" s="18"/>
      <c r="V645" s="18"/>
      <c r="W645" s="18"/>
      <c r="X645" s="18"/>
      <c r="Y645" s="15"/>
      <c r="Z645" s="15"/>
      <c r="AA645" s="121" t="s">
        <v>1522</v>
      </c>
      <c r="AB645" s="118">
        <v>738</v>
      </c>
      <c r="AC645" s="89" t="s">
        <v>175</v>
      </c>
      <c r="AD645" s="29" t="s">
        <v>176</v>
      </c>
      <c r="AE645" s="18"/>
      <c r="AF645" s="27"/>
    </row>
    <row r="646" spans="1:32" s="8" customFormat="1" ht="19.5" customHeight="1" x14ac:dyDescent="0.2">
      <c r="A646" s="37">
        <v>472</v>
      </c>
      <c r="B646" s="37" t="s">
        <v>167</v>
      </c>
      <c r="C646" s="37" t="s">
        <v>168</v>
      </c>
      <c r="D646" s="37" t="s">
        <v>912</v>
      </c>
      <c r="E646" s="37" t="s">
        <v>169</v>
      </c>
      <c r="F646" s="37" t="s">
        <v>1052</v>
      </c>
      <c r="G646" s="38" t="s">
        <v>1053</v>
      </c>
      <c r="H646" s="92"/>
      <c r="I646" s="38" t="s">
        <v>1080</v>
      </c>
      <c r="J646" s="38" t="s">
        <v>1082</v>
      </c>
      <c r="K646" s="37" t="s">
        <v>671</v>
      </c>
      <c r="L646" s="37" t="s">
        <v>80</v>
      </c>
      <c r="M646" s="37" t="s">
        <v>1063</v>
      </c>
      <c r="N646" s="37">
        <v>80111600</v>
      </c>
      <c r="O646" s="39" t="s">
        <v>1083</v>
      </c>
      <c r="P646" s="37" t="s">
        <v>82</v>
      </c>
      <c r="Q646" s="40">
        <v>44201</v>
      </c>
      <c r="R646" s="40"/>
      <c r="S646" s="40">
        <v>44211</v>
      </c>
      <c r="T646" s="37">
        <v>11</v>
      </c>
      <c r="U646" s="41" t="s">
        <v>83</v>
      </c>
      <c r="V646" s="110">
        <v>51700000</v>
      </c>
      <c r="W646" s="41">
        <v>4700000</v>
      </c>
      <c r="X646" s="73">
        <v>51700000</v>
      </c>
      <c r="Y646" s="38" t="s">
        <v>42</v>
      </c>
      <c r="Z646" s="38" t="s">
        <v>47</v>
      </c>
      <c r="AA646" s="122" t="s">
        <v>1522</v>
      </c>
      <c r="AB646" s="119">
        <v>739</v>
      </c>
      <c r="AC646" s="42" t="s">
        <v>175</v>
      </c>
      <c r="AD646" s="151" t="s">
        <v>176</v>
      </c>
      <c r="AE646" s="41" t="s">
        <v>1344</v>
      </c>
      <c r="AF646" s="37" t="s">
        <v>76</v>
      </c>
    </row>
    <row r="647" spans="1:32" s="8" customFormat="1" ht="19.5" hidden="1" customHeight="1" x14ac:dyDescent="0.2">
      <c r="A647" s="11"/>
      <c r="B647" s="11" t="s">
        <v>167</v>
      </c>
      <c r="C647" s="11" t="s">
        <v>168</v>
      </c>
      <c r="D647" s="11" t="s">
        <v>912</v>
      </c>
      <c r="E647" s="11" t="s">
        <v>169</v>
      </c>
      <c r="F647" s="11" t="s">
        <v>1052</v>
      </c>
      <c r="G647" s="12" t="s">
        <v>1053</v>
      </c>
      <c r="H647" s="92"/>
      <c r="I647" s="12" t="s">
        <v>1080</v>
      </c>
      <c r="J647" s="12" t="s">
        <v>1084</v>
      </c>
      <c r="K647" s="14" t="s">
        <v>671</v>
      </c>
      <c r="L647" s="11" t="s">
        <v>80</v>
      </c>
      <c r="M647" s="11"/>
      <c r="N647" s="11"/>
      <c r="O647" s="25"/>
      <c r="P647" s="16"/>
      <c r="Q647" s="17"/>
      <c r="R647" s="17"/>
      <c r="S647" s="17"/>
      <c r="T647" s="15"/>
      <c r="U647" s="18"/>
      <c r="V647" s="18"/>
      <c r="W647" s="18"/>
      <c r="X647" s="18"/>
      <c r="Y647" s="15"/>
      <c r="Z647" s="15"/>
      <c r="AA647" s="121" t="s">
        <v>1522</v>
      </c>
      <c r="AB647" s="118">
        <v>740</v>
      </c>
      <c r="AC647" s="89" t="s">
        <v>175</v>
      </c>
      <c r="AD647" s="29" t="s">
        <v>176</v>
      </c>
      <c r="AE647" s="18"/>
      <c r="AF647" s="27"/>
    </row>
    <row r="648" spans="1:32" s="8" customFormat="1" ht="19.5" hidden="1" customHeight="1" x14ac:dyDescent="0.2">
      <c r="A648" s="11"/>
      <c r="B648" s="11" t="s">
        <v>167</v>
      </c>
      <c r="C648" s="11" t="s">
        <v>168</v>
      </c>
      <c r="D648" s="11" t="s">
        <v>912</v>
      </c>
      <c r="E648" s="11" t="s">
        <v>169</v>
      </c>
      <c r="F648" s="11" t="s">
        <v>1052</v>
      </c>
      <c r="G648" s="12" t="s">
        <v>1053</v>
      </c>
      <c r="H648" s="92"/>
      <c r="I648" s="12" t="s">
        <v>1080</v>
      </c>
      <c r="J648" s="12" t="s">
        <v>1085</v>
      </c>
      <c r="K648" s="14" t="s">
        <v>671</v>
      </c>
      <c r="L648" s="11" t="s">
        <v>80</v>
      </c>
      <c r="M648" s="11"/>
      <c r="N648" s="11"/>
      <c r="O648" s="25"/>
      <c r="P648" s="16"/>
      <c r="Q648" s="17"/>
      <c r="R648" s="17"/>
      <c r="S648" s="17"/>
      <c r="T648" s="15"/>
      <c r="U648" s="18"/>
      <c r="V648" s="18"/>
      <c r="W648" s="18"/>
      <c r="X648" s="18"/>
      <c r="Y648" s="15"/>
      <c r="Z648" s="15"/>
      <c r="AA648" s="121" t="s">
        <v>1522</v>
      </c>
      <c r="AB648" s="118">
        <v>741</v>
      </c>
      <c r="AC648" s="89" t="s">
        <v>175</v>
      </c>
      <c r="AD648" s="29" t="s">
        <v>176</v>
      </c>
      <c r="AE648" s="28"/>
      <c r="AF648" s="27"/>
    </row>
    <row r="649" spans="1:32" s="8" customFormat="1" ht="19.5" customHeight="1" x14ac:dyDescent="0.2">
      <c r="A649" s="37">
        <v>474</v>
      </c>
      <c r="B649" s="37" t="s">
        <v>167</v>
      </c>
      <c r="C649" s="37" t="s">
        <v>1086</v>
      </c>
      <c r="D649" s="37" t="s">
        <v>912</v>
      </c>
      <c r="E649" s="37" t="s">
        <v>36</v>
      </c>
      <c r="F649" s="37" t="s">
        <v>1052</v>
      </c>
      <c r="G649" s="38" t="s">
        <v>1053</v>
      </c>
      <c r="H649" s="92"/>
      <c r="I649" s="38" t="s">
        <v>1080</v>
      </c>
      <c r="J649" s="38" t="s">
        <v>1087</v>
      </c>
      <c r="K649" s="37" t="s">
        <v>671</v>
      </c>
      <c r="L649" s="37" t="s">
        <v>80</v>
      </c>
      <c r="M649" s="37" t="s">
        <v>1088</v>
      </c>
      <c r="N649" s="37">
        <v>80111600</v>
      </c>
      <c r="O649" s="39" t="s">
        <v>1090</v>
      </c>
      <c r="P649" s="37" t="s">
        <v>82</v>
      </c>
      <c r="Q649" s="40">
        <v>44228</v>
      </c>
      <c r="R649" s="40"/>
      <c r="S649" s="40">
        <v>44242</v>
      </c>
      <c r="T649" s="37">
        <v>6</v>
      </c>
      <c r="U649" s="41" t="s">
        <v>83</v>
      </c>
      <c r="V649" s="110">
        <v>42000000</v>
      </c>
      <c r="W649" s="41">
        <v>7000000</v>
      </c>
      <c r="X649" s="73">
        <v>42000000</v>
      </c>
      <c r="Y649" s="38" t="s">
        <v>42</v>
      </c>
      <c r="Z649" s="38" t="s">
        <v>47</v>
      </c>
      <c r="AA649" s="122" t="s">
        <v>1522</v>
      </c>
      <c r="AB649" s="119">
        <v>743</v>
      </c>
      <c r="AC649" s="42" t="s">
        <v>175</v>
      </c>
      <c r="AD649" s="151" t="s">
        <v>176</v>
      </c>
      <c r="AE649" s="41" t="s">
        <v>1344</v>
      </c>
      <c r="AF649" s="37" t="s">
        <v>76</v>
      </c>
    </row>
    <row r="650" spans="1:32" s="8" customFormat="1" ht="19.5" hidden="1" customHeight="1" x14ac:dyDescent="0.2">
      <c r="A650" s="11"/>
      <c r="B650" s="11" t="s">
        <v>167</v>
      </c>
      <c r="C650" s="11" t="s">
        <v>168</v>
      </c>
      <c r="D650" s="11" t="s">
        <v>912</v>
      </c>
      <c r="E650" s="11" t="s">
        <v>169</v>
      </c>
      <c r="F650" s="11" t="s">
        <v>1052</v>
      </c>
      <c r="G650" s="12" t="s">
        <v>1053</v>
      </c>
      <c r="H650" s="92"/>
      <c r="I650" s="12" t="s">
        <v>1080</v>
      </c>
      <c r="J650" s="12" t="s">
        <v>1091</v>
      </c>
      <c r="K650" s="14" t="s">
        <v>671</v>
      </c>
      <c r="L650" s="11" t="s">
        <v>80</v>
      </c>
      <c r="M650" s="11"/>
      <c r="N650" s="11"/>
      <c r="O650" s="25"/>
      <c r="P650" s="16"/>
      <c r="Q650" s="17"/>
      <c r="R650" s="17"/>
      <c r="S650" s="17"/>
      <c r="T650" s="15"/>
      <c r="U650" s="18"/>
      <c r="V650" s="18"/>
      <c r="W650" s="18"/>
      <c r="X650" s="18"/>
      <c r="Y650" s="15"/>
      <c r="Z650" s="15"/>
      <c r="AA650" s="121" t="s">
        <v>1522</v>
      </c>
      <c r="AB650" s="118">
        <v>744</v>
      </c>
      <c r="AC650" s="89" t="s">
        <v>175</v>
      </c>
      <c r="AD650" s="29" t="s">
        <v>176</v>
      </c>
      <c r="AE650" s="18"/>
      <c r="AF650" s="27"/>
    </row>
    <row r="651" spans="1:32" s="8" customFormat="1" ht="19.5" hidden="1" customHeight="1" x14ac:dyDescent="0.2">
      <c r="A651" s="11"/>
      <c r="B651" s="11" t="s">
        <v>167</v>
      </c>
      <c r="C651" s="11" t="s">
        <v>168</v>
      </c>
      <c r="D651" s="11" t="s">
        <v>912</v>
      </c>
      <c r="E651" s="11" t="s">
        <v>169</v>
      </c>
      <c r="F651" s="11" t="s">
        <v>1052</v>
      </c>
      <c r="G651" s="12" t="s">
        <v>1053</v>
      </c>
      <c r="H651" s="92"/>
      <c r="I651" s="12" t="s">
        <v>1080</v>
      </c>
      <c r="J651" s="12" t="s">
        <v>1092</v>
      </c>
      <c r="K651" s="14" t="s">
        <v>671</v>
      </c>
      <c r="L651" s="11" t="s">
        <v>80</v>
      </c>
      <c r="M651" s="11"/>
      <c r="N651" s="11"/>
      <c r="O651" s="25"/>
      <c r="P651" s="16"/>
      <c r="Q651" s="17"/>
      <c r="R651" s="17"/>
      <c r="S651" s="17"/>
      <c r="T651" s="15"/>
      <c r="U651" s="18"/>
      <c r="V651" s="18"/>
      <c r="W651" s="18"/>
      <c r="X651" s="18"/>
      <c r="Y651" s="15"/>
      <c r="Z651" s="15"/>
      <c r="AA651" s="121" t="s">
        <v>1522</v>
      </c>
      <c r="AB651" s="118">
        <v>745</v>
      </c>
      <c r="AC651" s="89" t="s">
        <v>175</v>
      </c>
      <c r="AD651" s="29" t="s">
        <v>176</v>
      </c>
      <c r="AE651" s="28"/>
      <c r="AF651" s="27"/>
    </row>
    <row r="652" spans="1:32" s="8" customFormat="1" ht="19.5" hidden="1" customHeight="1" x14ac:dyDescent="0.2">
      <c r="A652" s="11"/>
      <c r="B652" s="11" t="s">
        <v>167</v>
      </c>
      <c r="C652" s="11" t="s">
        <v>168</v>
      </c>
      <c r="D652" s="11" t="s">
        <v>912</v>
      </c>
      <c r="E652" s="11" t="s">
        <v>169</v>
      </c>
      <c r="F652" s="11" t="s">
        <v>1052</v>
      </c>
      <c r="G652" s="12" t="s">
        <v>1053</v>
      </c>
      <c r="H652" s="92"/>
      <c r="I652" s="12" t="s">
        <v>1080</v>
      </c>
      <c r="J652" s="12" t="s">
        <v>1093</v>
      </c>
      <c r="K652" s="14" t="s">
        <v>671</v>
      </c>
      <c r="L652" s="11" t="s">
        <v>80</v>
      </c>
      <c r="M652" s="11"/>
      <c r="N652" s="11"/>
      <c r="O652" s="25"/>
      <c r="P652" s="16"/>
      <c r="Q652" s="17"/>
      <c r="R652" s="17"/>
      <c r="S652" s="17"/>
      <c r="T652" s="15"/>
      <c r="U652" s="18"/>
      <c r="V652" s="18"/>
      <c r="W652" s="18"/>
      <c r="X652" s="18"/>
      <c r="Y652" s="15"/>
      <c r="Z652" s="15"/>
      <c r="AA652" s="121" t="s">
        <v>1522</v>
      </c>
      <c r="AB652" s="118">
        <v>746</v>
      </c>
      <c r="AC652" s="89" t="s">
        <v>175</v>
      </c>
      <c r="AD652" s="29" t="s">
        <v>176</v>
      </c>
      <c r="AE652" s="28"/>
      <c r="AF652" s="27"/>
    </row>
    <row r="653" spans="1:32" s="8" customFormat="1" ht="19.5" hidden="1" customHeight="1" x14ac:dyDescent="0.2">
      <c r="A653" s="11"/>
      <c r="B653" s="11" t="s">
        <v>167</v>
      </c>
      <c r="C653" s="11" t="s">
        <v>168</v>
      </c>
      <c r="D653" s="11" t="s">
        <v>912</v>
      </c>
      <c r="E653" s="11" t="s">
        <v>169</v>
      </c>
      <c r="F653" s="11" t="s">
        <v>1052</v>
      </c>
      <c r="G653" s="12" t="s">
        <v>1053</v>
      </c>
      <c r="H653" s="92"/>
      <c r="I653" s="12" t="s">
        <v>1080</v>
      </c>
      <c r="J653" s="12" t="s">
        <v>1094</v>
      </c>
      <c r="K653" s="14" t="s">
        <v>671</v>
      </c>
      <c r="L653" s="11" t="s">
        <v>80</v>
      </c>
      <c r="M653" s="11"/>
      <c r="N653" s="11"/>
      <c r="O653" s="25"/>
      <c r="P653" s="16"/>
      <c r="Q653" s="17"/>
      <c r="R653" s="17"/>
      <c r="S653" s="17"/>
      <c r="T653" s="15"/>
      <c r="U653" s="18"/>
      <c r="V653" s="18"/>
      <c r="W653" s="18"/>
      <c r="X653" s="18"/>
      <c r="Y653" s="15"/>
      <c r="Z653" s="15"/>
      <c r="AA653" s="121" t="s">
        <v>1522</v>
      </c>
      <c r="AB653" s="118">
        <v>747</v>
      </c>
      <c r="AC653" s="89" t="s">
        <v>175</v>
      </c>
      <c r="AD653" s="29" t="s">
        <v>176</v>
      </c>
      <c r="AE653" s="28"/>
      <c r="AF653" s="27"/>
    </row>
    <row r="654" spans="1:32" s="8" customFormat="1" ht="19.5" customHeight="1" x14ac:dyDescent="0.2">
      <c r="A654" s="37">
        <v>475</v>
      </c>
      <c r="B654" s="37" t="s">
        <v>167</v>
      </c>
      <c r="C654" s="37" t="s">
        <v>168</v>
      </c>
      <c r="D654" s="37" t="s">
        <v>912</v>
      </c>
      <c r="E654" s="37" t="s">
        <v>169</v>
      </c>
      <c r="F654" s="37" t="s">
        <v>1052</v>
      </c>
      <c r="G654" s="38" t="s">
        <v>1053</v>
      </c>
      <c r="H654" s="92"/>
      <c r="I654" s="38" t="s">
        <v>1095</v>
      </c>
      <c r="J654" s="37" t="s">
        <v>1096</v>
      </c>
      <c r="K654" s="37" t="s">
        <v>671</v>
      </c>
      <c r="L654" s="37" t="s">
        <v>80</v>
      </c>
      <c r="M654" s="37" t="s">
        <v>1097</v>
      </c>
      <c r="N654" s="37">
        <v>80111600</v>
      </c>
      <c r="O654" s="39" t="s">
        <v>1098</v>
      </c>
      <c r="P654" s="37" t="s">
        <v>82</v>
      </c>
      <c r="Q654" s="40">
        <v>44200</v>
      </c>
      <c r="R654" s="40"/>
      <c r="S654" s="40">
        <v>44200</v>
      </c>
      <c r="T654" s="37">
        <v>12</v>
      </c>
      <c r="U654" s="41" t="s">
        <v>83</v>
      </c>
      <c r="V654" s="110">
        <v>73008000</v>
      </c>
      <c r="W654" s="41">
        <v>6084000</v>
      </c>
      <c r="X654" s="73">
        <v>73008000</v>
      </c>
      <c r="Y654" s="38" t="s">
        <v>42</v>
      </c>
      <c r="Z654" s="38" t="s">
        <v>47</v>
      </c>
      <c r="AA654" s="122" t="s">
        <v>1522</v>
      </c>
      <c r="AB654" s="119">
        <v>748</v>
      </c>
      <c r="AC654" s="42" t="s">
        <v>175</v>
      </c>
      <c r="AD654" s="151" t="s">
        <v>176</v>
      </c>
      <c r="AE654" s="41" t="s">
        <v>1344</v>
      </c>
      <c r="AF654" s="37" t="s">
        <v>76</v>
      </c>
    </row>
    <row r="655" spans="1:32" s="8" customFormat="1" ht="19.5" customHeight="1" x14ac:dyDescent="0.2">
      <c r="A655" s="37">
        <v>476</v>
      </c>
      <c r="B655" s="37" t="s">
        <v>167</v>
      </c>
      <c r="C655" s="37" t="s">
        <v>168</v>
      </c>
      <c r="D655" s="37" t="s">
        <v>912</v>
      </c>
      <c r="E655" s="37" t="s">
        <v>169</v>
      </c>
      <c r="F655" s="37" t="s">
        <v>1052</v>
      </c>
      <c r="G655" s="38" t="s">
        <v>1053</v>
      </c>
      <c r="H655" s="92"/>
      <c r="I655" s="38" t="s">
        <v>1095</v>
      </c>
      <c r="J655" s="38" t="s">
        <v>1099</v>
      </c>
      <c r="K655" s="37" t="s">
        <v>671</v>
      </c>
      <c r="L655" s="37" t="s">
        <v>80</v>
      </c>
      <c r="M655" s="37" t="s">
        <v>1097</v>
      </c>
      <c r="N655" s="37">
        <v>80111600</v>
      </c>
      <c r="O655" s="39" t="s">
        <v>1098</v>
      </c>
      <c r="P655" s="37" t="s">
        <v>82</v>
      </c>
      <c r="Q655" s="40">
        <v>44201</v>
      </c>
      <c r="R655" s="40"/>
      <c r="S655" s="40">
        <v>44225</v>
      </c>
      <c r="T655" s="37">
        <v>11</v>
      </c>
      <c r="U655" s="41" t="s">
        <v>83</v>
      </c>
      <c r="V655" s="110">
        <v>55000000</v>
      </c>
      <c r="W655" s="41">
        <v>5000000</v>
      </c>
      <c r="X655" s="73">
        <v>55000000</v>
      </c>
      <c r="Y655" s="38" t="s">
        <v>42</v>
      </c>
      <c r="Z655" s="38" t="s">
        <v>47</v>
      </c>
      <c r="AA655" s="122" t="s">
        <v>1522</v>
      </c>
      <c r="AB655" s="119">
        <v>749</v>
      </c>
      <c r="AC655" s="42" t="s">
        <v>175</v>
      </c>
      <c r="AD655" s="151" t="s">
        <v>176</v>
      </c>
      <c r="AE655" s="41" t="s">
        <v>1344</v>
      </c>
      <c r="AF655" s="37" t="s">
        <v>76</v>
      </c>
    </row>
    <row r="656" spans="1:32" s="8" customFormat="1" ht="19.5" hidden="1" customHeight="1" x14ac:dyDescent="0.2">
      <c r="A656" s="11"/>
      <c r="B656" s="11" t="s">
        <v>167</v>
      </c>
      <c r="C656" s="11" t="s">
        <v>168</v>
      </c>
      <c r="D656" s="11" t="s">
        <v>912</v>
      </c>
      <c r="E656" s="11" t="s">
        <v>169</v>
      </c>
      <c r="F656" s="11" t="s">
        <v>1052</v>
      </c>
      <c r="G656" s="12" t="s">
        <v>1053</v>
      </c>
      <c r="H656" s="92"/>
      <c r="I656" s="12" t="s">
        <v>1095</v>
      </c>
      <c r="J656" s="12" t="s">
        <v>1100</v>
      </c>
      <c r="K656" s="14" t="s">
        <v>671</v>
      </c>
      <c r="L656" s="11" t="s">
        <v>80</v>
      </c>
      <c r="M656" s="11"/>
      <c r="N656" s="11"/>
      <c r="O656" s="25"/>
      <c r="P656" s="16"/>
      <c r="Q656" s="17"/>
      <c r="R656" s="17"/>
      <c r="S656" s="17"/>
      <c r="T656" s="15"/>
      <c r="U656" s="18"/>
      <c r="V656" s="18"/>
      <c r="W656" s="18"/>
      <c r="X656" s="18"/>
      <c r="Y656" s="15"/>
      <c r="Z656" s="15"/>
      <c r="AA656" s="121" t="s">
        <v>1522</v>
      </c>
      <c r="AB656" s="118">
        <v>750</v>
      </c>
      <c r="AC656" s="89" t="s">
        <v>175</v>
      </c>
      <c r="AD656" s="29" t="s">
        <v>176</v>
      </c>
      <c r="AE656" s="18"/>
      <c r="AF656" s="27"/>
    </row>
    <row r="657" spans="1:32" s="8" customFormat="1" ht="19.5" hidden="1" customHeight="1" x14ac:dyDescent="0.2">
      <c r="A657" s="11"/>
      <c r="B657" s="11" t="s">
        <v>167</v>
      </c>
      <c r="C657" s="11" t="s">
        <v>168</v>
      </c>
      <c r="D657" s="11" t="s">
        <v>912</v>
      </c>
      <c r="E657" s="11" t="s">
        <v>169</v>
      </c>
      <c r="F657" s="11" t="s">
        <v>1052</v>
      </c>
      <c r="G657" s="12" t="s">
        <v>1053</v>
      </c>
      <c r="H657" s="92"/>
      <c r="I657" s="12" t="s">
        <v>1095</v>
      </c>
      <c r="J657" s="12" t="s">
        <v>1101</v>
      </c>
      <c r="K657" s="14" t="s">
        <v>671</v>
      </c>
      <c r="L657" s="11" t="s">
        <v>80</v>
      </c>
      <c r="M657" s="11"/>
      <c r="N657" s="11"/>
      <c r="O657" s="25"/>
      <c r="P657" s="16"/>
      <c r="Q657" s="17"/>
      <c r="R657" s="17"/>
      <c r="S657" s="17"/>
      <c r="T657" s="15"/>
      <c r="U657" s="18"/>
      <c r="V657" s="18"/>
      <c r="W657" s="18"/>
      <c r="X657" s="18"/>
      <c r="Y657" s="15"/>
      <c r="Z657" s="15"/>
      <c r="AA657" s="121" t="s">
        <v>1522</v>
      </c>
      <c r="AB657" s="118">
        <v>751</v>
      </c>
      <c r="AC657" s="89" t="s">
        <v>175</v>
      </c>
      <c r="AD657" s="29" t="s">
        <v>176</v>
      </c>
      <c r="AE657" s="28"/>
      <c r="AF657" s="27"/>
    </row>
    <row r="658" spans="1:32" s="8" customFormat="1" ht="19.5" customHeight="1" x14ac:dyDescent="0.2">
      <c r="A658" s="37">
        <v>477</v>
      </c>
      <c r="B658" s="37" t="s">
        <v>167</v>
      </c>
      <c r="C658" s="37" t="s">
        <v>168</v>
      </c>
      <c r="D658" s="37" t="s">
        <v>912</v>
      </c>
      <c r="E658" s="37" t="s">
        <v>169</v>
      </c>
      <c r="F658" s="37" t="s">
        <v>1052</v>
      </c>
      <c r="G658" s="38" t="s">
        <v>1102</v>
      </c>
      <c r="H658" s="92"/>
      <c r="I658" s="38" t="s">
        <v>1103</v>
      </c>
      <c r="J658" s="38" t="s">
        <v>1104</v>
      </c>
      <c r="K658" s="37" t="s">
        <v>1105</v>
      </c>
      <c r="L658" s="37" t="s">
        <v>80</v>
      </c>
      <c r="M658" s="37" t="s">
        <v>1106</v>
      </c>
      <c r="N658" s="37">
        <v>80111600</v>
      </c>
      <c r="O658" s="39" t="s">
        <v>1107</v>
      </c>
      <c r="P658" s="37" t="s">
        <v>82</v>
      </c>
      <c r="Q658" s="40">
        <v>44201</v>
      </c>
      <c r="R658" s="40"/>
      <c r="S658" s="40">
        <v>44201</v>
      </c>
      <c r="T658" s="37">
        <v>12</v>
      </c>
      <c r="U658" s="41" t="s">
        <v>83</v>
      </c>
      <c r="V658" s="110">
        <v>76800000</v>
      </c>
      <c r="W658" s="41">
        <v>6400000</v>
      </c>
      <c r="X658" s="73">
        <v>76800000</v>
      </c>
      <c r="Y658" s="38" t="s">
        <v>42</v>
      </c>
      <c r="Z658" s="38" t="s">
        <v>47</v>
      </c>
      <c r="AA658" s="122" t="s">
        <v>1522</v>
      </c>
      <c r="AB658" s="119">
        <v>752</v>
      </c>
      <c r="AC658" s="42" t="s">
        <v>175</v>
      </c>
      <c r="AD658" s="151" t="s">
        <v>176</v>
      </c>
      <c r="AE658" s="41" t="s">
        <v>1344</v>
      </c>
      <c r="AF658" s="37" t="s">
        <v>76</v>
      </c>
    </row>
    <row r="659" spans="1:32" s="8" customFormat="1" ht="19.5" customHeight="1" x14ac:dyDescent="0.2">
      <c r="A659" s="37">
        <v>478</v>
      </c>
      <c r="B659" s="37" t="s">
        <v>167</v>
      </c>
      <c r="C659" s="37" t="s">
        <v>168</v>
      </c>
      <c r="D659" s="37" t="s">
        <v>912</v>
      </c>
      <c r="E659" s="37" t="s">
        <v>169</v>
      </c>
      <c r="F659" s="37" t="s">
        <v>1052</v>
      </c>
      <c r="G659" s="38" t="s">
        <v>1102</v>
      </c>
      <c r="H659" s="92"/>
      <c r="I659" s="38" t="s">
        <v>1108</v>
      </c>
      <c r="J659" s="38" t="s">
        <v>1109</v>
      </c>
      <c r="K659" s="37" t="s">
        <v>1105</v>
      </c>
      <c r="L659" s="37" t="s">
        <v>80</v>
      </c>
      <c r="M659" s="37" t="s">
        <v>1110</v>
      </c>
      <c r="N659" s="37">
        <v>80111600</v>
      </c>
      <c r="O659" s="39" t="s">
        <v>1111</v>
      </c>
      <c r="P659" s="37" t="s">
        <v>82</v>
      </c>
      <c r="Q659" s="40">
        <v>44201</v>
      </c>
      <c r="R659" s="40"/>
      <c r="S659" s="40">
        <v>44201</v>
      </c>
      <c r="T659" s="37">
        <v>10</v>
      </c>
      <c r="U659" s="41" t="s">
        <v>83</v>
      </c>
      <c r="V659" s="110">
        <v>72000000</v>
      </c>
      <c r="W659" s="41">
        <v>7200000</v>
      </c>
      <c r="X659" s="73">
        <v>72000000</v>
      </c>
      <c r="Y659" s="38" t="s">
        <v>42</v>
      </c>
      <c r="Z659" s="38" t="s">
        <v>47</v>
      </c>
      <c r="AA659" s="122" t="s">
        <v>1522</v>
      </c>
      <c r="AB659" s="119">
        <v>753</v>
      </c>
      <c r="AC659" s="42" t="s">
        <v>175</v>
      </c>
      <c r="AD659" s="151" t="s">
        <v>176</v>
      </c>
      <c r="AE659" s="41" t="s">
        <v>1344</v>
      </c>
      <c r="AF659" s="37" t="s">
        <v>76</v>
      </c>
    </row>
    <row r="660" spans="1:32" s="8" customFormat="1" ht="19.5" hidden="1" customHeight="1" x14ac:dyDescent="0.2">
      <c r="A660" s="11"/>
      <c r="B660" s="11" t="s">
        <v>167</v>
      </c>
      <c r="C660" s="11" t="s">
        <v>168</v>
      </c>
      <c r="D660" s="11" t="s">
        <v>912</v>
      </c>
      <c r="E660" s="11" t="s">
        <v>169</v>
      </c>
      <c r="F660" s="11" t="s">
        <v>1052</v>
      </c>
      <c r="G660" s="12" t="s">
        <v>1102</v>
      </c>
      <c r="H660" s="92"/>
      <c r="I660" s="12" t="s">
        <v>1108</v>
      </c>
      <c r="J660" s="12" t="s">
        <v>1112</v>
      </c>
      <c r="K660" s="14" t="s">
        <v>1105</v>
      </c>
      <c r="L660" s="11" t="s">
        <v>80</v>
      </c>
      <c r="M660" s="11"/>
      <c r="N660" s="11"/>
      <c r="O660" s="25"/>
      <c r="P660" s="16"/>
      <c r="Q660" s="17"/>
      <c r="R660" s="17"/>
      <c r="S660" s="17"/>
      <c r="T660" s="15"/>
      <c r="U660" s="18"/>
      <c r="V660" s="18"/>
      <c r="W660" s="18"/>
      <c r="X660" s="18"/>
      <c r="Y660" s="15"/>
      <c r="Z660" s="15"/>
      <c r="AA660" s="121" t="s">
        <v>1522</v>
      </c>
      <c r="AB660" s="118">
        <v>754</v>
      </c>
      <c r="AC660" s="89" t="s">
        <v>175</v>
      </c>
      <c r="AD660" s="29" t="s">
        <v>176</v>
      </c>
      <c r="AE660" s="18"/>
      <c r="AF660" s="27"/>
    </row>
    <row r="661" spans="1:32" s="8" customFormat="1" ht="19.5" hidden="1" customHeight="1" x14ac:dyDescent="0.2">
      <c r="A661" s="11"/>
      <c r="B661" s="11" t="s">
        <v>167</v>
      </c>
      <c r="C661" s="11" t="s">
        <v>168</v>
      </c>
      <c r="D661" s="11" t="s">
        <v>912</v>
      </c>
      <c r="E661" s="11" t="s">
        <v>169</v>
      </c>
      <c r="F661" s="11" t="s">
        <v>1052</v>
      </c>
      <c r="G661" s="12" t="s">
        <v>1102</v>
      </c>
      <c r="H661" s="92"/>
      <c r="I661" s="12" t="s">
        <v>1108</v>
      </c>
      <c r="J661" s="12" t="s">
        <v>1112</v>
      </c>
      <c r="K661" s="14" t="s">
        <v>1105</v>
      </c>
      <c r="L661" s="11" t="s">
        <v>80</v>
      </c>
      <c r="M661" s="11"/>
      <c r="N661" s="11"/>
      <c r="O661" s="25"/>
      <c r="P661" s="16"/>
      <c r="Q661" s="17"/>
      <c r="R661" s="17"/>
      <c r="S661" s="17"/>
      <c r="T661" s="15"/>
      <c r="U661" s="18"/>
      <c r="V661" s="18"/>
      <c r="W661" s="18"/>
      <c r="X661" s="18"/>
      <c r="Y661" s="15"/>
      <c r="Z661" s="15"/>
      <c r="AA661" s="121" t="s">
        <v>1522</v>
      </c>
      <c r="AB661" s="118">
        <v>755</v>
      </c>
      <c r="AC661" s="89" t="s">
        <v>175</v>
      </c>
      <c r="AD661" s="29" t="s">
        <v>176</v>
      </c>
      <c r="AE661" s="28"/>
      <c r="AF661" s="27"/>
    </row>
    <row r="662" spans="1:32" s="8" customFormat="1" ht="19.5" hidden="1" customHeight="1" x14ac:dyDescent="0.2">
      <c r="A662" s="11"/>
      <c r="B662" s="11" t="s">
        <v>167</v>
      </c>
      <c r="C662" s="11" t="s">
        <v>168</v>
      </c>
      <c r="D662" s="11" t="s">
        <v>912</v>
      </c>
      <c r="E662" s="11" t="s">
        <v>169</v>
      </c>
      <c r="F662" s="11" t="s">
        <v>1052</v>
      </c>
      <c r="G662" s="12" t="s">
        <v>1102</v>
      </c>
      <c r="H662" s="92"/>
      <c r="I662" s="12" t="s">
        <v>1108</v>
      </c>
      <c r="J662" s="12" t="s">
        <v>1109</v>
      </c>
      <c r="K662" s="14" t="s">
        <v>1105</v>
      </c>
      <c r="L662" s="11" t="s">
        <v>80</v>
      </c>
      <c r="M662" s="11"/>
      <c r="N662" s="11"/>
      <c r="O662" s="25"/>
      <c r="P662" s="16"/>
      <c r="Q662" s="17"/>
      <c r="R662" s="17"/>
      <c r="S662" s="17"/>
      <c r="T662" s="15"/>
      <c r="U662" s="18"/>
      <c r="V662" s="18"/>
      <c r="W662" s="18"/>
      <c r="X662" s="18"/>
      <c r="Y662" s="15"/>
      <c r="Z662" s="15"/>
      <c r="AA662" s="121" t="s">
        <v>1522</v>
      </c>
      <c r="AB662" s="118">
        <v>756</v>
      </c>
      <c r="AC662" s="89" t="s">
        <v>175</v>
      </c>
      <c r="AD662" s="29" t="s">
        <v>176</v>
      </c>
      <c r="AE662" s="28"/>
      <c r="AF662" s="27"/>
    </row>
    <row r="663" spans="1:32" s="8" customFormat="1" ht="19.5" customHeight="1" x14ac:dyDescent="0.2">
      <c r="A663" s="37">
        <v>479</v>
      </c>
      <c r="B663" s="37" t="s">
        <v>167</v>
      </c>
      <c r="C663" s="37" t="s">
        <v>168</v>
      </c>
      <c r="D663" s="37" t="s">
        <v>912</v>
      </c>
      <c r="E663" s="37" t="s">
        <v>169</v>
      </c>
      <c r="F663" s="37" t="s">
        <v>1052</v>
      </c>
      <c r="G663" s="38" t="s">
        <v>1102</v>
      </c>
      <c r="H663" s="92"/>
      <c r="I663" s="38" t="s">
        <v>1113</v>
      </c>
      <c r="J663" s="38" t="s">
        <v>1114</v>
      </c>
      <c r="K663" s="37" t="s">
        <v>1105</v>
      </c>
      <c r="L663" s="37" t="s">
        <v>80</v>
      </c>
      <c r="M663" s="37" t="s">
        <v>1115</v>
      </c>
      <c r="N663" s="37">
        <v>80111600</v>
      </c>
      <c r="O663" s="39" t="s">
        <v>1116</v>
      </c>
      <c r="P663" s="37" t="s">
        <v>82</v>
      </c>
      <c r="Q663" s="40">
        <v>44201</v>
      </c>
      <c r="R663" s="40"/>
      <c r="S663" s="40">
        <v>44201</v>
      </c>
      <c r="T663" s="37">
        <v>12</v>
      </c>
      <c r="U663" s="41" t="s">
        <v>83</v>
      </c>
      <c r="V663" s="110">
        <v>54000000</v>
      </c>
      <c r="W663" s="41">
        <v>4500000</v>
      </c>
      <c r="X663" s="73">
        <v>54000000</v>
      </c>
      <c r="Y663" s="38" t="s">
        <v>42</v>
      </c>
      <c r="Z663" s="38" t="s">
        <v>47</v>
      </c>
      <c r="AA663" s="122" t="s">
        <v>1522</v>
      </c>
      <c r="AB663" s="119">
        <v>757</v>
      </c>
      <c r="AC663" s="42" t="s">
        <v>175</v>
      </c>
      <c r="AD663" s="151" t="s">
        <v>176</v>
      </c>
      <c r="AE663" s="41" t="s">
        <v>1344</v>
      </c>
      <c r="AF663" s="37" t="s">
        <v>76</v>
      </c>
    </row>
    <row r="664" spans="1:32" s="8" customFormat="1" ht="19.5" customHeight="1" x14ac:dyDescent="0.2">
      <c r="A664" s="37">
        <v>480</v>
      </c>
      <c r="B664" s="37" t="s">
        <v>167</v>
      </c>
      <c r="C664" s="37" t="s">
        <v>168</v>
      </c>
      <c r="D664" s="37" t="s">
        <v>912</v>
      </c>
      <c r="E664" s="37" t="s">
        <v>169</v>
      </c>
      <c r="F664" s="37" t="s">
        <v>1052</v>
      </c>
      <c r="G664" s="38" t="s">
        <v>1102</v>
      </c>
      <c r="H664" s="92"/>
      <c r="I664" s="38" t="s">
        <v>1113</v>
      </c>
      <c r="J664" s="38" t="s">
        <v>1117</v>
      </c>
      <c r="K664" s="37" t="s">
        <v>1105</v>
      </c>
      <c r="L664" s="37" t="s">
        <v>80</v>
      </c>
      <c r="M664" s="37" t="s">
        <v>1115</v>
      </c>
      <c r="N664" s="37">
        <v>80111600</v>
      </c>
      <c r="O664" s="39" t="s">
        <v>1116</v>
      </c>
      <c r="P664" s="37" t="s">
        <v>82</v>
      </c>
      <c r="Q664" s="40">
        <v>44204</v>
      </c>
      <c r="R664" s="40"/>
      <c r="S664" s="40">
        <v>44211</v>
      </c>
      <c r="T664" s="37">
        <v>10</v>
      </c>
      <c r="U664" s="41" t="s">
        <v>83</v>
      </c>
      <c r="V664" s="110">
        <v>45000000</v>
      </c>
      <c r="W664" s="41">
        <v>4500000</v>
      </c>
      <c r="X664" s="73">
        <v>45000000</v>
      </c>
      <c r="Y664" s="38" t="s">
        <v>42</v>
      </c>
      <c r="Z664" s="38" t="s">
        <v>47</v>
      </c>
      <c r="AA664" s="122" t="s">
        <v>1522</v>
      </c>
      <c r="AB664" s="119">
        <v>758</v>
      </c>
      <c r="AC664" s="42" t="s">
        <v>175</v>
      </c>
      <c r="AD664" s="151" t="s">
        <v>176</v>
      </c>
      <c r="AE664" s="41" t="s">
        <v>1344</v>
      </c>
      <c r="AF664" s="37" t="s">
        <v>76</v>
      </c>
    </row>
    <row r="665" spans="1:32" s="8" customFormat="1" ht="19.5" hidden="1" customHeight="1" x14ac:dyDescent="0.2">
      <c r="A665" s="11"/>
      <c r="B665" s="11" t="s">
        <v>167</v>
      </c>
      <c r="C665" s="11" t="s">
        <v>168</v>
      </c>
      <c r="D665" s="11" t="s">
        <v>912</v>
      </c>
      <c r="E665" s="11" t="s">
        <v>169</v>
      </c>
      <c r="F665" s="11" t="s">
        <v>1052</v>
      </c>
      <c r="G665" s="12" t="s">
        <v>1102</v>
      </c>
      <c r="H665" s="92"/>
      <c r="I665" s="12" t="s">
        <v>1113</v>
      </c>
      <c r="J665" s="12" t="s">
        <v>1118</v>
      </c>
      <c r="K665" s="14" t="s">
        <v>1105</v>
      </c>
      <c r="L665" s="11" t="s">
        <v>80</v>
      </c>
      <c r="M665" s="11"/>
      <c r="N665" s="11"/>
      <c r="O665" s="25"/>
      <c r="P665" s="16"/>
      <c r="Q665" s="17"/>
      <c r="R665" s="17"/>
      <c r="S665" s="17"/>
      <c r="T665" s="15"/>
      <c r="U665" s="18"/>
      <c r="V665" s="18"/>
      <c r="W665" s="18"/>
      <c r="X665" s="18"/>
      <c r="Y665" s="15"/>
      <c r="Z665" s="15"/>
      <c r="AA665" s="121" t="s">
        <v>1522</v>
      </c>
      <c r="AB665" s="118">
        <v>759</v>
      </c>
      <c r="AC665" s="89" t="s">
        <v>175</v>
      </c>
      <c r="AD665" s="29" t="s">
        <v>176</v>
      </c>
      <c r="AE665" s="18"/>
      <c r="AF665" s="27"/>
    </row>
    <row r="666" spans="1:32" s="8" customFormat="1" ht="19.5" hidden="1" customHeight="1" x14ac:dyDescent="0.2">
      <c r="A666" s="11"/>
      <c r="B666" s="11" t="s">
        <v>167</v>
      </c>
      <c r="C666" s="11" t="s">
        <v>168</v>
      </c>
      <c r="D666" s="11" t="s">
        <v>912</v>
      </c>
      <c r="E666" s="11" t="s">
        <v>169</v>
      </c>
      <c r="F666" s="11" t="s">
        <v>1052</v>
      </c>
      <c r="G666" s="12" t="s">
        <v>1102</v>
      </c>
      <c r="H666" s="92"/>
      <c r="I666" s="12" t="s">
        <v>1113</v>
      </c>
      <c r="J666" s="12" t="s">
        <v>1119</v>
      </c>
      <c r="K666" s="14" t="s">
        <v>1105</v>
      </c>
      <c r="L666" s="11" t="s">
        <v>80</v>
      </c>
      <c r="M666" s="11"/>
      <c r="N666" s="11"/>
      <c r="O666" s="25"/>
      <c r="P666" s="16"/>
      <c r="Q666" s="17"/>
      <c r="R666" s="17"/>
      <c r="S666" s="17"/>
      <c r="T666" s="15"/>
      <c r="U666" s="18"/>
      <c r="V666" s="18"/>
      <c r="W666" s="18"/>
      <c r="X666" s="18"/>
      <c r="Y666" s="15"/>
      <c r="Z666" s="15"/>
      <c r="AA666" s="121" t="s">
        <v>1522</v>
      </c>
      <c r="AB666" s="118">
        <v>760</v>
      </c>
      <c r="AC666" s="89" t="s">
        <v>175</v>
      </c>
      <c r="AD666" s="29" t="s">
        <v>176</v>
      </c>
      <c r="AE666" s="28"/>
      <c r="AF666" s="27"/>
    </row>
    <row r="667" spans="1:32" s="8" customFormat="1" ht="19.5" hidden="1" customHeight="1" x14ac:dyDescent="0.2">
      <c r="A667" s="11"/>
      <c r="B667" s="11" t="s">
        <v>167</v>
      </c>
      <c r="C667" s="11" t="s">
        <v>168</v>
      </c>
      <c r="D667" s="11" t="s">
        <v>912</v>
      </c>
      <c r="E667" s="11" t="s">
        <v>169</v>
      </c>
      <c r="F667" s="11" t="s">
        <v>1052</v>
      </c>
      <c r="G667" s="12" t="s">
        <v>1102</v>
      </c>
      <c r="H667" s="92"/>
      <c r="I667" s="12" t="s">
        <v>1108</v>
      </c>
      <c r="J667" s="11" t="s">
        <v>1120</v>
      </c>
      <c r="K667" s="14" t="s">
        <v>1105</v>
      </c>
      <c r="L667" s="11" t="s">
        <v>80</v>
      </c>
      <c r="M667" s="11"/>
      <c r="N667" s="11"/>
      <c r="O667" s="25"/>
      <c r="P667" s="16"/>
      <c r="Q667" s="17"/>
      <c r="R667" s="17"/>
      <c r="S667" s="17"/>
      <c r="T667" s="15"/>
      <c r="U667" s="18"/>
      <c r="V667" s="18"/>
      <c r="W667" s="18"/>
      <c r="X667" s="18"/>
      <c r="Y667" s="15"/>
      <c r="Z667" s="15"/>
      <c r="AA667" s="121" t="s">
        <v>1522</v>
      </c>
      <c r="AB667" s="118">
        <v>761</v>
      </c>
      <c r="AC667" s="89" t="s">
        <v>175</v>
      </c>
      <c r="AD667" s="29" t="s">
        <v>176</v>
      </c>
      <c r="AE667" s="28"/>
      <c r="AF667" s="27"/>
    </row>
    <row r="668" spans="1:32" s="8" customFormat="1" ht="19.5" customHeight="1" x14ac:dyDescent="0.2">
      <c r="A668" s="37">
        <v>629</v>
      </c>
      <c r="B668" s="37" t="s">
        <v>167</v>
      </c>
      <c r="C668" s="37" t="s">
        <v>168</v>
      </c>
      <c r="D668" s="37" t="s">
        <v>912</v>
      </c>
      <c r="E668" s="37" t="s">
        <v>169</v>
      </c>
      <c r="F668" s="37" t="s">
        <v>1052</v>
      </c>
      <c r="G668" s="38" t="s">
        <v>1102</v>
      </c>
      <c r="H668" s="92"/>
      <c r="I668" s="38" t="s">
        <v>1103</v>
      </c>
      <c r="J668" s="38" t="s">
        <v>1121</v>
      </c>
      <c r="K668" s="37" t="s">
        <v>1105</v>
      </c>
      <c r="L668" s="37" t="s">
        <v>80</v>
      </c>
      <c r="M668" s="37" t="s">
        <v>1115</v>
      </c>
      <c r="N668" s="37">
        <v>80111600</v>
      </c>
      <c r="O668" s="39" t="s">
        <v>1122</v>
      </c>
      <c r="P668" s="37" t="s">
        <v>82</v>
      </c>
      <c r="Q668" s="40">
        <v>44362</v>
      </c>
      <c r="R668" s="40"/>
      <c r="S668" s="40">
        <v>44377</v>
      </c>
      <c r="T668" s="37">
        <v>3</v>
      </c>
      <c r="U668" s="41" t="s">
        <v>83</v>
      </c>
      <c r="V668" s="110">
        <f>12000000+6600000</f>
        <v>18600000</v>
      </c>
      <c r="W668" s="41">
        <v>6000000</v>
      </c>
      <c r="X668" s="73">
        <v>0</v>
      </c>
      <c r="Y668" s="38" t="s">
        <v>42</v>
      </c>
      <c r="Z668" s="38" t="s">
        <v>47</v>
      </c>
      <c r="AA668" s="122" t="s">
        <v>1522</v>
      </c>
      <c r="AB668" s="119">
        <v>762</v>
      </c>
      <c r="AC668" s="42" t="s">
        <v>175</v>
      </c>
      <c r="AD668" s="151" t="s">
        <v>176</v>
      </c>
      <c r="AE668" s="41" t="s">
        <v>1344</v>
      </c>
      <c r="AF668" s="37" t="s">
        <v>76</v>
      </c>
    </row>
    <row r="669" spans="1:32" s="8" customFormat="1" ht="19.5" customHeight="1" x14ac:dyDescent="0.2">
      <c r="A669" s="37">
        <v>630</v>
      </c>
      <c r="B669" s="37" t="s">
        <v>167</v>
      </c>
      <c r="C669" s="37" t="s">
        <v>168</v>
      </c>
      <c r="D669" s="37" t="s">
        <v>912</v>
      </c>
      <c r="E669" s="37" t="s">
        <v>169</v>
      </c>
      <c r="F669" s="37" t="s">
        <v>1052</v>
      </c>
      <c r="G669" s="38" t="s">
        <v>1102</v>
      </c>
      <c r="H669" s="92"/>
      <c r="I669" s="38" t="s">
        <v>1103</v>
      </c>
      <c r="J669" s="38" t="s">
        <v>1121</v>
      </c>
      <c r="K669" s="37" t="s">
        <v>1105</v>
      </c>
      <c r="L669" s="37" t="s">
        <v>80</v>
      </c>
      <c r="M669" s="37" t="s">
        <v>1115</v>
      </c>
      <c r="N669" s="37">
        <v>80111600</v>
      </c>
      <c r="O669" s="39" t="s">
        <v>1123</v>
      </c>
      <c r="P669" s="37" t="s">
        <v>82</v>
      </c>
      <c r="Q669" s="40" t="s">
        <v>1124</v>
      </c>
      <c r="R669" s="40"/>
      <c r="S669" s="40">
        <v>44287</v>
      </c>
      <c r="T669" s="37">
        <v>8</v>
      </c>
      <c r="U669" s="41" t="s">
        <v>83</v>
      </c>
      <c r="V669" s="110">
        <v>32800000</v>
      </c>
      <c r="W669" s="41">
        <v>4100000</v>
      </c>
      <c r="X669" s="73">
        <v>32800000</v>
      </c>
      <c r="Y669" s="38" t="s">
        <v>42</v>
      </c>
      <c r="Z669" s="38" t="s">
        <v>47</v>
      </c>
      <c r="AA669" s="122" t="s">
        <v>1522</v>
      </c>
      <c r="AB669" s="119">
        <v>763</v>
      </c>
      <c r="AC669" s="42" t="s">
        <v>175</v>
      </c>
      <c r="AD669" s="151" t="s">
        <v>176</v>
      </c>
      <c r="AE669" s="41" t="s">
        <v>1344</v>
      </c>
      <c r="AF669" s="37" t="s">
        <v>76</v>
      </c>
    </row>
    <row r="670" spans="1:32" s="8" customFormat="1" ht="19.5" hidden="1" customHeight="1" x14ac:dyDescent="0.2">
      <c r="A670" s="11"/>
      <c r="B670" s="11" t="s">
        <v>167</v>
      </c>
      <c r="C670" s="11" t="s">
        <v>168</v>
      </c>
      <c r="D670" s="11" t="s">
        <v>912</v>
      </c>
      <c r="E670" s="11" t="s">
        <v>169</v>
      </c>
      <c r="F670" s="11" t="s">
        <v>1052</v>
      </c>
      <c r="G670" s="12" t="s">
        <v>1102</v>
      </c>
      <c r="H670" s="92"/>
      <c r="I670" s="12" t="s">
        <v>1113</v>
      </c>
      <c r="J670" s="12" t="s">
        <v>1125</v>
      </c>
      <c r="K670" s="14" t="s">
        <v>1105</v>
      </c>
      <c r="L670" s="11" t="s">
        <v>80</v>
      </c>
      <c r="M670" s="11"/>
      <c r="N670" s="11"/>
      <c r="O670" s="25"/>
      <c r="P670" s="16"/>
      <c r="Q670" s="17"/>
      <c r="R670" s="17"/>
      <c r="S670" s="17"/>
      <c r="T670" s="15"/>
      <c r="U670" s="18"/>
      <c r="V670" s="18"/>
      <c r="W670" s="18"/>
      <c r="X670" s="18"/>
      <c r="Y670" s="15"/>
      <c r="Z670" s="15"/>
      <c r="AA670" s="121" t="s">
        <v>1522</v>
      </c>
      <c r="AB670" s="118">
        <v>764</v>
      </c>
      <c r="AC670" s="89" t="s">
        <v>175</v>
      </c>
      <c r="AD670" s="29" t="s">
        <v>176</v>
      </c>
      <c r="AE670" s="18"/>
      <c r="AF670" s="27"/>
    </row>
    <row r="671" spans="1:32" s="8" customFormat="1" ht="19.5" customHeight="1" x14ac:dyDescent="0.2">
      <c r="A671" s="37">
        <v>186</v>
      </c>
      <c r="B671" s="37" t="s">
        <v>354</v>
      </c>
      <c r="C671" s="37" t="s">
        <v>354</v>
      </c>
      <c r="D671" s="37" t="s">
        <v>912</v>
      </c>
      <c r="E671" s="37" t="s">
        <v>169</v>
      </c>
      <c r="F671" s="37" t="s">
        <v>1126</v>
      </c>
      <c r="G671" s="38" t="s">
        <v>914</v>
      </c>
      <c r="H671" s="92">
        <v>500000</v>
      </c>
      <c r="I671" s="38" t="s">
        <v>1029</v>
      </c>
      <c r="J671" s="145"/>
      <c r="K671" s="145" t="s">
        <v>1105</v>
      </c>
      <c r="L671" s="37" t="s">
        <v>80</v>
      </c>
      <c r="M671" s="37" t="s">
        <v>957</v>
      </c>
      <c r="N671" s="37" t="s">
        <v>929</v>
      </c>
      <c r="O671" s="39" t="s">
        <v>1127</v>
      </c>
      <c r="P671" s="37"/>
      <c r="Q671" s="40">
        <v>44367</v>
      </c>
      <c r="R671" s="40"/>
      <c r="S671" s="40">
        <v>44397</v>
      </c>
      <c r="T671" s="37">
        <v>2</v>
      </c>
      <c r="U671" s="41" t="s">
        <v>139</v>
      </c>
      <c r="V671" s="110">
        <v>500000</v>
      </c>
      <c r="W671" s="41"/>
      <c r="X671" s="73">
        <f>500000+500000</f>
        <v>1000000</v>
      </c>
      <c r="Y671" s="38" t="s">
        <v>42</v>
      </c>
      <c r="Z671" s="38" t="s">
        <v>47</v>
      </c>
      <c r="AA671" s="122" t="s">
        <v>1522</v>
      </c>
      <c r="AB671" s="119">
        <v>765</v>
      </c>
      <c r="AC671" s="42" t="s">
        <v>175</v>
      </c>
      <c r="AD671" s="151" t="s">
        <v>176</v>
      </c>
      <c r="AE671" s="164"/>
      <c r="AF671" s="166"/>
    </row>
    <row r="672" spans="1:32" s="8" customFormat="1" ht="19.5" customHeight="1" x14ac:dyDescent="0.2">
      <c r="A672" s="37">
        <v>187</v>
      </c>
      <c r="B672" s="37" t="s">
        <v>354</v>
      </c>
      <c r="C672" s="37" t="s">
        <v>354</v>
      </c>
      <c r="D672" s="37" t="s">
        <v>912</v>
      </c>
      <c r="E672" s="37" t="s">
        <v>169</v>
      </c>
      <c r="F672" s="37" t="s">
        <v>1128</v>
      </c>
      <c r="G672" s="38" t="s">
        <v>914</v>
      </c>
      <c r="H672" s="92">
        <v>18128000</v>
      </c>
      <c r="I672" s="38" t="s">
        <v>1029</v>
      </c>
      <c r="J672" s="145"/>
      <c r="K672" s="145" t="s">
        <v>1105</v>
      </c>
      <c r="L672" s="37" t="s">
        <v>80</v>
      </c>
      <c r="M672" s="37" t="s">
        <v>957</v>
      </c>
      <c r="N672" s="37">
        <v>81112213</v>
      </c>
      <c r="O672" s="39" t="s">
        <v>1129</v>
      </c>
      <c r="P672" s="37"/>
      <c r="Q672" s="40">
        <v>44330</v>
      </c>
      <c r="R672" s="40"/>
      <c r="S672" s="40">
        <v>44348</v>
      </c>
      <c r="T672" s="37">
        <v>6</v>
      </c>
      <c r="U672" s="41" t="s">
        <v>365</v>
      </c>
      <c r="V672" s="110">
        <v>18128000</v>
      </c>
      <c r="W672" s="41"/>
      <c r="X672" s="73">
        <v>18128000</v>
      </c>
      <c r="Y672" s="38" t="s">
        <v>42</v>
      </c>
      <c r="Z672" s="38" t="s">
        <v>47</v>
      </c>
      <c r="AA672" s="122" t="s">
        <v>1522</v>
      </c>
      <c r="AB672" s="119">
        <v>766</v>
      </c>
      <c r="AC672" s="42" t="s">
        <v>175</v>
      </c>
      <c r="AD672" s="151" t="s">
        <v>176</v>
      </c>
      <c r="AE672" s="164"/>
      <c r="AF672" s="166"/>
    </row>
    <row r="673" spans="1:32 16344:16344" s="8" customFormat="1" ht="19.5" customHeight="1" x14ac:dyDescent="0.2">
      <c r="A673" s="37">
        <v>188</v>
      </c>
      <c r="B673" s="37" t="s">
        <v>354</v>
      </c>
      <c r="C673" s="37" t="s">
        <v>354</v>
      </c>
      <c r="D673" s="37" t="s">
        <v>912</v>
      </c>
      <c r="E673" s="37" t="s">
        <v>169</v>
      </c>
      <c r="F673" s="37" t="s">
        <v>1128</v>
      </c>
      <c r="G673" s="38" t="s">
        <v>914</v>
      </c>
      <c r="H673" s="92">
        <v>33990000</v>
      </c>
      <c r="I673" s="38" t="s">
        <v>1029</v>
      </c>
      <c r="J673" s="145"/>
      <c r="K673" s="145" t="s">
        <v>1105</v>
      </c>
      <c r="L673" s="37" t="s">
        <v>80</v>
      </c>
      <c r="M673" s="37" t="s">
        <v>957</v>
      </c>
      <c r="N673" s="37">
        <v>43231500</v>
      </c>
      <c r="O673" s="39" t="s">
        <v>1130</v>
      </c>
      <c r="P673" s="37"/>
      <c r="Q673" s="40">
        <v>44409</v>
      </c>
      <c r="R673" s="40"/>
      <c r="S673" s="40">
        <v>44454</v>
      </c>
      <c r="T673" s="37">
        <v>12</v>
      </c>
      <c r="U673" s="41" t="s">
        <v>365</v>
      </c>
      <c r="V673" s="110">
        <v>33990000</v>
      </c>
      <c r="W673" s="41"/>
      <c r="X673" s="73">
        <v>33990000</v>
      </c>
      <c r="Y673" s="38" t="s">
        <v>42</v>
      </c>
      <c r="Z673" s="38" t="s">
        <v>47</v>
      </c>
      <c r="AA673" s="122" t="s">
        <v>1522</v>
      </c>
      <c r="AB673" s="119">
        <v>767</v>
      </c>
      <c r="AC673" s="42" t="s">
        <v>175</v>
      </c>
      <c r="AD673" s="151" t="s">
        <v>176</v>
      </c>
      <c r="AE673" s="164"/>
      <c r="AF673" s="166"/>
    </row>
    <row r="674" spans="1:32 16344:16344" s="8" customFormat="1" ht="19.5" customHeight="1" x14ac:dyDescent="0.2">
      <c r="A674" s="37">
        <v>189</v>
      </c>
      <c r="B674" s="37" t="s">
        <v>354</v>
      </c>
      <c r="C674" s="37" t="s">
        <v>354</v>
      </c>
      <c r="D674" s="37" t="s">
        <v>912</v>
      </c>
      <c r="E674" s="37" t="s">
        <v>169</v>
      </c>
      <c r="F674" s="37" t="s">
        <v>1131</v>
      </c>
      <c r="G674" s="38" t="s">
        <v>914</v>
      </c>
      <c r="H674" s="92">
        <v>241006000</v>
      </c>
      <c r="I674" s="38" t="s">
        <v>987</v>
      </c>
      <c r="J674" s="145"/>
      <c r="K674" s="145" t="s">
        <v>1105</v>
      </c>
      <c r="L674" s="37" t="s">
        <v>80</v>
      </c>
      <c r="M674" s="37" t="s">
        <v>957</v>
      </c>
      <c r="N674" s="37">
        <v>81112100</v>
      </c>
      <c r="O674" s="39" t="s">
        <v>1132</v>
      </c>
      <c r="P674" s="37"/>
      <c r="Q674" s="40">
        <v>44208</v>
      </c>
      <c r="R674" s="40"/>
      <c r="S674" s="40">
        <v>44225</v>
      </c>
      <c r="T674" s="37">
        <v>12</v>
      </c>
      <c r="U674" s="41" t="s">
        <v>365</v>
      </c>
      <c r="V674" s="110">
        <v>241006000</v>
      </c>
      <c r="W674" s="41"/>
      <c r="X674" s="73">
        <v>241006000</v>
      </c>
      <c r="Y674" s="38" t="s">
        <v>42</v>
      </c>
      <c r="Z674" s="38" t="s">
        <v>47</v>
      </c>
      <c r="AA674" s="122" t="s">
        <v>1522</v>
      </c>
      <c r="AB674" s="119">
        <v>768</v>
      </c>
      <c r="AC674" s="42" t="s">
        <v>175</v>
      </c>
      <c r="AD674" s="151" t="s">
        <v>176</v>
      </c>
      <c r="AE674" s="164"/>
      <c r="AF674" s="166"/>
    </row>
    <row r="675" spans="1:32 16344:16344" s="8" customFormat="1" ht="19.5" customHeight="1" x14ac:dyDescent="0.2">
      <c r="A675" s="37">
        <v>190</v>
      </c>
      <c r="B675" s="37" t="s">
        <v>354</v>
      </c>
      <c r="C675" s="37" t="s">
        <v>354</v>
      </c>
      <c r="D675" s="37" t="s">
        <v>912</v>
      </c>
      <c r="E675" s="37" t="s">
        <v>169</v>
      </c>
      <c r="F675" s="37" t="s">
        <v>1133</v>
      </c>
      <c r="G675" s="38" t="s">
        <v>914</v>
      </c>
      <c r="H675" s="92">
        <v>350000000</v>
      </c>
      <c r="I675" s="38" t="s">
        <v>987</v>
      </c>
      <c r="J675" s="145"/>
      <c r="K675" s="145" t="s">
        <v>1105</v>
      </c>
      <c r="L675" s="37" t="s">
        <v>80</v>
      </c>
      <c r="M675" s="37" t="s">
        <v>957</v>
      </c>
      <c r="N675" s="37">
        <v>81112300</v>
      </c>
      <c r="O675" s="39" t="s">
        <v>1134</v>
      </c>
      <c r="P675" s="37"/>
      <c r="Q675" s="40">
        <v>44392</v>
      </c>
      <c r="R675" s="40"/>
      <c r="S675" s="40">
        <v>44440</v>
      </c>
      <c r="T675" s="37">
        <v>10</v>
      </c>
      <c r="U675" s="41" t="s">
        <v>144</v>
      </c>
      <c r="V675" s="110">
        <v>350000000</v>
      </c>
      <c r="W675" s="41"/>
      <c r="X675" s="73">
        <f>350000000-500000-106110371</f>
        <v>243389629</v>
      </c>
      <c r="Y675" s="38" t="s">
        <v>42</v>
      </c>
      <c r="Z675" s="38" t="s">
        <v>47</v>
      </c>
      <c r="AA675" s="122" t="s">
        <v>1522</v>
      </c>
      <c r="AB675" s="119">
        <v>769</v>
      </c>
      <c r="AC675" s="42" t="s">
        <v>175</v>
      </c>
      <c r="AD675" s="151" t="s">
        <v>176</v>
      </c>
      <c r="AE675" s="164"/>
      <c r="AF675" s="166"/>
    </row>
    <row r="676" spans="1:32 16344:16344" ht="19.5" customHeight="1" x14ac:dyDescent="0.2">
      <c r="A676" s="37">
        <v>481</v>
      </c>
      <c r="B676" s="37" t="s">
        <v>167</v>
      </c>
      <c r="C676" s="37" t="s">
        <v>168</v>
      </c>
      <c r="D676" s="37" t="s">
        <v>1135</v>
      </c>
      <c r="E676" s="37" t="s">
        <v>169</v>
      </c>
      <c r="F676" s="37" t="s">
        <v>1136</v>
      </c>
      <c r="G676" s="37" t="s">
        <v>1137</v>
      </c>
      <c r="H676" s="92">
        <v>99000000</v>
      </c>
      <c r="I676" s="37" t="s">
        <v>1138</v>
      </c>
      <c r="J676" s="37" t="s">
        <v>1139</v>
      </c>
      <c r="K676" s="37" t="s">
        <v>1140</v>
      </c>
      <c r="L676" s="37" t="s">
        <v>80</v>
      </c>
      <c r="M676" s="37" t="s">
        <v>1141</v>
      </c>
      <c r="N676" s="37">
        <v>80111600</v>
      </c>
      <c r="O676" s="37" t="s">
        <v>1142</v>
      </c>
      <c r="P676" s="37" t="s">
        <v>82</v>
      </c>
      <c r="Q676" s="40">
        <v>44221</v>
      </c>
      <c r="R676" s="40">
        <v>44222</v>
      </c>
      <c r="S676" s="40">
        <v>44223</v>
      </c>
      <c r="T676" s="37">
        <v>11</v>
      </c>
      <c r="U676" s="41" t="s">
        <v>83</v>
      </c>
      <c r="V676" s="101">
        <v>99000000</v>
      </c>
      <c r="W676" s="104">
        <v>9000000</v>
      </c>
      <c r="X676" s="167">
        <v>99000000</v>
      </c>
      <c r="Y676" s="37" t="s">
        <v>42</v>
      </c>
      <c r="Z676" s="37" t="s">
        <v>47</v>
      </c>
      <c r="AA676" s="122" t="s">
        <v>1143</v>
      </c>
      <c r="AB676" s="119">
        <v>770</v>
      </c>
      <c r="AC676" s="42" t="s">
        <v>175</v>
      </c>
      <c r="AD676" s="151" t="s">
        <v>176</v>
      </c>
      <c r="AE676" s="41" t="s">
        <v>1344</v>
      </c>
      <c r="AF676" s="37" t="s">
        <v>76</v>
      </c>
      <c r="XDP676" s="6"/>
    </row>
    <row r="677" spans="1:32 16344:16344" ht="19.5" customHeight="1" x14ac:dyDescent="0.2">
      <c r="A677" s="37">
        <v>482</v>
      </c>
      <c r="B677" s="37" t="s">
        <v>167</v>
      </c>
      <c r="C677" s="37" t="s">
        <v>168</v>
      </c>
      <c r="D677" s="37" t="s">
        <v>1135</v>
      </c>
      <c r="E677" s="37" t="s">
        <v>169</v>
      </c>
      <c r="F677" s="37" t="s">
        <v>1144</v>
      </c>
      <c r="G677" s="37" t="s">
        <v>1137</v>
      </c>
      <c r="H677" s="98">
        <f>V677</f>
        <v>32000000</v>
      </c>
      <c r="I677" s="37" t="s">
        <v>1138</v>
      </c>
      <c r="J677" s="37" t="s">
        <v>1145</v>
      </c>
      <c r="K677" s="37" t="s">
        <v>1146</v>
      </c>
      <c r="L677" s="37" t="s">
        <v>80</v>
      </c>
      <c r="M677" s="37" t="s">
        <v>1141</v>
      </c>
      <c r="N677" s="37">
        <v>80111600</v>
      </c>
      <c r="O677" s="37" t="s">
        <v>1147</v>
      </c>
      <c r="P677" s="37" t="s">
        <v>82</v>
      </c>
      <c r="Q677" s="40">
        <v>44228</v>
      </c>
      <c r="R677" s="40">
        <v>44229</v>
      </c>
      <c r="S677" s="40">
        <v>44230</v>
      </c>
      <c r="T677" s="37">
        <v>4</v>
      </c>
      <c r="U677" s="37" t="s">
        <v>365</v>
      </c>
      <c r="V677" s="101">
        <f>W677*T677</f>
        <v>32000000</v>
      </c>
      <c r="W677" s="168">
        <v>8000000</v>
      </c>
      <c r="X677" s="167">
        <f>V677</f>
        <v>32000000</v>
      </c>
      <c r="Y677" s="37" t="s">
        <v>42</v>
      </c>
      <c r="Z677" s="37" t="s">
        <v>522</v>
      </c>
      <c r="AA677" s="122" t="s">
        <v>1143</v>
      </c>
      <c r="AB677" s="119">
        <v>771</v>
      </c>
      <c r="AC677" s="169" t="s">
        <v>175</v>
      </c>
      <c r="AD677" s="151" t="s">
        <v>176</v>
      </c>
      <c r="AE677" s="41" t="s">
        <v>1344</v>
      </c>
      <c r="AF677" s="37" t="s">
        <v>76</v>
      </c>
      <c r="XDP677" s="6"/>
    </row>
    <row r="678" spans="1:32 16344:16344" ht="19.5" customHeight="1" x14ac:dyDescent="0.2">
      <c r="A678" s="37">
        <v>483</v>
      </c>
      <c r="B678" s="37" t="s">
        <v>167</v>
      </c>
      <c r="C678" s="37" t="s">
        <v>168</v>
      </c>
      <c r="D678" s="37" t="s">
        <v>1135</v>
      </c>
      <c r="E678" s="37" t="s">
        <v>169</v>
      </c>
      <c r="F678" s="37" t="s">
        <v>1144</v>
      </c>
      <c r="G678" s="37" t="s">
        <v>1137</v>
      </c>
      <c r="H678" s="92">
        <v>80300000</v>
      </c>
      <c r="I678" s="37" t="s">
        <v>1138</v>
      </c>
      <c r="J678" s="37" t="s">
        <v>1148</v>
      </c>
      <c r="K678" s="37" t="s">
        <v>1146</v>
      </c>
      <c r="L678" s="37" t="s">
        <v>80</v>
      </c>
      <c r="M678" s="37" t="s">
        <v>1149</v>
      </c>
      <c r="N678" s="37">
        <v>80111600</v>
      </c>
      <c r="O678" s="37" t="s">
        <v>1147</v>
      </c>
      <c r="P678" s="37" t="s">
        <v>82</v>
      </c>
      <c r="Q678" s="40">
        <v>44221</v>
      </c>
      <c r="R678" s="40">
        <v>44222</v>
      </c>
      <c r="S678" s="40">
        <v>44223</v>
      </c>
      <c r="T678" s="37">
        <v>11</v>
      </c>
      <c r="U678" s="41" t="s">
        <v>83</v>
      </c>
      <c r="V678" s="101">
        <v>80300000</v>
      </c>
      <c r="W678" s="104">
        <v>7300000</v>
      </c>
      <c r="X678" s="167">
        <v>80300000</v>
      </c>
      <c r="Y678" s="37" t="s">
        <v>42</v>
      </c>
      <c r="Z678" s="37" t="s">
        <v>47</v>
      </c>
      <c r="AA678" s="122" t="s">
        <v>1143</v>
      </c>
      <c r="AB678" s="119">
        <v>773</v>
      </c>
      <c r="AC678" s="42" t="s">
        <v>175</v>
      </c>
      <c r="AD678" s="151" t="s">
        <v>176</v>
      </c>
      <c r="AE678" s="41" t="s">
        <v>1344</v>
      </c>
      <c r="AF678" s="37" t="s">
        <v>76</v>
      </c>
      <c r="XDP678" s="6"/>
    </row>
    <row r="679" spans="1:32 16344:16344" ht="19.5" customHeight="1" x14ac:dyDescent="0.2">
      <c r="A679" s="37">
        <v>484</v>
      </c>
      <c r="B679" s="37" t="s">
        <v>167</v>
      </c>
      <c r="C679" s="37" t="s">
        <v>168</v>
      </c>
      <c r="D679" s="37" t="s">
        <v>1135</v>
      </c>
      <c r="E679" s="37" t="s">
        <v>169</v>
      </c>
      <c r="F679" s="37" t="s">
        <v>1150</v>
      </c>
      <c r="G679" s="37" t="s">
        <v>1137</v>
      </c>
      <c r="H679" s="98">
        <f>V679</f>
        <v>35000000</v>
      </c>
      <c r="I679" s="37" t="s">
        <v>1151</v>
      </c>
      <c r="J679" s="37" t="s">
        <v>1152</v>
      </c>
      <c r="K679" s="37" t="s">
        <v>1140</v>
      </c>
      <c r="L679" s="37" t="s">
        <v>80</v>
      </c>
      <c r="M679" s="37" t="s">
        <v>457</v>
      </c>
      <c r="N679" s="37">
        <v>80111600</v>
      </c>
      <c r="O679" s="37" t="s">
        <v>1153</v>
      </c>
      <c r="P679" s="37" t="s">
        <v>82</v>
      </c>
      <c r="Q679" s="40">
        <v>44372</v>
      </c>
      <c r="R679" s="40">
        <v>44373</v>
      </c>
      <c r="S679" s="40">
        <v>44374</v>
      </c>
      <c r="T679" s="37">
        <v>5</v>
      </c>
      <c r="U679" s="37" t="s">
        <v>365</v>
      </c>
      <c r="V679" s="101">
        <f>W679*T679</f>
        <v>35000000</v>
      </c>
      <c r="W679" s="168">
        <v>7000000</v>
      </c>
      <c r="X679" s="167">
        <f>V679</f>
        <v>35000000</v>
      </c>
      <c r="Y679" s="37" t="s">
        <v>42</v>
      </c>
      <c r="Z679" s="37" t="s">
        <v>522</v>
      </c>
      <c r="AA679" s="122" t="s">
        <v>1143</v>
      </c>
      <c r="AB679" s="119">
        <v>774</v>
      </c>
      <c r="AC679" s="169" t="s">
        <v>175</v>
      </c>
      <c r="AD679" s="151" t="s">
        <v>176</v>
      </c>
      <c r="AE679" s="41" t="s">
        <v>1344</v>
      </c>
      <c r="AF679" s="37" t="s">
        <v>76</v>
      </c>
      <c r="XDP679" s="6"/>
    </row>
    <row r="680" spans="1:32 16344:16344" ht="19.5" customHeight="1" x14ac:dyDescent="0.2">
      <c r="A680" s="37">
        <v>485</v>
      </c>
      <c r="B680" s="37" t="s">
        <v>167</v>
      </c>
      <c r="C680" s="37" t="s">
        <v>168</v>
      </c>
      <c r="D680" s="37" t="s">
        <v>1135</v>
      </c>
      <c r="E680" s="37" t="s">
        <v>169</v>
      </c>
      <c r="F680" s="37" t="s">
        <v>1144</v>
      </c>
      <c r="G680" s="37" t="s">
        <v>1137</v>
      </c>
      <c r="H680" s="98">
        <f>V680</f>
        <v>18025000</v>
      </c>
      <c r="I680" s="37" t="s">
        <v>1138</v>
      </c>
      <c r="J680" s="37" t="s">
        <v>1148</v>
      </c>
      <c r="K680" s="37" t="s">
        <v>1146</v>
      </c>
      <c r="L680" s="37" t="s">
        <v>80</v>
      </c>
      <c r="M680" s="37" t="s">
        <v>1149</v>
      </c>
      <c r="N680" s="37">
        <v>80111600</v>
      </c>
      <c r="O680" s="37" t="s">
        <v>1154</v>
      </c>
      <c r="P680" s="37" t="s">
        <v>82</v>
      </c>
      <c r="Q680" s="40">
        <v>44263</v>
      </c>
      <c r="R680" s="40">
        <v>44264</v>
      </c>
      <c r="S680" s="40">
        <v>44265</v>
      </c>
      <c r="T680" s="37">
        <v>5</v>
      </c>
      <c r="U680" s="37" t="s">
        <v>365</v>
      </c>
      <c r="V680" s="101">
        <f>W680*T680</f>
        <v>18025000</v>
      </c>
      <c r="W680" s="168">
        <v>3605000</v>
      </c>
      <c r="X680" s="167">
        <f>V680</f>
        <v>18025000</v>
      </c>
      <c r="Y680" s="37" t="s">
        <v>42</v>
      </c>
      <c r="Z680" s="37" t="s">
        <v>522</v>
      </c>
      <c r="AA680" s="122" t="s">
        <v>1143</v>
      </c>
      <c r="AB680" s="119">
        <v>775</v>
      </c>
      <c r="AC680" s="169" t="s">
        <v>175</v>
      </c>
      <c r="AD680" s="151" t="s">
        <v>176</v>
      </c>
      <c r="AE680" s="41" t="s">
        <v>1344</v>
      </c>
      <c r="AF680" s="37" t="s">
        <v>76</v>
      </c>
      <c r="XDP680" s="6"/>
    </row>
    <row r="681" spans="1:32 16344:16344" ht="19.5" customHeight="1" x14ac:dyDescent="0.2">
      <c r="A681" s="37">
        <v>486</v>
      </c>
      <c r="B681" s="37" t="s">
        <v>167</v>
      </c>
      <c r="C681" s="37" t="s">
        <v>168</v>
      </c>
      <c r="D681" s="37" t="s">
        <v>1135</v>
      </c>
      <c r="E681" s="37" t="s">
        <v>169</v>
      </c>
      <c r="F681" s="37" t="s">
        <v>1144</v>
      </c>
      <c r="G681" s="37" t="s">
        <v>1137</v>
      </c>
      <c r="H681" s="92">
        <v>35525000</v>
      </c>
      <c r="I681" s="37" t="s">
        <v>1138</v>
      </c>
      <c r="J681" s="37" t="s">
        <v>1148</v>
      </c>
      <c r="K681" s="37" t="s">
        <v>1146</v>
      </c>
      <c r="L681" s="37" t="s">
        <v>80</v>
      </c>
      <c r="M681" s="37" t="s">
        <v>1149</v>
      </c>
      <c r="N681" s="37">
        <v>80111600</v>
      </c>
      <c r="O681" s="37" t="s">
        <v>1154</v>
      </c>
      <c r="P681" s="37" t="s">
        <v>82</v>
      </c>
      <c r="Q681" s="40">
        <v>44263</v>
      </c>
      <c r="R681" s="40">
        <v>44264</v>
      </c>
      <c r="S681" s="40">
        <v>44265</v>
      </c>
      <c r="T681" s="37">
        <v>5</v>
      </c>
      <c r="U681" s="41" t="s">
        <v>83</v>
      </c>
      <c r="V681" s="101">
        <v>35525000</v>
      </c>
      <c r="W681" s="104">
        <v>7105000</v>
      </c>
      <c r="X681" s="167">
        <v>35525000</v>
      </c>
      <c r="Y681" s="37" t="s">
        <v>42</v>
      </c>
      <c r="Z681" s="37" t="s">
        <v>47</v>
      </c>
      <c r="AA681" s="122" t="s">
        <v>1143</v>
      </c>
      <c r="AB681" s="119">
        <v>776</v>
      </c>
      <c r="AC681" s="42" t="s">
        <v>175</v>
      </c>
      <c r="AD681" s="151" t="s">
        <v>176</v>
      </c>
      <c r="AE681" s="41" t="s">
        <v>1344</v>
      </c>
      <c r="AF681" s="37" t="s">
        <v>76</v>
      </c>
      <c r="XDP681" s="6"/>
    </row>
    <row r="682" spans="1:32 16344:16344" ht="19.5" customHeight="1" x14ac:dyDescent="0.2">
      <c r="A682" s="37">
        <v>487</v>
      </c>
      <c r="B682" s="37" t="s">
        <v>167</v>
      </c>
      <c r="C682" s="37" t="s">
        <v>168</v>
      </c>
      <c r="D682" s="37" t="s">
        <v>1135</v>
      </c>
      <c r="E682" s="37" t="s">
        <v>169</v>
      </c>
      <c r="F682" s="37" t="s">
        <v>1144</v>
      </c>
      <c r="G682" s="37" t="s">
        <v>1137</v>
      </c>
      <c r="H682" s="98">
        <f>V682</f>
        <v>37000000</v>
      </c>
      <c r="I682" s="37" t="s">
        <v>1138</v>
      </c>
      <c r="J682" s="37" t="s">
        <v>1148</v>
      </c>
      <c r="K682" s="37" t="s">
        <v>1146</v>
      </c>
      <c r="L682" s="37" t="s">
        <v>80</v>
      </c>
      <c r="M682" s="37" t="s">
        <v>1149</v>
      </c>
      <c r="N682" s="37">
        <v>80111600</v>
      </c>
      <c r="O682" s="37" t="s">
        <v>1154</v>
      </c>
      <c r="P682" s="37" t="s">
        <v>82</v>
      </c>
      <c r="Q682" s="40">
        <v>44263</v>
      </c>
      <c r="R682" s="40">
        <v>44264</v>
      </c>
      <c r="S682" s="40">
        <v>44265</v>
      </c>
      <c r="T682" s="37">
        <v>5</v>
      </c>
      <c r="U682" s="37" t="s">
        <v>365</v>
      </c>
      <c r="V682" s="101">
        <f>W682*T682</f>
        <v>37000000</v>
      </c>
      <c r="W682" s="168">
        <v>7400000</v>
      </c>
      <c r="X682" s="167">
        <f>V682</f>
        <v>37000000</v>
      </c>
      <c r="Y682" s="37" t="s">
        <v>42</v>
      </c>
      <c r="Z682" s="37" t="s">
        <v>522</v>
      </c>
      <c r="AA682" s="122" t="s">
        <v>1143</v>
      </c>
      <c r="AB682" s="119">
        <v>777</v>
      </c>
      <c r="AC682" s="169" t="s">
        <v>175</v>
      </c>
      <c r="AD682" s="151" t="s">
        <v>176</v>
      </c>
      <c r="AE682" s="41" t="s">
        <v>1344</v>
      </c>
      <c r="AF682" s="37" t="s">
        <v>76</v>
      </c>
      <c r="XDP682" s="6"/>
    </row>
    <row r="683" spans="1:32 16344:16344" ht="19.5" customHeight="1" x14ac:dyDescent="0.2">
      <c r="A683" s="37">
        <v>488</v>
      </c>
      <c r="B683" s="37" t="s">
        <v>167</v>
      </c>
      <c r="C683" s="37" t="s">
        <v>168</v>
      </c>
      <c r="D683" s="37" t="s">
        <v>1135</v>
      </c>
      <c r="E683" s="37" t="s">
        <v>169</v>
      </c>
      <c r="F683" s="37" t="s">
        <v>1144</v>
      </c>
      <c r="G683" s="37" t="s">
        <v>1137</v>
      </c>
      <c r="H683" s="98">
        <f>V683</f>
        <v>37000000</v>
      </c>
      <c r="I683" s="37" t="s">
        <v>1138</v>
      </c>
      <c r="J683" s="37" t="s">
        <v>1148</v>
      </c>
      <c r="K683" s="37" t="s">
        <v>1146</v>
      </c>
      <c r="L683" s="37" t="s">
        <v>80</v>
      </c>
      <c r="M683" s="37" t="s">
        <v>1149</v>
      </c>
      <c r="N683" s="37">
        <v>80111600</v>
      </c>
      <c r="O683" s="37" t="s">
        <v>1154</v>
      </c>
      <c r="P683" s="37" t="s">
        <v>82</v>
      </c>
      <c r="Q683" s="40">
        <v>44258</v>
      </c>
      <c r="R683" s="40">
        <v>44259</v>
      </c>
      <c r="S683" s="40">
        <v>44263</v>
      </c>
      <c r="T683" s="37">
        <v>5</v>
      </c>
      <c r="U683" s="37" t="s">
        <v>365</v>
      </c>
      <c r="V683" s="101">
        <f>W683*T683</f>
        <v>37000000</v>
      </c>
      <c r="W683" s="168">
        <v>7400000</v>
      </c>
      <c r="X683" s="167">
        <f>V683</f>
        <v>37000000</v>
      </c>
      <c r="Y683" s="37" t="s">
        <v>42</v>
      </c>
      <c r="Z683" s="37" t="s">
        <v>522</v>
      </c>
      <c r="AA683" s="122" t="s">
        <v>1143</v>
      </c>
      <c r="AB683" s="119">
        <v>778</v>
      </c>
      <c r="AC683" s="169" t="s">
        <v>175</v>
      </c>
      <c r="AD683" s="151" t="s">
        <v>176</v>
      </c>
      <c r="AE683" s="41" t="s">
        <v>1344</v>
      </c>
      <c r="AF683" s="37" t="s">
        <v>76</v>
      </c>
      <c r="XDP683" s="6"/>
    </row>
    <row r="684" spans="1:32 16344:16344" ht="19.5" customHeight="1" x14ac:dyDescent="0.2">
      <c r="A684" s="37">
        <v>489</v>
      </c>
      <c r="B684" s="37" t="s">
        <v>167</v>
      </c>
      <c r="C684" s="37" t="s">
        <v>168</v>
      </c>
      <c r="D684" s="37" t="s">
        <v>1135</v>
      </c>
      <c r="E684" s="37" t="s">
        <v>169</v>
      </c>
      <c r="F684" s="37" t="s">
        <v>1144</v>
      </c>
      <c r="G684" s="37" t="s">
        <v>1137</v>
      </c>
      <c r="H684" s="98">
        <f>V684</f>
        <v>35000000</v>
      </c>
      <c r="I684" s="37" t="s">
        <v>1138</v>
      </c>
      <c r="J684" s="37" t="s">
        <v>1148</v>
      </c>
      <c r="K684" s="37" t="s">
        <v>1146</v>
      </c>
      <c r="L684" s="37" t="s">
        <v>80</v>
      </c>
      <c r="M684" s="37" t="s">
        <v>1149</v>
      </c>
      <c r="N684" s="37">
        <v>80111600</v>
      </c>
      <c r="O684" s="37" t="s">
        <v>1154</v>
      </c>
      <c r="P684" s="37" t="s">
        <v>82</v>
      </c>
      <c r="Q684" s="40">
        <v>44258</v>
      </c>
      <c r="R684" s="40">
        <v>44259</v>
      </c>
      <c r="S684" s="40">
        <v>44263</v>
      </c>
      <c r="T684" s="37">
        <v>5</v>
      </c>
      <c r="U684" s="37" t="s">
        <v>365</v>
      </c>
      <c r="V684" s="101">
        <f>W684*T684</f>
        <v>35000000</v>
      </c>
      <c r="W684" s="168">
        <v>7000000</v>
      </c>
      <c r="X684" s="167">
        <f>V684</f>
        <v>35000000</v>
      </c>
      <c r="Y684" s="37" t="s">
        <v>42</v>
      </c>
      <c r="Z684" s="37" t="s">
        <v>522</v>
      </c>
      <c r="AA684" s="122" t="s">
        <v>1143</v>
      </c>
      <c r="AB684" s="119">
        <v>780</v>
      </c>
      <c r="AC684" s="169" t="s">
        <v>175</v>
      </c>
      <c r="AD684" s="151" t="s">
        <v>176</v>
      </c>
      <c r="AE684" s="41" t="s">
        <v>1344</v>
      </c>
      <c r="AF684" s="37" t="s">
        <v>76</v>
      </c>
      <c r="XDP684" s="6"/>
    </row>
    <row r="685" spans="1:32 16344:16344" ht="19.5" customHeight="1" x14ac:dyDescent="0.2">
      <c r="A685" s="37">
        <v>490</v>
      </c>
      <c r="B685" s="37" t="s">
        <v>167</v>
      </c>
      <c r="C685" s="37" t="s">
        <v>168</v>
      </c>
      <c r="D685" s="37" t="s">
        <v>1135</v>
      </c>
      <c r="E685" s="37" t="s">
        <v>169</v>
      </c>
      <c r="F685" s="37" t="s">
        <v>1144</v>
      </c>
      <c r="G685" s="37" t="s">
        <v>1137</v>
      </c>
      <c r="H685" s="98">
        <f>V685</f>
        <v>35525000</v>
      </c>
      <c r="I685" s="37" t="s">
        <v>1138</v>
      </c>
      <c r="J685" s="37" t="s">
        <v>1148</v>
      </c>
      <c r="K685" s="37" t="s">
        <v>1146</v>
      </c>
      <c r="L685" s="37" t="s">
        <v>80</v>
      </c>
      <c r="M685" s="37" t="s">
        <v>1149</v>
      </c>
      <c r="N685" s="37">
        <v>80111600</v>
      </c>
      <c r="O685" s="37" t="s">
        <v>1154</v>
      </c>
      <c r="P685" s="37" t="s">
        <v>82</v>
      </c>
      <c r="Q685" s="40">
        <v>44258</v>
      </c>
      <c r="R685" s="40">
        <v>44259</v>
      </c>
      <c r="S685" s="40">
        <v>44263</v>
      </c>
      <c r="T685" s="37">
        <v>5</v>
      </c>
      <c r="U685" s="37" t="s">
        <v>365</v>
      </c>
      <c r="V685" s="101">
        <f>W685*T685</f>
        <v>35525000</v>
      </c>
      <c r="W685" s="168">
        <v>7105000</v>
      </c>
      <c r="X685" s="167">
        <f>V685</f>
        <v>35525000</v>
      </c>
      <c r="Y685" s="37" t="s">
        <v>42</v>
      </c>
      <c r="Z685" s="37" t="s">
        <v>522</v>
      </c>
      <c r="AA685" s="122" t="s">
        <v>1143</v>
      </c>
      <c r="AB685" s="119">
        <v>781</v>
      </c>
      <c r="AC685" s="169" t="s">
        <v>175</v>
      </c>
      <c r="AD685" s="151" t="s">
        <v>176</v>
      </c>
      <c r="AE685" s="41" t="s">
        <v>1344</v>
      </c>
      <c r="AF685" s="37" t="s">
        <v>76</v>
      </c>
      <c r="XDP685" s="6"/>
    </row>
    <row r="686" spans="1:32 16344:16344" ht="19.5" customHeight="1" x14ac:dyDescent="0.2">
      <c r="A686" s="37">
        <v>491</v>
      </c>
      <c r="B686" s="37" t="s">
        <v>167</v>
      </c>
      <c r="C686" s="37" t="s">
        <v>168</v>
      </c>
      <c r="D686" s="37" t="s">
        <v>1135</v>
      </c>
      <c r="E686" s="37" t="s">
        <v>169</v>
      </c>
      <c r="F686" s="37" t="s">
        <v>1144</v>
      </c>
      <c r="G686" s="37" t="s">
        <v>1137</v>
      </c>
      <c r="H686" s="92">
        <v>18000000</v>
      </c>
      <c r="I686" s="37" t="s">
        <v>1138</v>
      </c>
      <c r="J686" s="37" t="s">
        <v>1148</v>
      </c>
      <c r="K686" s="37" t="s">
        <v>1146</v>
      </c>
      <c r="L686" s="37" t="s">
        <v>80</v>
      </c>
      <c r="M686" s="37" t="s">
        <v>1155</v>
      </c>
      <c r="N686" s="37">
        <v>80111600</v>
      </c>
      <c r="O686" s="37" t="s">
        <v>1154</v>
      </c>
      <c r="P686" s="37" t="s">
        <v>82</v>
      </c>
      <c r="Q686" s="40">
        <v>44244</v>
      </c>
      <c r="R686" s="40">
        <v>44245</v>
      </c>
      <c r="S686" s="40">
        <v>44246</v>
      </c>
      <c r="T686" s="37">
        <v>5</v>
      </c>
      <c r="U686" s="41" t="s">
        <v>83</v>
      </c>
      <c r="V686" s="101">
        <v>18000000</v>
      </c>
      <c r="W686" s="104">
        <v>3600000</v>
      </c>
      <c r="X686" s="167">
        <v>18000000</v>
      </c>
      <c r="Y686" s="37" t="s">
        <v>42</v>
      </c>
      <c r="Z686" s="37" t="s">
        <v>47</v>
      </c>
      <c r="AA686" s="122" t="s">
        <v>1143</v>
      </c>
      <c r="AB686" s="119">
        <v>782</v>
      </c>
      <c r="AC686" s="42" t="s">
        <v>175</v>
      </c>
      <c r="AD686" s="151" t="s">
        <v>176</v>
      </c>
      <c r="AE686" s="41" t="s">
        <v>1344</v>
      </c>
      <c r="AF686" s="37" t="s">
        <v>76</v>
      </c>
      <c r="XDP686" s="6"/>
    </row>
    <row r="687" spans="1:32 16344:16344" ht="19.5" customHeight="1" x14ac:dyDescent="0.2">
      <c r="A687" s="37">
        <v>492</v>
      </c>
      <c r="B687" s="37" t="s">
        <v>167</v>
      </c>
      <c r="C687" s="37" t="s">
        <v>168</v>
      </c>
      <c r="D687" s="37" t="s">
        <v>1135</v>
      </c>
      <c r="E687" s="37" t="s">
        <v>169</v>
      </c>
      <c r="F687" s="37" t="s">
        <v>1156</v>
      </c>
      <c r="G687" s="37" t="s">
        <v>1137</v>
      </c>
      <c r="H687" s="92">
        <v>30000000</v>
      </c>
      <c r="I687" s="37" t="s">
        <v>1503</v>
      </c>
      <c r="J687" s="37" t="s">
        <v>1157</v>
      </c>
      <c r="K687" s="37" t="s">
        <v>1146</v>
      </c>
      <c r="L687" s="37" t="s">
        <v>80</v>
      </c>
      <c r="M687" s="37" t="s">
        <v>1158</v>
      </c>
      <c r="N687" s="37">
        <v>80111600</v>
      </c>
      <c r="O687" s="37" t="s">
        <v>1153</v>
      </c>
      <c r="P687" s="37" t="s">
        <v>1461</v>
      </c>
      <c r="Q687" s="40">
        <v>44208</v>
      </c>
      <c r="R687" s="40">
        <v>44211</v>
      </c>
      <c r="S687" s="40">
        <v>44214</v>
      </c>
      <c r="T687" s="37">
        <v>5</v>
      </c>
      <c r="U687" s="41" t="s">
        <v>83</v>
      </c>
      <c r="V687" s="101">
        <v>30000000</v>
      </c>
      <c r="W687" s="104">
        <v>6000000</v>
      </c>
      <c r="X687" s="167">
        <v>30000000</v>
      </c>
      <c r="Y687" s="37" t="s">
        <v>42</v>
      </c>
      <c r="Z687" s="37" t="s">
        <v>47</v>
      </c>
      <c r="AA687" s="122" t="s">
        <v>1143</v>
      </c>
      <c r="AB687" s="119">
        <v>785</v>
      </c>
      <c r="AC687" s="42" t="s">
        <v>175</v>
      </c>
      <c r="AD687" s="151" t="s">
        <v>176</v>
      </c>
      <c r="AE687" s="41" t="s">
        <v>1344</v>
      </c>
      <c r="AF687" s="37" t="s">
        <v>76</v>
      </c>
      <c r="XDP687" s="6"/>
    </row>
    <row r="688" spans="1:32 16344:16344" ht="19.5" customHeight="1" x14ac:dyDescent="0.2">
      <c r="A688" s="37">
        <v>493</v>
      </c>
      <c r="B688" s="37" t="s">
        <v>167</v>
      </c>
      <c r="C688" s="37" t="s">
        <v>168</v>
      </c>
      <c r="D688" s="37" t="s">
        <v>1135</v>
      </c>
      <c r="E688" s="37" t="s">
        <v>169</v>
      </c>
      <c r="F688" s="37" t="s">
        <v>1144</v>
      </c>
      <c r="G688" s="37" t="s">
        <v>1137</v>
      </c>
      <c r="H688" s="98">
        <f>V688</f>
        <v>29880000</v>
      </c>
      <c r="I688" s="37" t="s">
        <v>1138</v>
      </c>
      <c r="J688" s="37" t="s">
        <v>1159</v>
      </c>
      <c r="K688" s="37" t="s">
        <v>1146</v>
      </c>
      <c r="L688" s="37" t="s">
        <v>80</v>
      </c>
      <c r="M688" s="37" t="s">
        <v>1160</v>
      </c>
      <c r="N688" s="37">
        <v>80111600</v>
      </c>
      <c r="O688" s="37" t="s">
        <v>1161</v>
      </c>
      <c r="P688" s="37" t="s">
        <v>1461</v>
      </c>
      <c r="Q688" s="40">
        <v>44258</v>
      </c>
      <c r="R688" s="40">
        <v>44259</v>
      </c>
      <c r="S688" s="40">
        <v>44263</v>
      </c>
      <c r="T688" s="37">
        <v>9</v>
      </c>
      <c r="U688" s="37" t="s">
        <v>365</v>
      </c>
      <c r="V688" s="101">
        <f>W688*T688</f>
        <v>29880000</v>
      </c>
      <c r="W688" s="168">
        <v>3320000</v>
      </c>
      <c r="X688" s="167">
        <f>V688</f>
        <v>29880000</v>
      </c>
      <c r="Y688" s="37" t="s">
        <v>42</v>
      </c>
      <c r="Z688" s="37" t="s">
        <v>522</v>
      </c>
      <c r="AA688" s="122" t="s">
        <v>1143</v>
      </c>
      <c r="AB688" s="119">
        <v>786</v>
      </c>
      <c r="AC688" s="169" t="s">
        <v>175</v>
      </c>
      <c r="AD688" s="151" t="s">
        <v>176</v>
      </c>
      <c r="AE688" s="41" t="s">
        <v>1344</v>
      </c>
      <c r="AF688" s="37" t="s">
        <v>76</v>
      </c>
      <c r="XDP688" s="6"/>
    </row>
    <row r="689" spans="1:32 16344:16344" ht="19.5" customHeight="1" x14ac:dyDescent="0.2">
      <c r="A689" s="37">
        <v>494</v>
      </c>
      <c r="B689" s="37" t="s">
        <v>167</v>
      </c>
      <c r="C689" s="37" t="s">
        <v>168</v>
      </c>
      <c r="D689" s="37" t="s">
        <v>1135</v>
      </c>
      <c r="E689" s="37" t="s">
        <v>169</v>
      </c>
      <c r="F689" s="37" t="s">
        <v>1144</v>
      </c>
      <c r="G689" s="37" t="s">
        <v>1137</v>
      </c>
      <c r="H689" s="92">
        <v>10925010</v>
      </c>
      <c r="I689" s="37" t="s">
        <v>1138</v>
      </c>
      <c r="J689" s="37" t="s">
        <v>1148</v>
      </c>
      <c r="K689" s="37" t="s">
        <v>1146</v>
      </c>
      <c r="L689" s="37" t="s">
        <v>80</v>
      </c>
      <c r="M689" s="37" t="s">
        <v>1158</v>
      </c>
      <c r="N689" s="37">
        <v>80111600</v>
      </c>
      <c r="O689" s="37" t="s">
        <v>1162</v>
      </c>
      <c r="P689" s="37" t="s">
        <v>1461</v>
      </c>
      <c r="Q689" s="40">
        <v>44208</v>
      </c>
      <c r="R689" s="40">
        <v>44211</v>
      </c>
      <c r="S689" s="40">
        <v>44214</v>
      </c>
      <c r="T689" s="37">
        <v>2</v>
      </c>
      <c r="U689" s="41" t="s">
        <v>83</v>
      </c>
      <c r="V689" s="101">
        <v>7283340</v>
      </c>
      <c r="W689" s="104">
        <v>3641670</v>
      </c>
      <c r="X689" s="167">
        <v>7283340</v>
      </c>
      <c r="Y689" s="37" t="s">
        <v>42</v>
      </c>
      <c r="Z689" s="37" t="s">
        <v>47</v>
      </c>
      <c r="AA689" s="122" t="s">
        <v>1143</v>
      </c>
      <c r="AB689" s="119">
        <v>787</v>
      </c>
      <c r="AC689" s="42" t="s">
        <v>175</v>
      </c>
      <c r="AD689" s="151" t="s">
        <v>176</v>
      </c>
      <c r="AE689" s="41" t="s">
        <v>1344</v>
      </c>
      <c r="AF689" s="37" t="s">
        <v>76</v>
      </c>
      <c r="XDP689" s="6"/>
    </row>
    <row r="690" spans="1:32 16344:16344" ht="19.5" customHeight="1" x14ac:dyDescent="0.2">
      <c r="A690" s="37">
        <v>495</v>
      </c>
      <c r="B690" s="37" t="s">
        <v>167</v>
      </c>
      <c r="C690" s="37" t="s">
        <v>168</v>
      </c>
      <c r="D690" s="37" t="s">
        <v>1135</v>
      </c>
      <c r="E690" s="37" t="s">
        <v>169</v>
      </c>
      <c r="F690" s="37" t="s">
        <v>1144</v>
      </c>
      <c r="G690" s="37" t="s">
        <v>1137</v>
      </c>
      <c r="H690" s="92">
        <v>36520000</v>
      </c>
      <c r="I690" s="37" t="s">
        <v>1138</v>
      </c>
      <c r="J690" s="37" t="s">
        <v>1148</v>
      </c>
      <c r="K690" s="37" t="s">
        <v>1146</v>
      </c>
      <c r="L690" s="37" t="s">
        <v>80</v>
      </c>
      <c r="M690" s="37" t="s">
        <v>1163</v>
      </c>
      <c r="N690" s="37">
        <v>80111600</v>
      </c>
      <c r="O690" s="37" t="s">
        <v>1164</v>
      </c>
      <c r="P690" s="37" t="s">
        <v>1461</v>
      </c>
      <c r="Q690" s="40">
        <v>44228</v>
      </c>
      <c r="R690" s="40">
        <v>44229</v>
      </c>
      <c r="S690" s="40">
        <v>44230</v>
      </c>
      <c r="T690" s="37">
        <v>11</v>
      </c>
      <c r="U690" s="41" t="s">
        <v>83</v>
      </c>
      <c r="V690" s="101">
        <v>36520000</v>
      </c>
      <c r="W690" s="104">
        <v>3320000</v>
      </c>
      <c r="X690" s="167">
        <v>36520000</v>
      </c>
      <c r="Y690" s="37" t="s">
        <v>42</v>
      </c>
      <c r="Z690" s="37" t="s">
        <v>47</v>
      </c>
      <c r="AA690" s="122" t="s">
        <v>1143</v>
      </c>
      <c r="AB690" s="119">
        <v>788</v>
      </c>
      <c r="AC690" s="42" t="s">
        <v>175</v>
      </c>
      <c r="AD690" s="151" t="s">
        <v>176</v>
      </c>
      <c r="AE690" s="41" t="s">
        <v>1344</v>
      </c>
      <c r="AF690" s="37" t="s">
        <v>76</v>
      </c>
      <c r="XDP690" s="6"/>
    </row>
    <row r="691" spans="1:32 16344:16344" ht="19.5" customHeight="1" x14ac:dyDescent="0.2">
      <c r="A691" s="37">
        <v>496</v>
      </c>
      <c r="B691" s="37" t="s">
        <v>167</v>
      </c>
      <c r="C691" s="37" t="s">
        <v>168</v>
      </c>
      <c r="D691" s="37" t="s">
        <v>1135</v>
      </c>
      <c r="E691" s="37" t="s">
        <v>169</v>
      </c>
      <c r="F691" s="37" t="s">
        <v>1150</v>
      </c>
      <c r="G691" s="37" t="s">
        <v>1137</v>
      </c>
      <c r="H691" s="98">
        <f>V691</f>
        <v>13000000</v>
      </c>
      <c r="I691" s="37" t="s">
        <v>1151</v>
      </c>
      <c r="J691" s="37" t="s">
        <v>1152</v>
      </c>
      <c r="K691" s="37" t="s">
        <v>1140</v>
      </c>
      <c r="L691" s="37" t="s">
        <v>80</v>
      </c>
      <c r="M691" s="37" t="s">
        <v>1160</v>
      </c>
      <c r="N691" s="37">
        <v>80111600</v>
      </c>
      <c r="O691" s="37" t="s">
        <v>1165</v>
      </c>
      <c r="P691" s="37" t="s">
        <v>82</v>
      </c>
      <c r="Q691" s="40">
        <v>44263</v>
      </c>
      <c r="R691" s="40">
        <v>44264</v>
      </c>
      <c r="S691" s="40">
        <v>44265</v>
      </c>
      <c r="T691" s="37">
        <v>5</v>
      </c>
      <c r="U691" s="37" t="s">
        <v>365</v>
      </c>
      <c r="V691" s="101">
        <f>W691*T691</f>
        <v>13000000</v>
      </c>
      <c r="W691" s="168">
        <v>2600000</v>
      </c>
      <c r="X691" s="167">
        <f>V691</f>
        <v>13000000</v>
      </c>
      <c r="Y691" s="37" t="s">
        <v>42</v>
      </c>
      <c r="Z691" s="37" t="s">
        <v>522</v>
      </c>
      <c r="AA691" s="122" t="s">
        <v>1143</v>
      </c>
      <c r="AB691" s="119">
        <v>789</v>
      </c>
      <c r="AC691" s="169" t="s">
        <v>175</v>
      </c>
      <c r="AD691" s="151" t="s">
        <v>176</v>
      </c>
      <c r="AE691" s="41" t="s">
        <v>1344</v>
      </c>
      <c r="AF691" s="37" t="s">
        <v>76</v>
      </c>
      <c r="XDP691" s="6"/>
    </row>
    <row r="692" spans="1:32 16344:16344" ht="19.5" customHeight="1" x14ac:dyDescent="0.2">
      <c r="A692" s="37">
        <v>497</v>
      </c>
      <c r="B692" s="37" t="s">
        <v>167</v>
      </c>
      <c r="C692" s="37" t="s">
        <v>168</v>
      </c>
      <c r="D692" s="37" t="s">
        <v>1135</v>
      </c>
      <c r="E692" s="37" t="s">
        <v>169</v>
      </c>
      <c r="F692" s="37" t="s">
        <v>1144</v>
      </c>
      <c r="G692" s="37" t="s">
        <v>1137</v>
      </c>
      <c r="H692" s="92">
        <v>10400000</v>
      </c>
      <c r="I692" s="37" t="s">
        <v>1138</v>
      </c>
      <c r="J692" s="37" t="s">
        <v>1148</v>
      </c>
      <c r="K692" s="37" t="s">
        <v>1146</v>
      </c>
      <c r="L692" s="37" t="s">
        <v>80</v>
      </c>
      <c r="M692" s="37" t="s">
        <v>1166</v>
      </c>
      <c r="N692" s="37">
        <v>80111600</v>
      </c>
      <c r="O692" s="37" t="s">
        <v>1165</v>
      </c>
      <c r="P692" s="37" t="s">
        <v>82</v>
      </c>
      <c r="Q692" s="40">
        <v>44249</v>
      </c>
      <c r="R692" s="40">
        <v>44250</v>
      </c>
      <c r="S692" s="40">
        <v>44251</v>
      </c>
      <c r="T692" s="37">
        <v>4</v>
      </c>
      <c r="U692" s="41" t="s">
        <v>83</v>
      </c>
      <c r="V692" s="101">
        <v>10400000</v>
      </c>
      <c r="W692" s="104">
        <v>2600000</v>
      </c>
      <c r="X692" s="167">
        <v>10400000</v>
      </c>
      <c r="Y692" s="37" t="s">
        <v>42</v>
      </c>
      <c r="Z692" s="37" t="s">
        <v>47</v>
      </c>
      <c r="AA692" s="122" t="s">
        <v>1143</v>
      </c>
      <c r="AB692" s="119">
        <v>790</v>
      </c>
      <c r="AC692" s="42" t="s">
        <v>175</v>
      </c>
      <c r="AD692" s="151" t="s">
        <v>176</v>
      </c>
      <c r="AE692" s="41" t="s">
        <v>1344</v>
      </c>
      <c r="AF692" s="37" t="s">
        <v>76</v>
      </c>
      <c r="XDP692" s="6"/>
    </row>
    <row r="693" spans="1:32 16344:16344" ht="19.5" customHeight="1" x14ac:dyDescent="0.2">
      <c r="A693" s="37">
        <v>498</v>
      </c>
      <c r="B693" s="37" t="s">
        <v>167</v>
      </c>
      <c r="C693" s="37" t="s">
        <v>168</v>
      </c>
      <c r="D693" s="37" t="s">
        <v>1135</v>
      </c>
      <c r="E693" s="37" t="s">
        <v>169</v>
      </c>
      <c r="F693" s="37" t="s">
        <v>1144</v>
      </c>
      <c r="G693" s="37" t="s">
        <v>1137</v>
      </c>
      <c r="H693" s="92">
        <v>28600000</v>
      </c>
      <c r="I693" s="37" t="s">
        <v>1138</v>
      </c>
      <c r="J693" s="37" t="s">
        <v>1148</v>
      </c>
      <c r="K693" s="37" t="s">
        <v>1146</v>
      </c>
      <c r="L693" s="37" t="s">
        <v>80</v>
      </c>
      <c r="M693" s="37" t="s">
        <v>1166</v>
      </c>
      <c r="N693" s="37">
        <v>80111600</v>
      </c>
      <c r="O693" s="37" t="s">
        <v>1165</v>
      </c>
      <c r="P693" s="37" t="s">
        <v>82</v>
      </c>
      <c r="Q693" s="40">
        <v>44221</v>
      </c>
      <c r="R693" s="40">
        <v>44222</v>
      </c>
      <c r="S693" s="40">
        <v>44223</v>
      </c>
      <c r="T693" s="37">
        <v>11</v>
      </c>
      <c r="U693" s="41" t="s">
        <v>83</v>
      </c>
      <c r="V693" s="101">
        <v>28600000</v>
      </c>
      <c r="W693" s="104">
        <v>2600000</v>
      </c>
      <c r="X693" s="167">
        <v>28600000</v>
      </c>
      <c r="Y693" s="37" t="s">
        <v>42</v>
      </c>
      <c r="Z693" s="37" t="s">
        <v>47</v>
      </c>
      <c r="AA693" s="122" t="s">
        <v>1143</v>
      </c>
      <c r="AB693" s="119">
        <v>791</v>
      </c>
      <c r="AC693" s="42" t="s">
        <v>175</v>
      </c>
      <c r="AD693" s="151" t="s">
        <v>176</v>
      </c>
      <c r="AE693" s="41" t="s">
        <v>1344</v>
      </c>
      <c r="AF693" s="37" t="s">
        <v>76</v>
      </c>
      <c r="XDP693" s="6"/>
    </row>
    <row r="694" spans="1:32 16344:16344" ht="19.5" customHeight="1" x14ac:dyDescent="0.2">
      <c r="A694" s="37">
        <v>499</v>
      </c>
      <c r="B694" s="37" t="s">
        <v>167</v>
      </c>
      <c r="C694" s="37" t="s">
        <v>168</v>
      </c>
      <c r="D694" s="37" t="s">
        <v>1135</v>
      </c>
      <c r="E694" s="37" t="s">
        <v>169</v>
      </c>
      <c r="F694" s="37" t="s">
        <v>1144</v>
      </c>
      <c r="G694" s="37" t="s">
        <v>1137</v>
      </c>
      <c r="H694" s="129">
        <f>V694</f>
        <v>18900000</v>
      </c>
      <c r="I694" s="37" t="s">
        <v>1138</v>
      </c>
      <c r="J694" s="37" t="s">
        <v>1148</v>
      </c>
      <c r="K694" s="37" t="s">
        <v>1170</v>
      </c>
      <c r="L694" s="37" t="s">
        <v>80</v>
      </c>
      <c r="M694" s="37" t="s">
        <v>1155</v>
      </c>
      <c r="N694" s="37">
        <v>80111600</v>
      </c>
      <c r="O694" s="37" t="s">
        <v>1154</v>
      </c>
      <c r="P694" s="37" t="s">
        <v>82</v>
      </c>
      <c r="Q694" s="40">
        <v>44344</v>
      </c>
      <c r="R694" s="40">
        <v>44345</v>
      </c>
      <c r="S694" s="40">
        <v>44348</v>
      </c>
      <c r="T694" s="37">
        <v>3</v>
      </c>
      <c r="U694" s="37" t="s">
        <v>365</v>
      </c>
      <c r="V694" s="101">
        <f>W694*T694</f>
        <v>18900000</v>
      </c>
      <c r="W694" s="168">
        <v>6300000</v>
      </c>
      <c r="X694" s="167">
        <f>V694</f>
        <v>18900000</v>
      </c>
      <c r="Y694" s="37" t="s">
        <v>42</v>
      </c>
      <c r="Z694" s="38" t="s">
        <v>522</v>
      </c>
      <c r="AA694" s="122" t="s">
        <v>1143</v>
      </c>
      <c r="AB694" s="119">
        <v>792</v>
      </c>
      <c r="AC694" s="169" t="s">
        <v>175</v>
      </c>
      <c r="AD694" s="141" t="s">
        <v>176</v>
      </c>
      <c r="AE694" s="41" t="s">
        <v>1344</v>
      </c>
      <c r="AF694" s="37" t="s">
        <v>76</v>
      </c>
      <c r="XDP694" s="6"/>
    </row>
    <row r="695" spans="1:32 16344:16344" ht="19.5" customHeight="1" x14ac:dyDescent="0.2">
      <c r="A695" s="37">
        <v>500</v>
      </c>
      <c r="B695" s="37" t="s">
        <v>167</v>
      </c>
      <c r="C695" s="37" t="s">
        <v>168</v>
      </c>
      <c r="D695" s="37" t="s">
        <v>1135</v>
      </c>
      <c r="E695" s="37" t="s">
        <v>169</v>
      </c>
      <c r="F695" s="37" t="s">
        <v>1150</v>
      </c>
      <c r="G695" s="37" t="s">
        <v>1137</v>
      </c>
      <c r="H695" s="98">
        <f>V695</f>
        <v>15000000</v>
      </c>
      <c r="I695" s="37" t="s">
        <v>1503</v>
      </c>
      <c r="J695" s="37" t="s">
        <v>1152</v>
      </c>
      <c r="K695" s="37" t="s">
        <v>1140</v>
      </c>
      <c r="L695" s="37" t="s">
        <v>80</v>
      </c>
      <c r="M695" s="37" t="s">
        <v>1167</v>
      </c>
      <c r="N695" s="37">
        <v>80111600</v>
      </c>
      <c r="O695" s="37" t="s">
        <v>1168</v>
      </c>
      <c r="P695" s="37" t="s">
        <v>82</v>
      </c>
      <c r="Q695" s="40">
        <v>44389</v>
      </c>
      <c r="R695" s="40">
        <v>44394</v>
      </c>
      <c r="S695" s="40">
        <v>44397</v>
      </c>
      <c r="T695" s="37">
        <v>4</v>
      </c>
      <c r="U695" s="37" t="s">
        <v>365</v>
      </c>
      <c r="V695" s="101">
        <v>15000000</v>
      </c>
      <c r="W695" s="168">
        <v>3750000</v>
      </c>
      <c r="X695" s="167">
        <v>15000000</v>
      </c>
      <c r="Y695" s="37" t="s">
        <v>42</v>
      </c>
      <c r="Z695" s="37" t="s">
        <v>522</v>
      </c>
      <c r="AA695" s="122" t="s">
        <v>1143</v>
      </c>
      <c r="AB695" s="119">
        <v>793</v>
      </c>
      <c r="AC695" s="169" t="s">
        <v>175</v>
      </c>
      <c r="AD695" s="151" t="s">
        <v>176</v>
      </c>
      <c r="AE695" s="41" t="s">
        <v>1344</v>
      </c>
      <c r="AF695" s="37" t="s">
        <v>76</v>
      </c>
      <c r="XDP695" s="6"/>
    </row>
    <row r="696" spans="1:32 16344:16344" ht="19.5" customHeight="1" x14ac:dyDescent="0.2">
      <c r="A696" s="37">
        <v>501</v>
      </c>
      <c r="B696" s="37" t="s">
        <v>167</v>
      </c>
      <c r="C696" s="37" t="s">
        <v>168</v>
      </c>
      <c r="D696" s="37" t="s">
        <v>1135</v>
      </c>
      <c r="E696" s="37" t="s">
        <v>169</v>
      </c>
      <c r="F696" s="37" t="s">
        <v>1144</v>
      </c>
      <c r="G696" s="37" t="s">
        <v>1137</v>
      </c>
      <c r="H696" s="98">
        <f>V696</f>
        <v>22500000</v>
      </c>
      <c r="I696" s="37" t="s">
        <v>1138</v>
      </c>
      <c r="J696" s="37" t="s">
        <v>1169</v>
      </c>
      <c r="K696" s="37" t="s">
        <v>1170</v>
      </c>
      <c r="L696" s="37" t="s">
        <v>80</v>
      </c>
      <c r="M696" s="37" t="s">
        <v>1155</v>
      </c>
      <c r="N696" s="37">
        <v>80111600</v>
      </c>
      <c r="O696" s="37" t="s">
        <v>1154</v>
      </c>
      <c r="P696" s="37" t="s">
        <v>82</v>
      </c>
      <c r="Q696" s="40">
        <v>44239</v>
      </c>
      <c r="R696" s="40">
        <v>44242</v>
      </c>
      <c r="S696" s="40">
        <v>44245</v>
      </c>
      <c r="T696" s="37">
        <v>3</v>
      </c>
      <c r="U696" s="37" t="s">
        <v>365</v>
      </c>
      <c r="V696" s="101">
        <f>W696*T696</f>
        <v>22500000</v>
      </c>
      <c r="W696" s="168">
        <v>7500000</v>
      </c>
      <c r="X696" s="167">
        <f>V696</f>
        <v>22500000</v>
      </c>
      <c r="Y696" s="37" t="s">
        <v>42</v>
      </c>
      <c r="Z696" s="37" t="s">
        <v>522</v>
      </c>
      <c r="AA696" s="122" t="s">
        <v>1143</v>
      </c>
      <c r="AB696" s="119">
        <v>794</v>
      </c>
      <c r="AC696" s="169" t="s">
        <v>175</v>
      </c>
      <c r="AD696" s="151" t="s">
        <v>176</v>
      </c>
      <c r="AE696" s="41" t="s">
        <v>1344</v>
      </c>
      <c r="AF696" s="37" t="s">
        <v>76</v>
      </c>
      <c r="XDP696" s="6"/>
    </row>
    <row r="697" spans="1:32 16344:16344" ht="19.5" customHeight="1" x14ac:dyDescent="0.2">
      <c r="A697" s="37">
        <v>502</v>
      </c>
      <c r="B697" s="37" t="s">
        <v>167</v>
      </c>
      <c r="C697" s="37" t="s">
        <v>168</v>
      </c>
      <c r="D697" s="37" t="s">
        <v>1135</v>
      </c>
      <c r="E697" s="37" t="s">
        <v>169</v>
      </c>
      <c r="F697" s="37" t="s">
        <v>1144</v>
      </c>
      <c r="G697" s="37" t="s">
        <v>1137</v>
      </c>
      <c r="H697" s="92">
        <v>18900000</v>
      </c>
      <c r="I697" s="37" t="s">
        <v>1138</v>
      </c>
      <c r="J697" s="37" t="s">
        <v>1148</v>
      </c>
      <c r="K697" s="37" t="s">
        <v>1146</v>
      </c>
      <c r="L697" s="37" t="s">
        <v>80</v>
      </c>
      <c r="M697" s="37" t="s">
        <v>1171</v>
      </c>
      <c r="N697" s="37">
        <v>80111600</v>
      </c>
      <c r="O697" s="37" t="s">
        <v>1154</v>
      </c>
      <c r="P697" s="37" t="s">
        <v>82</v>
      </c>
      <c r="Q697" s="40">
        <v>44208</v>
      </c>
      <c r="R697" s="40">
        <v>44211</v>
      </c>
      <c r="S697" s="40">
        <v>44214</v>
      </c>
      <c r="T697" s="37">
        <v>3</v>
      </c>
      <c r="U697" s="41" t="s">
        <v>83</v>
      </c>
      <c r="V697" s="101">
        <v>18900000</v>
      </c>
      <c r="W697" s="104">
        <v>6300000</v>
      </c>
      <c r="X697" s="167">
        <v>18900000</v>
      </c>
      <c r="Y697" s="37" t="s">
        <v>42</v>
      </c>
      <c r="Z697" s="37" t="s">
        <v>47</v>
      </c>
      <c r="AA697" s="122" t="s">
        <v>1143</v>
      </c>
      <c r="AB697" s="119">
        <v>795</v>
      </c>
      <c r="AC697" s="42" t="s">
        <v>175</v>
      </c>
      <c r="AD697" s="151" t="s">
        <v>176</v>
      </c>
      <c r="AE697" s="41" t="s">
        <v>1344</v>
      </c>
      <c r="AF697" s="37" t="s">
        <v>76</v>
      </c>
      <c r="XDP697" s="6"/>
    </row>
    <row r="698" spans="1:32 16344:16344" ht="19.5" customHeight="1" x14ac:dyDescent="0.2">
      <c r="A698" s="37">
        <v>503</v>
      </c>
      <c r="B698" s="37" t="s">
        <v>167</v>
      </c>
      <c r="C698" s="37" t="s">
        <v>168</v>
      </c>
      <c r="D698" s="37" t="s">
        <v>1135</v>
      </c>
      <c r="E698" s="37" t="s">
        <v>169</v>
      </c>
      <c r="F698" s="37" t="s">
        <v>1144</v>
      </c>
      <c r="G698" s="37" t="s">
        <v>1137</v>
      </c>
      <c r="H698" s="92">
        <v>18900000</v>
      </c>
      <c r="I698" s="37" t="s">
        <v>1138</v>
      </c>
      <c r="J698" s="37" t="s">
        <v>1148</v>
      </c>
      <c r="K698" s="37" t="s">
        <v>1146</v>
      </c>
      <c r="L698" s="37" t="s">
        <v>80</v>
      </c>
      <c r="M698" s="37" t="s">
        <v>1171</v>
      </c>
      <c r="N698" s="37">
        <v>80111600</v>
      </c>
      <c r="O698" s="37" t="s">
        <v>1154</v>
      </c>
      <c r="P698" s="37" t="s">
        <v>82</v>
      </c>
      <c r="Q698" s="40">
        <v>44208</v>
      </c>
      <c r="R698" s="40">
        <v>44211</v>
      </c>
      <c r="S698" s="40">
        <v>44214</v>
      </c>
      <c r="T698" s="37">
        <v>3</v>
      </c>
      <c r="U698" s="41" t="s">
        <v>83</v>
      </c>
      <c r="V698" s="101">
        <v>18900000</v>
      </c>
      <c r="W698" s="104">
        <v>6300000</v>
      </c>
      <c r="X698" s="167">
        <v>18900000</v>
      </c>
      <c r="Y698" s="37" t="s">
        <v>42</v>
      </c>
      <c r="Z698" s="37" t="s">
        <v>47</v>
      </c>
      <c r="AA698" s="122" t="s">
        <v>1143</v>
      </c>
      <c r="AB698" s="119">
        <v>796</v>
      </c>
      <c r="AC698" s="42" t="s">
        <v>175</v>
      </c>
      <c r="AD698" s="151" t="s">
        <v>176</v>
      </c>
      <c r="AE698" s="41" t="s">
        <v>1344</v>
      </c>
      <c r="AF698" s="37" t="s">
        <v>76</v>
      </c>
      <c r="XDP698" s="6"/>
    </row>
    <row r="699" spans="1:32 16344:16344" ht="19.5" customHeight="1" x14ac:dyDescent="0.2">
      <c r="A699" s="37">
        <v>504</v>
      </c>
      <c r="B699" s="37" t="s">
        <v>167</v>
      </c>
      <c r="C699" s="37" t="s">
        <v>168</v>
      </c>
      <c r="D699" s="37" t="s">
        <v>1135</v>
      </c>
      <c r="E699" s="37" t="s">
        <v>169</v>
      </c>
      <c r="F699" s="37" t="s">
        <v>1150</v>
      </c>
      <c r="G699" s="37" t="s">
        <v>1137</v>
      </c>
      <c r="H699" s="98">
        <f>V699</f>
        <v>272060775</v>
      </c>
      <c r="I699" s="37" t="s">
        <v>1503</v>
      </c>
      <c r="J699" s="37" t="s">
        <v>1172</v>
      </c>
      <c r="K699" s="37" t="s">
        <v>1140</v>
      </c>
      <c r="L699" s="37" t="s">
        <v>80</v>
      </c>
      <c r="M699" s="37" t="s">
        <v>1173</v>
      </c>
      <c r="N699" s="37">
        <v>80111600</v>
      </c>
      <c r="O699" s="37" t="s">
        <v>1174</v>
      </c>
      <c r="P699" s="37" t="s">
        <v>82</v>
      </c>
      <c r="Q699" s="40">
        <v>44258</v>
      </c>
      <c r="R699" s="40">
        <v>44263</v>
      </c>
      <c r="S699" s="40">
        <v>44267</v>
      </c>
      <c r="T699" s="37">
        <v>9</v>
      </c>
      <c r="U699" s="37" t="s">
        <v>365</v>
      </c>
      <c r="V699" s="101">
        <f t="shared" ref="V699:V705" si="0">W699*T699</f>
        <v>272060775</v>
      </c>
      <c r="W699" s="168">
        <v>30228975</v>
      </c>
      <c r="X699" s="167">
        <f t="shared" ref="X699:X705" si="1">V699</f>
        <v>272060775</v>
      </c>
      <c r="Y699" s="37" t="s">
        <v>42</v>
      </c>
      <c r="Z699" s="37" t="s">
        <v>522</v>
      </c>
      <c r="AA699" s="122" t="s">
        <v>1143</v>
      </c>
      <c r="AB699" s="119">
        <v>797</v>
      </c>
      <c r="AC699" s="169" t="s">
        <v>175</v>
      </c>
      <c r="AD699" s="151" t="s">
        <v>176</v>
      </c>
      <c r="AE699" s="41" t="s">
        <v>1344</v>
      </c>
      <c r="AF699" s="37" t="s">
        <v>76</v>
      </c>
      <c r="XDP699" s="6"/>
    </row>
    <row r="700" spans="1:32 16344:16344" ht="19.5" customHeight="1" x14ac:dyDescent="0.2">
      <c r="A700" s="37">
        <v>505</v>
      </c>
      <c r="B700" s="37" t="s">
        <v>167</v>
      </c>
      <c r="C700" s="37" t="s">
        <v>168</v>
      </c>
      <c r="D700" s="37" t="s">
        <v>1135</v>
      </c>
      <c r="E700" s="37" t="s">
        <v>169</v>
      </c>
      <c r="F700" s="37" t="s">
        <v>1150</v>
      </c>
      <c r="G700" s="37" t="s">
        <v>1137</v>
      </c>
      <c r="H700" s="98">
        <f>V700</f>
        <v>37000000</v>
      </c>
      <c r="I700" s="37" t="s">
        <v>1151</v>
      </c>
      <c r="J700" s="37" t="s">
        <v>1175</v>
      </c>
      <c r="K700" s="37" t="s">
        <v>1140</v>
      </c>
      <c r="L700" s="37" t="s">
        <v>80</v>
      </c>
      <c r="M700" s="37" t="s">
        <v>1149</v>
      </c>
      <c r="N700" s="37">
        <v>80111600</v>
      </c>
      <c r="O700" s="37" t="s">
        <v>1154</v>
      </c>
      <c r="P700" s="37" t="s">
        <v>82</v>
      </c>
      <c r="Q700" s="40">
        <v>44258</v>
      </c>
      <c r="R700" s="40">
        <v>44263</v>
      </c>
      <c r="S700" s="40">
        <v>44267</v>
      </c>
      <c r="T700" s="37">
        <v>5</v>
      </c>
      <c r="U700" s="37" t="s">
        <v>365</v>
      </c>
      <c r="V700" s="101">
        <f t="shared" si="0"/>
        <v>37000000</v>
      </c>
      <c r="W700" s="168">
        <v>7400000</v>
      </c>
      <c r="X700" s="167">
        <f t="shared" si="1"/>
        <v>37000000</v>
      </c>
      <c r="Y700" s="37" t="s">
        <v>42</v>
      </c>
      <c r="Z700" s="37" t="s">
        <v>522</v>
      </c>
      <c r="AA700" s="122" t="s">
        <v>1143</v>
      </c>
      <c r="AB700" s="119">
        <v>798</v>
      </c>
      <c r="AC700" s="169" t="s">
        <v>175</v>
      </c>
      <c r="AD700" s="151" t="s">
        <v>176</v>
      </c>
      <c r="AE700" s="41" t="s">
        <v>1344</v>
      </c>
      <c r="AF700" s="37" t="s">
        <v>76</v>
      </c>
      <c r="XDP700" s="6"/>
    </row>
    <row r="701" spans="1:32 16344:16344" ht="19.5" customHeight="1" x14ac:dyDescent="0.2">
      <c r="A701" s="37">
        <v>506</v>
      </c>
      <c r="B701" s="37" t="s">
        <v>167</v>
      </c>
      <c r="C701" s="37" t="s">
        <v>168</v>
      </c>
      <c r="D701" s="37" t="s">
        <v>1135</v>
      </c>
      <c r="E701" s="37" t="s">
        <v>169</v>
      </c>
      <c r="F701" s="37" t="s">
        <v>1144</v>
      </c>
      <c r="G701" s="37" t="s">
        <v>1137</v>
      </c>
      <c r="H701" s="98">
        <f>V701</f>
        <v>40000000</v>
      </c>
      <c r="I701" s="37" t="s">
        <v>1138</v>
      </c>
      <c r="J701" s="37" t="s">
        <v>1145</v>
      </c>
      <c r="K701" s="37" t="s">
        <v>1146</v>
      </c>
      <c r="L701" s="37" t="s">
        <v>80</v>
      </c>
      <c r="M701" s="37" t="s">
        <v>1141</v>
      </c>
      <c r="N701" s="37">
        <v>80111600</v>
      </c>
      <c r="O701" s="37" t="s">
        <v>1147</v>
      </c>
      <c r="P701" s="37" t="s">
        <v>82</v>
      </c>
      <c r="Q701" s="40">
        <v>44420</v>
      </c>
      <c r="R701" s="40">
        <v>44425</v>
      </c>
      <c r="S701" s="40">
        <v>44428</v>
      </c>
      <c r="T701" s="37">
        <v>5</v>
      </c>
      <c r="U701" s="37" t="s">
        <v>365</v>
      </c>
      <c r="V701" s="101">
        <f t="shared" si="0"/>
        <v>40000000</v>
      </c>
      <c r="W701" s="168">
        <v>8000000</v>
      </c>
      <c r="X701" s="167">
        <f t="shared" si="1"/>
        <v>40000000</v>
      </c>
      <c r="Y701" s="37" t="s">
        <v>42</v>
      </c>
      <c r="Z701" s="37" t="s">
        <v>522</v>
      </c>
      <c r="AA701" s="122" t="s">
        <v>1143</v>
      </c>
      <c r="AB701" s="119">
        <v>799</v>
      </c>
      <c r="AC701" s="169" t="s">
        <v>175</v>
      </c>
      <c r="AD701" s="151" t="s">
        <v>176</v>
      </c>
      <c r="AE701" s="41" t="s">
        <v>1344</v>
      </c>
      <c r="AF701" s="37" t="s">
        <v>76</v>
      </c>
      <c r="XDP701" s="6"/>
    </row>
    <row r="702" spans="1:32 16344:16344" ht="19.5" customHeight="1" x14ac:dyDescent="0.2">
      <c r="A702" s="37">
        <v>507</v>
      </c>
      <c r="B702" s="37" t="s">
        <v>167</v>
      </c>
      <c r="C702" s="37" t="s">
        <v>168</v>
      </c>
      <c r="D702" s="37" t="s">
        <v>1135</v>
      </c>
      <c r="E702" s="37" t="s">
        <v>169</v>
      </c>
      <c r="F702" s="37" t="s">
        <v>1150</v>
      </c>
      <c r="G702" s="37" t="s">
        <v>1137</v>
      </c>
      <c r="H702" s="129">
        <f>V702</f>
        <v>15600000</v>
      </c>
      <c r="I702" s="37" t="s">
        <v>1151</v>
      </c>
      <c r="J702" s="37" t="s">
        <v>1152</v>
      </c>
      <c r="K702" s="37" t="s">
        <v>1140</v>
      </c>
      <c r="L702" s="37" t="s">
        <v>80</v>
      </c>
      <c r="M702" s="37" t="s">
        <v>1160</v>
      </c>
      <c r="N702" s="37">
        <v>80111600</v>
      </c>
      <c r="O702" s="37" t="s">
        <v>1165</v>
      </c>
      <c r="P702" s="37" t="s">
        <v>82</v>
      </c>
      <c r="Q702" s="40">
        <v>44344</v>
      </c>
      <c r="R702" s="40">
        <v>44345</v>
      </c>
      <c r="S702" s="40">
        <v>44348</v>
      </c>
      <c r="T702" s="37">
        <v>6</v>
      </c>
      <c r="U702" s="37" t="s">
        <v>365</v>
      </c>
      <c r="V702" s="101">
        <v>15600000</v>
      </c>
      <c r="W702" s="168">
        <v>2600000</v>
      </c>
      <c r="X702" s="167">
        <v>15600000</v>
      </c>
      <c r="Y702" s="37" t="s">
        <v>42</v>
      </c>
      <c r="Z702" s="37" t="s">
        <v>522</v>
      </c>
      <c r="AA702" s="122" t="s">
        <v>1143</v>
      </c>
      <c r="AB702" s="119">
        <v>800</v>
      </c>
      <c r="AC702" s="169" t="s">
        <v>175</v>
      </c>
      <c r="AD702" s="141" t="s">
        <v>176</v>
      </c>
      <c r="AE702" s="41" t="s">
        <v>1344</v>
      </c>
      <c r="AF702" s="37" t="s">
        <v>76</v>
      </c>
      <c r="XDP702" s="6"/>
    </row>
    <row r="703" spans="1:32 16344:16344" ht="19.5" customHeight="1" x14ac:dyDescent="0.2">
      <c r="A703" s="37">
        <v>508</v>
      </c>
      <c r="B703" s="37" t="s">
        <v>167</v>
      </c>
      <c r="C703" s="37" t="s">
        <v>168</v>
      </c>
      <c r="D703" s="37" t="s">
        <v>1135</v>
      </c>
      <c r="E703" s="37" t="s">
        <v>169</v>
      </c>
      <c r="F703" s="37" t="s">
        <v>1150</v>
      </c>
      <c r="G703" s="37" t="s">
        <v>1137</v>
      </c>
      <c r="H703" s="98">
        <f>V703</f>
        <v>31050000</v>
      </c>
      <c r="I703" s="37" t="s">
        <v>1503</v>
      </c>
      <c r="J703" s="37" t="s">
        <v>1172</v>
      </c>
      <c r="K703" s="37" t="s">
        <v>1140</v>
      </c>
      <c r="L703" s="37" t="s">
        <v>80</v>
      </c>
      <c r="M703" s="37" t="s">
        <v>1149</v>
      </c>
      <c r="N703" s="37">
        <v>80111600</v>
      </c>
      <c r="O703" s="37" t="s">
        <v>1493</v>
      </c>
      <c r="P703" s="37" t="s">
        <v>82</v>
      </c>
      <c r="Q703" s="40">
        <v>44348</v>
      </c>
      <c r="R703" s="40">
        <v>44349</v>
      </c>
      <c r="S703" s="40">
        <v>44350</v>
      </c>
      <c r="T703" s="37">
        <v>6</v>
      </c>
      <c r="U703" s="37" t="s">
        <v>365</v>
      </c>
      <c r="V703" s="101">
        <v>31050000</v>
      </c>
      <c r="W703" s="168">
        <v>5175000</v>
      </c>
      <c r="X703" s="167">
        <v>31050000</v>
      </c>
      <c r="Y703" s="37" t="s">
        <v>42</v>
      </c>
      <c r="Z703" s="37" t="s">
        <v>522</v>
      </c>
      <c r="AA703" s="122" t="s">
        <v>1143</v>
      </c>
      <c r="AB703" s="119">
        <v>801</v>
      </c>
      <c r="AC703" s="169" t="s">
        <v>175</v>
      </c>
      <c r="AD703" s="151" t="s">
        <v>176</v>
      </c>
      <c r="AE703" s="41" t="s">
        <v>1344</v>
      </c>
      <c r="AF703" s="37" t="s">
        <v>76</v>
      </c>
      <c r="XDP703" s="6"/>
    </row>
    <row r="704" spans="1:32 16344:16344" ht="19.5" customHeight="1" x14ac:dyDescent="0.2">
      <c r="A704" s="37">
        <v>509</v>
      </c>
      <c r="B704" s="37" t="s">
        <v>167</v>
      </c>
      <c r="C704" s="37" t="s">
        <v>168</v>
      </c>
      <c r="D704" s="37" t="s">
        <v>1135</v>
      </c>
      <c r="E704" s="37" t="s">
        <v>169</v>
      </c>
      <c r="F704" s="37" t="s">
        <v>1144</v>
      </c>
      <c r="G704" s="37" t="s">
        <v>1137</v>
      </c>
      <c r="H704" s="129">
        <v>16000000</v>
      </c>
      <c r="I704" s="37" t="s">
        <v>1138</v>
      </c>
      <c r="J704" s="37" t="s">
        <v>1145</v>
      </c>
      <c r="K704" s="37" t="s">
        <v>1146</v>
      </c>
      <c r="L704" s="37" t="s">
        <v>80</v>
      </c>
      <c r="M704" s="37" t="s">
        <v>1141</v>
      </c>
      <c r="N704" s="37">
        <v>80111600</v>
      </c>
      <c r="O704" s="37" t="s">
        <v>1441</v>
      </c>
      <c r="P704" s="37" t="s">
        <v>82</v>
      </c>
      <c r="Q704" s="40">
        <v>44348</v>
      </c>
      <c r="R704" s="40">
        <v>44349</v>
      </c>
      <c r="S704" s="40">
        <v>44350</v>
      </c>
      <c r="T704" s="37">
        <v>2</v>
      </c>
      <c r="U704" s="37" t="s">
        <v>365</v>
      </c>
      <c r="V704" s="101">
        <f t="shared" si="0"/>
        <v>16000000</v>
      </c>
      <c r="W704" s="168">
        <v>8000000</v>
      </c>
      <c r="X704" s="167">
        <f t="shared" si="1"/>
        <v>16000000</v>
      </c>
      <c r="Y704" s="37" t="s">
        <v>42</v>
      </c>
      <c r="Z704" s="38" t="s">
        <v>522</v>
      </c>
      <c r="AA704" s="122" t="s">
        <v>1143</v>
      </c>
      <c r="AB704" s="119">
        <v>802</v>
      </c>
      <c r="AC704" s="169" t="s">
        <v>175</v>
      </c>
      <c r="AD704" s="141" t="s">
        <v>176</v>
      </c>
      <c r="AE704" s="41" t="s">
        <v>1344</v>
      </c>
      <c r="AF704" s="37" t="s">
        <v>76</v>
      </c>
      <c r="XDP704" s="6"/>
    </row>
    <row r="705" spans="1:32 16344:16344" ht="19.5" customHeight="1" x14ac:dyDescent="0.2">
      <c r="A705" s="37">
        <v>510</v>
      </c>
      <c r="B705" s="37" t="s">
        <v>167</v>
      </c>
      <c r="C705" s="37" t="s">
        <v>168</v>
      </c>
      <c r="D705" s="37" t="s">
        <v>1135</v>
      </c>
      <c r="E705" s="37" t="s">
        <v>169</v>
      </c>
      <c r="F705" s="37" t="s">
        <v>1144</v>
      </c>
      <c r="G705" s="37" t="s">
        <v>1137</v>
      </c>
      <c r="H705" s="98">
        <f>V705</f>
        <v>37000000</v>
      </c>
      <c r="I705" s="37" t="s">
        <v>1138</v>
      </c>
      <c r="J705" s="37" t="s">
        <v>1148</v>
      </c>
      <c r="K705" s="37" t="s">
        <v>1146</v>
      </c>
      <c r="L705" s="37" t="s">
        <v>80</v>
      </c>
      <c r="M705" s="37" t="s">
        <v>1149</v>
      </c>
      <c r="N705" s="37">
        <v>80111600</v>
      </c>
      <c r="O705" s="37" t="s">
        <v>1154</v>
      </c>
      <c r="P705" s="37" t="s">
        <v>82</v>
      </c>
      <c r="Q705" s="40">
        <v>44258</v>
      </c>
      <c r="R705" s="40">
        <v>44259</v>
      </c>
      <c r="S705" s="40">
        <v>44263</v>
      </c>
      <c r="T705" s="37">
        <v>5</v>
      </c>
      <c r="U705" s="37" t="s">
        <v>365</v>
      </c>
      <c r="V705" s="101">
        <f t="shared" si="0"/>
        <v>37000000</v>
      </c>
      <c r="W705" s="168">
        <v>7400000</v>
      </c>
      <c r="X705" s="167">
        <f t="shared" si="1"/>
        <v>37000000</v>
      </c>
      <c r="Y705" s="37" t="s">
        <v>42</v>
      </c>
      <c r="Z705" s="37" t="s">
        <v>522</v>
      </c>
      <c r="AA705" s="122" t="s">
        <v>1143</v>
      </c>
      <c r="AB705" s="119">
        <v>803</v>
      </c>
      <c r="AC705" s="169" t="s">
        <v>175</v>
      </c>
      <c r="AD705" s="151" t="s">
        <v>176</v>
      </c>
      <c r="AE705" s="41" t="s">
        <v>1344</v>
      </c>
      <c r="AF705" s="37" t="s">
        <v>76</v>
      </c>
      <c r="XDP705" s="6"/>
    </row>
    <row r="706" spans="1:32 16344:16344" ht="19.5" customHeight="1" x14ac:dyDescent="0.2">
      <c r="A706" s="37">
        <v>511</v>
      </c>
      <c r="B706" s="37" t="s">
        <v>167</v>
      </c>
      <c r="C706" s="37" t="s">
        <v>168</v>
      </c>
      <c r="D706" s="37" t="s">
        <v>1135</v>
      </c>
      <c r="E706" s="37" t="s">
        <v>169</v>
      </c>
      <c r="F706" s="37" t="s">
        <v>1150</v>
      </c>
      <c r="G706" s="37" t="s">
        <v>1137</v>
      </c>
      <c r="H706" s="92">
        <v>25875000</v>
      </c>
      <c r="I706" s="37" t="s">
        <v>1503</v>
      </c>
      <c r="J706" s="37" t="s">
        <v>1178</v>
      </c>
      <c r="K706" s="37" t="s">
        <v>1146</v>
      </c>
      <c r="L706" s="37" t="s">
        <v>80</v>
      </c>
      <c r="M706" s="37" t="s">
        <v>1149</v>
      </c>
      <c r="N706" s="37">
        <v>80111600</v>
      </c>
      <c r="O706" s="37" t="s">
        <v>1176</v>
      </c>
      <c r="P706" s="37" t="s">
        <v>82</v>
      </c>
      <c r="Q706" s="40">
        <v>44368</v>
      </c>
      <c r="R706" s="40">
        <v>44372</v>
      </c>
      <c r="S706" s="40">
        <v>44375</v>
      </c>
      <c r="T706" s="37">
        <v>5</v>
      </c>
      <c r="U706" s="41" t="s">
        <v>83</v>
      </c>
      <c r="V706" s="101">
        <v>25875000</v>
      </c>
      <c r="W706" s="104">
        <v>5175000</v>
      </c>
      <c r="X706" s="167">
        <v>25875000</v>
      </c>
      <c r="Y706" s="37" t="s">
        <v>42</v>
      </c>
      <c r="Z706" s="37" t="s">
        <v>47</v>
      </c>
      <c r="AA706" s="122" t="s">
        <v>1143</v>
      </c>
      <c r="AB706" s="119">
        <v>804</v>
      </c>
      <c r="AC706" s="42" t="s">
        <v>175</v>
      </c>
      <c r="AD706" s="151" t="s">
        <v>176</v>
      </c>
      <c r="AE706" s="41" t="s">
        <v>1344</v>
      </c>
      <c r="AF706" s="37" t="s">
        <v>76</v>
      </c>
      <c r="XDP706" s="6"/>
    </row>
    <row r="707" spans="1:32 16344:16344" ht="19.5" customHeight="1" x14ac:dyDescent="0.2">
      <c r="A707" s="37">
        <v>512</v>
      </c>
      <c r="B707" s="37" t="s">
        <v>167</v>
      </c>
      <c r="C707" s="37" t="s">
        <v>168</v>
      </c>
      <c r="D707" s="37" t="s">
        <v>1135</v>
      </c>
      <c r="E707" s="37" t="s">
        <v>169</v>
      </c>
      <c r="F707" s="37" t="s">
        <v>1144</v>
      </c>
      <c r="G707" s="37" t="s">
        <v>1137</v>
      </c>
      <c r="H707" s="98">
        <f>V707</f>
        <v>25200000</v>
      </c>
      <c r="I707" s="37" t="s">
        <v>1138</v>
      </c>
      <c r="J707" s="37" t="s">
        <v>1148</v>
      </c>
      <c r="K707" s="37" t="s">
        <v>1146</v>
      </c>
      <c r="L707" s="37" t="s">
        <v>80</v>
      </c>
      <c r="M707" s="37" t="s">
        <v>1155</v>
      </c>
      <c r="N707" s="37">
        <v>80111600</v>
      </c>
      <c r="O707" s="37" t="s">
        <v>1154</v>
      </c>
      <c r="P707" s="37" t="s">
        <v>82</v>
      </c>
      <c r="Q707" s="40">
        <v>44389</v>
      </c>
      <c r="R707" s="40">
        <v>44394</v>
      </c>
      <c r="S707" s="40">
        <v>44397</v>
      </c>
      <c r="T707" s="37">
        <v>5</v>
      </c>
      <c r="U707" s="37" t="s">
        <v>365</v>
      </c>
      <c r="V707" s="101">
        <v>25200000</v>
      </c>
      <c r="W707" s="168">
        <v>3600000</v>
      </c>
      <c r="X707" s="167">
        <f>25200000-7200000</f>
        <v>18000000</v>
      </c>
      <c r="Y707" s="37" t="s">
        <v>42</v>
      </c>
      <c r="Z707" s="37" t="s">
        <v>522</v>
      </c>
      <c r="AA707" s="122" t="s">
        <v>1143</v>
      </c>
      <c r="AB707" s="119">
        <v>805</v>
      </c>
      <c r="AC707" s="169" t="s">
        <v>175</v>
      </c>
      <c r="AD707" s="151" t="s">
        <v>176</v>
      </c>
      <c r="AE707" s="41" t="s">
        <v>1344</v>
      </c>
      <c r="AF707" s="37" t="s">
        <v>76</v>
      </c>
      <c r="XDP707" s="6"/>
    </row>
    <row r="708" spans="1:32 16344:16344" ht="19.5" customHeight="1" x14ac:dyDescent="0.2">
      <c r="A708" s="37">
        <v>513</v>
      </c>
      <c r="B708" s="37" t="s">
        <v>167</v>
      </c>
      <c r="C708" s="37" t="s">
        <v>168</v>
      </c>
      <c r="D708" s="37" t="s">
        <v>1135</v>
      </c>
      <c r="E708" s="37" t="s">
        <v>169</v>
      </c>
      <c r="F708" s="37" t="s">
        <v>1144</v>
      </c>
      <c r="G708" s="37" t="s">
        <v>1137</v>
      </c>
      <c r="H708" s="98">
        <f>V708</f>
        <v>35525000</v>
      </c>
      <c r="I708" s="37" t="s">
        <v>1138</v>
      </c>
      <c r="J708" s="37" t="s">
        <v>1148</v>
      </c>
      <c r="K708" s="37" t="s">
        <v>1146</v>
      </c>
      <c r="L708" s="37" t="s">
        <v>80</v>
      </c>
      <c r="M708" s="37" t="s">
        <v>1149</v>
      </c>
      <c r="N708" s="37">
        <v>80111600</v>
      </c>
      <c r="O708" s="37" t="s">
        <v>1154</v>
      </c>
      <c r="P708" s="37" t="s">
        <v>82</v>
      </c>
      <c r="Q708" s="40">
        <v>44263</v>
      </c>
      <c r="R708" s="40">
        <v>44264</v>
      </c>
      <c r="S708" s="40">
        <v>44265</v>
      </c>
      <c r="T708" s="37">
        <v>5</v>
      </c>
      <c r="U708" s="37" t="s">
        <v>365</v>
      </c>
      <c r="V708" s="101">
        <f>W708*T708</f>
        <v>35525000</v>
      </c>
      <c r="W708" s="168">
        <v>7105000</v>
      </c>
      <c r="X708" s="167">
        <f>V708</f>
        <v>35525000</v>
      </c>
      <c r="Y708" s="37" t="s">
        <v>42</v>
      </c>
      <c r="Z708" s="37" t="s">
        <v>522</v>
      </c>
      <c r="AA708" s="122" t="s">
        <v>1143</v>
      </c>
      <c r="AB708" s="119">
        <v>807</v>
      </c>
      <c r="AC708" s="169" t="s">
        <v>175</v>
      </c>
      <c r="AD708" s="151" t="s">
        <v>176</v>
      </c>
      <c r="AE708" s="41" t="s">
        <v>1344</v>
      </c>
      <c r="AF708" s="37" t="s">
        <v>76</v>
      </c>
      <c r="XDP708" s="6"/>
    </row>
    <row r="709" spans="1:32 16344:16344" ht="19.5" customHeight="1" x14ac:dyDescent="0.2">
      <c r="A709" s="37">
        <v>514</v>
      </c>
      <c r="B709" s="37" t="s">
        <v>167</v>
      </c>
      <c r="C709" s="37" t="s">
        <v>168</v>
      </c>
      <c r="D709" s="37" t="s">
        <v>1135</v>
      </c>
      <c r="E709" s="37" t="s">
        <v>169</v>
      </c>
      <c r="F709" s="37" t="s">
        <v>1144</v>
      </c>
      <c r="G709" s="37" t="s">
        <v>1137</v>
      </c>
      <c r="H709" s="98">
        <f>V709</f>
        <v>32735000</v>
      </c>
      <c r="I709" s="37" t="s">
        <v>1138</v>
      </c>
      <c r="J709" s="37" t="s">
        <v>1148</v>
      </c>
      <c r="K709" s="37" t="s">
        <v>1146</v>
      </c>
      <c r="L709" s="37" t="s">
        <v>80</v>
      </c>
      <c r="M709" s="37" t="s">
        <v>1149</v>
      </c>
      <c r="N709" s="37">
        <v>80111600</v>
      </c>
      <c r="O709" s="37" t="s">
        <v>1494</v>
      </c>
      <c r="P709" s="37" t="s">
        <v>82</v>
      </c>
      <c r="Q709" s="40">
        <v>44389</v>
      </c>
      <c r="R709" s="40">
        <v>44394</v>
      </c>
      <c r="S709" s="40">
        <v>44397</v>
      </c>
      <c r="T709" s="37" t="s">
        <v>1495</v>
      </c>
      <c r="U709" s="37" t="s">
        <v>365</v>
      </c>
      <c r="V709" s="101">
        <v>32735000</v>
      </c>
      <c r="W709" s="168">
        <v>6000000</v>
      </c>
      <c r="X709" s="167">
        <v>32735000</v>
      </c>
      <c r="Y709" s="37" t="s">
        <v>42</v>
      </c>
      <c r="Z709" s="37" t="s">
        <v>522</v>
      </c>
      <c r="AA709" s="122" t="s">
        <v>1143</v>
      </c>
      <c r="AB709" s="119">
        <v>808</v>
      </c>
      <c r="AC709" s="169" t="s">
        <v>175</v>
      </c>
      <c r="AD709" s="151" t="s">
        <v>176</v>
      </c>
      <c r="AE709" s="41" t="s">
        <v>1344</v>
      </c>
      <c r="AF709" s="37" t="s">
        <v>76</v>
      </c>
      <c r="XDP709" s="6"/>
    </row>
    <row r="710" spans="1:32 16344:16344" ht="19.5" customHeight="1" x14ac:dyDescent="0.2">
      <c r="A710" s="37">
        <v>515</v>
      </c>
      <c r="B710" s="37" t="s">
        <v>167</v>
      </c>
      <c r="C710" s="37" t="s">
        <v>168</v>
      </c>
      <c r="D710" s="37" t="s">
        <v>1135</v>
      </c>
      <c r="E710" s="37" t="s">
        <v>169</v>
      </c>
      <c r="F710" s="37" t="s">
        <v>1144</v>
      </c>
      <c r="G710" s="37" t="s">
        <v>1137</v>
      </c>
      <c r="H710" s="98">
        <f>V710</f>
        <v>28000000</v>
      </c>
      <c r="I710" s="37" t="s">
        <v>1138</v>
      </c>
      <c r="J710" s="37" t="s">
        <v>1148</v>
      </c>
      <c r="K710" s="37" t="s">
        <v>1146</v>
      </c>
      <c r="L710" s="37" t="s">
        <v>80</v>
      </c>
      <c r="M710" s="37" t="s">
        <v>1149</v>
      </c>
      <c r="N710" s="37">
        <v>80111600</v>
      </c>
      <c r="O710" s="37" t="s">
        <v>1154</v>
      </c>
      <c r="P710" s="37" t="s">
        <v>82</v>
      </c>
      <c r="Q710" s="40">
        <v>44416</v>
      </c>
      <c r="R710" s="40">
        <v>44417</v>
      </c>
      <c r="S710" s="40">
        <v>44418</v>
      </c>
      <c r="T710" s="37">
        <v>4</v>
      </c>
      <c r="U710" s="37" t="s">
        <v>365</v>
      </c>
      <c r="V710" s="101">
        <f>W710*T710</f>
        <v>28000000</v>
      </c>
      <c r="W710" s="168">
        <v>7000000</v>
      </c>
      <c r="X710" s="167">
        <f>V710</f>
        <v>28000000</v>
      </c>
      <c r="Y710" s="37" t="s">
        <v>42</v>
      </c>
      <c r="Z710" s="37" t="s">
        <v>522</v>
      </c>
      <c r="AA710" s="122" t="s">
        <v>1143</v>
      </c>
      <c r="AB710" s="119">
        <v>809</v>
      </c>
      <c r="AC710" s="169" t="s">
        <v>175</v>
      </c>
      <c r="AD710" s="151" t="s">
        <v>176</v>
      </c>
      <c r="AE710" s="41" t="s">
        <v>1344</v>
      </c>
      <c r="AF710" s="37" t="s">
        <v>76</v>
      </c>
      <c r="XDP710" s="6"/>
    </row>
    <row r="711" spans="1:32 16344:16344" ht="19.5" customHeight="1" x14ac:dyDescent="0.2">
      <c r="A711" s="37">
        <v>516</v>
      </c>
      <c r="B711" s="37" t="s">
        <v>167</v>
      </c>
      <c r="C711" s="37" t="s">
        <v>168</v>
      </c>
      <c r="D711" s="37" t="s">
        <v>1135</v>
      </c>
      <c r="E711" s="37" t="s">
        <v>169</v>
      </c>
      <c r="F711" s="37" t="s">
        <v>1144</v>
      </c>
      <c r="G711" s="37" t="s">
        <v>1137</v>
      </c>
      <c r="H711" s="98">
        <f>V711</f>
        <v>29600000</v>
      </c>
      <c r="I711" s="37" t="s">
        <v>1138</v>
      </c>
      <c r="J711" s="37" t="s">
        <v>1148</v>
      </c>
      <c r="K711" s="37" t="s">
        <v>1146</v>
      </c>
      <c r="L711" s="37" t="s">
        <v>80</v>
      </c>
      <c r="M711" s="37" t="s">
        <v>1149</v>
      </c>
      <c r="N711" s="37">
        <v>80111600</v>
      </c>
      <c r="O711" s="37" t="s">
        <v>1154</v>
      </c>
      <c r="P711" s="37" t="s">
        <v>82</v>
      </c>
      <c r="Q711" s="40">
        <v>44416</v>
      </c>
      <c r="R711" s="40">
        <v>44417</v>
      </c>
      <c r="S711" s="40">
        <v>44418</v>
      </c>
      <c r="T711" s="37">
        <v>4</v>
      </c>
      <c r="U711" s="37" t="s">
        <v>365</v>
      </c>
      <c r="V711" s="101">
        <f>W711*T711</f>
        <v>29600000</v>
      </c>
      <c r="W711" s="168">
        <v>7400000</v>
      </c>
      <c r="X711" s="167">
        <f>V711</f>
        <v>29600000</v>
      </c>
      <c r="Y711" s="37" t="s">
        <v>42</v>
      </c>
      <c r="Z711" s="37" t="s">
        <v>522</v>
      </c>
      <c r="AA711" s="122" t="s">
        <v>1143</v>
      </c>
      <c r="AB711" s="119">
        <v>810</v>
      </c>
      <c r="AC711" s="169" t="s">
        <v>175</v>
      </c>
      <c r="AD711" s="151" t="s">
        <v>176</v>
      </c>
      <c r="AE711" s="41" t="s">
        <v>1344</v>
      </c>
      <c r="AF711" s="37" t="s">
        <v>76</v>
      </c>
      <c r="XDP711" s="6"/>
    </row>
    <row r="712" spans="1:32 16344:16344" ht="19.5" customHeight="1" x14ac:dyDescent="0.2">
      <c r="A712" s="37">
        <v>518</v>
      </c>
      <c r="B712" s="37" t="s">
        <v>167</v>
      </c>
      <c r="C712" s="37" t="s">
        <v>168</v>
      </c>
      <c r="D712" s="37" t="s">
        <v>1135</v>
      </c>
      <c r="E712" s="37" t="s">
        <v>169</v>
      </c>
      <c r="F712" s="37" t="s">
        <v>1144</v>
      </c>
      <c r="G712" s="37" t="s">
        <v>1137</v>
      </c>
      <c r="H712" s="92">
        <v>16500000</v>
      </c>
      <c r="I712" s="37" t="s">
        <v>1138</v>
      </c>
      <c r="J712" s="37" t="s">
        <v>1148</v>
      </c>
      <c r="K712" s="37" t="s">
        <v>1146</v>
      </c>
      <c r="L712" s="37" t="s">
        <v>80</v>
      </c>
      <c r="M712" s="37" t="s">
        <v>1166</v>
      </c>
      <c r="N712" s="37">
        <v>80111600</v>
      </c>
      <c r="O712" s="37" t="s">
        <v>1177</v>
      </c>
      <c r="P712" s="37" t="s">
        <v>82</v>
      </c>
      <c r="Q712" s="40">
        <v>44389</v>
      </c>
      <c r="R712" s="40">
        <v>44393</v>
      </c>
      <c r="S712" s="40">
        <v>44396</v>
      </c>
      <c r="T712" s="37">
        <v>5</v>
      </c>
      <c r="U712" s="41" t="s">
        <v>83</v>
      </c>
      <c r="V712" s="101">
        <v>16500000</v>
      </c>
      <c r="W712" s="104">
        <v>3300000</v>
      </c>
      <c r="X712" s="167">
        <v>16500000</v>
      </c>
      <c r="Y712" s="37" t="s">
        <v>42</v>
      </c>
      <c r="Z712" s="37" t="s">
        <v>47</v>
      </c>
      <c r="AA712" s="122" t="s">
        <v>1143</v>
      </c>
      <c r="AB712" s="119">
        <v>812</v>
      </c>
      <c r="AC712" s="42" t="s">
        <v>175</v>
      </c>
      <c r="AD712" s="151" t="s">
        <v>176</v>
      </c>
      <c r="AE712" s="41" t="s">
        <v>1344</v>
      </c>
      <c r="AF712" s="37" t="s">
        <v>76</v>
      </c>
      <c r="XDP712" s="6"/>
    </row>
    <row r="713" spans="1:32 16344:16344" ht="19.5" customHeight="1" x14ac:dyDescent="0.2">
      <c r="A713" s="37">
        <v>520</v>
      </c>
      <c r="B713" s="37" t="s">
        <v>167</v>
      </c>
      <c r="C713" s="37" t="s">
        <v>168</v>
      </c>
      <c r="D713" s="37" t="s">
        <v>1135</v>
      </c>
      <c r="E713" s="37" t="s">
        <v>169</v>
      </c>
      <c r="F713" s="37" t="s">
        <v>1150</v>
      </c>
      <c r="G713" s="37" t="s">
        <v>1137</v>
      </c>
      <c r="H713" s="98">
        <f>V713</f>
        <v>23400000</v>
      </c>
      <c r="I713" s="37" t="s">
        <v>1151</v>
      </c>
      <c r="J713" s="37" t="s">
        <v>1152</v>
      </c>
      <c r="K713" s="37" t="s">
        <v>1140</v>
      </c>
      <c r="L713" s="37" t="s">
        <v>80</v>
      </c>
      <c r="M713" s="37" t="s">
        <v>844</v>
      </c>
      <c r="N713" s="37">
        <v>80111600</v>
      </c>
      <c r="O713" s="37" t="s">
        <v>1179</v>
      </c>
      <c r="P713" s="37" t="s">
        <v>82</v>
      </c>
      <c r="Q713" s="40">
        <v>44257</v>
      </c>
      <c r="R713" s="40">
        <v>44257</v>
      </c>
      <c r="S713" s="40">
        <v>44261</v>
      </c>
      <c r="T713" s="37">
        <v>9</v>
      </c>
      <c r="U713" s="37" t="s">
        <v>365</v>
      </c>
      <c r="V713" s="101">
        <f>W713*T713</f>
        <v>23400000</v>
      </c>
      <c r="W713" s="168">
        <v>2600000</v>
      </c>
      <c r="X713" s="167">
        <f>V713</f>
        <v>23400000</v>
      </c>
      <c r="Y713" s="37" t="s">
        <v>42</v>
      </c>
      <c r="Z713" s="37" t="s">
        <v>522</v>
      </c>
      <c r="AA713" s="122" t="s">
        <v>1143</v>
      </c>
      <c r="AB713" s="119">
        <v>813</v>
      </c>
      <c r="AC713" s="169" t="s">
        <v>175</v>
      </c>
      <c r="AD713" s="151" t="s">
        <v>176</v>
      </c>
      <c r="AE713" s="41" t="s">
        <v>1344</v>
      </c>
      <c r="AF713" s="37" t="s">
        <v>76</v>
      </c>
      <c r="XDP713" s="6"/>
    </row>
    <row r="714" spans="1:32 16344:16344" ht="19.5" customHeight="1" x14ac:dyDescent="0.2">
      <c r="A714" s="37">
        <v>634</v>
      </c>
      <c r="B714" s="37" t="s">
        <v>167</v>
      </c>
      <c r="C714" s="37" t="s">
        <v>168</v>
      </c>
      <c r="D714" s="37" t="s">
        <v>1135</v>
      </c>
      <c r="E714" s="37" t="s">
        <v>169</v>
      </c>
      <c r="F714" s="37" t="s">
        <v>1144</v>
      </c>
      <c r="G714" s="37" t="s">
        <v>1137</v>
      </c>
      <c r="H714" s="92">
        <v>30000000</v>
      </c>
      <c r="I714" s="37" t="s">
        <v>1138</v>
      </c>
      <c r="J714" s="37" t="s">
        <v>1159</v>
      </c>
      <c r="K714" s="37" t="s">
        <v>1146</v>
      </c>
      <c r="L714" s="37" t="s">
        <v>80</v>
      </c>
      <c r="M714" s="37" t="s">
        <v>1158</v>
      </c>
      <c r="N714" s="37">
        <v>80111600</v>
      </c>
      <c r="O714" s="37" t="s">
        <v>1168</v>
      </c>
      <c r="P714" s="37" t="s">
        <v>1461</v>
      </c>
      <c r="Q714" s="40">
        <v>44221</v>
      </c>
      <c r="R714" s="40">
        <v>44222</v>
      </c>
      <c r="S714" s="40">
        <v>44223</v>
      </c>
      <c r="T714" s="37">
        <v>5</v>
      </c>
      <c r="U714" s="41" t="s">
        <v>83</v>
      </c>
      <c r="V714" s="101">
        <v>30000000</v>
      </c>
      <c r="W714" s="104">
        <v>6000000</v>
      </c>
      <c r="X714" s="167">
        <v>30000000</v>
      </c>
      <c r="Y714" s="37" t="s">
        <v>42</v>
      </c>
      <c r="Z714" s="37" t="s">
        <v>47</v>
      </c>
      <c r="AA714" s="122" t="s">
        <v>1143</v>
      </c>
      <c r="AB714" s="119">
        <v>784</v>
      </c>
      <c r="AC714" s="42" t="s">
        <v>175</v>
      </c>
      <c r="AD714" s="151" t="s">
        <v>176</v>
      </c>
      <c r="AE714" s="41" t="s">
        <v>1344</v>
      </c>
      <c r="AF714" s="37" t="s">
        <v>76</v>
      </c>
      <c r="XDP714" s="6"/>
    </row>
    <row r="715" spans="1:32 16344:16344" s="8" customFormat="1" ht="19.5" customHeight="1" x14ac:dyDescent="0.2">
      <c r="A715" s="37">
        <v>521</v>
      </c>
      <c r="B715" s="37" t="s">
        <v>167</v>
      </c>
      <c r="C715" s="37" t="s">
        <v>168</v>
      </c>
      <c r="D715" s="37" t="s">
        <v>1180</v>
      </c>
      <c r="E715" s="37" t="s">
        <v>169</v>
      </c>
      <c r="F715" s="37" t="s">
        <v>1181</v>
      </c>
      <c r="G715" s="38" t="s">
        <v>1498</v>
      </c>
      <c r="H715" s="92">
        <v>35033592</v>
      </c>
      <c r="I715" s="38" t="s">
        <v>1182</v>
      </c>
      <c r="J715" s="37" t="s">
        <v>1183</v>
      </c>
      <c r="K715" s="37" t="s">
        <v>1184</v>
      </c>
      <c r="L715" s="37" t="s">
        <v>80</v>
      </c>
      <c r="M715" s="37" t="s">
        <v>1160</v>
      </c>
      <c r="N715" s="37">
        <v>80111600</v>
      </c>
      <c r="O715" s="38" t="s">
        <v>1185</v>
      </c>
      <c r="P715" s="37" t="s">
        <v>1461</v>
      </c>
      <c r="Q715" s="40">
        <v>44208</v>
      </c>
      <c r="R715" s="40"/>
      <c r="S715" s="40">
        <v>44214</v>
      </c>
      <c r="T715" s="37">
        <v>10</v>
      </c>
      <c r="U715" s="41" t="s">
        <v>83</v>
      </c>
      <c r="V715" s="110">
        <v>35033592</v>
      </c>
      <c r="W715" s="41">
        <v>3503359.2</v>
      </c>
      <c r="X715" s="73">
        <v>35033592</v>
      </c>
      <c r="Y715" s="38" t="s">
        <v>42</v>
      </c>
      <c r="Z715" s="38" t="s">
        <v>47</v>
      </c>
      <c r="AA715" s="122" t="s">
        <v>1522</v>
      </c>
      <c r="AB715" s="119">
        <v>815</v>
      </c>
      <c r="AC715" s="42" t="s">
        <v>175</v>
      </c>
      <c r="AD715" s="151" t="s">
        <v>176</v>
      </c>
      <c r="AE715" s="41" t="s">
        <v>1344</v>
      </c>
      <c r="AF715" s="37" t="s">
        <v>76</v>
      </c>
    </row>
    <row r="716" spans="1:32 16344:16344" s="8" customFormat="1" ht="19.5" customHeight="1" x14ac:dyDescent="0.2">
      <c r="A716" s="37">
        <v>522</v>
      </c>
      <c r="B716" s="37" t="s">
        <v>167</v>
      </c>
      <c r="C716" s="37" t="s">
        <v>168</v>
      </c>
      <c r="D716" s="37" t="s">
        <v>1180</v>
      </c>
      <c r="E716" s="37" t="s">
        <v>169</v>
      </c>
      <c r="F716" s="37" t="s">
        <v>1181</v>
      </c>
      <c r="G716" s="38" t="s">
        <v>1498</v>
      </c>
      <c r="H716" s="92">
        <v>36459920</v>
      </c>
      <c r="I716" s="38" t="s">
        <v>1186</v>
      </c>
      <c r="J716" s="38" t="s">
        <v>1187</v>
      </c>
      <c r="K716" s="37" t="s">
        <v>1184</v>
      </c>
      <c r="L716" s="37" t="s">
        <v>80</v>
      </c>
      <c r="M716" s="37" t="s">
        <v>1167</v>
      </c>
      <c r="N716" s="37">
        <v>80111600</v>
      </c>
      <c r="O716" s="38" t="s">
        <v>1188</v>
      </c>
      <c r="P716" s="37" t="s">
        <v>82</v>
      </c>
      <c r="Q716" s="40">
        <v>44208</v>
      </c>
      <c r="R716" s="40"/>
      <c r="S716" s="40">
        <v>44214</v>
      </c>
      <c r="T716" s="37">
        <v>10</v>
      </c>
      <c r="U716" s="41" t="s">
        <v>83</v>
      </c>
      <c r="V716" s="110">
        <v>36459920</v>
      </c>
      <c r="W716" s="41">
        <v>3645992</v>
      </c>
      <c r="X716" s="73">
        <v>36459920</v>
      </c>
      <c r="Y716" s="38" t="s">
        <v>42</v>
      </c>
      <c r="Z716" s="38" t="s">
        <v>47</v>
      </c>
      <c r="AA716" s="122" t="s">
        <v>1522</v>
      </c>
      <c r="AB716" s="119">
        <v>816</v>
      </c>
      <c r="AC716" s="42" t="s">
        <v>175</v>
      </c>
      <c r="AD716" s="151" t="s">
        <v>176</v>
      </c>
      <c r="AE716" s="41" t="s">
        <v>1344</v>
      </c>
      <c r="AF716" s="37" t="s">
        <v>76</v>
      </c>
    </row>
    <row r="717" spans="1:32 16344:16344" s="8" customFormat="1" ht="19.5" customHeight="1" x14ac:dyDescent="0.2">
      <c r="A717" s="37">
        <v>523</v>
      </c>
      <c r="B717" s="37" t="s">
        <v>167</v>
      </c>
      <c r="C717" s="37" t="s">
        <v>168</v>
      </c>
      <c r="D717" s="37" t="s">
        <v>1180</v>
      </c>
      <c r="E717" s="37" t="s">
        <v>169</v>
      </c>
      <c r="F717" s="37" t="s">
        <v>1181</v>
      </c>
      <c r="G717" s="38" t="s">
        <v>1498</v>
      </c>
      <c r="H717" s="92">
        <v>63320160</v>
      </c>
      <c r="I717" s="38" t="s">
        <v>1186</v>
      </c>
      <c r="J717" s="38" t="s">
        <v>1187</v>
      </c>
      <c r="K717" s="37" t="s">
        <v>1184</v>
      </c>
      <c r="L717" s="37" t="s">
        <v>80</v>
      </c>
      <c r="M717" s="37" t="s">
        <v>1167</v>
      </c>
      <c r="N717" s="37">
        <v>80111600</v>
      </c>
      <c r="O717" s="38" t="s">
        <v>1189</v>
      </c>
      <c r="P717" s="37" t="s">
        <v>82</v>
      </c>
      <c r="Q717" s="40">
        <v>44208</v>
      </c>
      <c r="R717" s="40"/>
      <c r="S717" s="40">
        <v>44214</v>
      </c>
      <c r="T717" s="37">
        <v>10</v>
      </c>
      <c r="U717" s="41" t="s">
        <v>83</v>
      </c>
      <c r="V717" s="110">
        <v>63320160</v>
      </c>
      <c r="W717" s="41">
        <v>6332016</v>
      </c>
      <c r="X717" s="73">
        <v>63320160</v>
      </c>
      <c r="Y717" s="38" t="s">
        <v>42</v>
      </c>
      <c r="Z717" s="38" t="s">
        <v>47</v>
      </c>
      <c r="AA717" s="122" t="s">
        <v>1522</v>
      </c>
      <c r="AB717" s="119">
        <v>817</v>
      </c>
      <c r="AC717" s="42" t="s">
        <v>175</v>
      </c>
      <c r="AD717" s="151" t="s">
        <v>176</v>
      </c>
      <c r="AE717" s="41" t="s">
        <v>1344</v>
      </c>
      <c r="AF717" s="37" t="s">
        <v>76</v>
      </c>
    </row>
    <row r="718" spans="1:32 16344:16344" s="8" customFormat="1" ht="19.5" customHeight="1" x14ac:dyDescent="0.2">
      <c r="A718" s="37">
        <v>524</v>
      </c>
      <c r="B718" s="37" t="s">
        <v>167</v>
      </c>
      <c r="C718" s="37" t="s">
        <v>168</v>
      </c>
      <c r="D718" s="37" t="s">
        <v>1180</v>
      </c>
      <c r="E718" s="37" t="s">
        <v>169</v>
      </c>
      <c r="F718" s="37" t="s">
        <v>1181</v>
      </c>
      <c r="G718" s="38" t="s">
        <v>1498</v>
      </c>
      <c r="H718" s="92">
        <v>63320160</v>
      </c>
      <c r="I718" s="38" t="s">
        <v>1186</v>
      </c>
      <c r="J718" s="38" t="s">
        <v>1187</v>
      </c>
      <c r="K718" s="37" t="s">
        <v>1184</v>
      </c>
      <c r="L718" s="37" t="s">
        <v>80</v>
      </c>
      <c r="M718" s="37" t="s">
        <v>1167</v>
      </c>
      <c r="N718" s="37">
        <v>80111600</v>
      </c>
      <c r="O718" s="38" t="s">
        <v>1190</v>
      </c>
      <c r="P718" s="37" t="s">
        <v>82</v>
      </c>
      <c r="Q718" s="40">
        <v>44208</v>
      </c>
      <c r="R718" s="40"/>
      <c r="S718" s="40">
        <v>44214</v>
      </c>
      <c r="T718" s="37">
        <v>10</v>
      </c>
      <c r="U718" s="41" t="s">
        <v>83</v>
      </c>
      <c r="V718" s="110">
        <v>63320160</v>
      </c>
      <c r="W718" s="41">
        <v>6332016</v>
      </c>
      <c r="X718" s="73">
        <v>63320160</v>
      </c>
      <c r="Y718" s="38" t="s">
        <v>42</v>
      </c>
      <c r="Z718" s="38" t="s">
        <v>47</v>
      </c>
      <c r="AA718" s="122" t="s">
        <v>1522</v>
      </c>
      <c r="AB718" s="119">
        <v>818</v>
      </c>
      <c r="AC718" s="42" t="s">
        <v>175</v>
      </c>
      <c r="AD718" s="151" t="s">
        <v>176</v>
      </c>
      <c r="AE718" s="41" t="s">
        <v>1344</v>
      </c>
      <c r="AF718" s="37" t="s">
        <v>76</v>
      </c>
    </row>
    <row r="719" spans="1:32 16344:16344" s="8" customFormat="1" ht="19.5" customHeight="1" x14ac:dyDescent="0.2">
      <c r="A719" s="37">
        <v>525</v>
      </c>
      <c r="B719" s="37" t="s">
        <v>167</v>
      </c>
      <c r="C719" s="37" t="s">
        <v>168</v>
      </c>
      <c r="D719" s="37" t="s">
        <v>1180</v>
      </c>
      <c r="E719" s="37" t="s">
        <v>169</v>
      </c>
      <c r="F719" s="37" t="s">
        <v>1181</v>
      </c>
      <c r="G719" s="38" t="s">
        <v>1498</v>
      </c>
      <c r="H719" s="92">
        <v>63320160</v>
      </c>
      <c r="I719" s="38" t="s">
        <v>1186</v>
      </c>
      <c r="J719" s="38" t="s">
        <v>1187</v>
      </c>
      <c r="K719" s="37" t="s">
        <v>1184</v>
      </c>
      <c r="L719" s="37" t="s">
        <v>80</v>
      </c>
      <c r="M719" s="37" t="s">
        <v>1167</v>
      </c>
      <c r="N719" s="37">
        <v>80111600</v>
      </c>
      <c r="O719" s="38" t="s">
        <v>1191</v>
      </c>
      <c r="P719" s="37" t="s">
        <v>82</v>
      </c>
      <c r="Q719" s="40">
        <v>44208</v>
      </c>
      <c r="R719" s="40"/>
      <c r="S719" s="40">
        <v>44214</v>
      </c>
      <c r="T719" s="37">
        <v>10</v>
      </c>
      <c r="U719" s="41" t="s">
        <v>83</v>
      </c>
      <c r="V719" s="110">
        <v>63320160</v>
      </c>
      <c r="W719" s="41">
        <v>6332016</v>
      </c>
      <c r="X719" s="73">
        <v>63320160</v>
      </c>
      <c r="Y719" s="38" t="s">
        <v>42</v>
      </c>
      <c r="Z719" s="38" t="s">
        <v>47</v>
      </c>
      <c r="AA719" s="122" t="s">
        <v>1522</v>
      </c>
      <c r="AB719" s="119">
        <v>819</v>
      </c>
      <c r="AC719" s="42" t="s">
        <v>175</v>
      </c>
      <c r="AD719" s="151" t="s">
        <v>176</v>
      </c>
      <c r="AE719" s="41" t="s">
        <v>1344</v>
      </c>
      <c r="AF719" s="37" t="s">
        <v>76</v>
      </c>
    </row>
    <row r="720" spans="1:32 16344:16344" s="8" customFormat="1" ht="19.5" hidden="1" customHeight="1" x14ac:dyDescent="0.2">
      <c r="A720" s="11"/>
      <c r="B720" s="11" t="s">
        <v>167</v>
      </c>
      <c r="C720" s="11" t="s">
        <v>168</v>
      </c>
      <c r="D720" s="11" t="s">
        <v>1180</v>
      </c>
      <c r="E720" s="11" t="s">
        <v>169</v>
      </c>
      <c r="F720" s="11" t="s">
        <v>1181</v>
      </c>
      <c r="G720" s="12" t="s">
        <v>1498</v>
      </c>
      <c r="H720" s="92"/>
      <c r="I720" s="12" t="s">
        <v>1192</v>
      </c>
      <c r="J720" s="12" t="s">
        <v>1193</v>
      </c>
      <c r="K720" s="14" t="s">
        <v>1184</v>
      </c>
      <c r="L720" s="11" t="s">
        <v>80</v>
      </c>
      <c r="M720" s="11"/>
      <c r="N720" s="11"/>
      <c r="O720" s="25"/>
      <c r="P720" s="16"/>
      <c r="Q720" s="17"/>
      <c r="R720" s="17"/>
      <c r="S720" s="17"/>
      <c r="T720" s="15"/>
      <c r="U720" s="18"/>
      <c r="V720" s="18"/>
      <c r="W720" s="18"/>
      <c r="X720" s="18"/>
      <c r="Y720" s="15"/>
      <c r="Z720" s="15"/>
      <c r="AA720" s="121" t="s">
        <v>1522</v>
      </c>
      <c r="AB720" s="118">
        <v>820</v>
      </c>
      <c r="AC720" s="89" t="s">
        <v>175</v>
      </c>
      <c r="AD720" s="29" t="s">
        <v>176</v>
      </c>
      <c r="AE720" s="18"/>
      <c r="AF720" s="27"/>
    </row>
    <row r="721" spans="1:32" s="8" customFormat="1" ht="19.5" hidden="1" customHeight="1" x14ac:dyDescent="0.2">
      <c r="A721" s="11"/>
      <c r="B721" s="11" t="s">
        <v>167</v>
      </c>
      <c r="C721" s="11" t="s">
        <v>168</v>
      </c>
      <c r="D721" s="11" t="s">
        <v>1180</v>
      </c>
      <c r="E721" s="11" t="s">
        <v>169</v>
      </c>
      <c r="F721" s="11" t="s">
        <v>1181</v>
      </c>
      <c r="G721" s="12" t="s">
        <v>1498</v>
      </c>
      <c r="H721" s="92"/>
      <c r="I721" s="12" t="s">
        <v>1194</v>
      </c>
      <c r="J721" s="12" t="s">
        <v>1195</v>
      </c>
      <c r="K721" s="14" t="s">
        <v>1184</v>
      </c>
      <c r="L721" s="11" t="s">
        <v>80</v>
      </c>
      <c r="M721" s="11"/>
      <c r="N721" s="11"/>
      <c r="O721" s="25"/>
      <c r="P721" s="16"/>
      <c r="Q721" s="17"/>
      <c r="R721" s="17"/>
      <c r="S721" s="17"/>
      <c r="T721" s="15"/>
      <c r="U721" s="18"/>
      <c r="V721" s="18"/>
      <c r="W721" s="18"/>
      <c r="X721" s="18"/>
      <c r="Y721" s="15"/>
      <c r="Z721" s="15"/>
      <c r="AA721" s="121" t="s">
        <v>1522</v>
      </c>
      <c r="AB721" s="118">
        <v>821</v>
      </c>
      <c r="AC721" s="89" t="s">
        <v>175</v>
      </c>
      <c r="AD721" s="29" t="s">
        <v>176</v>
      </c>
      <c r="AE721" s="28"/>
      <c r="AF721" s="27"/>
    </row>
    <row r="722" spans="1:32" s="8" customFormat="1" ht="19.5" hidden="1" customHeight="1" x14ac:dyDescent="0.2">
      <c r="A722" s="11"/>
      <c r="B722" s="11" t="s">
        <v>167</v>
      </c>
      <c r="C722" s="11" t="s">
        <v>168</v>
      </c>
      <c r="D722" s="11" t="s">
        <v>1180</v>
      </c>
      <c r="E722" s="11" t="s">
        <v>169</v>
      </c>
      <c r="F722" s="11" t="s">
        <v>1181</v>
      </c>
      <c r="G722" s="12" t="s">
        <v>1498</v>
      </c>
      <c r="H722" s="92"/>
      <c r="I722" s="12" t="s">
        <v>1196</v>
      </c>
      <c r="J722" s="12" t="s">
        <v>1197</v>
      </c>
      <c r="K722" s="14" t="s">
        <v>1184</v>
      </c>
      <c r="L722" s="11" t="s">
        <v>80</v>
      </c>
      <c r="M722" s="11"/>
      <c r="N722" s="11"/>
      <c r="O722" s="15"/>
      <c r="P722" s="16"/>
      <c r="Q722" s="17"/>
      <c r="R722" s="17"/>
      <c r="S722" s="17"/>
      <c r="T722" s="15"/>
      <c r="U722" s="18"/>
      <c r="V722" s="18"/>
      <c r="W722" s="18"/>
      <c r="X722" s="18"/>
      <c r="Y722" s="15"/>
      <c r="Z722" s="15"/>
      <c r="AA722" s="121" t="s">
        <v>1522</v>
      </c>
      <c r="AB722" s="118">
        <v>822</v>
      </c>
      <c r="AC722" s="89" t="s">
        <v>175</v>
      </c>
      <c r="AD722" s="29" t="s">
        <v>176</v>
      </c>
      <c r="AE722" s="28"/>
      <c r="AF722" s="27"/>
    </row>
    <row r="723" spans="1:32" s="8" customFormat="1" ht="19.5" customHeight="1" x14ac:dyDescent="0.2">
      <c r="A723" s="37">
        <v>526</v>
      </c>
      <c r="B723" s="37" t="s">
        <v>167</v>
      </c>
      <c r="C723" s="37" t="s">
        <v>168</v>
      </c>
      <c r="D723" s="37" t="s">
        <v>1198</v>
      </c>
      <c r="E723" s="37" t="s">
        <v>169</v>
      </c>
      <c r="F723" s="37" t="s">
        <v>1199</v>
      </c>
      <c r="G723" s="38" t="s">
        <v>1200</v>
      </c>
      <c r="H723" s="92">
        <v>80000000</v>
      </c>
      <c r="I723" s="38" t="s">
        <v>1201</v>
      </c>
      <c r="J723" s="38" t="s">
        <v>1202</v>
      </c>
      <c r="K723" s="37" t="s">
        <v>1146</v>
      </c>
      <c r="L723" s="37" t="s">
        <v>80</v>
      </c>
      <c r="M723" s="37" t="s">
        <v>1203</v>
      </c>
      <c r="N723" s="37">
        <v>80111600</v>
      </c>
      <c r="O723" s="38" t="s">
        <v>1204</v>
      </c>
      <c r="P723" s="37" t="s">
        <v>82</v>
      </c>
      <c r="Q723" s="40">
        <v>44260</v>
      </c>
      <c r="R723" s="40"/>
      <c r="S723" s="40">
        <v>44242</v>
      </c>
      <c r="T723" s="37">
        <v>10</v>
      </c>
      <c r="U723" s="41" t="s">
        <v>83</v>
      </c>
      <c r="V723" s="110">
        <f>80000000-8000000</f>
        <v>72000000</v>
      </c>
      <c r="W723" s="41">
        <v>8000000</v>
      </c>
      <c r="X723" s="73">
        <f>80000000-8000000</f>
        <v>72000000</v>
      </c>
      <c r="Y723" s="38" t="s">
        <v>42</v>
      </c>
      <c r="Z723" s="38" t="s">
        <v>47</v>
      </c>
      <c r="AA723" s="122" t="s">
        <v>1522</v>
      </c>
      <c r="AB723" s="119">
        <v>823</v>
      </c>
      <c r="AC723" s="42" t="s">
        <v>175</v>
      </c>
      <c r="AD723" s="151" t="s">
        <v>176</v>
      </c>
      <c r="AE723" s="41" t="s">
        <v>1344</v>
      </c>
      <c r="AF723" s="37" t="s">
        <v>76</v>
      </c>
    </row>
    <row r="724" spans="1:32" s="8" customFormat="1" ht="19.5" hidden="1" customHeight="1" x14ac:dyDescent="0.2">
      <c r="A724" s="11"/>
      <c r="B724" s="11" t="s">
        <v>167</v>
      </c>
      <c r="C724" s="11" t="s">
        <v>168</v>
      </c>
      <c r="D724" s="11" t="s">
        <v>1198</v>
      </c>
      <c r="E724" s="11" t="s">
        <v>169</v>
      </c>
      <c r="F724" s="11" t="s">
        <v>1199</v>
      </c>
      <c r="G724" s="12" t="s">
        <v>1200</v>
      </c>
      <c r="H724" s="92"/>
      <c r="I724" s="12" t="s">
        <v>1201</v>
      </c>
      <c r="J724" s="12" t="s">
        <v>1205</v>
      </c>
      <c r="K724" s="14" t="s">
        <v>1146</v>
      </c>
      <c r="L724" s="11" t="s">
        <v>80</v>
      </c>
      <c r="M724" s="11" t="s">
        <v>1203</v>
      </c>
      <c r="N724" s="11"/>
      <c r="O724" s="15"/>
      <c r="P724" s="16"/>
      <c r="Q724" s="17"/>
      <c r="R724" s="17"/>
      <c r="S724" s="17"/>
      <c r="T724" s="15"/>
      <c r="U724" s="18"/>
      <c r="V724" s="18"/>
      <c r="W724" s="18"/>
      <c r="X724" s="18"/>
      <c r="Y724" s="15"/>
      <c r="Z724" s="15"/>
      <c r="AA724" s="121" t="s">
        <v>1522</v>
      </c>
      <c r="AB724" s="118">
        <v>824</v>
      </c>
      <c r="AC724" s="89" t="s">
        <v>175</v>
      </c>
      <c r="AD724" s="29" t="s">
        <v>176</v>
      </c>
      <c r="AE724" s="18"/>
      <c r="AF724" s="27"/>
    </row>
    <row r="725" spans="1:32" s="8" customFormat="1" ht="19.5" customHeight="1" x14ac:dyDescent="0.2">
      <c r="A725" s="37">
        <v>527</v>
      </c>
      <c r="B725" s="37" t="s">
        <v>167</v>
      </c>
      <c r="C725" s="37" t="s">
        <v>168</v>
      </c>
      <c r="D725" s="37" t="s">
        <v>1198</v>
      </c>
      <c r="E725" s="37" t="s">
        <v>169</v>
      </c>
      <c r="F725" s="37" t="s">
        <v>1199</v>
      </c>
      <c r="G725" s="38" t="s">
        <v>1200</v>
      </c>
      <c r="H725" s="92">
        <v>43930000</v>
      </c>
      <c r="I725" s="38" t="s">
        <v>1201</v>
      </c>
      <c r="J725" s="37" t="s">
        <v>1205</v>
      </c>
      <c r="K725" s="37" t="s">
        <v>1146</v>
      </c>
      <c r="L725" s="37" t="s">
        <v>80</v>
      </c>
      <c r="M725" s="37" t="s">
        <v>1206</v>
      </c>
      <c r="N725" s="37">
        <v>80111600</v>
      </c>
      <c r="O725" s="38" t="s">
        <v>1207</v>
      </c>
      <c r="P725" s="37" t="s">
        <v>82</v>
      </c>
      <c r="Q725" s="40">
        <v>44260</v>
      </c>
      <c r="R725" s="40"/>
      <c r="S725" s="40">
        <v>44242</v>
      </c>
      <c r="T725" s="37">
        <v>10</v>
      </c>
      <c r="U725" s="41" t="s">
        <v>83</v>
      </c>
      <c r="V725" s="110">
        <f>43930000-3970000</f>
        <v>39960000</v>
      </c>
      <c r="W725" s="41">
        <v>4393000</v>
      </c>
      <c r="X725" s="73">
        <f>43930000-3970000</f>
        <v>39960000</v>
      </c>
      <c r="Y725" s="38" t="s">
        <v>42</v>
      </c>
      <c r="Z725" s="38" t="s">
        <v>47</v>
      </c>
      <c r="AA725" s="122" t="s">
        <v>1522</v>
      </c>
      <c r="AB725" s="119">
        <v>825</v>
      </c>
      <c r="AC725" s="42" t="s">
        <v>175</v>
      </c>
      <c r="AD725" s="151" t="s">
        <v>176</v>
      </c>
      <c r="AE725" s="41" t="s">
        <v>1344</v>
      </c>
      <c r="AF725" s="37" t="s">
        <v>76</v>
      </c>
    </row>
    <row r="726" spans="1:32" s="8" customFormat="1" ht="19.5" customHeight="1" x14ac:dyDescent="0.2">
      <c r="A726" s="37">
        <v>528</v>
      </c>
      <c r="B726" s="37" t="s">
        <v>167</v>
      </c>
      <c r="C726" s="37" t="s">
        <v>168</v>
      </c>
      <c r="D726" s="37" t="s">
        <v>1198</v>
      </c>
      <c r="E726" s="37" t="s">
        <v>169</v>
      </c>
      <c r="F726" s="37" t="s">
        <v>1199</v>
      </c>
      <c r="G726" s="38" t="s">
        <v>1200</v>
      </c>
      <c r="H726" s="92">
        <v>33090000</v>
      </c>
      <c r="I726" s="38" t="s">
        <v>1201</v>
      </c>
      <c r="J726" s="38" t="s">
        <v>1205</v>
      </c>
      <c r="K726" s="37" t="s">
        <v>1146</v>
      </c>
      <c r="L726" s="37" t="s">
        <v>80</v>
      </c>
      <c r="M726" s="37" t="s">
        <v>1206</v>
      </c>
      <c r="N726" s="37">
        <v>80111600</v>
      </c>
      <c r="O726" s="38" t="s">
        <v>1207</v>
      </c>
      <c r="P726" s="37" t="s">
        <v>82</v>
      </c>
      <c r="Q726" s="40">
        <v>44211</v>
      </c>
      <c r="R726" s="40"/>
      <c r="S726" s="40">
        <v>44206</v>
      </c>
      <c r="T726" s="37">
        <v>10</v>
      </c>
      <c r="U726" s="41" t="s">
        <v>83</v>
      </c>
      <c r="V726" s="110">
        <v>33090000</v>
      </c>
      <c r="W726" s="41">
        <v>3309000</v>
      </c>
      <c r="X726" s="73">
        <f>33090000-2850000</f>
        <v>30240000</v>
      </c>
      <c r="Y726" s="38" t="s">
        <v>42</v>
      </c>
      <c r="Z726" s="38" t="s">
        <v>47</v>
      </c>
      <c r="AA726" s="122" t="s">
        <v>1522</v>
      </c>
      <c r="AB726" s="119">
        <v>826</v>
      </c>
      <c r="AC726" s="42" t="s">
        <v>175</v>
      </c>
      <c r="AD726" s="151" t="s">
        <v>176</v>
      </c>
      <c r="AE726" s="41" t="s">
        <v>1344</v>
      </c>
      <c r="AF726" s="37" t="s">
        <v>76</v>
      </c>
    </row>
    <row r="727" spans="1:32" s="8" customFormat="1" ht="19.5" customHeight="1" x14ac:dyDescent="0.2">
      <c r="A727" s="37">
        <v>529</v>
      </c>
      <c r="B727" s="37" t="s">
        <v>167</v>
      </c>
      <c r="C727" s="37" t="s">
        <v>168</v>
      </c>
      <c r="D727" s="37" t="s">
        <v>1198</v>
      </c>
      <c r="E727" s="37" t="s">
        <v>169</v>
      </c>
      <c r="F727" s="37" t="s">
        <v>1199</v>
      </c>
      <c r="G727" s="38" t="s">
        <v>1200</v>
      </c>
      <c r="H727" s="92">
        <v>28563232</v>
      </c>
      <c r="I727" s="38" t="s">
        <v>1201</v>
      </c>
      <c r="J727" s="38" t="s">
        <v>1205</v>
      </c>
      <c r="K727" s="37" t="s">
        <v>1146</v>
      </c>
      <c r="L727" s="37" t="s">
        <v>80</v>
      </c>
      <c r="M727" s="37" t="s">
        <v>1208</v>
      </c>
      <c r="N727" s="37">
        <v>80111600</v>
      </c>
      <c r="O727" s="38" t="s">
        <v>1209</v>
      </c>
      <c r="P727" s="37" t="s">
        <v>1461</v>
      </c>
      <c r="Q727" s="40">
        <v>44228</v>
      </c>
      <c r="R727" s="40"/>
      <c r="S727" s="40">
        <v>44242</v>
      </c>
      <c r="T727" s="37">
        <v>10</v>
      </c>
      <c r="U727" s="41" t="s">
        <v>83</v>
      </c>
      <c r="V727" s="110">
        <v>28563232</v>
      </c>
      <c r="W727" s="41">
        <v>2856323.2</v>
      </c>
      <c r="X727" s="73">
        <v>28563232</v>
      </c>
      <c r="Y727" s="38" t="s">
        <v>42</v>
      </c>
      <c r="Z727" s="38" t="s">
        <v>47</v>
      </c>
      <c r="AA727" s="122" t="s">
        <v>1522</v>
      </c>
      <c r="AB727" s="119">
        <v>827</v>
      </c>
      <c r="AC727" s="42" t="s">
        <v>175</v>
      </c>
      <c r="AD727" s="151" t="s">
        <v>176</v>
      </c>
      <c r="AE727" s="41" t="s">
        <v>1344</v>
      </c>
      <c r="AF727" s="37" t="s">
        <v>76</v>
      </c>
    </row>
    <row r="728" spans="1:32" s="8" customFormat="1" ht="19.5" customHeight="1" x14ac:dyDescent="0.2">
      <c r="A728" s="37">
        <v>530</v>
      </c>
      <c r="B728" s="37" t="s">
        <v>167</v>
      </c>
      <c r="C728" s="37" t="s">
        <v>168</v>
      </c>
      <c r="D728" s="37" t="s">
        <v>1198</v>
      </c>
      <c r="E728" s="37" t="s">
        <v>169</v>
      </c>
      <c r="F728" s="37" t="s">
        <v>1199</v>
      </c>
      <c r="G728" s="38" t="s">
        <v>1200</v>
      </c>
      <c r="H728" s="92">
        <v>55000000</v>
      </c>
      <c r="I728" s="38" t="s">
        <v>1201</v>
      </c>
      <c r="J728" s="38" t="s">
        <v>1205</v>
      </c>
      <c r="K728" s="37" t="s">
        <v>1146</v>
      </c>
      <c r="L728" s="37" t="s">
        <v>80</v>
      </c>
      <c r="M728" s="37" t="s">
        <v>1210</v>
      </c>
      <c r="N728" s="37">
        <v>80111600</v>
      </c>
      <c r="O728" s="38" t="s">
        <v>1211</v>
      </c>
      <c r="P728" s="37" t="s">
        <v>82</v>
      </c>
      <c r="Q728" s="40">
        <v>44228</v>
      </c>
      <c r="R728" s="40"/>
      <c r="S728" s="40">
        <v>44212</v>
      </c>
      <c r="T728" s="37">
        <v>10</v>
      </c>
      <c r="U728" s="41" t="s">
        <v>83</v>
      </c>
      <c r="V728" s="110">
        <v>55000000</v>
      </c>
      <c r="W728" s="41">
        <v>5500000</v>
      </c>
      <c r="X728" s="73">
        <f>55000000-2750000-6720000</f>
        <v>45530000</v>
      </c>
      <c r="Y728" s="38" t="s">
        <v>42</v>
      </c>
      <c r="Z728" s="38" t="s">
        <v>47</v>
      </c>
      <c r="AA728" s="122" t="s">
        <v>1522</v>
      </c>
      <c r="AB728" s="119">
        <v>828</v>
      </c>
      <c r="AC728" s="42" t="s">
        <v>175</v>
      </c>
      <c r="AD728" s="151" t="s">
        <v>176</v>
      </c>
      <c r="AE728" s="41" t="s">
        <v>1344</v>
      </c>
      <c r="AF728" s="37" t="s">
        <v>76</v>
      </c>
    </row>
    <row r="729" spans="1:32" s="8" customFormat="1" ht="19.5" customHeight="1" x14ac:dyDescent="0.2">
      <c r="A729" s="37">
        <v>531</v>
      </c>
      <c r="B729" s="37" t="s">
        <v>167</v>
      </c>
      <c r="C729" s="37" t="s">
        <v>168</v>
      </c>
      <c r="D729" s="37" t="s">
        <v>1198</v>
      </c>
      <c r="E729" s="37" t="s">
        <v>169</v>
      </c>
      <c r="F729" s="37" t="s">
        <v>1199</v>
      </c>
      <c r="G729" s="38" t="s">
        <v>1200</v>
      </c>
      <c r="H729" s="92">
        <v>5130000</v>
      </c>
      <c r="I729" s="38" t="s">
        <v>1201</v>
      </c>
      <c r="J729" s="38" t="s">
        <v>1205</v>
      </c>
      <c r="K729" s="37" t="s">
        <v>1146</v>
      </c>
      <c r="L729" s="37" t="s">
        <v>80</v>
      </c>
      <c r="M729" s="37" t="s">
        <v>1212</v>
      </c>
      <c r="N729" s="37">
        <v>80111600</v>
      </c>
      <c r="O729" s="38" t="s">
        <v>1213</v>
      </c>
      <c r="P729" s="37" t="s">
        <v>1461</v>
      </c>
      <c r="Q729" s="40">
        <v>44256</v>
      </c>
      <c r="R729" s="40"/>
      <c r="S729" s="40">
        <v>44242</v>
      </c>
      <c r="T729" s="37">
        <v>1.8</v>
      </c>
      <c r="U729" s="41" t="s">
        <v>83</v>
      </c>
      <c r="V729" s="110">
        <f>5130000+11970000</f>
        <v>17100000</v>
      </c>
      <c r="W729" s="41">
        <v>2850000</v>
      </c>
      <c r="X729" s="73">
        <f>5130000+11970000+2850000+2750000+770000+30000</f>
        <v>23500000</v>
      </c>
      <c r="Y729" s="38" t="s">
        <v>42</v>
      </c>
      <c r="Z729" s="38" t="s">
        <v>47</v>
      </c>
      <c r="AA729" s="122" t="s">
        <v>1522</v>
      </c>
      <c r="AB729" s="119">
        <v>829</v>
      </c>
      <c r="AC729" s="42" t="s">
        <v>175</v>
      </c>
      <c r="AD729" s="151" t="s">
        <v>176</v>
      </c>
      <c r="AE729" s="41" t="s">
        <v>1344</v>
      </c>
      <c r="AF729" s="37" t="s">
        <v>76</v>
      </c>
    </row>
    <row r="730" spans="1:32" s="8" customFormat="1" ht="19.5" hidden="1" customHeight="1" x14ac:dyDescent="0.2">
      <c r="A730" s="11"/>
      <c r="B730" s="11" t="s">
        <v>167</v>
      </c>
      <c r="C730" s="11" t="s">
        <v>168</v>
      </c>
      <c r="D730" s="11" t="s">
        <v>1198</v>
      </c>
      <c r="E730" s="11" t="s">
        <v>169</v>
      </c>
      <c r="F730" s="11" t="s">
        <v>1199</v>
      </c>
      <c r="G730" s="12" t="s">
        <v>1200</v>
      </c>
      <c r="H730" s="92"/>
      <c r="I730" s="12" t="s">
        <v>1201</v>
      </c>
      <c r="J730" s="12" t="s">
        <v>1214</v>
      </c>
      <c r="K730" s="14" t="s">
        <v>1146</v>
      </c>
      <c r="L730" s="11" t="s">
        <v>80</v>
      </c>
      <c r="M730" s="11"/>
      <c r="N730" s="11"/>
      <c r="O730" s="25"/>
      <c r="P730" s="16"/>
      <c r="Q730" s="17"/>
      <c r="R730" s="17"/>
      <c r="S730" s="17"/>
      <c r="T730" s="15"/>
      <c r="U730" s="18"/>
      <c r="V730" s="18"/>
      <c r="W730" s="18"/>
      <c r="X730" s="18"/>
      <c r="Y730" s="15"/>
      <c r="Z730" s="15"/>
      <c r="AA730" s="121" t="s">
        <v>1522</v>
      </c>
      <c r="AB730" s="118">
        <v>830</v>
      </c>
      <c r="AC730" s="89" t="s">
        <v>175</v>
      </c>
      <c r="AD730" s="29" t="s">
        <v>176</v>
      </c>
      <c r="AE730" s="18"/>
      <c r="AF730" s="27"/>
    </row>
    <row r="731" spans="1:32" s="8" customFormat="1" ht="19.5" customHeight="1" x14ac:dyDescent="0.2">
      <c r="A731" s="37">
        <v>532</v>
      </c>
      <c r="B731" s="37" t="s">
        <v>167</v>
      </c>
      <c r="C731" s="37" t="s">
        <v>168</v>
      </c>
      <c r="D731" s="37" t="s">
        <v>1198</v>
      </c>
      <c r="E731" s="37" t="s">
        <v>169</v>
      </c>
      <c r="F731" s="37" t="s">
        <v>1199</v>
      </c>
      <c r="G731" s="38" t="s">
        <v>1215</v>
      </c>
      <c r="H731" s="92">
        <v>72000000</v>
      </c>
      <c r="I731" s="38" t="s">
        <v>1216</v>
      </c>
      <c r="J731" s="38" t="s">
        <v>1217</v>
      </c>
      <c r="K731" s="37" t="s">
        <v>1146</v>
      </c>
      <c r="L731" s="37" t="s">
        <v>80</v>
      </c>
      <c r="M731" s="37" t="s">
        <v>1203</v>
      </c>
      <c r="N731" s="37">
        <v>80111600</v>
      </c>
      <c r="O731" s="38" t="s">
        <v>1204</v>
      </c>
      <c r="P731" s="37" t="s">
        <v>82</v>
      </c>
      <c r="Q731" s="40">
        <v>44211</v>
      </c>
      <c r="R731" s="40"/>
      <c r="S731" s="40">
        <v>44206</v>
      </c>
      <c r="T731" s="37">
        <v>10</v>
      </c>
      <c r="U731" s="41" t="s">
        <v>83</v>
      </c>
      <c r="V731" s="110">
        <v>72000000</v>
      </c>
      <c r="W731" s="41">
        <v>7200000</v>
      </c>
      <c r="X731" s="73">
        <v>72000000</v>
      </c>
      <c r="Y731" s="38" t="s">
        <v>42</v>
      </c>
      <c r="Z731" s="38" t="s">
        <v>47</v>
      </c>
      <c r="AA731" s="122" t="s">
        <v>1522</v>
      </c>
      <c r="AB731" s="119">
        <v>831</v>
      </c>
      <c r="AC731" s="42" t="s">
        <v>175</v>
      </c>
      <c r="AD731" s="151" t="s">
        <v>176</v>
      </c>
      <c r="AE731" s="41" t="s">
        <v>1344</v>
      </c>
      <c r="AF731" s="37" t="s">
        <v>76</v>
      </c>
    </row>
    <row r="732" spans="1:32" s="8" customFormat="1" ht="19.5" customHeight="1" x14ac:dyDescent="0.2">
      <c r="A732" s="37">
        <v>533</v>
      </c>
      <c r="B732" s="37" t="s">
        <v>167</v>
      </c>
      <c r="C732" s="37" t="s">
        <v>168</v>
      </c>
      <c r="D732" s="37" t="s">
        <v>1198</v>
      </c>
      <c r="E732" s="37" t="s">
        <v>169</v>
      </c>
      <c r="F732" s="37" t="s">
        <v>1199</v>
      </c>
      <c r="G732" s="38" t="s">
        <v>1215</v>
      </c>
      <c r="H732" s="92">
        <v>34000000</v>
      </c>
      <c r="I732" s="38" t="s">
        <v>1216</v>
      </c>
      <c r="J732" s="38" t="s">
        <v>1217</v>
      </c>
      <c r="K732" s="37" t="s">
        <v>1146</v>
      </c>
      <c r="L732" s="37" t="s">
        <v>80</v>
      </c>
      <c r="M732" s="37" t="s">
        <v>1206</v>
      </c>
      <c r="N732" s="37">
        <v>80111600</v>
      </c>
      <c r="O732" s="38" t="s">
        <v>1207</v>
      </c>
      <c r="P732" s="37" t="s">
        <v>82</v>
      </c>
      <c r="Q732" s="40">
        <v>44211</v>
      </c>
      <c r="R732" s="40"/>
      <c r="S732" s="40">
        <v>44206</v>
      </c>
      <c r="T732" s="37">
        <v>10</v>
      </c>
      <c r="U732" s="41" t="s">
        <v>83</v>
      </c>
      <c r="V732" s="110">
        <v>34000000</v>
      </c>
      <c r="W732" s="41">
        <v>3400000</v>
      </c>
      <c r="X732" s="73">
        <f>34000000-770000</f>
        <v>33230000</v>
      </c>
      <c r="Y732" s="38" t="s">
        <v>42</v>
      </c>
      <c r="Z732" s="38" t="s">
        <v>47</v>
      </c>
      <c r="AA732" s="122" t="s">
        <v>1522</v>
      </c>
      <c r="AB732" s="119">
        <v>832</v>
      </c>
      <c r="AC732" s="42" t="s">
        <v>175</v>
      </c>
      <c r="AD732" s="151" t="s">
        <v>176</v>
      </c>
      <c r="AE732" s="41" t="s">
        <v>1344</v>
      </c>
      <c r="AF732" s="37" t="s">
        <v>76</v>
      </c>
    </row>
    <row r="733" spans="1:32" s="8" customFormat="1" ht="19.5" customHeight="1" x14ac:dyDescent="0.2">
      <c r="A733" s="37">
        <v>534</v>
      </c>
      <c r="B733" s="37" t="s">
        <v>167</v>
      </c>
      <c r="C733" s="37" t="s">
        <v>168</v>
      </c>
      <c r="D733" s="37" t="s">
        <v>1198</v>
      </c>
      <c r="E733" s="37" t="s">
        <v>169</v>
      </c>
      <c r="F733" s="37" t="s">
        <v>1199</v>
      </c>
      <c r="G733" s="38" t="s">
        <v>1215</v>
      </c>
      <c r="H733" s="92">
        <v>20100000</v>
      </c>
      <c r="I733" s="38" t="s">
        <v>1216</v>
      </c>
      <c r="J733" s="38" t="s">
        <v>1217</v>
      </c>
      <c r="K733" s="37" t="s">
        <v>1146</v>
      </c>
      <c r="L733" s="37" t="s">
        <v>80</v>
      </c>
      <c r="M733" s="37" t="s">
        <v>1218</v>
      </c>
      <c r="N733" s="37">
        <v>80111600</v>
      </c>
      <c r="O733" s="39" t="s">
        <v>1219</v>
      </c>
      <c r="P733" s="37" t="s">
        <v>82</v>
      </c>
      <c r="Q733" s="40">
        <v>44211</v>
      </c>
      <c r="R733" s="40"/>
      <c r="S733" s="40">
        <v>44206</v>
      </c>
      <c r="T733" s="37">
        <v>6</v>
      </c>
      <c r="U733" s="41" t="s">
        <v>83</v>
      </c>
      <c r="V733" s="110">
        <v>20100000</v>
      </c>
      <c r="W733" s="41">
        <v>3350000</v>
      </c>
      <c r="X733" s="73">
        <f>20100000+3420000-13440000</f>
        <v>10080000</v>
      </c>
      <c r="Y733" s="38" t="s">
        <v>42</v>
      </c>
      <c r="Z733" s="38" t="s">
        <v>47</v>
      </c>
      <c r="AA733" s="122" t="s">
        <v>1522</v>
      </c>
      <c r="AB733" s="119">
        <v>833</v>
      </c>
      <c r="AC733" s="42" t="s">
        <v>175</v>
      </c>
      <c r="AD733" s="151" t="s">
        <v>176</v>
      </c>
      <c r="AE733" s="41" t="s">
        <v>1344</v>
      </c>
      <c r="AF733" s="37" t="s">
        <v>76</v>
      </c>
    </row>
    <row r="734" spans="1:32" s="8" customFormat="1" ht="19.5" customHeight="1" x14ac:dyDescent="0.2">
      <c r="A734" s="37">
        <v>535</v>
      </c>
      <c r="B734" s="37" t="s">
        <v>167</v>
      </c>
      <c r="C734" s="37" t="s">
        <v>168</v>
      </c>
      <c r="D734" s="37" t="s">
        <v>1198</v>
      </c>
      <c r="E734" s="37" t="s">
        <v>169</v>
      </c>
      <c r="F734" s="37" t="s">
        <v>1199</v>
      </c>
      <c r="G734" s="38" t="s">
        <v>1215</v>
      </c>
      <c r="H734" s="92">
        <v>33090000</v>
      </c>
      <c r="I734" s="38" t="s">
        <v>1216</v>
      </c>
      <c r="J734" s="38" t="s">
        <v>1217</v>
      </c>
      <c r="K734" s="37" t="s">
        <v>1146</v>
      </c>
      <c r="L734" s="37" t="s">
        <v>80</v>
      </c>
      <c r="M734" s="37" t="s">
        <v>1220</v>
      </c>
      <c r="N734" s="37">
        <v>80111600</v>
      </c>
      <c r="O734" s="38" t="s">
        <v>1221</v>
      </c>
      <c r="P734" s="37" t="s">
        <v>82</v>
      </c>
      <c r="Q734" s="40">
        <v>44211</v>
      </c>
      <c r="R734" s="40"/>
      <c r="S734" s="40">
        <v>44206</v>
      </c>
      <c r="T734" s="37">
        <v>10</v>
      </c>
      <c r="U734" s="41" t="s">
        <v>83</v>
      </c>
      <c r="V734" s="110">
        <v>33090000</v>
      </c>
      <c r="W734" s="41">
        <v>3309000</v>
      </c>
      <c r="X734" s="73">
        <v>33090000</v>
      </c>
      <c r="Y734" s="38" t="s">
        <v>42</v>
      </c>
      <c r="Z734" s="38" t="s">
        <v>47</v>
      </c>
      <c r="AA734" s="122" t="s">
        <v>1522</v>
      </c>
      <c r="AB734" s="119">
        <v>834</v>
      </c>
      <c r="AC734" s="42" t="s">
        <v>175</v>
      </c>
      <c r="AD734" s="151" t="s">
        <v>176</v>
      </c>
      <c r="AE734" s="41" t="s">
        <v>1344</v>
      </c>
      <c r="AF734" s="37" t="s">
        <v>76</v>
      </c>
    </row>
    <row r="735" spans="1:32" s="8" customFormat="1" ht="19.5" hidden="1" customHeight="1" x14ac:dyDescent="0.2">
      <c r="A735" s="11"/>
      <c r="B735" s="11" t="s">
        <v>167</v>
      </c>
      <c r="C735" s="11" t="s">
        <v>168</v>
      </c>
      <c r="D735" s="11" t="s">
        <v>1198</v>
      </c>
      <c r="E735" s="11" t="s">
        <v>169</v>
      </c>
      <c r="F735" s="11" t="s">
        <v>1199</v>
      </c>
      <c r="G735" s="12" t="s">
        <v>1215</v>
      </c>
      <c r="H735" s="92"/>
      <c r="I735" s="12" t="s">
        <v>1222</v>
      </c>
      <c r="J735" s="12" t="s">
        <v>1223</v>
      </c>
      <c r="K735" s="14" t="s">
        <v>1146</v>
      </c>
      <c r="L735" s="11" t="s">
        <v>80</v>
      </c>
      <c r="M735" s="11" t="s">
        <v>1203</v>
      </c>
      <c r="N735" s="11"/>
      <c r="O735" s="15"/>
      <c r="P735" s="16"/>
      <c r="Q735" s="17"/>
      <c r="R735" s="17"/>
      <c r="S735" s="17"/>
      <c r="T735" s="15"/>
      <c r="U735" s="18"/>
      <c r="V735" s="18"/>
      <c r="W735" s="18"/>
      <c r="X735" s="18"/>
      <c r="Y735" s="15"/>
      <c r="Z735" s="15"/>
      <c r="AA735" s="121" t="s">
        <v>1522</v>
      </c>
      <c r="AB735" s="118">
        <v>835</v>
      </c>
      <c r="AC735" s="89" t="s">
        <v>175</v>
      </c>
      <c r="AD735" s="29" t="s">
        <v>176</v>
      </c>
      <c r="AE735" s="18"/>
      <c r="AF735" s="27"/>
    </row>
    <row r="736" spans="1:32" s="8" customFormat="1" ht="19.5" hidden="1" customHeight="1" x14ac:dyDescent="0.2">
      <c r="A736" s="11"/>
      <c r="B736" s="11" t="s">
        <v>167</v>
      </c>
      <c r="C736" s="11" t="s">
        <v>168</v>
      </c>
      <c r="D736" s="11" t="s">
        <v>1198</v>
      </c>
      <c r="E736" s="11" t="s">
        <v>169</v>
      </c>
      <c r="F736" s="11" t="s">
        <v>1199</v>
      </c>
      <c r="G736" s="12" t="s">
        <v>1215</v>
      </c>
      <c r="H736" s="92"/>
      <c r="I736" s="12" t="s">
        <v>1222</v>
      </c>
      <c r="J736" s="12" t="s">
        <v>1224</v>
      </c>
      <c r="K736" s="14" t="s">
        <v>1146</v>
      </c>
      <c r="L736" s="11" t="s">
        <v>80</v>
      </c>
      <c r="M736" s="11" t="s">
        <v>1203</v>
      </c>
      <c r="N736" s="11"/>
      <c r="O736" s="15"/>
      <c r="P736" s="16"/>
      <c r="Q736" s="17"/>
      <c r="R736" s="17"/>
      <c r="S736" s="17"/>
      <c r="T736" s="15"/>
      <c r="U736" s="18"/>
      <c r="V736" s="18"/>
      <c r="W736" s="18"/>
      <c r="X736" s="18"/>
      <c r="Y736" s="15"/>
      <c r="Z736" s="15"/>
      <c r="AA736" s="121" t="s">
        <v>1522</v>
      </c>
      <c r="AB736" s="118">
        <v>836</v>
      </c>
      <c r="AC736" s="89" t="s">
        <v>175</v>
      </c>
      <c r="AD736" s="29" t="s">
        <v>176</v>
      </c>
      <c r="AE736" s="28"/>
      <c r="AF736" s="27"/>
    </row>
    <row r="737" spans="1:32" s="8" customFormat="1" ht="19.5" customHeight="1" x14ac:dyDescent="0.2">
      <c r="A737" s="37">
        <v>536</v>
      </c>
      <c r="B737" s="37" t="s">
        <v>167</v>
      </c>
      <c r="C737" s="37" t="s">
        <v>168</v>
      </c>
      <c r="D737" s="37" t="s">
        <v>1198</v>
      </c>
      <c r="E737" s="37" t="s">
        <v>169</v>
      </c>
      <c r="F737" s="37" t="s">
        <v>1199</v>
      </c>
      <c r="G737" s="38" t="s">
        <v>1215</v>
      </c>
      <c r="H737" s="92">
        <v>27000000</v>
      </c>
      <c r="I737" s="38" t="s">
        <v>1225</v>
      </c>
      <c r="J737" s="38" t="s">
        <v>1226</v>
      </c>
      <c r="K737" s="37" t="s">
        <v>1146</v>
      </c>
      <c r="L737" s="37" t="s">
        <v>80</v>
      </c>
      <c r="M737" s="37" t="s">
        <v>1227</v>
      </c>
      <c r="N737" s="37">
        <v>80111600</v>
      </c>
      <c r="O737" s="145" t="str">
        <f>+[4]MODIFICACIONES!$O$69</f>
        <v>Prestación de servicios de apoyo técnico  en la Dirección en asuntos relacionados con comunicaciones y prensa.</v>
      </c>
      <c r="P737" s="37" t="s">
        <v>1461</v>
      </c>
      <c r="Q737" s="40">
        <v>44211</v>
      </c>
      <c r="R737" s="40"/>
      <c r="S737" s="40">
        <v>44206</v>
      </c>
      <c r="T737" s="37">
        <v>10</v>
      </c>
      <c r="U737" s="41" t="s">
        <v>83</v>
      </c>
      <c r="V737" s="110">
        <v>27000000</v>
      </c>
      <c r="W737" s="41">
        <v>2700000</v>
      </c>
      <c r="X737" s="73">
        <f>27000000-3450000</f>
        <v>23550000</v>
      </c>
      <c r="Y737" s="38" t="s">
        <v>42</v>
      </c>
      <c r="Z737" s="38" t="s">
        <v>47</v>
      </c>
      <c r="AA737" s="122" t="s">
        <v>1522</v>
      </c>
      <c r="AB737" s="119">
        <v>837</v>
      </c>
      <c r="AC737" s="42" t="s">
        <v>175</v>
      </c>
      <c r="AD737" s="151" t="s">
        <v>176</v>
      </c>
      <c r="AE737" s="41" t="s">
        <v>1344</v>
      </c>
      <c r="AF737" s="37" t="s">
        <v>76</v>
      </c>
    </row>
    <row r="738" spans="1:32" s="8" customFormat="1" ht="19.5" customHeight="1" x14ac:dyDescent="0.2">
      <c r="A738" s="37">
        <v>537</v>
      </c>
      <c r="B738" s="37" t="s">
        <v>167</v>
      </c>
      <c r="C738" s="37" t="s">
        <v>168</v>
      </c>
      <c r="D738" s="37" t="s">
        <v>1228</v>
      </c>
      <c r="E738" s="37" t="s">
        <v>169</v>
      </c>
      <c r="F738" s="37" t="s">
        <v>1136</v>
      </c>
      <c r="G738" s="38" t="s">
        <v>1229</v>
      </c>
      <c r="H738" s="92">
        <v>25616250</v>
      </c>
      <c r="I738" s="38" t="s">
        <v>1230</v>
      </c>
      <c r="J738" s="37" t="s">
        <v>1231</v>
      </c>
      <c r="K738" s="37" t="s">
        <v>671</v>
      </c>
      <c r="L738" s="37" t="s">
        <v>80</v>
      </c>
      <c r="M738" s="37"/>
      <c r="N738" s="37">
        <v>80111600</v>
      </c>
      <c r="O738" s="38" t="s">
        <v>1232</v>
      </c>
      <c r="P738" s="37" t="s">
        <v>1461</v>
      </c>
      <c r="Q738" s="40">
        <v>44206</v>
      </c>
      <c r="R738" s="40"/>
      <c r="S738" s="40">
        <v>44211</v>
      </c>
      <c r="T738" s="37">
        <v>11</v>
      </c>
      <c r="U738" s="41" t="s">
        <v>83</v>
      </c>
      <c r="V738" s="110">
        <v>25616250</v>
      </c>
      <c r="W738" s="41">
        <v>2328750</v>
      </c>
      <c r="X738" s="73">
        <v>25616250</v>
      </c>
      <c r="Y738" s="38" t="s">
        <v>42</v>
      </c>
      <c r="Z738" s="38" t="s">
        <v>47</v>
      </c>
      <c r="AA738" s="122" t="s">
        <v>1522</v>
      </c>
      <c r="AB738" s="119">
        <v>838</v>
      </c>
      <c r="AC738" s="42" t="s">
        <v>175</v>
      </c>
      <c r="AD738" s="151" t="s">
        <v>176</v>
      </c>
      <c r="AE738" s="41" t="s">
        <v>1344</v>
      </c>
      <c r="AF738" s="37" t="s">
        <v>76</v>
      </c>
    </row>
    <row r="739" spans="1:32" s="8" customFormat="1" ht="19.5" customHeight="1" x14ac:dyDescent="0.2">
      <c r="A739" s="37">
        <v>538</v>
      </c>
      <c r="B739" s="37" t="s">
        <v>167</v>
      </c>
      <c r="C739" s="37" t="s">
        <v>168</v>
      </c>
      <c r="D739" s="37" t="s">
        <v>1228</v>
      </c>
      <c r="E739" s="37" t="s">
        <v>169</v>
      </c>
      <c r="F739" s="37" t="s">
        <v>1136</v>
      </c>
      <c r="G739" s="38" t="s">
        <v>1229</v>
      </c>
      <c r="H739" s="92">
        <v>30800000</v>
      </c>
      <c r="I739" s="38" t="s">
        <v>1230</v>
      </c>
      <c r="J739" s="38" t="s">
        <v>1233</v>
      </c>
      <c r="K739" s="37" t="s">
        <v>671</v>
      </c>
      <c r="L739" s="37" t="s">
        <v>80</v>
      </c>
      <c r="M739" s="37"/>
      <c r="N739" s="37">
        <v>80111600</v>
      </c>
      <c r="O739" s="38" t="s">
        <v>1234</v>
      </c>
      <c r="P739" s="37" t="s">
        <v>1461</v>
      </c>
      <c r="Q739" s="40">
        <v>44206</v>
      </c>
      <c r="R739" s="40"/>
      <c r="S739" s="40">
        <v>44211</v>
      </c>
      <c r="T739" s="37">
        <v>11</v>
      </c>
      <c r="U739" s="41" t="s">
        <v>83</v>
      </c>
      <c r="V739" s="110">
        <v>30800000</v>
      </c>
      <c r="W739" s="41">
        <v>2800000</v>
      </c>
      <c r="X739" s="73">
        <v>30800000</v>
      </c>
      <c r="Y739" s="38" t="s">
        <v>42</v>
      </c>
      <c r="Z739" s="38" t="s">
        <v>47</v>
      </c>
      <c r="AA739" s="122" t="s">
        <v>1522</v>
      </c>
      <c r="AB739" s="119">
        <v>839</v>
      </c>
      <c r="AC739" s="42" t="s">
        <v>175</v>
      </c>
      <c r="AD739" s="151" t="s">
        <v>176</v>
      </c>
      <c r="AE739" s="41" t="s">
        <v>1344</v>
      </c>
      <c r="AF739" s="37" t="s">
        <v>76</v>
      </c>
    </row>
    <row r="740" spans="1:32" s="8" customFormat="1" ht="19.5" customHeight="1" x14ac:dyDescent="0.2">
      <c r="A740" s="37">
        <v>539</v>
      </c>
      <c r="B740" s="37" t="s">
        <v>167</v>
      </c>
      <c r="C740" s="37" t="s">
        <v>168</v>
      </c>
      <c r="D740" s="37" t="s">
        <v>1228</v>
      </c>
      <c r="E740" s="37" t="s">
        <v>169</v>
      </c>
      <c r="F740" s="37" t="s">
        <v>1136</v>
      </c>
      <c r="G740" s="38" t="s">
        <v>1229</v>
      </c>
      <c r="H740" s="92">
        <v>47817000</v>
      </c>
      <c r="I740" s="38" t="s">
        <v>1235</v>
      </c>
      <c r="J740" s="38" t="s">
        <v>1236</v>
      </c>
      <c r="K740" s="37" t="s">
        <v>671</v>
      </c>
      <c r="L740" s="37" t="s">
        <v>80</v>
      </c>
      <c r="M740" s="37"/>
      <c r="N740" s="37">
        <v>80111600</v>
      </c>
      <c r="O740" s="38" t="s">
        <v>1237</v>
      </c>
      <c r="P740" s="37" t="s">
        <v>82</v>
      </c>
      <c r="Q740" s="40">
        <v>44206</v>
      </c>
      <c r="R740" s="40"/>
      <c r="S740" s="40">
        <v>44211</v>
      </c>
      <c r="T740" s="37">
        <v>11</v>
      </c>
      <c r="U740" s="41" t="s">
        <v>83</v>
      </c>
      <c r="V740" s="110">
        <v>47817000</v>
      </c>
      <c r="W740" s="41">
        <v>4347000</v>
      </c>
      <c r="X740" s="73">
        <v>47817000</v>
      </c>
      <c r="Y740" s="38" t="s">
        <v>42</v>
      </c>
      <c r="Z740" s="38" t="s">
        <v>47</v>
      </c>
      <c r="AA740" s="122" t="s">
        <v>1522</v>
      </c>
      <c r="AB740" s="119">
        <v>840</v>
      </c>
      <c r="AC740" s="42" t="s">
        <v>175</v>
      </c>
      <c r="AD740" s="151" t="s">
        <v>176</v>
      </c>
      <c r="AE740" s="41" t="s">
        <v>1344</v>
      </c>
      <c r="AF740" s="37" t="s">
        <v>76</v>
      </c>
    </row>
    <row r="741" spans="1:32" s="8" customFormat="1" ht="19.5" customHeight="1" x14ac:dyDescent="0.2">
      <c r="A741" s="37">
        <v>540</v>
      </c>
      <c r="B741" s="37" t="s">
        <v>167</v>
      </c>
      <c r="C741" s="37" t="s">
        <v>168</v>
      </c>
      <c r="D741" s="37" t="s">
        <v>1228</v>
      </c>
      <c r="E741" s="37" t="s">
        <v>169</v>
      </c>
      <c r="F741" s="37" t="s">
        <v>1136</v>
      </c>
      <c r="G741" s="38" t="s">
        <v>1229</v>
      </c>
      <c r="H741" s="92">
        <v>76006260</v>
      </c>
      <c r="I741" s="38" t="s">
        <v>1235</v>
      </c>
      <c r="J741" s="38" t="s">
        <v>1236</v>
      </c>
      <c r="K741" s="37" t="s">
        <v>671</v>
      </c>
      <c r="L741" s="37" t="s">
        <v>80</v>
      </c>
      <c r="M741" s="37"/>
      <c r="N741" s="37">
        <v>80111600</v>
      </c>
      <c r="O741" s="38" t="s">
        <v>1238</v>
      </c>
      <c r="P741" s="37" t="s">
        <v>82</v>
      </c>
      <c r="Q741" s="40">
        <v>44206</v>
      </c>
      <c r="R741" s="40"/>
      <c r="S741" s="40">
        <v>44211</v>
      </c>
      <c r="T741" s="37">
        <v>11</v>
      </c>
      <c r="U741" s="41" t="s">
        <v>83</v>
      </c>
      <c r="V741" s="110">
        <v>76006260</v>
      </c>
      <c r="W741" s="41">
        <v>6909660</v>
      </c>
      <c r="X741" s="73">
        <v>76006260</v>
      </c>
      <c r="Y741" s="38" t="s">
        <v>42</v>
      </c>
      <c r="Z741" s="38" t="s">
        <v>47</v>
      </c>
      <c r="AA741" s="122" t="s">
        <v>1522</v>
      </c>
      <c r="AB741" s="119">
        <v>841</v>
      </c>
      <c r="AC741" s="42" t="s">
        <v>175</v>
      </c>
      <c r="AD741" s="151" t="s">
        <v>176</v>
      </c>
      <c r="AE741" s="41" t="s">
        <v>1344</v>
      </c>
      <c r="AF741" s="37" t="s">
        <v>76</v>
      </c>
    </row>
    <row r="742" spans="1:32" s="8" customFormat="1" ht="19.5" customHeight="1" x14ac:dyDescent="0.2">
      <c r="A742" s="37">
        <v>541</v>
      </c>
      <c r="B742" s="37" t="s">
        <v>167</v>
      </c>
      <c r="C742" s="37" t="s">
        <v>168</v>
      </c>
      <c r="D742" s="37" t="s">
        <v>1228</v>
      </c>
      <c r="E742" s="37" t="s">
        <v>169</v>
      </c>
      <c r="F742" s="37" t="s">
        <v>1136</v>
      </c>
      <c r="G742" s="38" t="s">
        <v>1229</v>
      </c>
      <c r="H742" s="92">
        <v>92000000</v>
      </c>
      <c r="I742" s="38" t="s">
        <v>1235</v>
      </c>
      <c r="J742" s="38" t="s">
        <v>1239</v>
      </c>
      <c r="K742" s="37" t="s">
        <v>671</v>
      </c>
      <c r="L742" s="37" t="s">
        <v>80</v>
      </c>
      <c r="M742" s="37"/>
      <c r="N742" s="37">
        <v>80111600</v>
      </c>
      <c r="O742" s="38" t="s">
        <v>1240</v>
      </c>
      <c r="P742" s="37" t="s">
        <v>82</v>
      </c>
      <c r="Q742" s="40">
        <v>44206</v>
      </c>
      <c r="R742" s="40"/>
      <c r="S742" s="40">
        <v>44211</v>
      </c>
      <c r="T742" s="37">
        <v>10</v>
      </c>
      <c r="U742" s="41" t="s">
        <v>83</v>
      </c>
      <c r="V742" s="110">
        <v>92000000</v>
      </c>
      <c r="W742" s="41">
        <v>9200000</v>
      </c>
      <c r="X742" s="73">
        <v>92000000</v>
      </c>
      <c r="Y742" s="38" t="s">
        <v>42</v>
      </c>
      <c r="Z742" s="38" t="s">
        <v>47</v>
      </c>
      <c r="AA742" s="122" t="s">
        <v>1522</v>
      </c>
      <c r="AB742" s="119">
        <v>842</v>
      </c>
      <c r="AC742" s="42" t="s">
        <v>175</v>
      </c>
      <c r="AD742" s="151" t="s">
        <v>176</v>
      </c>
      <c r="AE742" s="41" t="s">
        <v>1344</v>
      </c>
      <c r="AF742" s="37" t="s">
        <v>76</v>
      </c>
    </row>
    <row r="743" spans="1:32" s="8" customFormat="1" ht="19.5" customHeight="1" x14ac:dyDescent="0.2">
      <c r="A743" s="37">
        <v>542</v>
      </c>
      <c r="B743" s="37" t="s">
        <v>167</v>
      </c>
      <c r="C743" s="37" t="s">
        <v>168</v>
      </c>
      <c r="D743" s="37" t="s">
        <v>1228</v>
      </c>
      <c r="E743" s="37" t="s">
        <v>169</v>
      </c>
      <c r="F743" s="37" t="s">
        <v>1136</v>
      </c>
      <c r="G743" s="38" t="s">
        <v>1229</v>
      </c>
      <c r="H743" s="92">
        <v>92000000</v>
      </c>
      <c r="I743" s="38" t="s">
        <v>1235</v>
      </c>
      <c r="J743" s="38" t="s">
        <v>1241</v>
      </c>
      <c r="K743" s="37" t="s">
        <v>671</v>
      </c>
      <c r="L743" s="37" t="s">
        <v>80</v>
      </c>
      <c r="M743" s="37"/>
      <c r="N743" s="37">
        <v>80111600</v>
      </c>
      <c r="O743" s="39" t="s">
        <v>1242</v>
      </c>
      <c r="P743" s="37" t="s">
        <v>82</v>
      </c>
      <c r="Q743" s="40">
        <v>44206</v>
      </c>
      <c r="R743" s="40"/>
      <c r="S743" s="40">
        <v>44211</v>
      </c>
      <c r="T743" s="37">
        <v>10</v>
      </c>
      <c r="U743" s="41" t="s">
        <v>83</v>
      </c>
      <c r="V743" s="110">
        <v>92000000</v>
      </c>
      <c r="W743" s="41">
        <v>9200000</v>
      </c>
      <c r="X743" s="73">
        <v>92000000</v>
      </c>
      <c r="Y743" s="38" t="s">
        <v>42</v>
      </c>
      <c r="Z743" s="38" t="s">
        <v>47</v>
      </c>
      <c r="AA743" s="122" t="s">
        <v>1522</v>
      </c>
      <c r="AB743" s="119">
        <v>843</v>
      </c>
      <c r="AC743" s="42" t="s">
        <v>175</v>
      </c>
      <c r="AD743" s="151" t="s">
        <v>176</v>
      </c>
      <c r="AE743" s="41" t="s">
        <v>1344</v>
      </c>
      <c r="AF743" s="37" t="s">
        <v>76</v>
      </c>
    </row>
    <row r="744" spans="1:32" s="8" customFormat="1" ht="19.5" customHeight="1" x14ac:dyDescent="0.2">
      <c r="A744" s="37">
        <v>543</v>
      </c>
      <c r="B744" s="37" t="s">
        <v>167</v>
      </c>
      <c r="C744" s="37" t="s">
        <v>168</v>
      </c>
      <c r="D744" s="37" t="s">
        <v>1228</v>
      </c>
      <c r="E744" s="37" t="s">
        <v>169</v>
      </c>
      <c r="F744" s="37" t="s">
        <v>1136</v>
      </c>
      <c r="G744" s="38" t="s">
        <v>1229</v>
      </c>
      <c r="H744" s="92">
        <v>92000000</v>
      </c>
      <c r="I744" s="38" t="s">
        <v>1235</v>
      </c>
      <c r="J744" s="38" t="s">
        <v>1243</v>
      </c>
      <c r="K744" s="37" t="s">
        <v>671</v>
      </c>
      <c r="L744" s="37" t="s">
        <v>80</v>
      </c>
      <c r="M744" s="37"/>
      <c r="N744" s="37">
        <v>80111600</v>
      </c>
      <c r="O744" s="39" t="s">
        <v>1244</v>
      </c>
      <c r="P744" s="37" t="s">
        <v>82</v>
      </c>
      <c r="Q744" s="40">
        <v>44206</v>
      </c>
      <c r="R744" s="40"/>
      <c r="S744" s="40">
        <v>44211</v>
      </c>
      <c r="T744" s="37">
        <v>10</v>
      </c>
      <c r="U744" s="41" t="s">
        <v>83</v>
      </c>
      <c r="V744" s="110">
        <v>92000000</v>
      </c>
      <c r="W744" s="41">
        <v>9200000</v>
      </c>
      <c r="X744" s="73">
        <v>92000000</v>
      </c>
      <c r="Y744" s="38" t="s">
        <v>42</v>
      </c>
      <c r="Z744" s="38" t="s">
        <v>47</v>
      </c>
      <c r="AA744" s="122" t="s">
        <v>1522</v>
      </c>
      <c r="AB744" s="119">
        <v>844</v>
      </c>
      <c r="AC744" s="42" t="s">
        <v>175</v>
      </c>
      <c r="AD744" s="151" t="s">
        <v>176</v>
      </c>
      <c r="AE744" s="41" t="s">
        <v>1344</v>
      </c>
      <c r="AF744" s="37" t="s">
        <v>76</v>
      </c>
    </row>
    <row r="745" spans="1:32" s="8" customFormat="1" ht="19.5" customHeight="1" x14ac:dyDescent="0.2">
      <c r="A745" s="37">
        <v>544</v>
      </c>
      <c r="B745" s="37" t="s">
        <v>167</v>
      </c>
      <c r="C745" s="37" t="s">
        <v>168</v>
      </c>
      <c r="D745" s="37" t="s">
        <v>1228</v>
      </c>
      <c r="E745" s="37" t="s">
        <v>169</v>
      </c>
      <c r="F745" s="37" t="s">
        <v>1136</v>
      </c>
      <c r="G745" s="38" t="s">
        <v>1229</v>
      </c>
      <c r="H745" s="92">
        <v>46575000</v>
      </c>
      <c r="I745" s="38" t="s">
        <v>1235</v>
      </c>
      <c r="J745" s="38" t="s">
        <v>1245</v>
      </c>
      <c r="K745" s="37" t="s">
        <v>671</v>
      </c>
      <c r="L745" s="37" t="s">
        <v>80</v>
      </c>
      <c r="M745" s="37"/>
      <c r="N745" s="37">
        <v>80111600</v>
      </c>
      <c r="O745" s="39" t="s">
        <v>1246</v>
      </c>
      <c r="P745" s="37" t="s">
        <v>82</v>
      </c>
      <c r="Q745" s="40">
        <v>44206</v>
      </c>
      <c r="R745" s="40"/>
      <c r="S745" s="40">
        <v>44211</v>
      </c>
      <c r="T745" s="37">
        <v>10</v>
      </c>
      <c r="U745" s="41" t="s">
        <v>83</v>
      </c>
      <c r="V745" s="110">
        <v>51000000</v>
      </c>
      <c r="W745" s="41">
        <v>5100000</v>
      </c>
      <c r="X745" s="73">
        <v>51000000</v>
      </c>
      <c r="Y745" s="38" t="s">
        <v>42</v>
      </c>
      <c r="Z745" s="38" t="s">
        <v>47</v>
      </c>
      <c r="AA745" s="122" t="s">
        <v>1522</v>
      </c>
      <c r="AB745" s="119">
        <v>845</v>
      </c>
      <c r="AC745" s="42" t="s">
        <v>175</v>
      </c>
      <c r="AD745" s="151" t="s">
        <v>176</v>
      </c>
      <c r="AE745" s="41" t="s">
        <v>1344</v>
      </c>
      <c r="AF745" s="37" t="s">
        <v>76</v>
      </c>
    </row>
    <row r="746" spans="1:32" s="8" customFormat="1" ht="19.5" customHeight="1" x14ac:dyDescent="0.2">
      <c r="A746" s="37">
        <v>545</v>
      </c>
      <c r="B746" s="37" t="s">
        <v>167</v>
      </c>
      <c r="C746" s="37" t="s">
        <v>168</v>
      </c>
      <c r="D746" s="37" t="s">
        <v>1228</v>
      </c>
      <c r="E746" s="37" t="s">
        <v>169</v>
      </c>
      <c r="F746" s="37" t="s">
        <v>1136</v>
      </c>
      <c r="G746" s="38" t="s">
        <v>1229</v>
      </c>
      <c r="H746" s="92">
        <v>46575000</v>
      </c>
      <c r="I746" s="38" t="s">
        <v>1235</v>
      </c>
      <c r="J746" s="38" t="s">
        <v>1247</v>
      </c>
      <c r="K746" s="37" t="s">
        <v>671</v>
      </c>
      <c r="L746" s="37" t="s">
        <v>80</v>
      </c>
      <c r="M746" s="37"/>
      <c r="N746" s="37">
        <v>80111600</v>
      </c>
      <c r="O746" s="39" t="s">
        <v>1248</v>
      </c>
      <c r="P746" s="37" t="s">
        <v>82</v>
      </c>
      <c r="Q746" s="40">
        <v>44206</v>
      </c>
      <c r="R746" s="40"/>
      <c r="S746" s="40">
        <v>44211</v>
      </c>
      <c r="T746" s="37">
        <v>10</v>
      </c>
      <c r="U746" s="41" t="s">
        <v>83</v>
      </c>
      <c r="V746" s="110">
        <v>46575000</v>
      </c>
      <c r="W746" s="41">
        <v>4657500</v>
      </c>
      <c r="X746" s="73">
        <f>46575000-14700000</f>
        <v>31875000</v>
      </c>
      <c r="Y746" s="38" t="s">
        <v>42</v>
      </c>
      <c r="Z746" s="38" t="s">
        <v>47</v>
      </c>
      <c r="AA746" s="122" t="s">
        <v>1522</v>
      </c>
      <c r="AB746" s="119">
        <v>846</v>
      </c>
      <c r="AC746" s="42" t="s">
        <v>175</v>
      </c>
      <c r="AD746" s="151" t="s">
        <v>176</v>
      </c>
      <c r="AE746" s="41" t="s">
        <v>1344</v>
      </c>
      <c r="AF746" s="37" t="s">
        <v>76</v>
      </c>
    </row>
    <row r="747" spans="1:32" s="8" customFormat="1" ht="19.5" customHeight="1" x14ac:dyDescent="0.2">
      <c r="A747" s="37">
        <v>546</v>
      </c>
      <c r="B747" s="37" t="s">
        <v>167</v>
      </c>
      <c r="C747" s="37" t="s">
        <v>168</v>
      </c>
      <c r="D747" s="37" t="s">
        <v>1228</v>
      </c>
      <c r="E747" s="37" t="s">
        <v>169</v>
      </c>
      <c r="F747" s="37" t="s">
        <v>1136</v>
      </c>
      <c r="G747" s="38" t="s">
        <v>1229</v>
      </c>
      <c r="H747" s="92">
        <v>36225000</v>
      </c>
      <c r="I747" s="38" t="s">
        <v>1235</v>
      </c>
      <c r="J747" s="38" t="s">
        <v>1249</v>
      </c>
      <c r="K747" s="37" t="s">
        <v>671</v>
      </c>
      <c r="L747" s="37" t="s">
        <v>80</v>
      </c>
      <c r="M747" s="37"/>
      <c r="N747" s="37">
        <v>80111600</v>
      </c>
      <c r="O747" s="39" t="s">
        <v>1250</v>
      </c>
      <c r="P747" s="37" t="s">
        <v>82</v>
      </c>
      <c r="Q747" s="40">
        <v>44206</v>
      </c>
      <c r="R747" s="40"/>
      <c r="S747" s="40">
        <v>44211</v>
      </c>
      <c r="T747" s="37">
        <v>10</v>
      </c>
      <c r="U747" s="41" t="s">
        <v>83</v>
      </c>
      <c r="V747" s="110">
        <v>36225000</v>
      </c>
      <c r="W747" s="41">
        <v>3622500</v>
      </c>
      <c r="X747" s="73">
        <v>36225000</v>
      </c>
      <c r="Y747" s="38" t="s">
        <v>42</v>
      </c>
      <c r="Z747" s="38" t="s">
        <v>47</v>
      </c>
      <c r="AA747" s="122" t="s">
        <v>1522</v>
      </c>
      <c r="AB747" s="119">
        <v>847</v>
      </c>
      <c r="AC747" s="42" t="s">
        <v>175</v>
      </c>
      <c r="AD747" s="151" t="s">
        <v>176</v>
      </c>
      <c r="AE747" s="41" t="s">
        <v>1344</v>
      </c>
      <c r="AF747" s="37" t="s">
        <v>76</v>
      </c>
    </row>
    <row r="748" spans="1:32" s="8" customFormat="1" ht="19.5" customHeight="1" x14ac:dyDescent="0.2">
      <c r="A748" s="37">
        <v>547</v>
      </c>
      <c r="B748" s="37" t="s">
        <v>167</v>
      </c>
      <c r="C748" s="37" t="s">
        <v>168</v>
      </c>
      <c r="D748" s="37" t="s">
        <v>1228</v>
      </c>
      <c r="E748" s="37" t="s">
        <v>169</v>
      </c>
      <c r="F748" s="37" t="s">
        <v>1136</v>
      </c>
      <c r="G748" s="38" t="s">
        <v>1229</v>
      </c>
      <c r="H748" s="92">
        <v>2800000</v>
      </c>
      <c r="I748" s="38" t="s">
        <v>1230</v>
      </c>
      <c r="J748" s="38" t="s">
        <v>1233</v>
      </c>
      <c r="K748" s="37" t="s">
        <v>671</v>
      </c>
      <c r="L748" s="37" t="s">
        <v>80</v>
      </c>
      <c r="M748" s="37"/>
      <c r="N748" s="37">
        <v>80111600</v>
      </c>
      <c r="O748" s="38" t="s">
        <v>1251</v>
      </c>
      <c r="P748" s="37" t="s">
        <v>1461</v>
      </c>
      <c r="Q748" s="40">
        <v>44206</v>
      </c>
      <c r="R748" s="40"/>
      <c r="S748" s="40">
        <v>44211</v>
      </c>
      <c r="T748" s="37">
        <v>1</v>
      </c>
      <c r="U748" s="41" t="s">
        <v>83</v>
      </c>
      <c r="V748" s="110">
        <v>2800000</v>
      </c>
      <c r="W748" s="41">
        <v>2800000</v>
      </c>
      <c r="X748" s="73">
        <v>2800000</v>
      </c>
      <c r="Y748" s="38" t="s">
        <v>42</v>
      </c>
      <c r="Z748" s="38" t="s">
        <v>47</v>
      </c>
      <c r="AA748" s="122" t="s">
        <v>1522</v>
      </c>
      <c r="AB748" s="119">
        <v>848</v>
      </c>
      <c r="AC748" s="42" t="s">
        <v>175</v>
      </c>
      <c r="AD748" s="151" t="s">
        <v>176</v>
      </c>
      <c r="AE748" s="41" t="s">
        <v>1344</v>
      </c>
      <c r="AF748" s="37" t="s">
        <v>76</v>
      </c>
    </row>
    <row r="749" spans="1:32" s="8" customFormat="1" ht="19.5" customHeight="1" x14ac:dyDescent="0.2">
      <c r="A749" s="37">
        <v>548</v>
      </c>
      <c r="B749" s="37" t="s">
        <v>167</v>
      </c>
      <c r="C749" s="37" t="s">
        <v>168</v>
      </c>
      <c r="D749" s="37" t="s">
        <v>1228</v>
      </c>
      <c r="E749" s="37" t="s">
        <v>169</v>
      </c>
      <c r="F749" s="37" t="s">
        <v>1136</v>
      </c>
      <c r="G749" s="38" t="s">
        <v>1229</v>
      </c>
      <c r="H749" s="92">
        <v>4347000</v>
      </c>
      <c r="I749" s="38" t="s">
        <v>1235</v>
      </c>
      <c r="J749" s="38" t="s">
        <v>1236</v>
      </c>
      <c r="K749" s="37" t="s">
        <v>671</v>
      </c>
      <c r="L749" s="37" t="s">
        <v>80</v>
      </c>
      <c r="M749" s="37"/>
      <c r="N749" s="37">
        <v>80111600</v>
      </c>
      <c r="O749" s="38" t="s">
        <v>1252</v>
      </c>
      <c r="P749" s="37" t="s">
        <v>82</v>
      </c>
      <c r="Q749" s="40">
        <v>44206</v>
      </c>
      <c r="R749" s="40"/>
      <c r="S749" s="40">
        <v>44211</v>
      </c>
      <c r="T749" s="37">
        <v>1</v>
      </c>
      <c r="U749" s="41" t="s">
        <v>83</v>
      </c>
      <c r="V749" s="110">
        <v>4347000</v>
      </c>
      <c r="W749" s="41">
        <v>4347000</v>
      </c>
      <c r="X749" s="73">
        <v>4347000</v>
      </c>
      <c r="Y749" s="38" t="s">
        <v>42</v>
      </c>
      <c r="Z749" s="38" t="s">
        <v>47</v>
      </c>
      <c r="AA749" s="122" t="s">
        <v>1522</v>
      </c>
      <c r="AB749" s="119">
        <v>849</v>
      </c>
      <c r="AC749" s="42" t="s">
        <v>175</v>
      </c>
      <c r="AD749" s="151" t="s">
        <v>176</v>
      </c>
      <c r="AE749" s="41" t="s">
        <v>1344</v>
      </c>
      <c r="AF749" s="37" t="s">
        <v>76</v>
      </c>
    </row>
    <row r="750" spans="1:32" s="8" customFormat="1" ht="19.5" customHeight="1" x14ac:dyDescent="0.2">
      <c r="A750" s="37">
        <v>549</v>
      </c>
      <c r="B750" s="37" t="s">
        <v>167</v>
      </c>
      <c r="C750" s="37" t="s">
        <v>168</v>
      </c>
      <c r="D750" s="37" t="s">
        <v>1228</v>
      </c>
      <c r="E750" s="37" t="s">
        <v>169</v>
      </c>
      <c r="F750" s="37" t="s">
        <v>1136</v>
      </c>
      <c r="G750" s="38" t="s">
        <v>1229</v>
      </c>
      <c r="H750" s="92">
        <v>6909660</v>
      </c>
      <c r="I750" s="38" t="s">
        <v>1235</v>
      </c>
      <c r="J750" s="38" t="s">
        <v>1236</v>
      </c>
      <c r="K750" s="37" t="s">
        <v>671</v>
      </c>
      <c r="L750" s="37" t="s">
        <v>80</v>
      </c>
      <c r="M750" s="37"/>
      <c r="N750" s="37">
        <v>80111600</v>
      </c>
      <c r="O750" s="38" t="s">
        <v>1253</v>
      </c>
      <c r="P750" s="37" t="s">
        <v>82</v>
      </c>
      <c r="Q750" s="40">
        <v>44206</v>
      </c>
      <c r="R750" s="40"/>
      <c r="S750" s="40">
        <v>44211</v>
      </c>
      <c r="T750" s="37">
        <v>1</v>
      </c>
      <c r="U750" s="41" t="s">
        <v>83</v>
      </c>
      <c r="V750" s="110">
        <v>6909660</v>
      </c>
      <c r="W750" s="41">
        <v>6909660</v>
      </c>
      <c r="X750" s="73">
        <v>6909660</v>
      </c>
      <c r="Y750" s="38" t="s">
        <v>42</v>
      </c>
      <c r="Z750" s="38" t="s">
        <v>47</v>
      </c>
      <c r="AA750" s="122" t="s">
        <v>1522</v>
      </c>
      <c r="AB750" s="119">
        <v>850</v>
      </c>
      <c r="AC750" s="42" t="s">
        <v>175</v>
      </c>
      <c r="AD750" s="151" t="s">
        <v>176</v>
      </c>
      <c r="AE750" s="41" t="s">
        <v>1344</v>
      </c>
      <c r="AF750" s="37" t="s">
        <v>76</v>
      </c>
    </row>
    <row r="751" spans="1:32" s="8" customFormat="1" ht="19.5" customHeight="1" x14ac:dyDescent="0.2">
      <c r="A751" s="37">
        <v>636</v>
      </c>
      <c r="B751" s="37" t="s">
        <v>167</v>
      </c>
      <c r="C751" s="37" t="s">
        <v>168</v>
      </c>
      <c r="D751" s="37" t="s">
        <v>35</v>
      </c>
      <c r="E751" s="37" t="s">
        <v>169</v>
      </c>
      <c r="F751" s="37" t="s">
        <v>170</v>
      </c>
      <c r="G751" s="38" t="s">
        <v>193</v>
      </c>
      <c r="H751" s="93">
        <v>33810000</v>
      </c>
      <c r="I751" s="38" t="s">
        <v>1254</v>
      </c>
      <c r="J751" s="38" t="s">
        <v>316</v>
      </c>
      <c r="K751" s="37" t="s">
        <v>1255</v>
      </c>
      <c r="L751" s="37" t="s">
        <v>80</v>
      </c>
      <c r="M751" s="37"/>
      <c r="N751" s="141">
        <v>80111600</v>
      </c>
      <c r="O751" s="153" t="s">
        <v>1256</v>
      </c>
      <c r="P751" s="141" t="s">
        <v>82</v>
      </c>
      <c r="Q751" s="170">
        <v>44247</v>
      </c>
      <c r="R751" s="170"/>
      <c r="S751" s="170">
        <v>44256</v>
      </c>
      <c r="T751" s="139">
        <v>6</v>
      </c>
      <c r="U751" s="141" t="s">
        <v>83</v>
      </c>
      <c r="V751" s="110">
        <v>33810000</v>
      </c>
      <c r="W751" s="41">
        <v>5635000</v>
      </c>
      <c r="X751" s="73">
        <v>33810000</v>
      </c>
      <c r="Y751" s="153" t="s">
        <v>47</v>
      </c>
      <c r="Z751" s="153" t="s">
        <v>47</v>
      </c>
      <c r="AA751" s="122" t="s">
        <v>1522</v>
      </c>
      <c r="AB751" s="149"/>
      <c r="AC751" s="171" t="s">
        <v>175</v>
      </c>
      <c r="AD751" s="151" t="s">
        <v>176</v>
      </c>
      <c r="AE751" s="41" t="s">
        <v>1344</v>
      </c>
      <c r="AF751" s="37" t="s">
        <v>76</v>
      </c>
    </row>
    <row r="752" spans="1:32" s="8" customFormat="1" ht="19.5" customHeight="1" x14ac:dyDescent="0.2">
      <c r="A752" s="37">
        <v>637</v>
      </c>
      <c r="B752" s="37" t="s">
        <v>167</v>
      </c>
      <c r="C752" s="37" t="s">
        <v>168</v>
      </c>
      <c r="D752" s="37" t="s">
        <v>35</v>
      </c>
      <c r="E752" s="37" t="s">
        <v>169</v>
      </c>
      <c r="F752" s="37" t="s">
        <v>170</v>
      </c>
      <c r="G752" s="38" t="s">
        <v>189</v>
      </c>
      <c r="H752" s="93">
        <v>45500000</v>
      </c>
      <c r="I752" s="38" t="s">
        <v>193</v>
      </c>
      <c r="J752" s="38" t="s">
        <v>1513</v>
      </c>
      <c r="K752" s="37" t="s">
        <v>1255</v>
      </c>
      <c r="L752" s="37" t="s">
        <v>80</v>
      </c>
      <c r="M752" s="37"/>
      <c r="N752" s="141">
        <v>80111600</v>
      </c>
      <c r="O752" s="153" t="s">
        <v>1257</v>
      </c>
      <c r="P752" s="141" t="s">
        <v>82</v>
      </c>
      <c r="Q752" s="170">
        <v>44247</v>
      </c>
      <c r="R752" s="170"/>
      <c r="S752" s="170">
        <v>44256</v>
      </c>
      <c r="T752" s="139">
        <v>7</v>
      </c>
      <c r="U752" s="141" t="s">
        <v>83</v>
      </c>
      <c r="V752" s="110">
        <v>45500000</v>
      </c>
      <c r="W752" s="41">
        <v>6500000</v>
      </c>
      <c r="X752" s="73">
        <f>45500000-31500000</f>
        <v>14000000</v>
      </c>
      <c r="Y752" s="153" t="s">
        <v>47</v>
      </c>
      <c r="Z752" s="153" t="s">
        <v>47</v>
      </c>
      <c r="AA752" s="122" t="s">
        <v>1522</v>
      </c>
      <c r="AB752" s="149"/>
      <c r="AC752" s="171" t="s">
        <v>175</v>
      </c>
      <c r="AD752" s="151" t="s">
        <v>176</v>
      </c>
      <c r="AE752" s="41" t="s">
        <v>1344</v>
      </c>
      <c r="AF752" s="37" t="s">
        <v>76</v>
      </c>
    </row>
    <row r="753" spans="1:32 16344:16344" s="8" customFormat="1" ht="19.5" customHeight="1" x14ac:dyDescent="0.2">
      <c r="A753" s="37">
        <v>638</v>
      </c>
      <c r="B753" s="37" t="s">
        <v>33</v>
      </c>
      <c r="C753" s="37" t="s">
        <v>722</v>
      </c>
      <c r="D753" s="37" t="s">
        <v>1534</v>
      </c>
      <c r="E753" s="37" t="s">
        <v>169</v>
      </c>
      <c r="F753" s="37" t="s">
        <v>723</v>
      </c>
      <c r="G753" s="37" t="s">
        <v>724</v>
      </c>
      <c r="H753" s="92"/>
      <c r="I753" s="38" t="s">
        <v>746</v>
      </c>
      <c r="J753" s="37" t="s">
        <v>1258</v>
      </c>
      <c r="K753" s="37" t="s">
        <v>671</v>
      </c>
      <c r="L753" s="37" t="s">
        <v>80</v>
      </c>
      <c r="M753" s="37" t="s">
        <v>726</v>
      </c>
      <c r="N753" s="37">
        <v>80111600</v>
      </c>
      <c r="O753" s="38" t="s">
        <v>1259</v>
      </c>
      <c r="P753" s="37" t="s">
        <v>82</v>
      </c>
      <c r="Q753" s="74">
        <v>44259</v>
      </c>
      <c r="R753" s="40"/>
      <c r="S753" s="74">
        <v>44264</v>
      </c>
      <c r="T753" s="37">
        <v>10</v>
      </c>
      <c r="U753" s="41" t="s">
        <v>83</v>
      </c>
      <c r="V753" s="110">
        <v>27500000</v>
      </c>
      <c r="W753" s="41">
        <v>2750000</v>
      </c>
      <c r="X753" s="73">
        <v>27500000</v>
      </c>
      <c r="Y753" s="37" t="s">
        <v>42</v>
      </c>
      <c r="Z753" s="42" t="s">
        <v>47</v>
      </c>
      <c r="AA753" s="122" t="s">
        <v>1522</v>
      </c>
      <c r="AB753" s="149"/>
      <c r="AC753" s="171" t="s">
        <v>49</v>
      </c>
      <c r="AD753" s="151" t="s">
        <v>1523</v>
      </c>
      <c r="AE753" s="41" t="s">
        <v>1344</v>
      </c>
      <c r="AF753" s="37" t="s">
        <v>76</v>
      </c>
    </row>
    <row r="754" spans="1:32 16344:16344" s="8" customFormat="1" ht="19.5" customHeight="1" x14ac:dyDescent="0.2">
      <c r="A754" s="37">
        <v>639</v>
      </c>
      <c r="B754" s="37" t="s">
        <v>33</v>
      </c>
      <c r="C754" s="37" t="s">
        <v>722</v>
      </c>
      <c r="D754" s="37" t="s">
        <v>1534</v>
      </c>
      <c r="E754" s="37" t="s">
        <v>169</v>
      </c>
      <c r="F754" s="37" t="s">
        <v>723</v>
      </c>
      <c r="G754" s="37" t="s">
        <v>724</v>
      </c>
      <c r="H754" s="92"/>
      <c r="I754" s="38" t="s">
        <v>732</v>
      </c>
      <c r="J754" s="37" t="s">
        <v>1260</v>
      </c>
      <c r="K754" s="37" t="s">
        <v>671</v>
      </c>
      <c r="L754" s="37" t="s">
        <v>80</v>
      </c>
      <c r="M754" s="37" t="s">
        <v>726</v>
      </c>
      <c r="N754" s="37">
        <v>80111600</v>
      </c>
      <c r="O754" s="38" t="s">
        <v>1261</v>
      </c>
      <c r="P754" s="37" t="s">
        <v>82</v>
      </c>
      <c r="Q754" s="74">
        <v>44348</v>
      </c>
      <c r="R754" s="74"/>
      <c r="S754" s="74">
        <v>44351</v>
      </c>
      <c r="T754" s="37">
        <v>10</v>
      </c>
      <c r="U754" s="41" t="s">
        <v>83</v>
      </c>
      <c r="V754" s="110">
        <v>31000000</v>
      </c>
      <c r="W754" s="41">
        <v>3100000</v>
      </c>
      <c r="X754" s="73">
        <v>31000000</v>
      </c>
      <c r="Y754" s="37" t="s">
        <v>42</v>
      </c>
      <c r="Z754" s="42" t="s">
        <v>47</v>
      </c>
      <c r="AA754" s="122" t="s">
        <v>1522</v>
      </c>
      <c r="AB754" s="149"/>
      <c r="AC754" s="159" t="s">
        <v>49</v>
      </c>
      <c r="AD754" s="37" t="s">
        <v>1523</v>
      </c>
      <c r="AE754" s="41" t="s">
        <v>1344</v>
      </c>
      <c r="AF754" s="37" t="s">
        <v>76</v>
      </c>
    </row>
    <row r="755" spans="1:32 16344:16344" s="8" customFormat="1" ht="19.5" customHeight="1" x14ac:dyDescent="0.2">
      <c r="A755" s="37">
        <v>640</v>
      </c>
      <c r="B755" s="37" t="s">
        <v>33</v>
      </c>
      <c r="C755" s="37" t="s">
        <v>722</v>
      </c>
      <c r="D755" s="37" t="s">
        <v>1534</v>
      </c>
      <c r="E755" s="37" t="s">
        <v>169</v>
      </c>
      <c r="F755" s="37" t="s">
        <v>723</v>
      </c>
      <c r="G755" s="37" t="s">
        <v>724</v>
      </c>
      <c r="H755" s="92"/>
      <c r="I755" s="38" t="s">
        <v>732</v>
      </c>
      <c r="J755" s="37" t="s">
        <v>1262</v>
      </c>
      <c r="K755" s="37" t="s">
        <v>671</v>
      </c>
      <c r="L755" s="37" t="s">
        <v>80</v>
      </c>
      <c r="M755" s="37" t="s">
        <v>726</v>
      </c>
      <c r="N755" s="37">
        <v>80111600</v>
      </c>
      <c r="O755" s="38" t="s">
        <v>1263</v>
      </c>
      <c r="P755" s="37" t="s">
        <v>82</v>
      </c>
      <c r="Q755" s="40">
        <v>44277</v>
      </c>
      <c r="R755" s="40"/>
      <c r="S755" s="74">
        <v>44256</v>
      </c>
      <c r="T755" s="37">
        <v>10</v>
      </c>
      <c r="U755" s="41" t="s">
        <v>83</v>
      </c>
      <c r="V755" s="110">
        <v>38500000</v>
      </c>
      <c r="W755" s="41">
        <v>3850000</v>
      </c>
      <c r="X755" s="73">
        <v>38500000</v>
      </c>
      <c r="Y755" s="37" t="s">
        <v>42</v>
      </c>
      <c r="Z755" s="42" t="s">
        <v>47</v>
      </c>
      <c r="AA755" s="122" t="s">
        <v>1522</v>
      </c>
      <c r="AB755" s="149"/>
      <c r="AC755" s="159" t="s">
        <v>49</v>
      </c>
      <c r="AD755" s="37" t="s">
        <v>1523</v>
      </c>
      <c r="AE755" s="41" t="s">
        <v>1344</v>
      </c>
      <c r="AF755" s="37" t="s">
        <v>76</v>
      </c>
    </row>
    <row r="756" spans="1:32 16344:16344" s="8" customFormat="1" ht="19.5" customHeight="1" x14ac:dyDescent="0.2">
      <c r="A756" s="37">
        <v>641</v>
      </c>
      <c r="B756" s="37" t="s">
        <v>167</v>
      </c>
      <c r="C756" s="37" t="s">
        <v>168</v>
      </c>
      <c r="D756" s="37" t="s">
        <v>35</v>
      </c>
      <c r="E756" s="37" t="s">
        <v>169</v>
      </c>
      <c r="F756" s="37" t="s">
        <v>170</v>
      </c>
      <c r="G756" s="38" t="s">
        <v>193</v>
      </c>
      <c r="H756" s="93"/>
      <c r="I756" s="38" t="s">
        <v>1254</v>
      </c>
      <c r="J756" s="38" t="s">
        <v>316</v>
      </c>
      <c r="K756" s="37" t="s">
        <v>1255</v>
      </c>
      <c r="L756" s="37" t="s">
        <v>80</v>
      </c>
      <c r="M756" s="37"/>
      <c r="N756" s="141">
        <v>80111600</v>
      </c>
      <c r="O756" s="153" t="s">
        <v>1264</v>
      </c>
      <c r="P756" s="141"/>
      <c r="Q756" s="166" t="s">
        <v>47</v>
      </c>
      <c r="R756" s="40"/>
      <c r="S756" s="166" t="s">
        <v>47</v>
      </c>
      <c r="T756" s="160">
        <v>9</v>
      </c>
      <c r="U756" s="41" t="s">
        <v>47</v>
      </c>
      <c r="V756" s="110">
        <v>1590000</v>
      </c>
      <c r="W756" s="41"/>
      <c r="X756" s="73">
        <f>1590000+3763461</f>
        <v>5353461</v>
      </c>
      <c r="Y756" s="153" t="s">
        <v>47</v>
      </c>
      <c r="Z756" s="153" t="s">
        <v>47</v>
      </c>
      <c r="AA756" s="122" t="s">
        <v>1522</v>
      </c>
      <c r="AB756" s="149"/>
      <c r="AC756" s="171" t="s">
        <v>175</v>
      </c>
      <c r="AD756" s="37" t="s">
        <v>176</v>
      </c>
      <c r="AE756" s="41" t="s">
        <v>75</v>
      </c>
      <c r="AF756" s="37" t="s">
        <v>76</v>
      </c>
    </row>
    <row r="757" spans="1:32 16344:16344" s="8" customFormat="1" ht="19.5" customHeight="1" x14ac:dyDescent="0.2">
      <c r="A757" s="37">
        <v>642</v>
      </c>
      <c r="B757" s="37" t="s">
        <v>33</v>
      </c>
      <c r="C757" s="37" t="s">
        <v>781</v>
      </c>
      <c r="D757" s="37" t="s">
        <v>782</v>
      </c>
      <c r="E757" s="37" t="s">
        <v>169</v>
      </c>
      <c r="F757" s="37" t="s">
        <v>794</v>
      </c>
      <c r="G757" s="37" t="s">
        <v>783</v>
      </c>
      <c r="H757" s="94">
        <v>48000000</v>
      </c>
      <c r="I757" s="38" t="s">
        <v>1500</v>
      </c>
      <c r="J757" s="38" t="s">
        <v>1265</v>
      </c>
      <c r="K757" s="37" t="s">
        <v>41</v>
      </c>
      <c r="L757" s="73" t="s">
        <v>80</v>
      </c>
      <c r="M757" s="37" t="s">
        <v>1266</v>
      </c>
      <c r="N757" s="37">
        <v>80111600</v>
      </c>
      <c r="O757" s="38" t="s">
        <v>1267</v>
      </c>
      <c r="P757" s="37"/>
      <c r="Q757" s="40">
        <v>44280</v>
      </c>
      <c r="R757" s="40"/>
      <c r="S757" s="40">
        <v>44287</v>
      </c>
      <c r="T757" s="142">
        <v>2</v>
      </c>
      <c r="U757" s="41" t="s">
        <v>83</v>
      </c>
      <c r="V757" s="110">
        <v>48000000</v>
      </c>
      <c r="W757" s="41">
        <f>V757/6</f>
        <v>8000000</v>
      </c>
      <c r="X757" s="73">
        <v>48000000</v>
      </c>
      <c r="Y757" s="73" t="s">
        <v>42</v>
      </c>
      <c r="Z757" s="37" t="s">
        <v>42</v>
      </c>
      <c r="AA757" s="38" t="s">
        <v>48</v>
      </c>
      <c r="AB757" s="37"/>
      <c r="AC757" s="37" t="s">
        <v>1530</v>
      </c>
      <c r="AD757" s="172" t="s">
        <v>176</v>
      </c>
      <c r="AE757" s="41" t="s">
        <v>1344</v>
      </c>
      <c r="AF757" s="37" t="s">
        <v>76</v>
      </c>
    </row>
    <row r="758" spans="1:32 16344:16344" s="8" customFormat="1" ht="19.5" customHeight="1" x14ac:dyDescent="0.2">
      <c r="A758" s="37">
        <v>643</v>
      </c>
      <c r="B758" s="37" t="s">
        <v>33</v>
      </c>
      <c r="C758" s="37" t="s">
        <v>781</v>
      </c>
      <c r="D758" s="37" t="s">
        <v>782</v>
      </c>
      <c r="E758" s="37" t="s">
        <v>169</v>
      </c>
      <c r="F758" s="37" t="s">
        <v>812</v>
      </c>
      <c r="G758" s="37" t="s">
        <v>813</v>
      </c>
      <c r="H758" s="94">
        <v>28200000</v>
      </c>
      <c r="I758" s="38" t="s">
        <v>1268</v>
      </c>
      <c r="J758" s="38" t="s">
        <v>1269</v>
      </c>
      <c r="K758" s="37" t="s">
        <v>41</v>
      </c>
      <c r="L758" s="73" t="s">
        <v>80</v>
      </c>
      <c r="M758" s="37" t="s">
        <v>1270</v>
      </c>
      <c r="N758" s="37">
        <v>80111600</v>
      </c>
      <c r="O758" s="38" t="s">
        <v>1271</v>
      </c>
      <c r="P758" s="37"/>
      <c r="Q758" s="40">
        <v>44330</v>
      </c>
      <c r="R758" s="40"/>
      <c r="S758" s="40">
        <v>44334</v>
      </c>
      <c r="T758" s="157">
        <v>8</v>
      </c>
      <c r="U758" s="41" t="s">
        <v>83</v>
      </c>
      <c r="V758" s="110">
        <v>28200000</v>
      </c>
      <c r="W758" s="41">
        <f>V758/6</f>
        <v>4700000</v>
      </c>
      <c r="X758" s="73">
        <v>28200000</v>
      </c>
      <c r="Y758" s="73" t="s">
        <v>42</v>
      </c>
      <c r="Z758" s="37" t="s">
        <v>42</v>
      </c>
      <c r="AA758" s="38" t="s">
        <v>48</v>
      </c>
      <c r="AB758" s="37"/>
      <c r="AC758" s="37" t="s">
        <v>1530</v>
      </c>
      <c r="AD758" s="37" t="s">
        <v>793</v>
      </c>
      <c r="AE758" s="41" t="s">
        <v>1344</v>
      </c>
      <c r="AF758" s="37" t="s">
        <v>76</v>
      </c>
    </row>
    <row r="759" spans="1:32 16344:16344" s="8" customFormat="1" ht="19.5" customHeight="1" x14ac:dyDescent="0.2">
      <c r="A759" s="37">
        <v>644</v>
      </c>
      <c r="B759" s="37" t="s">
        <v>167</v>
      </c>
      <c r="C759" s="37" t="s">
        <v>168</v>
      </c>
      <c r="D759" s="37" t="s">
        <v>433</v>
      </c>
      <c r="E759" s="37" t="s">
        <v>169</v>
      </c>
      <c r="F759" s="37" t="s">
        <v>444</v>
      </c>
      <c r="G759" s="38" t="s">
        <v>436</v>
      </c>
      <c r="H759" s="92">
        <v>23100000</v>
      </c>
      <c r="I759" s="38" t="s">
        <v>445</v>
      </c>
      <c r="J759" s="38" t="s">
        <v>446</v>
      </c>
      <c r="K759" s="37" t="s">
        <v>439</v>
      </c>
      <c r="L759" s="37"/>
      <c r="M759" s="37" t="s">
        <v>440</v>
      </c>
      <c r="N759" s="37">
        <v>80111600</v>
      </c>
      <c r="O759" s="39" t="s">
        <v>447</v>
      </c>
      <c r="P759" s="37" t="s">
        <v>82</v>
      </c>
      <c r="Q759" s="74">
        <v>44330</v>
      </c>
      <c r="R759" s="40"/>
      <c r="S759" s="74">
        <v>44334</v>
      </c>
      <c r="T759" s="157">
        <v>8</v>
      </c>
      <c r="U759" s="41" t="s">
        <v>83</v>
      </c>
      <c r="V759" s="110">
        <v>23100000</v>
      </c>
      <c r="W759" s="41">
        <v>3850000</v>
      </c>
      <c r="X759" s="73">
        <v>23100000</v>
      </c>
      <c r="Y759" s="37" t="s">
        <v>42</v>
      </c>
      <c r="Z759" s="37" t="s">
        <v>47</v>
      </c>
      <c r="AA759" s="156" t="s">
        <v>1522</v>
      </c>
      <c r="AB759" s="37"/>
      <c r="AC759" s="42"/>
      <c r="AD759" s="37" t="s">
        <v>1529</v>
      </c>
      <c r="AE759" s="41" t="s">
        <v>1344</v>
      </c>
      <c r="AF759" s="37" t="s">
        <v>76</v>
      </c>
    </row>
    <row r="760" spans="1:32 16344:16344" s="8" customFormat="1" ht="19.5" customHeight="1" x14ac:dyDescent="0.2">
      <c r="A760" s="37">
        <v>645</v>
      </c>
      <c r="B760" s="37" t="s">
        <v>33</v>
      </c>
      <c r="C760" s="37" t="s">
        <v>479</v>
      </c>
      <c r="D760" s="37" t="s">
        <v>433</v>
      </c>
      <c r="E760" s="37" t="s">
        <v>36</v>
      </c>
      <c r="F760" s="37" t="s">
        <v>480</v>
      </c>
      <c r="G760" s="37" t="s">
        <v>481</v>
      </c>
      <c r="H760" s="92">
        <v>77000000</v>
      </c>
      <c r="I760" s="38" t="s">
        <v>1272</v>
      </c>
      <c r="J760" s="38" t="s">
        <v>487</v>
      </c>
      <c r="K760" s="37" t="s">
        <v>439</v>
      </c>
      <c r="L760" s="37"/>
      <c r="M760" s="37" t="s">
        <v>440</v>
      </c>
      <c r="N760" s="37">
        <v>80111600</v>
      </c>
      <c r="O760" s="39" t="s">
        <v>1273</v>
      </c>
      <c r="P760" s="37" t="s">
        <v>82</v>
      </c>
      <c r="Q760" s="74">
        <v>44330</v>
      </c>
      <c r="R760" s="40"/>
      <c r="S760" s="74">
        <v>44334</v>
      </c>
      <c r="T760" s="37">
        <v>8</v>
      </c>
      <c r="U760" s="41" t="s">
        <v>83</v>
      </c>
      <c r="V760" s="110">
        <v>77000000</v>
      </c>
      <c r="W760" s="41">
        <v>7000000</v>
      </c>
      <c r="X760" s="73">
        <v>77000000</v>
      </c>
      <c r="Y760" s="37" t="s">
        <v>42</v>
      </c>
      <c r="Z760" s="37" t="s">
        <v>47</v>
      </c>
      <c r="AA760" s="156" t="s">
        <v>1522</v>
      </c>
      <c r="AB760" s="37"/>
      <c r="AC760" s="42"/>
      <c r="AD760" s="37" t="s">
        <v>1531</v>
      </c>
      <c r="AE760" s="41" t="s">
        <v>1344</v>
      </c>
      <c r="AF760" s="37" t="s">
        <v>76</v>
      </c>
    </row>
    <row r="761" spans="1:32 16344:16344" s="8" customFormat="1" ht="19.5" customHeight="1" x14ac:dyDescent="0.2">
      <c r="A761" s="37">
        <v>646</v>
      </c>
      <c r="B761" s="37" t="s">
        <v>167</v>
      </c>
      <c r="C761" s="37" t="s">
        <v>168</v>
      </c>
      <c r="D761" s="37" t="s">
        <v>433</v>
      </c>
      <c r="E761" s="37" t="s">
        <v>434</v>
      </c>
      <c r="F761" s="37" t="s">
        <v>435</v>
      </c>
      <c r="G761" s="38" t="s">
        <v>436</v>
      </c>
      <c r="H761" s="92">
        <v>18000000</v>
      </c>
      <c r="I761" s="38" t="s">
        <v>437</v>
      </c>
      <c r="J761" s="38" t="s">
        <v>438</v>
      </c>
      <c r="K761" s="37" t="s">
        <v>439</v>
      </c>
      <c r="L761" s="37"/>
      <c r="M761" s="37" t="s">
        <v>440</v>
      </c>
      <c r="N761" s="37">
        <v>80111600</v>
      </c>
      <c r="O761" s="39" t="s">
        <v>443</v>
      </c>
      <c r="P761" s="37" t="s">
        <v>1461</v>
      </c>
      <c r="Q761" s="173">
        <v>44312</v>
      </c>
      <c r="R761" s="173"/>
      <c r="S761" s="74">
        <v>44320</v>
      </c>
      <c r="T761" s="142">
        <v>1</v>
      </c>
      <c r="U761" s="41" t="s">
        <v>83</v>
      </c>
      <c r="V761" s="110">
        <v>18000000</v>
      </c>
      <c r="W761" s="41">
        <v>3000000</v>
      </c>
      <c r="X761" s="73">
        <v>18000000</v>
      </c>
      <c r="Y761" s="37" t="s">
        <v>42</v>
      </c>
      <c r="Z761" s="37" t="s">
        <v>47</v>
      </c>
      <c r="AA761" s="156" t="s">
        <v>1522</v>
      </c>
      <c r="AB761" s="37">
        <v>300</v>
      </c>
      <c r="AC761" s="42"/>
      <c r="AD761" s="37" t="s">
        <v>1531</v>
      </c>
      <c r="AE761" s="41" t="s">
        <v>1344</v>
      </c>
      <c r="AF761" s="37" t="s">
        <v>76</v>
      </c>
    </row>
    <row r="762" spans="1:32 16344:16344" ht="19.5" customHeight="1" x14ac:dyDescent="0.2">
      <c r="A762" s="37">
        <v>647</v>
      </c>
      <c r="B762" s="37" t="s">
        <v>33</v>
      </c>
      <c r="C762" s="37" t="s">
        <v>722</v>
      </c>
      <c r="D762" s="37" t="s">
        <v>1534</v>
      </c>
      <c r="E762" s="37" t="s">
        <v>169</v>
      </c>
      <c r="F762" s="37" t="s">
        <v>723</v>
      </c>
      <c r="G762" s="37" t="s">
        <v>724</v>
      </c>
      <c r="H762" s="94"/>
      <c r="I762" s="38" t="s">
        <v>732</v>
      </c>
      <c r="J762" s="38" t="s">
        <v>1274</v>
      </c>
      <c r="K762" s="37" t="s">
        <v>671</v>
      </c>
      <c r="L762" s="37" t="s">
        <v>80</v>
      </c>
      <c r="M762" s="142" t="s">
        <v>726</v>
      </c>
      <c r="N762" s="158"/>
      <c r="O762" s="153" t="s">
        <v>1264</v>
      </c>
      <c r="P762" s="174"/>
      <c r="Q762" s="166" t="s">
        <v>47</v>
      </c>
      <c r="R762" s="40"/>
      <c r="S762" s="166" t="s">
        <v>47</v>
      </c>
      <c r="T762" s="160">
        <v>9</v>
      </c>
      <c r="U762" s="41" t="s">
        <v>47</v>
      </c>
      <c r="V762" s="137">
        <v>70000000</v>
      </c>
      <c r="W762" s="41"/>
      <c r="X762" s="73">
        <v>70000000</v>
      </c>
      <c r="Y762" s="38" t="s">
        <v>42</v>
      </c>
      <c r="Z762" s="38" t="s">
        <v>47</v>
      </c>
      <c r="AA762" s="122" t="s">
        <v>1522</v>
      </c>
      <c r="AB762" s="119"/>
      <c r="AC762" s="42" t="s">
        <v>49</v>
      </c>
      <c r="AD762" s="37" t="s">
        <v>1523</v>
      </c>
      <c r="AE762" s="41" t="s">
        <v>75</v>
      </c>
      <c r="AF762" s="158" t="s">
        <v>76</v>
      </c>
      <c r="XDP762" s="6"/>
    </row>
    <row r="763" spans="1:32 16344:16344" ht="19.5" customHeight="1" x14ac:dyDescent="0.2">
      <c r="A763" s="37">
        <v>649</v>
      </c>
      <c r="B763" s="37" t="s">
        <v>33</v>
      </c>
      <c r="C763" s="37" t="s">
        <v>722</v>
      </c>
      <c r="D763" s="37" t="s">
        <v>1534</v>
      </c>
      <c r="E763" s="37" t="s">
        <v>169</v>
      </c>
      <c r="F763" s="37" t="s">
        <v>723</v>
      </c>
      <c r="G763" s="37" t="s">
        <v>724</v>
      </c>
      <c r="H763" s="94"/>
      <c r="I763" s="38" t="s">
        <v>732</v>
      </c>
      <c r="J763" s="38" t="s">
        <v>677</v>
      </c>
      <c r="K763" s="37" t="s">
        <v>671</v>
      </c>
      <c r="L763" s="37" t="s">
        <v>80</v>
      </c>
      <c r="M763" s="142" t="s">
        <v>726</v>
      </c>
      <c r="N763" s="37" t="s">
        <v>1275</v>
      </c>
      <c r="O763" s="38" t="s">
        <v>1276</v>
      </c>
      <c r="P763" s="37" t="s">
        <v>728</v>
      </c>
      <c r="Q763" s="40">
        <v>44280</v>
      </c>
      <c r="R763" s="40"/>
      <c r="S763" s="40">
        <v>44287</v>
      </c>
      <c r="T763" s="142">
        <v>2</v>
      </c>
      <c r="U763" s="41" t="s">
        <v>46</v>
      </c>
      <c r="V763" s="137">
        <v>195000000</v>
      </c>
      <c r="W763" s="41"/>
      <c r="X763" s="138">
        <v>195000000</v>
      </c>
      <c r="Y763" s="37" t="s">
        <v>47</v>
      </c>
      <c r="Z763" s="37" t="s">
        <v>47</v>
      </c>
      <c r="AA763" s="122" t="s">
        <v>1522</v>
      </c>
      <c r="AB763" s="119"/>
      <c r="AC763" s="159" t="s">
        <v>49</v>
      </c>
      <c r="AD763" s="37" t="s">
        <v>1523</v>
      </c>
      <c r="AE763" s="37" t="s">
        <v>1532</v>
      </c>
      <c r="AF763" s="158" t="s">
        <v>76</v>
      </c>
      <c r="XDP763" s="6"/>
    </row>
    <row r="764" spans="1:32 16344:16344" ht="19.5" customHeight="1" x14ac:dyDescent="0.2">
      <c r="A764" s="37">
        <v>650</v>
      </c>
      <c r="B764" s="37" t="s">
        <v>33</v>
      </c>
      <c r="C764" s="37" t="s">
        <v>722</v>
      </c>
      <c r="D764" s="37" t="s">
        <v>1534</v>
      </c>
      <c r="E764" s="37" t="s">
        <v>169</v>
      </c>
      <c r="F764" s="37" t="s">
        <v>723</v>
      </c>
      <c r="G764" s="37" t="s">
        <v>724</v>
      </c>
      <c r="H764" s="92"/>
      <c r="I764" s="38" t="s">
        <v>725</v>
      </c>
      <c r="J764" s="153" t="s">
        <v>737</v>
      </c>
      <c r="K764" s="37" t="s">
        <v>671</v>
      </c>
      <c r="L764" s="37" t="s">
        <v>80</v>
      </c>
      <c r="M764" s="37" t="s">
        <v>726</v>
      </c>
      <c r="N764" s="37">
        <v>80111600</v>
      </c>
      <c r="O764" s="38" t="s">
        <v>1277</v>
      </c>
      <c r="P764" s="37" t="s">
        <v>1461</v>
      </c>
      <c r="Q764" s="74">
        <v>44330</v>
      </c>
      <c r="R764" s="40"/>
      <c r="S764" s="74">
        <v>44334</v>
      </c>
      <c r="T764" s="157">
        <v>8</v>
      </c>
      <c r="U764" s="41" t="s">
        <v>83</v>
      </c>
      <c r="V764" s="110">
        <v>16200000</v>
      </c>
      <c r="W764" s="41">
        <f>+V764/9</f>
        <v>1800000</v>
      </c>
      <c r="X764" s="73">
        <v>16200000</v>
      </c>
      <c r="Y764" s="38" t="s">
        <v>42</v>
      </c>
      <c r="Z764" s="38" t="s">
        <v>47</v>
      </c>
      <c r="AA764" s="122" t="s">
        <v>1522</v>
      </c>
      <c r="AB764" s="119"/>
      <c r="AC764" s="171" t="s">
        <v>49</v>
      </c>
      <c r="AD764" s="151" t="s">
        <v>1523</v>
      </c>
      <c r="AE764" s="41" t="s">
        <v>1344</v>
      </c>
      <c r="AF764" s="37" t="s">
        <v>76</v>
      </c>
      <c r="XDP764" s="6"/>
    </row>
    <row r="765" spans="1:32 16344:16344" ht="19.5" customHeight="1" x14ac:dyDescent="0.2">
      <c r="A765" s="37">
        <v>651</v>
      </c>
      <c r="B765" s="37" t="s">
        <v>33</v>
      </c>
      <c r="C765" s="37" t="s">
        <v>722</v>
      </c>
      <c r="D765" s="37" t="s">
        <v>1534</v>
      </c>
      <c r="E765" s="37" t="s">
        <v>169</v>
      </c>
      <c r="F765" s="37" t="s">
        <v>723</v>
      </c>
      <c r="G765" s="37" t="s">
        <v>724</v>
      </c>
      <c r="H765" s="92"/>
      <c r="I765" s="38" t="s">
        <v>725</v>
      </c>
      <c r="J765" s="153" t="s">
        <v>677</v>
      </c>
      <c r="K765" s="37" t="s">
        <v>671</v>
      </c>
      <c r="L765" s="37" t="s">
        <v>80</v>
      </c>
      <c r="M765" s="37" t="s">
        <v>726</v>
      </c>
      <c r="N765" s="37">
        <v>80111600</v>
      </c>
      <c r="O765" s="38" t="s">
        <v>1278</v>
      </c>
      <c r="P765" s="37" t="s">
        <v>82</v>
      </c>
      <c r="Q765" s="74">
        <v>44330</v>
      </c>
      <c r="R765" s="40"/>
      <c r="S765" s="74">
        <v>44334</v>
      </c>
      <c r="T765" s="157">
        <v>8</v>
      </c>
      <c r="U765" s="41" t="s">
        <v>83</v>
      </c>
      <c r="V765" s="110">
        <v>36000000</v>
      </c>
      <c r="W765" s="41">
        <v>4000000</v>
      </c>
      <c r="X765" s="73">
        <v>36000000</v>
      </c>
      <c r="Y765" s="38" t="s">
        <v>42</v>
      </c>
      <c r="Z765" s="38" t="s">
        <v>47</v>
      </c>
      <c r="AA765" s="122" t="s">
        <v>1522</v>
      </c>
      <c r="AB765" s="119"/>
      <c r="AC765" s="171" t="s">
        <v>49</v>
      </c>
      <c r="AD765" s="151" t="s">
        <v>1523</v>
      </c>
      <c r="AE765" s="41" t="s">
        <v>1344</v>
      </c>
      <c r="AF765" s="37" t="s">
        <v>76</v>
      </c>
      <c r="XDP765" s="6"/>
    </row>
    <row r="766" spans="1:32 16344:16344" ht="19.5" customHeight="1" x14ac:dyDescent="0.2">
      <c r="A766" s="37">
        <v>653</v>
      </c>
      <c r="B766" s="37" t="s">
        <v>910</v>
      </c>
      <c r="C766" s="37" t="s">
        <v>932</v>
      </c>
      <c r="D766" s="37" t="s">
        <v>912</v>
      </c>
      <c r="E766" s="37" t="s">
        <v>169</v>
      </c>
      <c r="F766" s="37" t="s">
        <v>933</v>
      </c>
      <c r="G766" s="38" t="s">
        <v>914</v>
      </c>
      <c r="H766" s="92"/>
      <c r="I766" s="38" t="s">
        <v>987</v>
      </c>
      <c r="J766" s="38" t="s">
        <v>1511</v>
      </c>
      <c r="K766" s="37" t="s">
        <v>949</v>
      </c>
      <c r="L766" s="37" t="s">
        <v>80</v>
      </c>
      <c r="M766" s="37" t="s">
        <v>957</v>
      </c>
      <c r="N766" s="37"/>
      <c r="O766" s="153" t="s">
        <v>1264</v>
      </c>
      <c r="P766" s="37" t="s">
        <v>1280</v>
      </c>
      <c r="Q766" s="40">
        <v>44530</v>
      </c>
      <c r="R766" s="40" t="s">
        <v>522</v>
      </c>
      <c r="S766" s="40">
        <v>44530</v>
      </c>
      <c r="T766" s="37" t="s">
        <v>522</v>
      </c>
      <c r="U766" s="41" t="s">
        <v>522</v>
      </c>
      <c r="V766" s="110">
        <v>63500000</v>
      </c>
      <c r="W766" s="41"/>
      <c r="X766" s="73">
        <f>63500000+153409638-1642896+123500000-30000000</f>
        <v>308766742</v>
      </c>
      <c r="Y766" s="38" t="s">
        <v>42</v>
      </c>
      <c r="Z766" s="38" t="s">
        <v>47</v>
      </c>
      <c r="AA766" s="122"/>
      <c r="AB766" s="119">
        <v>700</v>
      </c>
      <c r="AC766" s="171" t="s">
        <v>175</v>
      </c>
      <c r="AD766" s="151" t="s">
        <v>176</v>
      </c>
      <c r="AE766" s="41" t="s">
        <v>75</v>
      </c>
      <c r="AF766" s="37" t="s">
        <v>76</v>
      </c>
      <c r="XDP766" s="6"/>
    </row>
    <row r="767" spans="1:32 16344:16344" ht="19.5" customHeight="1" x14ac:dyDescent="0.2">
      <c r="A767" s="37">
        <v>654</v>
      </c>
      <c r="B767" s="37" t="s">
        <v>33</v>
      </c>
      <c r="C767" s="142" t="s">
        <v>77</v>
      </c>
      <c r="D767" s="142" t="s">
        <v>35</v>
      </c>
      <c r="E767" s="142" t="s">
        <v>36</v>
      </c>
      <c r="F767" s="142" t="s">
        <v>78</v>
      </c>
      <c r="G767" s="142" t="s">
        <v>38</v>
      </c>
      <c r="H767" s="93">
        <v>324723630</v>
      </c>
      <c r="I767" s="143" t="s">
        <v>89</v>
      </c>
      <c r="J767" s="143" t="s">
        <v>86</v>
      </c>
      <c r="K767" s="142" t="s">
        <v>41</v>
      </c>
      <c r="L767" s="37" t="s">
        <v>80</v>
      </c>
      <c r="M767" s="37"/>
      <c r="N767" s="142" t="s">
        <v>68</v>
      </c>
      <c r="O767" s="39" t="s">
        <v>1281</v>
      </c>
      <c r="P767" s="37" t="s">
        <v>70</v>
      </c>
      <c r="Q767" s="40">
        <v>44265</v>
      </c>
      <c r="R767" s="40"/>
      <c r="S767" s="40">
        <v>44270</v>
      </c>
      <c r="T767" s="139">
        <v>3</v>
      </c>
      <c r="U767" s="41" t="s">
        <v>1282</v>
      </c>
      <c r="V767" s="110">
        <f>+H767</f>
        <v>324723630</v>
      </c>
      <c r="W767" s="41">
        <v>0</v>
      </c>
      <c r="X767" s="73">
        <v>324723630</v>
      </c>
      <c r="Y767" s="38" t="s">
        <v>47</v>
      </c>
      <c r="Z767" s="38" t="s">
        <v>47</v>
      </c>
      <c r="AA767" s="122" t="s">
        <v>1522</v>
      </c>
      <c r="AB767" s="119"/>
      <c r="AC767" s="42"/>
      <c r="AD767" s="175"/>
      <c r="AE767" s="41" t="s">
        <v>1535</v>
      </c>
      <c r="AF767" s="158" t="s">
        <v>52</v>
      </c>
      <c r="XDP767" s="6"/>
    </row>
    <row r="768" spans="1:32 16344:16344" ht="19.5" customHeight="1" x14ac:dyDescent="0.2">
      <c r="A768" s="142">
        <v>656</v>
      </c>
      <c r="B768" s="141" t="s">
        <v>354</v>
      </c>
      <c r="C768" s="141" t="s">
        <v>1496</v>
      </c>
      <c r="D768" s="141" t="s">
        <v>35</v>
      </c>
      <c r="E768" s="142"/>
      <c r="F768" s="161" t="s">
        <v>170</v>
      </c>
      <c r="G768" s="161" t="s">
        <v>189</v>
      </c>
      <c r="H768" s="99">
        <v>10000000</v>
      </c>
      <c r="I768" s="161" t="s">
        <v>230</v>
      </c>
      <c r="J768" s="176" t="s">
        <v>427</v>
      </c>
      <c r="K768" s="176" t="s">
        <v>170</v>
      </c>
      <c r="L768" s="37" t="s">
        <v>80</v>
      </c>
      <c r="M768" s="142"/>
      <c r="N768" s="142" t="s">
        <v>428</v>
      </c>
      <c r="O768" s="38" t="s">
        <v>429</v>
      </c>
      <c r="P768" s="37" t="s">
        <v>134</v>
      </c>
      <c r="Q768" s="40">
        <v>44267</v>
      </c>
      <c r="R768" s="40"/>
      <c r="S768" s="40">
        <v>44287</v>
      </c>
      <c r="T768" s="163" t="s">
        <v>1284</v>
      </c>
      <c r="U768" s="41" t="s">
        <v>1285</v>
      </c>
      <c r="V768" s="110">
        <f>+H768</f>
        <v>10000000</v>
      </c>
      <c r="W768" s="41">
        <v>0</v>
      </c>
      <c r="X768" s="73">
        <f>+V768</f>
        <v>10000000</v>
      </c>
      <c r="Y768" s="38" t="s">
        <v>47</v>
      </c>
      <c r="Z768" s="38" t="s">
        <v>47</v>
      </c>
      <c r="AA768" s="122" t="s">
        <v>1522</v>
      </c>
      <c r="AB768" s="119"/>
      <c r="AC768" s="42"/>
      <c r="AD768" s="175"/>
      <c r="AE768" s="151"/>
      <c r="AF768" s="37"/>
      <c r="XDP768" s="6"/>
    </row>
    <row r="769" spans="1:32 16344:16344" ht="19.5" customHeight="1" x14ac:dyDescent="0.2">
      <c r="A769" s="142">
        <v>657</v>
      </c>
      <c r="B769" s="141" t="s">
        <v>33</v>
      </c>
      <c r="C769" s="141" t="s">
        <v>781</v>
      </c>
      <c r="D769" s="141" t="s">
        <v>782</v>
      </c>
      <c r="E769" s="142" t="s">
        <v>169</v>
      </c>
      <c r="F769" s="161" t="s">
        <v>801</v>
      </c>
      <c r="G769" s="142" t="s">
        <v>783</v>
      </c>
      <c r="H769" s="99">
        <v>60000000</v>
      </c>
      <c r="I769" s="161" t="s">
        <v>818</v>
      </c>
      <c r="J769" s="161" t="s">
        <v>1286</v>
      </c>
      <c r="K769" s="142" t="s">
        <v>41</v>
      </c>
      <c r="L769" s="73" t="s">
        <v>80</v>
      </c>
      <c r="M769" s="142" t="s">
        <v>1287</v>
      </c>
      <c r="N769" s="142">
        <v>80111600</v>
      </c>
      <c r="O769" s="38" t="s">
        <v>1288</v>
      </c>
      <c r="P769" s="141" t="s">
        <v>82</v>
      </c>
      <c r="Q769" s="170">
        <v>44286</v>
      </c>
      <c r="R769" s="170"/>
      <c r="S769" s="40">
        <v>44286</v>
      </c>
      <c r="T769" s="37">
        <v>10</v>
      </c>
      <c r="U769" s="38" t="s">
        <v>83</v>
      </c>
      <c r="V769" s="110">
        <v>60000000</v>
      </c>
      <c r="W769" s="41">
        <v>6000000</v>
      </c>
      <c r="X769" s="73">
        <v>60000000</v>
      </c>
      <c r="Y769" s="73" t="s">
        <v>42</v>
      </c>
      <c r="Z769" s="37" t="s">
        <v>42</v>
      </c>
      <c r="AA769" s="37" t="s">
        <v>48</v>
      </c>
      <c r="AB769" s="37">
        <v>639</v>
      </c>
      <c r="AC769" s="38" t="s">
        <v>175</v>
      </c>
      <c r="AD769" s="141" t="s">
        <v>1289</v>
      </c>
      <c r="AE769" s="41" t="s">
        <v>1344</v>
      </c>
      <c r="AF769" s="37" t="s">
        <v>76</v>
      </c>
      <c r="XDP769" s="6"/>
    </row>
    <row r="770" spans="1:32 16344:16344" ht="19.5" customHeight="1" x14ac:dyDescent="0.2">
      <c r="A770" s="37">
        <v>658</v>
      </c>
      <c r="B770" s="37" t="s">
        <v>33</v>
      </c>
      <c r="C770" s="37" t="s">
        <v>77</v>
      </c>
      <c r="D770" s="37" t="s">
        <v>35</v>
      </c>
      <c r="E770" s="37" t="s">
        <v>169</v>
      </c>
      <c r="F770" s="37" t="s">
        <v>170</v>
      </c>
      <c r="G770" s="37" t="s">
        <v>1290</v>
      </c>
      <c r="H770" s="92">
        <v>40000000</v>
      </c>
      <c r="I770" s="37" t="s">
        <v>1291</v>
      </c>
      <c r="J770" s="37" t="s">
        <v>1292</v>
      </c>
      <c r="K770" s="37"/>
      <c r="L770" s="37" t="s">
        <v>80</v>
      </c>
      <c r="M770" s="37" t="s">
        <v>1293</v>
      </c>
      <c r="N770" s="37">
        <v>80111600</v>
      </c>
      <c r="O770" s="38" t="s">
        <v>1294</v>
      </c>
      <c r="P770" s="37" t="s">
        <v>82</v>
      </c>
      <c r="Q770" s="40">
        <v>44273</v>
      </c>
      <c r="R770" s="40"/>
      <c r="S770" s="40">
        <v>44286</v>
      </c>
      <c r="T770" s="37">
        <v>5</v>
      </c>
      <c r="U770" s="41" t="s">
        <v>1295</v>
      </c>
      <c r="V770" s="110">
        <v>40000000</v>
      </c>
      <c r="W770" s="41">
        <v>8000000</v>
      </c>
      <c r="X770" s="73">
        <v>40000000</v>
      </c>
      <c r="Y770" s="37"/>
      <c r="Z770" s="37"/>
      <c r="AA770" s="122" t="s">
        <v>1522</v>
      </c>
      <c r="AB770" s="149"/>
      <c r="AC770" s="42" t="s">
        <v>175</v>
      </c>
      <c r="AD770" s="116"/>
      <c r="AE770" s="41" t="s">
        <v>1344</v>
      </c>
      <c r="AF770" s="37" t="s">
        <v>76</v>
      </c>
      <c r="XDP770" s="6"/>
    </row>
    <row r="771" spans="1:32 16344:16344" ht="19.5" customHeight="1" x14ac:dyDescent="0.2">
      <c r="A771" s="141">
        <v>659</v>
      </c>
      <c r="B771" s="141" t="s">
        <v>33</v>
      </c>
      <c r="C771" s="141" t="s">
        <v>781</v>
      </c>
      <c r="D771" s="141" t="s">
        <v>782</v>
      </c>
      <c r="E771" s="142" t="s">
        <v>169</v>
      </c>
      <c r="F771" s="141" t="s">
        <v>794</v>
      </c>
      <c r="G771" s="141" t="s">
        <v>802</v>
      </c>
      <c r="H771" s="92">
        <v>30000000</v>
      </c>
      <c r="I771" s="142" t="s">
        <v>1296</v>
      </c>
      <c r="J771" s="141" t="s">
        <v>804</v>
      </c>
      <c r="K771" s="141" t="s">
        <v>41</v>
      </c>
      <c r="L771" s="73" t="s">
        <v>42</v>
      </c>
      <c r="M771" s="142" t="s">
        <v>1297</v>
      </c>
      <c r="N771" s="141" t="s">
        <v>1298</v>
      </c>
      <c r="O771" s="141" t="s">
        <v>807</v>
      </c>
      <c r="P771" s="37" t="s">
        <v>1299</v>
      </c>
      <c r="Q771" s="141">
        <v>44298</v>
      </c>
      <c r="R771" s="141"/>
      <c r="S771" s="141">
        <v>44298</v>
      </c>
      <c r="T771" s="37">
        <v>2</v>
      </c>
      <c r="U771" s="141"/>
      <c r="V771" s="110">
        <v>30000000</v>
      </c>
      <c r="W771" s="37"/>
      <c r="X771" s="73">
        <v>30000000</v>
      </c>
      <c r="Y771" s="73" t="s">
        <v>42</v>
      </c>
      <c r="Z771" s="37" t="s">
        <v>42</v>
      </c>
      <c r="AA771" s="37" t="s">
        <v>48</v>
      </c>
      <c r="AB771" s="141"/>
      <c r="AC771" s="141" t="s">
        <v>1530</v>
      </c>
      <c r="AD771" s="141" t="s">
        <v>1289</v>
      </c>
      <c r="AE771" s="41" t="s">
        <v>430</v>
      </c>
      <c r="AF771" s="37" t="s">
        <v>76</v>
      </c>
      <c r="XDP771" s="6"/>
    </row>
    <row r="772" spans="1:32 16344:16344" ht="19.5" customHeight="1" x14ac:dyDescent="0.2">
      <c r="A772" s="141">
        <v>660</v>
      </c>
      <c r="B772" s="141" t="s">
        <v>33</v>
      </c>
      <c r="C772" s="141" t="s">
        <v>781</v>
      </c>
      <c r="D772" s="141" t="s">
        <v>782</v>
      </c>
      <c r="E772" s="142" t="s">
        <v>169</v>
      </c>
      <c r="F772" s="141" t="s">
        <v>794</v>
      </c>
      <c r="G772" s="141" t="s">
        <v>802</v>
      </c>
      <c r="H772" s="92">
        <v>16000000</v>
      </c>
      <c r="I772" s="142" t="s">
        <v>1296</v>
      </c>
      <c r="J772" s="141" t="s">
        <v>1300</v>
      </c>
      <c r="K772" s="141" t="s">
        <v>41</v>
      </c>
      <c r="L772" s="73" t="s">
        <v>42</v>
      </c>
      <c r="M772" s="142" t="s">
        <v>1297</v>
      </c>
      <c r="N772" s="141" t="s">
        <v>1301</v>
      </c>
      <c r="O772" s="177" t="s">
        <v>1302</v>
      </c>
      <c r="P772" s="37" t="s">
        <v>1303</v>
      </c>
      <c r="Q772" s="141">
        <v>44300</v>
      </c>
      <c r="R772" s="141"/>
      <c r="S772" s="141">
        <v>44300</v>
      </c>
      <c r="T772" s="37">
        <v>2</v>
      </c>
      <c r="U772" s="141"/>
      <c r="V772" s="110">
        <v>16000000</v>
      </c>
      <c r="W772" s="37"/>
      <c r="X772" s="73">
        <v>16000000</v>
      </c>
      <c r="Y772" s="73" t="s">
        <v>42</v>
      </c>
      <c r="Z772" s="37" t="s">
        <v>42</v>
      </c>
      <c r="AA772" s="37" t="s">
        <v>48</v>
      </c>
      <c r="AB772" s="141"/>
      <c r="AC772" s="141" t="s">
        <v>1530</v>
      </c>
      <c r="AD772" s="141" t="s">
        <v>1289</v>
      </c>
      <c r="AE772" s="141" t="s">
        <v>122</v>
      </c>
      <c r="AF772" s="37" t="s">
        <v>76</v>
      </c>
      <c r="XDP772" s="6"/>
    </row>
    <row r="773" spans="1:32 16344:16344" ht="19.5" customHeight="1" x14ac:dyDescent="0.2">
      <c r="A773" s="37">
        <v>661</v>
      </c>
      <c r="B773" s="38" t="s">
        <v>33</v>
      </c>
      <c r="C773" s="38" t="s">
        <v>781</v>
      </c>
      <c r="D773" s="38" t="s">
        <v>782</v>
      </c>
      <c r="E773" s="38" t="s">
        <v>169</v>
      </c>
      <c r="F773" s="38" t="s">
        <v>801</v>
      </c>
      <c r="G773" s="37"/>
      <c r="H773" s="38">
        <v>27000000</v>
      </c>
      <c r="I773" s="38" t="s">
        <v>803</v>
      </c>
      <c r="J773" s="38" t="s">
        <v>1304</v>
      </c>
      <c r="K773" s="37" t="s">
        <v>41</v>
      </c>
      <c r="L773" s="73" t="s">
        <v>80</v>
      </c>
      <c r="M773" s="38" t="s">
        <v>1305</v>
      </c>
      <c r="N773" s="37">
        <v>80111600</v>
      </c>
      <c r="O773" s="38" t="s">
        <v>1306</v>
      </c>
      <c r="P773" s="38" t="s">
        <v>1461</v>
      </c>
      <c r="Q773" s="37">
        <v>44286</v>
      </c>
      <c r="R773" s="37"/>
      <c r="S773" s="37">
        <v>44286</v>
      </c>
      <c r="T773" s="37">
        <v>6</v>
      </c>
      <c r="U773" s="38" t="s">
        <v>83</v>
      </c>
      <c r="V773" s="110">
        <v>27000000</v>
      </c>
      <c r="W773" s="37">
        <f>V773/T773</f>
        <v>4500000</v>
      </c>
      <c r="X773" s="73">
        <f>27000000-27000000</f>
        <v>0</v>
      </c>
      <c r="Y773" s="73" t="s">
        <v>42</v>
      </c>
      <c r="Z773" s="37" t="s">
        <v>42</v>
      </c>
      <c r="AA773" s="38" t="s">
        <v>48</v>
      </c>
      <c r="AB773" s="38"/>
      <c r="AC773" s="38" t="s">
        <v>1530</v>
      </c>
      <c r="AD773" s="38" t="s">
        <v>1289</v>
      </c>
      <c r="AE773" s="41" t="s">
        <v>1344</v>
      </c>
      <c r="AF773" s="37" t="s">
        <v>76</v>
      </c>
      <c r="XDP773" s="6"/>
    </row>
    <row r="774" spans="1:32 16344:16344" ht="19.5" customHeight="1" x14ac:dyDescent="0.2">
      <c r="A774" s="37">
        <v>662</v>
      </c>
      <c r="B774" s="37" t="s">
        <v>33</v>
      </c>
      <c r="C774" s="37" t="s">
        <v>781</v>
      </c>
      <c r="D774" s="37" t="s">
        <v>782</v>
      </c>
      <c r="E774" s="37" t="s">
        <v>169</v>
      </c>
      <c r="F774" s="37" t="s">
        <v>808</v>
      </c>
      <c r="G774" s="37" t="s">
        <v>1307</v>
      </c>
      <c r="H774" s="100">
        <v>21000000</v>
      </c>
      <c r="I774" s="38" t="s">
        <v>1501</v>
      </c>
      <c r="J774" s="145" t="s">
        <v>1308</v>
      </c>
      <c r="K774" s="37" t="s">
        <v>809</v>
      </c>
      <c r="L774" s="73" t="s">
        <v>42</v>
      </c>
      <c r="M774" s="37" t="s">
        <v>810</v>
      </c>
      <c r="N774" s="37">
        <v>73152108</v>
      </c>
      <c r="O774" s="38" t="s">
        <v>1309</v>
      </c>
      <c r="P774" s="37" t="s">
        <v>1303</v>
      </c>
      <c r="Q774" s="40">
        <v>44306</v>
      </c>
      <c r="R774" s="40"/>
      <c r="S774" s="40">
        <v>44306</v>
      </c>
      <c r="T774" s="37">
        <v>3</v>
      </c>
      <c r="U774" s="41"/>
      <c r="V774" s="110">
        <v>21000000</v>
      </c>
      <c r="W774" s="41"/>
      <c r="X774" s="73">
        <v>21000000</v>
      </c>
      <c r="Y774" s="73" t="s">
        <v>42</v>
      </c>
      <c r="Z774" s="37" t="s">
        <v>42</v>
      </c>
      <c r="AA774" s="38" t="s">
        <v>48</v>
      </c>
      <c r="AB774" s="37"/>
      <c r="AC774" s="37" t="s">
        <v>1530</v>
      </c>
      <c r="AD774" s="37" t="s">
        <v>1289</v>
      </c>
      <c r="AE774" s="37" t="s">
        <v>1532</v>
      </c>
      <c r="AF774" s="158" t="s">
        <v>76</v>
      </c>
      <c r="XDP774" s="6"/>
    </row>
    <row r="775" spans="1:32 16344:16344" s="79" customFormat="1" ht="19.5" customHeight="1" x14ac:dyDescent="0.2">
      <c r="A775" s="37">
        <v>664</v>
      </c>
      <c r="B775" s="37" t="s">
        <v>33</v>
      </c>
      <c r="C775" s="37" t="s">
        <v>781</v>
      </c>
      <c r="D775" s="37" t="s">
        <v>782</v>
      </c>
      <c r="E775" s="37" t="s">
        <v>169</v>
      </c>
      <c r="F775" s="37"/>
      <c r="G775" s="37" t="s">
        <v>783</v>
      </c>
      <c r="H775" s="101"/>
      <c r="I775" s="38" t="s">
        <v>818</v>
      </c>
      <c r="J775" s="38" t="s">
        <v>1311</v>
      </c>
      <c r="K775" s="37" t="s">
        <v>41</v>
      </c>
      <c r="L775" s="73" t="s">
        <v>42</v>
      </c>
      <c r="M775" s="37" t="s">
        <v>786</v>
      </c>
      <c r="N775" s="37" t="s">
        <v>1312</v>
      </c>
      <c r="O775" s="38" t="s">
        <v>1313</v>
      </c>
      <c r="P775" s="37"/>
      <c r="Q775" s="40">
        <v>44317</v>
      </c>
      <c r="R775" s="40"/>
      <c r="S775" s="40">
        <v>44317</v>
      </c>
      <c r="T775" s="37">
        <v>2</v>
      </c>
      <c r="U775" s="41" t="s">
        <v>365</v>
      </c>
      <c r="V775" s="110">
        <v>20000000</v>
      </c>
      <c r="W775" s="73"/>
      <c r="X775" s="73">
        <v>20000000</v>
      </c>
      <c r="Y775" s="73" t="s">
        <v>42</v>
      </c>
      <c r="Z775" s="37" t="s">
        <v>42</v>
      </c>
      <c r="AA775" s="38" t="s">
        <v>48</v>
      </c>
      <c r="AB775" s="37"/>
      <c r="AC775" s="37" t="s">
        <v>1530</v>
      </c>
      <c r="AD775" s="37" t="s">
        <v>1289</v>
      </c>
      <c r="AE775" s="37" t="s">
        <v>931</v>
      </c>
      <c r="AF775" s="178" t="s">
        <v>76</v>
      </c>
    </row>
    <row r="776" spans="1:32 16344:16344" ht="19.5" customHeight="1" x14ac:dyDescent="0.2">
      <c r="A776" s="142">
        <v>665</v>
      </c>
      <c r="B776" s="141" t="s">
        <v>354</v>
      </c>
      <c r="C776" s="141" t="s">
        <v>354</v>
      </c>
      <c r="D776" s="141" t="s">
        <v>1135</v>
      </c>
      <c r="E776" s="142" t="s">
        <v>169</v>
      </c>
      <c r="F776" s="161" t="s">
        <v>47</v>
      </c>
      <c r="G776" s="161" t="s">
        <v>1137</v>
      </c>
      <c r="H776" s="99">
        <v>52000000</v>
      </c>
      <c r="I776" s="161" t="s">
        <v>1503</v>
      </c>
      <c r="J776" s="176" t="s">
        <v>1172</v>
      </c>
      <c r="K776" s="176" t="s">
        <v>1140</v>
      </c>
      <c r="L776" s="37" t="s">
        <v>80</v>
      </c>
      <c r="M776" s="142" t="s">
        <v>1149</v>
      </c>
      <c r="N776" s="142">
        <v>80111600</v>
      </c>
      <c r="O776" s="38" t="s">
        <v>1176</v>
      </c>
      <c r="P776" s="37" t="s">
        <v>82</v>
      </c>
      <c r="Q776" s="40">
        <v>44368</v>
      </c>
      <c r="R776" s="40">
        <v>44372</v>
      </c>
      <c r="S776" s="40">
        <v>44375</v>
      </c>
      <c r="T776" s="163">
        <v>10</v>
      </c>
      <c r="U776" s="41" t="s">
        <v>365</v>
      </c>
      <c r="V776" s="110">
        <v>52000000</v>
      </c>
      <c r="W776" s="41">
        <v>5200000</v>
      </c>
      <c r="X776" s="73">
        <f>V776</f>
        <v>52000000</v>
      </c>
      <c r="Y776" s="38" t="s">
        <v>522</v>
      </c>
      <c r="Z776" s="38" t="s">
        <v>522</v>
      </c>
      <c r="AA776" s="122" t="s">
        <v>1314</v>
      </c>
      <c r="AB776" s="119">
        <v>801</v>
      </c>
      <c r="AC776" s="42" t="s">
        <v>175</v>
      </c>
      <c r="AD776" s="151" t="s">
        <v>176</v>
      </c>
      <c r="AE776" s="41" t="s">
        <v>84</v>
      </c>
      <c r="AF776" s="37" t="s">
        <v>76</v>
      </c>
      <c r="XDP776" s="6"/>
    </row>
    <row r="777" spans="1:32 16344:16344" ht="19.5" hidden="1" customHeight="1" x14ac:dyDescent="0.2">
      <c r="A777" s="21"/>
      <c r="B777" s="20" t="s">
        <v>354</v>
      </c>
      <c r="C777" s="20" t="s">
        <v>1496</v>
      </c>
      <c r="D777" s="20" t="s">
        <v>35</v>
      </c>
      <c r="E777" s="21"/>
      <c r="F777" s="30" t="s">
        <v>170</v>
      </c>
      <c r="G777" s="30" t="s">
        <v>1316</v>
      </c>
      <c r="H777" s="99">
        <v>10356675</v>
      </c>
      <c r="I777" s="30" t="s">
        <v>271</v>
      </c>
      <c r="J777" s="31" t="s">
        <v>394</v>
      </c>
      <c r="K777" s="31"/>
      <c r="L777" s="11" t="s">
        <v>80</v>
      </c>
      <c r="M777" s="21"/>
      <c r="N777" s="21" t="s">
        <v>389</v>
      </c>
      <c r="O777" s="15" t="s">
        <v>1317</v>
      </c>
      <c r="P777" s="16" t="s">
        <v>391</v>
      </c>
      <c r="Q777" s="17">
        <v>44285</v>
      </c>
      <c r="R777" s="17"/>
      <c r="S777" s="17">
        <v>44299</v>
      </c>
      <c r="T777" s="78" t="s">
        <v>1318</v>
      </c>
      <c r="U777" s="18" t="s">
        <v>1295</v>
      </c>
      <c r="V777" s="18">
        <f>+H777</f>
        <v>10356675</v>
      </c>
      <c r="W777" s="18">
        <v>0</v>
      </c>
      <c r="X777" s="18">
        <f>+V777</f>
        <v>10356675</v>
      </c>
      <c r="Y777" s="15" t="s">
        <v>47</v>
      </c>
      <c r="Z777" s="15" t="s">
        <v>47</v>
      </c>
      <c r="AA777" s="121"/>
      <c r="AB777" s="118"/>
      <c r="AC777" s="89"/>
      <c r="AD777" s="29"/>
      <c r="AE777" s="29"/>
      <c r="AF777" s="11"/>
      <c r="XDP777" s="6"/>
    </row>
    <row r="778" spans="1:32 16344:16344" ht="19.5" customHeight="1" x14ac:dyDescent="0.2">
      <c r="A778" s="142">
        <v>667</v>
      </c>
      <c r="B778" s="141" t="s">
        <v>354</v>
      </c>
      <c r="C778" s="141"/>
      <c r="D778" s="141" t="s">
        <v>35</v>
      </c>
      <c r="E778" s="142" t="s">
        <v>169</v>
      </c>
      <c r="F778" s="161" t="s">
        <v>170</v>
      </c>
      <c r="G778" s="161" t="s">
        <v>189</v>
      </c>
      <c r="H778" s="99">
        <v>21041216</v>
      </c>
      <c r="I778" s="161" t="s">
        <v>146</v>
      </c>
      <c r="J778" s="176" t="s">
        <v>400</v>
      </c>
      <c r="K778" s="176"/>
      <c r="L778" s="37" t="s">
        <v>80</v>
      </c>
      <c r="M778" s="142"/>
      <c r="N778" s="142" t="s">
        <v>148</v>
      </c>
      <c r="O778" s="38" t="s">
        <v>1319</v>
      </c>
      <c r="P778" s="37" t="s">
        <v>150</v>
      </c>
      <c r="Q778" s="40">
        <v>44284</v>
      </c>
      <c r="R778" s="40"/>
      <c r="S778" s="40">
        <v>44300</v>
      </c>
      <c r="T778" s="163" t="s">
        <v>1320</v>
      </c>
      <c r="U778" s="41" t="s">
        <v>1321</v>
      </c>
      <c r="V778" s="110">
        <f>+H778</f>
        <v>21041216</v>
      </c>
      <c r="W778" s="41">
        <v>0</v>
      </c>
      <c r="X778" s="73">
        <f>+V778</f>
        <v>21041216</v>
      </c>
      <c r="Y778" s="38" t="s">
        <v>47</v>
      </c>
      <c r="Z778" s="38" t="s">
        <v>47</v>
      </c>
      <c r="AA778" s="122" t="s">
        <v>1522</v>
      </c>
      <c r="AB778" s="119">
        <v>284</v>
      </c>
      <c r="AC778" s="42" t="s">
        <v>175</v>
      </c>
      <c r="AD778" s="151" t="s">
        <v>176</v>
      </c>
      <c r="AE778" s="151"/>
      <c r="AF778" s="37"/>
      <c r="XDP778" s="6"/>
    </row>
    <row r="779" spans="1:32 16344:16344" ht="19.5" customHeight="1" x14ac:dyDescent="0.2">
      <c r="A779" s="142">
        <v>668</v>
      </c>
      <c r="B779" s="141" t="s">
        <v>167</v>
      </c>
      <c r="C779" s="141" t="s">
        <v>168</v>
      </c>
      <c r="D779" s="141" t="s">
        <v>35</v>
      </c>
      <c r="E779" s="142" t="s">
        <v>169</v>
      </c>
      <c r="F779" s="161" t="s">
        <v>170</v>
      </c>
      <c r="G779" s="161" t="s">
        <v>189</v>
      </c>
      <c r="H779" s="99"/>
      <c r="I779" s="161" t="s">
        <v>346</v>
      </c>
      <c r="J779" s="176" t="s">
        <v>347</v>
      </c>
      <c r="K779" s="142"/>
      <c r="L779" s="37" t="s">
        <v>42</v>
      </c>
      <c r="M779" s="142"/>
      <c r="N779" s="142">
        <v>80111600</v>
      </c>
      <c r="O779" s="38" t="s">
        <v>1322</v>
      </c>
      <c r="P779" s="37" t="s">
        <v>82</v>
      </c>
      <c r="Q779" s="40">
        <v>44291</v>
      </c>
      <c r="R779" s="40"/>
      <c r="S779" s="40">
        <v>44301</v>
      </c>
      <c r="T779" s="163">
        <v>4</v>
      </c>
      <c r="U779" s="41" t="s">
        <v>1295</v>
      </c>
      <c r="V779" s="110">
        <f>4500000*4</f>
        <v>18000000</v>
      </c>
      <c r="W779" s="41">
        <v>4500000</v>
      </c>
      <c r="X779" s="73">
        <f>+W779*4</f>
        <v>18000000</v>
      </c>
      <c r="Y779" s="38" t="s">
        <v>42</v>
      </c>
      <c r="Z779" s="38" t="s">
        <v>131</v>
      </c>
      <c r="AA779" s="122" t="s">
        <v>1522</v>
      </c>
      <c r="AB779" s="119">
        <v>254</v>
      </c>
      <c r="AC779" s="42" t="s">
        <v>175</v>
      </c>
      <c r="AD779" s="151" t="s">
        <v>176</v>
      </c>
      <c r="AE779" s="41" t="s">
        <v>1344</v>
      </c>
      <c r="AF779" s="37" t="s">
        <v>76</v>
      </c>
      <c r="XDP779" s="6"/>
    </row>
    <row r="780" spans="1:32 16344:16344" ht="19.5" customHeight="1" x14ac:dyDescent="0.2">
      <c r="A780" s="142">
        <v>666</v>
      </c>
      <c r="B780" s="141" t="s">
        <v>354</v>
      </c>
      <c r="C780" s="141" t="s">
        <v>1496</v>
      </c>
      <c r="D780" s="141" t="s">
        <v>35</v>
      </c>
      <c r="E780" s="142"/>
      <c r="F780" s="161" t="s">
        <v>170</v>
      </c>
      <c r="G780" s="161" t="s">
        <v>1316</v>
      </c>
      <c r="H780" s="99">
        <v>10356675</v>
      </c>
      <c r="I780" s="161" t="s">
        <v>271</v>
      </c>
      <c r="J780" s="176" t="s">
        <v>394</v>
      </c>
      <c r="K780" s="176"/>
      <c r="L780" s="37" t="s">
        <v>80</v>
      </c>
      <c r="M780" s="142"/>
      <c r="N780" s="142" t="s">
        <v>389</v>
      </c>
      <c r="O780" s="38" t="s">
        <v>1317</v>
      </c>
      <c r="P780" s="37" t="s">
        <v>391</v>
      </c>
      <c r="Q780" s="40">
        <v>44285</v>
      </c>
      <c r="R780" s="40"/>
      <c r="S780" s="40">
        <v>44299</v>
      </c>
      <c r="T780" s="163" t="s">
        <v>1318</v>
      </c>
      <c r="U780" s="41" t="s">
        <v>1295</v>
      </c>
      <c r="V780" s="110">
        <f>+H780</f>
        <v>10356675</v>
      </c>
      <c r="W780" s="41">
        <v>0</v>
      </c>
      <c r="X780" s="73">
        <f>+V780</f>
        <v>10356675</v>
      </c>
      <c r="Y780" s="38" t="s">
        <v>47</v>
      </c>
      <c r="Z780" s="38" t="s">
        <v>47</v>
      </c>
      <c r="AA780" s="122" t="s">
        <v>1522</v>
      </c>
      <c r="AB780" s="119">
        <v>281</v>
      </c>
      <c r="AC780" s="42" t="s">
        <v>175</v>
      </c>
      <c r="AD780" s="151" t="s">
        <v>176</v>
      </c>
      <c r="AE780" s="151"/>
      <c r="AF780" s="37"/>
      <c r="XDP780" s="6"/>
    </row>
    <row r="781" spans="1:32 16344:16344" ht="19.5" customHeight="1" x14ac:dyDescent="0.2">
      <c r="A781" s="142">
        <v>669</v>
      </c>
      <c r="B781" s="141" t="s">
        <v>33</v>
      </c>
      <c r="C781" s="141" t="s">
        <v>722</v>
      </c>
      <c r="D781" s="37" t="s">
        <v>1534</v>
      </c>
      <c r="E781" s="142" t="s">
        <v>169</v>
      </c>
      <c r="F781" s="161" t="s">
        <v>755</v>
      </c>
      <c r="G781" s="142" t="s">
        <v>756</v>
      </c>
      <c r="H781" s="99"/>
      <c r="I781" s="161" t="s">
        <v>763</v>
      </c>
      <c r="J781" s="176" t="s">
        <v>677</v>
      </c>
      <c r="K781" s="142" t="s">
        <v>671</v>
      </c>
      <c r="L781" s="37" t="s">
        <v>80</v>
      </c>
      <c r="M781" s="142" t="s">
        <v>758</v>
      </c>
      <c r="N781" s="142">
        <v>80111600</v>
      </c>
      <c r="O781" s="38" t="s">
        <v>1323</v>
      </c>
      <c r="P781" s="37" t="s">
        <v>82</v>
      </c>
      <c r="Q781" s="74">
        <v>44330</v>
      </c>
      <c r="R781" s="40"/>
      <c r="S781" s="74">
        <v>44334</v>
      </c>
      <c r="T781" s="37">
        <v>8</v>
      </c>
      <c r="U781" s="41" t="s">
        <v>83</v>
      </c>
      <c r="V781" s="110">
        <v>32000000</v>
      </c>
      <c r="W781" s="41">
        <v>4000000</v>
      </c>
      <c r="X781" s="73">
        <v>32000000</v>
      </c>
      <c r="Y781" s="38" t="s">
        <v>42</v>
      </c>
      <c r="Z781" s="38" t="s">
        <v>47</v>
      </c>
      <c r="AA781" s="122" t="s">
        <v>1522</v>
      </c>
      <c r="AB781" s="119">
        <v>560</v>
      </c>
      <c r="AC781" s="42" t="s">
        <v>49</v>
      </c>
      <c r="AD781" s="151" t="s">
        <v>1523</v>
      </c>
      <c r="AE781" s="41" t="s">
        <v>1344</v>
      </c>
      <c r="AF781" s="37" t="s">
        <v>76</v>
      </c>
      <c r="XDP781" s="6"/>
    </row>
    <row r="782" spans="1:32 16344:16344" ht="19.5" customHeight="1" x14ac:dyDescent="0.2">
      <c r="A782" s="142">
        <v>670</v>
      </c>
      <c r="B782" s="141" t="s">
        <v>354</v>
      </c>
      <c r="C782" s="141" t="s">
        <v>354</v>
      </c>
      <c r="D782" s="141" t="s">
        <v>912</v>
      </c>
      <c r="E782" s="142" t="s">
        <v>169</v>
      </c>
      <c r="F782" s="161" t="s">
        <v>1133</v>
      </c>
      <c r="G782" s="161" t="s">
        <v>914</v>
      </c>
      <c r="H782" s="99"/>
      <c r="I782" s="161" t="s">
        <v>987</v>
      </c>
      <c r="J782" s="176" t="s">
        <v>1430</v>
      </c>
      <c r="K782" s="176" t="s">
        <v>1105</v>
      </c>
      <c r="L782" s="37" t="s">
        <v>80</v>
      </c>
      <c r="M782" s="142" t="s">
        <v>957</v>
      </c>
      <c r="N782" s="37">
        <v>81112300</v>
      </c>
      <c r="O782" s="37" t="s">
        <v>1431</v>
      </c>
      <c r="P782" s="40" t="s">
        <v>1325</v>
      </c>
      <c r="Q782" s="179">
        <v>44334</v>
      </c>
      <c r="R782" s="40"/>
      <c r="S782" s="40"/>
      <c r="T782" s="180">
        <v>3</v>
      </c>
      <c r="U782" s="38" t="s">
        <v>144</v>
      </c>
      <c r="V782" s="110">
        <v>106110371</v>
      </c>
      <c r="W782" s="116"/>
      <c r="X782" s="73">
        <v>106110371</v>
      </c>
      <c r="Y782" s="38" t="s">
        <v>42</v>
      </c>
      <c r="Z782" s="38" t="s">
        <v>47</v>
      </c>
      <c r="AA782" s="122" t="s">
        <v>1522</v>
      </c>
      <c r="AB782" s="119">
        <v>734</v>
      </c>
      <c r="AC782" s="42" t="s">
        <v>175</v>
      </c>
      <c r="AD782" s="144" t="s">
        <v>176</v>
      </c>
      <c r="AE782" s="41" t="s">
        <v>84</v>
      </c>
      <c r="AF782" s="181" t="s">
        <v>76</v>
      </c>
      <c r="XDP782" s="6"/>
    </row>
    <row r="783" spans="1:32 16344:16344" ht="19.5" customHeight="1" x14ac:dyDescent="0.2">
      <c r="A783" s="116">
        <v>671</v>
      </c>
      <c r="B783" s="182" t="s">
        <v>910</v>
      </c>
      <c r="C783" s="182" t="s">
        <v>932</v>
      </c>
      <c r="D783" s="182" t="s">
        <v>912</v>
      </c>
      <c r="E783" s="182" t="s">
        <v>169</v>
      </c>
      <c r="F783" s="182" t="s">
        <v>933</v>
      </c>
      <c r="G783" s="39" t="s">
        <v>914</v>
      </c>
      <c r="H783" s="102"/>
      <c r="I783" s="39" t="s">
        <v>987</v>
      </c>
      <c r="J783" s="39" t="s">
        <v>1006</v>
      </c>
      <c r="K783" s="182" t="s">
        <v>949</v>
      </c>
      <c r="L783" s="182" t="s">
        <v>80</v>
      </c>
      <c r="M783" s="182" t="s">
        <v>957</v>
      </c>
      <c r="N783" s="183"/>
      <c r="O783" s="184" t="s">
        <v>1326</v>
      </c>
      <c r="P783" s="185" t="s">
        <v>1280</v>
      </c>
      <c r="Q783" s="175"/>
      <c r="R783" s="185" t="s">
        <v>522</v>
      </c>
      <c r="S783" s="185"/>
      <c r="T783" s="185" t="s">
        <v>522</v>
      </c>
      <c r="U783" s="185" t="s">
        <v>522</v>
      </c>
      <c r="V783" s="186">
        <v>156096362</v>
      </c>
      <c r="W783" s="175"/>
      <c r="X783" s="187">
        <v>156096362</v>
      </c>
      <c r="Y783" s="38" t="s">
        <v>42</v>
      </c>
      <c r="Z783" s="39" t="s">
        <v>42</v>
      </c>
      <c r="AA783" s="188" t="s">
        <v>48</v>
      </c>
      <c r="AB783" s="188"/>
      <c r="AC783" s="189"/>
      <c r="AD783" s="175"/>
      <c r="AE783" s="151" t="s">
        <v>931</v>
      </c>
      <c r="AF783" s="37" t="s">
        <v>76</v>
      </c>
      <c r="XDP783" s="6"/>
    </row>
    <row r="784" spans="1:32 16344:16344" ht="19.5" customHeight="1" x14ac:dyDescent="0.2">
      <c r="A784" s="116">
        <v>672</v>
      </c>
      <c r="B784" s="142" t="s">
        <v>33</v>
      </c>
      <c r="C784" s="142" t="s">
        <v>668</v>
      </c>
      <c r="D784" s="37" t="s">
        <v>1534</v>
      </c>
      <c r="E784" s="142" t="s">
        <v>36</v>
      </c>
      <c r="F784" s="142" t="s">
        <v>715</v>
      </c>
      <c r="G784" s="142" t="s">
        <v>1497</v>
      </c>
      <c r="H784" s="103">
        <v>170000000</v>
      </c>
      <c r="I784" s="161" t="s">
        <v>716</v>
      </c>
      <c r="J784" s="190" t="s">
        <v>670</v>
      </c>
      <c r="K784" s="142" t="s">
        <v>671</v>
      </c>
      <c r="L784" s="142" t="s">
        <v>80</v>
      </c>
      <c r="M784" s="142" t="s">
        <v>672</v>
      </c>
      <c r="N784" s="142">
        <v>72101509</v>
      </c>
      <c r="O784" s="38" t="s">
        <v>1327</v>
      </c>
      <c r="P784" s="37" t="s">
        <v>134</v>
      </c>
      <c r="Q784" s="173">
        <v>44312</v>
      </c>
      <c r="R784" s="173"/>
      <c r="S784" s="74">
        <v>44320</v>
      </c>
      <c r="T784" s="142">
        <v>1</v>
      </c>
      <c r="U784" s="41" t="s">
        <v>365</v>
      </c>
      <c r="V784" s="110">
        <v>40000000</v>
      </c>
      <c r="W784" s="41"/>
      <c r="X784" s="73">
        <v>40000000</v>
      </c>
      <c r="Y784" s="38" t="s">
        <v>42</v>
      </c>
      <c r="Z784" s="38" t="s">
        <v>47</v>
      </c>
      <c r="AA784" s="122" t="s">
        <v>1522</v>
      </c>
      <c r="AB784" s="119">
        <v>500</v>
      </c>
      <c r="AC784" s="42" t="s">
        <v>49</v>
      </c>
      <c r="AD784" s="37" t="s">
        <v>1523</v>
      </c>
      <c r="AE784" s="37" t="s">
        <v>1532</v>
      </c>
      <c r="AF784" s="37" t="s">
        <v>76</v>
      </c>
      <c r="XDP784" s="6"/>
    </row>
    <row r="785" spans="1:32 16344:16355" ht="19.5" customHeight="1" x14ac:dyDescent="0.2">
      <c r="A785" s="116">
        <v>673</v>
      </c>
      <c r="B785" s="142" t="s">
        <v>33</v>
      </c>
      <c r="C785" s="142" t="s">
        <v>722</v>
      </c>
      <c r="D785" s="37" t="s">
        <v>1534</v>
      </c>
      <c r="E785" s="142" t="s">
        <v>169</v>
      </c>
      <c r="F785" s="142" t="s">
        <v>723</v>
      </c>
      <c r="G785" s="142" t="s">
        <v>724</v>
      </c>
      <c r="H785" s="103">
        <v>143000000</v>
      </c>
      <c r="I785" s="161" t="s">
        <v>751</v>
      </c>
      <c r="J785" s="190" t="s">
        <v>670</v>
      </c>
      <c r="K785" s="142" t="s">
        <v>671</v>
      </c>
      <c r="L785" s="142" t="s">
        <v>80</v>
      </c>
      <c r="M785" s="142" t="s">
        <v>726</v>
      </c>
      <c r="N785" s="142">
        <v>78181500</v>
      </c>
      <c r="O785" s="38" t="s">
        <v>1328</v>
      </c>
      <c r="P785" s="37" t="s">
        <v>728</v>
      </c>
      <c r="Q785" s="173">
        <v>44312</v>
      </c>
      <c r="R785" s="173"/>
      <c r="S785" s="74">
        <v>44320</v>
      </c>
      <c r="T785" s="142">
        <v>1</v>
      </c>
      <c r="U785" s="41" t="s">
        <v>139</v>
      </c>
      <c r="V785" s="110">
        <v>18000000</v>
      </c>
      <c r="W785" s="41"/>
      <c r="X785" s="73">
        <v>18000000</v>
      </c>
      <c r="Y785" s="38" t="s">
        <v>42</v>
      </c>
      <c r="Z785" s="38" t="s">
        <v>47</v>
      </c>
      <c r="AA785" s="122" t="s">
        <v>1522</v>
      </c>
      <c r="AB785" s="119">
        <v>544</v>
      </c>
      <c r="AC785" s="42" t="s">
        <v>49</v>
      </c>
      <c r="AD785" s="37" t="s">
        <v>1523</v>
      </c>
      <c r="AE785" s="37" t="s">
        <v>1532</v>
      </c>
      <c r="AF785" s="37" t="s">
        <v>76</v>
      </c>
      <c r="XDP785" s="6"/>
    </row>
    <row r="786" spans="1:32 16344:16355" ht="19.5" customHeight="1" x14ac:dyDescent="0.2">
      <c r="A786" s="158">
        <v>674</v>
      </c>
      <c r="B786" s="142" t="s">
        <v>33</v>
      </c>
      <c r="C786" s="142" t="s">
        <v>668</v>
      </c>
      <c r="D786" s="37" t="s">
        <v>1534</v>
      </c>
      <c r="E786" s="142" t="s">
        <v>169</v>
      </c>
      <c r="F786" s="142" t="s">
        <v>1497</v>
      </c>
      <c r="G786" s="142" t="s">
        <v>1497</v>
      </c>
      <c r="H786" s="103">
        <v>180000000</v>
      </c>
      <c r="I786" s="161" t="s">
        <v>1329</v>
      </c>
      <c r="J786" s="190" t="s">
        <v>670</v>
      </c>
      <c r="K786" s="142" t="s">
        <v>671</v>
      </c>
      <c r="L786" s="142" t="s">
        <v>80</v>
      </c>
      <c r="M786" s="142" t="s">
        <v>672</v>
      </c>
      <c r="N786" s="142" t="s">
        <v>501</v>
      </c>
      <c r="O786" s="38" t="s">
        <v>1330</v>
      </c>
      <c r="P786" s="37" t="s">
        <v>134</v>
      </c>
      <c r="Q786" s="74">
        <v>44440</v>
      </c>
      <c r="R786" s="74"/>
      <c r="S786" s="74">
        <v>44501</v>
      </c>
      <c r="T786" s="157">
        <v>5</v>
      </c>
      <c r="U786" s="41" t="s">
        <v>121</v>
      </c>
      <c r="V786" s="110">
        <v>180000000</v>
      </c>
      <c r="W786" s="41"/>
      <c r="X786" s="73">
        <v>180000000</v>
      </c>
      <c r="Y786" s="38" t="s">
        <v>42</v>
      </c>
      <c r="Z786" s="38" t="s">
        <v>47</v>
      </c>
      <c r="AA786" s="122"/>
      <c r="AB786" s="119"/>
      <c r="AC786" s="42"/>
      <c r="AD786" s="37"/>
      <c r="AE786" s="37" t="s">
        <v>1532</v>
      </c>
      <c r="AF786" s="37" t="s">
        <v>76</v>
      </c>
      <c r="XDP786" s="6"/>
    </row>
    <row r="787" spans="1:32 16344:16355" ht="19.5" customHeight="1" x14ac:dyDescent="0.2">
      <c r="A787" s="158">
        <v>675</v>
      </c>
      <c r="B787" s="37" t="s">
        <v>33</v>
      </c>
      <c r="C787" s="37" t="s">
        <v>781</v>
      </c>
      <c r="D787" s="37" t="s">
        <v>782</v>
      </c>
      <c r="E787" s="37" t="s">
        <v>169</v>
      </c>
      <c r="F787" s="37" t="s">
        <v>794</v>
      </c>
      <c r="G787" s="37" t="s">
        <v>783</v>
      </c>
      <c r="H787" s="104">
        <v>120000000</v>
      </c>
      <c r="I787" s="38" t="s">
        <v>800</v>
      </c>
      <c r="J787" s="38" t="s">
        <v>1331</v>
      </c>
      <c r="K787" s="37" t="s">
        <v>41</v>
      </c>
      <c r="L787" s="73" t="s">
        <v>80</v>
      </c>
      <c r="M787" s="37" t="s">
        <v>1310</v>
      </c>
      <c r="N787" s="37" t="s">
        <v>1332</v>
      </c>
      <c r="O787" s="38" t="s">
        <v>1333</v>
      </c>
      <c r="P787" s="132" t="s">
        <v>1333</v>
      </c>
      <c r="Q787" s="40">
        <v>44346</v>
      </c>
      <c r="R787" s="40"/>
      <c r="S787" s="40">
        <v>44346</v>
      </c>
      <c r="T787" s="37">
        <v>6</v>
      </c>
      <c r="U787" s="41" t="s">
        <v>121</v>
      </c>
      <c r="V787" s="110">
        <v>120000000</v>
      </c>
      <c r="W787" s="41"/>
      <c r="X787" s="73">
        <v>120000000</v>
      </c>
      <c r="Y787" s="73" t="s">
        <v>42</v>
      </c>
      <c r="Z787" s="37" t="s">
        <v>42</v>
      </c>
      <c r="AA787" s="38" t="s">
        <v>48</v>
      </c>
      <c r="AB787" s="37"/>
      <c r="AC787" s="42" t="s">
        <v>799</v>
      </c>
      <c r="AD787" s="37" t="s">
        <v>793</v>
      </c>
      <c r="AE787" s="37" t="s">
        <v>1532</v>
      </c>
      <c r="AF787" s="37" t="s">
        <v>76</v>
      </c>
      <c r="XDP787" s="6"/>
    </row>
    <row r="788" spans="1:32 16344:16355" ht="19.5" customHeight="1" x14ac:dyDescent="0.2">
      <c r="A788" s="158">
        <v>676</v>
      </c>
      <c r="B788" s="37" t="s">
        <v>33</v>
      </c>
      <c r="C788" s="37" t="s">
        <v>781</v>
      </c>
      <c r="D788" s="37" t="s">
        <v>782</v>
      </c>
      <c r="E788" s="37" t="s">
        <v>169</v>
      </c>
      <c r="F788" s="37" t="s">
        <v>794</v>
      </c>
      <c r="G788" s="37" t="s">
        <v>783</v>
      </c>
      <c r="H788" s="104">
        <v>40000000</v>
      </c>
      <c r="I788" s="38" t="s">
        <v>800</v>
      </c>
      <c r="J788" s="38" t="s">
        <v>1334</v>
      </c>
      <c r="K788" s="37" t="s">
        <v>41</v>
      </c>
      <c r="L788" s="73" t="s">
        <v>42</v>
      </c>
      <c r="M788" s="37" t="s">
        <v>1335</v>
      </c>
      <c r="N788" s="37" t="s">
        <v>1336</v>
      </c>
      <c r="O788" s="38" t="s">
        <v>1337</v>
      </c>
      <c r="P788" s="38" t="s">
        <v>1338</v>
      </c>
      <c r="Q788" s="40">
        <v>44377</v>
      </c>
      <c r="R788" s="40"/>
      <c r="S788" s="40">
        <v>44377</v>
      </c>
      <c r="T788" s="37">
        <v>4</v>
      </c>
      <c r="U788" s="41" t="s">
        <v>139</v>
      </c>
      <c r="V788" s="110">
        <v>40000000</v>
      </c>
      <c r="W788" s="41"/>
      <c r="X788" s="73">
        <v>40000000</v>
      </c>
      <c r="Y788" s="73" t="s">
        <v>42</v>
      </c>
      <c r="Z788" s="37"/>
      <c r="AA788" s="38" t="s">
        <v>48</v>
      </c>
      <c r="AB788" s="37"/>
      <c r="AC788" s="42" t="s">
        <v>799</v>
      </c>
      <c r="AD788" s="37" t="s">
        <v>793</v>
      </c>
      <c r="AE788" s="37" t="s">
        <v>1532</v>
      </c>
      <c r="AF788" s="37" t="s">
        <v>76</v>
      </c>
      <c r="XDP788" s="6"/>
    </row>
    <row r="789" spans="1:32 16344:16355" ht="19.5" customHeight="1" x14ac:dyDescent="0.2">
      <c r="A789" s="158">
        <v>677</v>
      </c>
      <c r="B789" s="37" t="s">
        <v>33</v>
      </c>
      <c r="C789" s="37" t="s">
        <v>781</v>
      </c>
      <c r="D789" s="37" t="s">
        <v>782</v>
      </c>
      <c r="E789" s="37" t="s">
        <v>169</v>
      </c>
      <c r="F789" s="37" t="s">
        <v>794</v>
      </c>
      <c r="G789" s="37" t="s">
        <v>783</v>
      </c>
      <c r="H789" s="104">
        <v>40000000</v>
      </c>
      <c r="I789" s="38" t="s">
        <v>800</v>
      </c>
      <c r="J789" s="38" t="s">
        <v>1339</v>
      </c>
      <c r="K789" s="37" t="s">
        <v>41</v>
      </c>
      <c r="L789" s="73" t="s">
        <v>42</v>
      </c>
      <c r="M789" s="37" t="s">
        <v>1340</v>
      </c>
      <c r="N789" s="37">
        <v>78111800</v>
      </c>
      <c r="O789" s="38" t="s">
        <v>1341</v>
      </c>
      <c r="P789" s="38" t="s">
        <v>1342</v>
      </c>
      <c r="Q789" s="40">
        <v>44362</v>
      </c>
      <c r="R789" s="40"/>
      <c r="S789" s="40">
        <v>44362</v>
      </c>
      <c r="T789" s="37">
        <v>7</v>
      </c>
      <c r="U789" s="41" t="s">
        <v>139</v>
      </c>
      <c r="V789" s="110">
        <v>40000000</v>
      </c>
      <c r="W789" s="41"/>
      <c r="X789" s="73">
        <v>40000000</v>
      </c>
      <c r="Y789" s="73" t="s">
        <v>42</v>
      </c>
      <c r="Z789" s="37" t="s">
        <v>42</v>
      </c>
      <c r="AA789" s="38" t="s">
        <v>48</v>
      </c>
      <c r="AB789" s="37"/>
      <c r="AC789" s="42" t="s">
        <v>799</v>
      </c>
      <c r="AD789" s="37" t="s">
        <v>793</v>
      </c>
      <c r="AE789" s="41" t="s">
        <v>1344</v>
      </c>
      <c r="AF789" s="37" t="s">
        <v>76</v>
      </c>
      <c r="XDP789" s="6"/>
    </row>
    <row r="790" spans="1:32 16344:16355" ht="19.5" customHeight="1" x14ac:dyDescent="0.2">
      <c r="A790" s="116">
        <v>678</v>
      </c>
      <c r="B790" s="37" t="s">
        <v>354</v>
      </c>
      <c r="C790" s="37" t="s">
        <v>1496</v>
      </c>
      <c r="D790" s="142" t="s">
        <v>35</v>
      </c>
      <c r="E790" s="37" t="s">
        <v>169</v>
      </c>
      <c r="F790" s="142" t="s">
        <v>170</v>
      </c>
      <c r="G790" s="143" t="s">
        <v>1316</v>
      </c>
      <c r="H790" s="191">
        <v>6904450</v>
      </c>
      <c r="I790" s="192" t="s">
        <v>271</v>
      </c>
      <c r="J790" s="161" t="s">
        <v>394</v>
      </c>
      <c r="K790" s="37"/>
      <c r="L790" s="37" t="s">
        <v>80</v>
      </c>
      <c r="M790" s="37"/>
      <c r="N790" s="142" t="s">
        <v>389</v>
      </c>
      <c r="O790" s="37" t="s">
        <v>1414</v>
      </c>
      <c r="P790" s="142" t="s">
        <v>391</v>
      </c>
      <c r="Q790" s="40">
        <v>44328</v>
      </c>
      <c r="R790" s="40"/>
      <c r="S790" s="40">
        <v>44343</v>
      </c>
      <c r="T790" s="37">
        <v>1</v>
      </c>
      <c r="U790" s="37" t="s">
        <v>365</v>
      </c>
      <c r="V790" s="193">
        <v>6904450</v>
      </c>
      <c r="W790" s="194">
        <v>0</v>
      </c>
      <c r="X790" s="73">
        <f>V790</f>
        <v>6904450</v>
      </c>
      <c r="Y790" s="38" t="s">
        <v>522</v>
      </c>
      <c r="Z790" s="38" t="s">
        <v>522</v>
      </c>
      <c r="AA790" s="122" t="s">
        <v>1522</v>
      </c>
      <c r="AB790" s="119"/>
      <c r="AC790" s="169"/>
      <c r="AD790" s="141"/>
      <c r="AE790" s="195"/>
      <c r="AF790" s="195"/>
    </row>
    <row r="791" spans="1:32 16344:16355" ht="19.5" customHeight="1" x14ac:dyDescent="0.2">
      <c r="A791" s="116">
        <v>679</v>
      </c>
      <c r="B791" s="37" t="s">
        <v>167</v>
      </c>
      <c r="C791" s="37" t="s">
        <v>168</v>
      </c>
      <c r="D791" s="142" t="s">
        <v>35</v>
      </c>
      <c r="E791" s="37" t="s">
        <v>169</v>
      </c>
      <c r="F791" s="142" t="s">
        <v>170</v>
      </c>
      <c r="G791" s="143" t="s">
        <v>189</v>
      </c>
      <c r="H791" s="168">
        <v>31500000</v>
      </c>
      <c r="I791" s="143" t="s">
        <v>309</v>
      </c>
      <c r="J791" s="196" t="s">
        <v>312</v>
      </c>
      <c r="K791" s="37"/>
      <c r="L791" s="37"/>
      <c r="M791" s="37"/>
      <c r="N791" s="142">
        <v>80111600</v>
      </c>
      <c r="O791" s="37" t="s">
        <v>1415</v>
      </c>
      <c r="P791" s="142" t="s">
        <v>82</v>
      </c>
      <c r="Q791" s="40">
        <v>44328</v>
      </c>
      <c r="R791" s="40"/>
      <c r="S791" s="40">
        <v>44336</v>
      </c>
      <c r="T791" s="37">
        <v>7</v>
      </c>
      <c r="U791" s="197" t="s">
        <v>83</v>
      </c>
      <c r="V791" s="110">
        <v>31500000</v>
      </c>
      <c r="W791" s="73">
        <v>4500000</v>
      </c>
      <c r="X791" s="73">
        <f>+W791*7</f>
        <v>31500000</v>
      </c>
      <c r="Y791" s="38" t="s">
        <v>47</v>
      </c>
      <c r="Z791" s="38" t="s">
        <v>47</v>
      </c>
      <c r="AA791" s="122" t="s">
        <v>1522</v>
      </c>
      <c r="AB791" s="119"/>
      <c r="AC791" s="169"/>
      <c r="AD791" s="141"/>
      <c r="AE791" s="41" t="s">
        <v>1344</v>
      </c>
      <c r="AF791" s="158" t="s">
        <v>76</v>
      </c>
    </row>
    <row r="792" spans="1:32 16344:16355" ht="19.5" customHeight="1" x14ac:dyDescent="0.2">
      <c r="A792" s="116">
        <v>680</v>
      </c>
      <c r="B792" s="37" t="s">
        <v>33</v>
      </c>
      <c r="C792" s="37" t="s">
        <v>34</v>
      </c>
      <c r="D792" s="142" t="s">
        <v>35</v>
      </c>
      <c r="E792" s="37" t="s">
        <v>36</v>
      </c>
      <c r="F792" s="142" t="s">
        <v>58</v>
      </c>
      <c r="G792" s="143" t="s">
        <v>38</v>
      </c>
      <c r="H792" s="191">
        <v>730709213.79999995</v>
      </c>
      <c r="I792" s="192" t="s">
        <v>39</v>
      </c>
      <c r="J792" s="161" t="s">
        <v>1434</v>
      </c>
      <c r="K792" s="37" t="s">
        <v>41</v>
      </c>
      <c r="L792" s="37" t="s">
        <v>42</v>
      </c>
      <c r="M792" s="37"/>
      <c r="N792" s="142" t="s">
        <v>1416</v>
      </c>
      <c r="O792" s="38" t="s">
        <v>1417</v>
      </c>
      <c r="P792" s="142" t="s">
        <v>45</v>
      </c>
      <c r="Q792" s="40">
        <v>44334</v>
      </c>
      <c r="R792" s="40"/>
      <c r="S792" s="40">
        <v>44348</v>
      </c>
      <c r="T792" s="37" t="s">
        <v>1418</v>
      </c>
      <c r="U792" s="37" t="s">
        <v>1321</v>
      </c>
      <c r="V792" s="193">
        <v>730709213.79999995</v>
      </c>
      <c r="W792" s="194"/>
      <c r="X792" s="198">
        <v>730709213.79999995</v>
      </c>
      <c r="Y792" s="38" t="s">
        <v>47</v>
      </c>
      <c r="Z792" s="38" t="s">
        <v>47</v>
      </c>
      <c r="AA792" s="122" t="s">
        <v>1522</v>
      </c>
      <c r="AB792" s="199"/>
      <c r="AC792" s="42" t="s">
        <v>49</v>
      </c>
      <c r="AD792" s="37" t="s">
        <v>1523</v>
      </c>
      <c r="AE792" s="41" t="s">
        <v>1535</v>
      </c>
      <c r="AF792" s="158" t="s">
        <v>52</v>
      </c>
    </row>
    <row r="793" spans="1:32 16344:16355" ht="19.5" customHeight="1" x14ac:dyDescent="0.2">
      <c r="A793" s="116">
        <v>681</v>
      </c>
      <c r="B793" s="37" t="s">
        <v>33</v>
      </c>
      <c r="C793" s="37" t="s">
        <v>34</v>
      </c>
      <c r="D793" s="142" t="s">
        <v>35</v>
      </c>
      <c r="E793" s="37" t="s">
        <v>36</v>
      </c>
      <c r="F793" s="142" t="s">
        <v>58</v>
      </c>
      <c r="G793" s="143" t="s">
        <v>38</v>
      </c>
      <c r="H793" s="191">
        <v>180514503</v>
      </c>
      <c r="I793" s="192" t="s">
        <v>39</v>
      </c>
      <c r="J793" s="161" t="s">
        <v>1434</v>
      </c>
      <c r="K793" s="37" t="s">
        <v>41</v>
      </c>
      <c r="L793" s="37" t="s">
        <v>42</v>
      </c>
      <c r="M793" s="37"/>
      <c r="N793" s="142" t="s">
        <v>1420</v>
      </c>
      <c r="O793" s="38" t="s">
        <v>1419</v>
      </c>
      <c r="P793" s="142" t="s">
        <v>70</v>
      </c>
      <c r="Q793" s="40">
        <v>44337</v>
      </c>
      <c r="R793" s="40"/>
      <c r="S793" s="40">
        <v>44362</v>
      </c>
      <c r="T793" s="37" t="s">
        <v>1418</v>
      </c>
      <c r="U793" s="37" t="s">
        <v>1283</v>
      </c>
      <c r="V793" s="193">
        <v>180514503</v>
      </c>
      <c r="W793" s="194"/>
      <c r="X793" s="198">
        <v>180514503</v>
      </c>
      <c r="Y793" s="38" t="s">
        <v>47</v>
      </c>
      <c r="Z793" s="38" t="s">
        <v>47</v>
      </c>
      <c r="AA793" s="122" t="s">
        <v>1522</v>
      </c>
      <c r="AB793" s="119"/>
      <c r="AC793" s="169"/>
      <c r="AD793" s="141"/>
      <c r="AE793" s="195"/>
      <c r="AF793" s="158"/>
    </row>
    <row r="794" spans="1:32 16344:16355" ht="19.5" customHeight="1" x14ac:dyDescent="0.2">
      <c r="A794" s="116">
        <v>683</v>
      </c>
      <c r="B794" s="37" t="s">
        <v>354</v>
      </c>
      <c r="C794" s="37"/>
      <c r="D794" s="142" t="s">
        <v>35</v>
      </c>
      <c r="E794" s="37" t="s">
        <v>169</v>
      </c>
      <c r="F794" s="142" t="s">
        <v>170</v>
      </c>
      <c r="G794" s="143" t="s">
        <v>189</v>
      </c>
      <c r="H794" s="191">
        <v>32800000</v>
      </c>
      <c r="I794" s="192" t="s">
        <v>190</v>
      </c>
      <c r="J794" s="161" t="s">
        <v>1513</v>
      </c>
      <c r="K794" s="37" t="s">
        <v>41</v>
      </c>
      <c r="L794" s="37" t="s">
        <v>42</v>
      </c>
      <c r="M794" s="37"/>
      <c r="N794" s="142">
        <v>80101600</v>
      </c>
      <c r="O794" s="37" t="s">
        <v>1421</v>
      </c>
      <c r="P794" s="142" t="s">
        <v>82</v>
      </c>
      <c r="Q794" s="40">
        <v>44341</v>
      </c>
      <c r="R794" s="40"/>
      <c r="S794" s="40">
        <v>44357</v>
      </c>
      <c r="T794" s="37" t="s">
        <v>1422</v>
      </c>
      <c r="U794" s="37" t="s">
        <v>1295</v>
      </c>
      <c r="V794" s="193">
        <v>32800000</v>
      </c>
      <c r="W794" s="194">
        <v>8000000</v>
      </c>
      <c r="X794" s="198">
        <v>32800000</v>
      </c>
      <c r="Y794" s="38" t="s">
        <v>42</v>
      </c>
      <c r="Z794" s="38" t="s">
        <v>47</v>
      </c>
      <c r="AA794" s="122" t="s">
        <v>1522</v>
      </c>
      <c r="AB794" s="119"/>
      <c r="AC794" s="169"/>
      <c r="AD794" s="141"/>
      <c r="AE794" s="41" t="s">
        <v>84</v>
      </c>
      <c r="AF794" s="37" t="s">
        <v>76</v>
      </c>
    </row>
    <row r="795" spans="1:32 16344:16355" ht="19.5" customHeight="1" x14ac:dyDescent="0.2">
      <c r="A795" s="116">
        <v>415</v>
      </c>
      <c r="B795" s="37" t="s">
        <v>910</v>
      </c>
      <c r="C795" s="37" t="s">
        <v>911</v>
      </c>
      <c r="D795" s="37" t="s">
        <v>912</v>
      </c>
      <c r="E795" s="37" t="s">
        <v>169</v>
      </c>
      <c r="F795" s="37" t="s">
        <v>913</v>
      </c>
      <c r="G795" s="38" t="s">
        <v>914</v>
      </c>
      <c r="H795" s="92"/>
      <c r="I795" s="38" t="s">
        <v>934</v>
      </c>
      <c r="J795" s="38" t="s">
        <v>938</v>
      </c>
      <c r="K795" s="37" t="s">
        <v>917</v>
      </c>
      <c r="L795" s="37" t="s">
        <v>80</v>
      </c>
      <c r="M795" s="37" t="s">
        <v>922</v>
      </c>
      <c r="N795" s="37" t="s">
        <v>919</v>
      </c>
      <c r="O795" s="39" t="s">
        <v>1343</v>
      </c>
      <c r="P795" s="37" t="s">
        <v>82</v>
      </c>
      <c r="Q795" s="40">
        <v>44333</v>
      </c>
      <c r="R795" s="40"/>
      <c r="S795" s="40">
        <v>44337</v>
      </c>
      <c r="T795" s="37">
        <v>9</v>
      </c>
      <c r="U795" s="41" t="s">
        <v>83</v>
      </c>
      <c r="V795" s="110">
        <v>38400000</v>
      </c>
      <c r="W795" s="41">
        <v>4200000</v>
      </c>
      <c r="X795" s="73">
        <v>38400000</v>
      </c>
      <c r="Y795" s="38" t="s">
        <v>42</v>
      </c>
      <c r="Z795" s="38" t="s">
        <v>47</v>
      </c>
      <c r="AA795" s="122" t="s">
        <v>1522</v>
      </c>
      <c r="AB795" s="119">
        <v>658</v>
      </c>
      <c r="AC795" s="42" t="s">
        <v>175</v>
      </c>
      <c r="AD795" s="124" t="s">
        <v>176</v>
      </c>
      <c r="AE795" s="41" t="s">
        <v>1344</v>
      </c>
      <c r="AF795" s="158" t="s">
        <v>76</v>
      </c>
    </row>
    <row r="796" spans="1:32 16344:16355" s="8" customFormat="1" ht="19.5" customHeight="1" x14ac:dyDescent="0.2">
      <c r="A796" s="37">
        <v>416</v>
      </c>
      <c r="B796" s="37" t="s">
        <v>910</v>
      </c>
      <c r="C796" s="37" t="s">
        <v>911</v>
      </c>
      <c r="D796" s="37" t="s">
        <v>912</v>
      </c>
      <c r="E796" s="37" t="s">
        <v>169</v>
      </c>
      <c r="F796" s="37" t="s">
        <v>913</v>
      </c>
      <c r="G796" s="38" t="s">
        <v>914</v>
      </c>
      <c r="H796" s="92"/>
      <c r="I796" s="38" t="s">
        <v>934</v>
      </c>
      <c r="J796" s="38" t="s">
        <v>942</v>
      </c>
      <c r="K796" s="37" t="s">
        <v>917</v>
      </c>
      <c r="L796" s="37" t="s">
        <v>80</v>
      </c>
      <c r="M796" s="37" t="s">
        <v>928</v>
      </c>
      <c r="N796" s="37">
        <v>81112500</v>
      </c>
      <c r="O796" s="39" t="s">
        <v>943</v>
      </c>
      <c r="P796" s="37"/>
      <c r="Q796" s="40">
        <v>44208</v>
      </c>
      <c r="R796" s="40"/>
      <c r="S796" s="40">
        <v>44220</v>
      </c>
      <c r="T796" s="37">
        <v>2</v>
      </c>
      <c r="U796" s="41" t="s">
        <v>156</v>
      </c>
      <c r="V796" s="110">
        <v>49917000</v>
      </c>
      <c r="W796" s="41"/>
      <c r="X796" s="73">
        <v>49917000</v>
      </c>
      <c r="Y796" s="38" t="s">
        <v>42</v>
      </c>
      <c r="Z796" s="38" t="s">
        <v>47</v>
      </c>
      <c r="AA796" s="122" t="s">
        <v>1522</v>
      </c>
      <c r="AB796" s="119">
        <v>659</v>
      </c>
      <c r="AC796" s="42" t="s">
        <v>175</v>
      </c>
      <c r="AD796" s="151" t="s">
        <v>176</v>
      </c>
      <c r="AE796" s="41" t="s">
        <v>931</v>
      </c>
      <c r="AF796" s="37" t="s">
        <v>76</v>
      </c>
    </row>
    <row r="797" spans="1:32 16344:16355" s="8" customFormat="1" ht="19.5" customHeight="1" x14ac:dyDescent="0.2">
      <c r="A797" s="37">
        <v>417</v>
      </c>
      <c r="B797" s="37" t="s">
        <v>910</v>
      </c>
      <c r="C797" s="37" t="s">
        <v>911</v>
      </c>
      <c r="D797" s="37" t="s">
        <v>912</v>
      </c>
      <c r="E797" s="37" t="s">
        <v>169</v>
      </c>
      <c r="F797" s="37" t="s">
        <v>913</v>
      </c>
      <c r="G797" s="38" t="s">
        <v>914</v>
      </c>
      <c r="H797" s="92"/>
      <c r="I797" s="38" t="s">
        <v>934</v>
      </c>
      <c r="J797" s="38" t="s">
        <v>944</v>
      </c>
      <c r="K797" s="37" t="s">
        <v>917</v>
      </c>
      <c r="L797" s="37" t="s">
        <v>80</v>
      </c>
      <c r="M797" s="37" t="s">
        <v>928</v>
      </c>
      <c r="N797" s="37">
        <v>81122208</v>
      </c>
      <c r="O797" s="39" t="s">
        <v>945</v>
      </c>
      <c r="P797" s="37"/>
      <c r="Q797" s="40">
        <v>44440</v>
      </c>
      <c r="R797" s="40"/>
      <c r="S797" s="40">
        <v>44484</v>
      </c>
      <c r="T797" s="37">
        <v>12</v>
      </c>
      <c r="U797" s="41" t="s">
        <v>156</v>
      </c>
      <c r="V797" s="110">
        <v>50000000</v>
      </c>
      <c r="W797" s="41"/>
      <c r="X797" s="73">
        <v>50000000</v>
      </c>
      <c r="Y797" s="38" t="s">
        <v>42</v>
      </c>
      <c r="Z797" s="38" t="s">
        <v>47</v>
      </c>
      <c r="AA797" s="122" t="s">
        <v>1522</v>
      </c>
      <c r="AB797" s="119">
        <v>660</v>
      </c>
      <c r="AC797" s="42" t="s">
        <v>175</v>
      </c>
      <c r="AD797" s="151" t="s">
        <v>176</v>
      </c>
      <c r="AE797" s="41" t="s">
        <v>931</v>
      </c>
      <c r="AF797" s="37" t="s">
        <v>76</v>
      </c>
    </row>
    <row r="798" spans="1:32 16344:16355" ht="19.5" customHeight="1" x14ac:dyDescent="0.2">
      <c r="A798" s="116">
        <v>684</v>
      </c>
      <c r="B798" s="37" t="s">
        <v>910</v>
      </c>
      <c r="C798" s="37" t="s">
        <v>932</v>
      </c>
      <c r="D798" s="37" t="s">
        <v>912</v>
      </c>
      <c r="E798" s="37" t="s">
        <v>169</v>
      </c>
      <c r="F798" s="37" t="s">
        <v>933</v>
      </c>
      <c r="G798" s="38" t="s">
        <v>914</v>
      </c>
      <c r="H798" s="92"/>
      <c r="I798" s="38" t="s">
        <v>966</v>
      </c>
      <c r="J798" s="38" t="s">
        <v>967</v>
      </c>
      <c r="K798" s="37" t="s">
        <v>949</v>
      </c>
      <c r="L798" s="37" t="s">
        <v>80</v>
      </c>
      <c r="M798" s="37" t="s">
        <v>1428</v>
      </c>
      <c r="N798" s="37" t="s">
        <v>919</v>
      </c>
      <c r="O798" s="39" t="s">
        <v>1427</v>
      </c>
      <c r="P798" s="37" t="s">
        <v>82</v>
      </c>
      <c r="Q798" s="40">
        <v>44336</v>
      </c>
      <c r="R798" s="40"/>
      <c r="S798" s="40">
        <v>44348</v>
      </c>
      <c r="T798" s="37">
        <v>6</v>
      </c>
      <c r="U798" s="41" t="s">
        <v>83</v>
      </c>
      <c r="V798" s="110">
        <v>51000000</v>
      </c>
      <c r="W798" s="41">
        <v>8500000</v>
      </c>
      <c r="X798" s="73">
        <v>51000000</v>
      </c>
      <c r="Y798" s="38" t="s">
        <v>42</v>
      </c>
      <c r="Z798" s="38" t="s">
        <v>47</v>
      </c>
      <c r="AA798" s="122" t="s">
        <v>1522</v>
      </c>
      <c r="AB798" s="119"/>
      <c r="AC798" s="42" t="s">
        <v>175</v>
      </c>
      <c r="AD798" s="154" t="s">
        <v>176</v>
      </c>
      <c r="AE798" s="41" t="s">
        <v>1344</v>
      </c>
      <c r="AF798" s="158" t="s">
        <v>76</v>
      </c>
    </row>
    <row r="799" spans="1:32 16344:16355" ht="19.5" customHeight="1" x14ac:dyDescent="0.2">
      <c r="A799" s="116">
        <v>685</v>
      </c>
      <c r="B799" s="37" t="s">
        <v>167</v>
      </c>
      <c r="C799" s="37" t="s">
        <v>168</v>
      </c>
      <c r="D799" s="37" t="s">
        <v>912</v>
      </c>
      <c r="E799" s="37"/>
      <c r="F799" s="37" t="s">
        <v>1052</v>
      </c>
      <c r="G799" s="38" t="s">
        <v>1102</v>
      </c>
      <c r="H799" s="105"/>
      <c r="I799" s="38" t="s">
        <v>1103</v>
      </c>
      <c r="J799" s="38" t="s">
        <v>1121</v>
      </c>
      <c r="K799" s="37" t="s">
        <v>1105</v>
      </c>
      <c r="L799" s="37" t="s">
        <v>42</v>
      </c>
      <c r="M799" s="37"/>
      <c r="N799" s="37"/>
      <c r="O799" s="38" t="s">
        <v>1429</v>
      </c>
      <c r="P799" s="37" t="s">
        <v>1280</v>
      </c>
      <c r="Q799" s="40">
        <v>44329</v>
      </c>
      <c r="R799" s="40"/>
      <c r="S799" s="40">
        <v>44500</v>
      </c>
      <c r="T799" s="37"/>
      <c r="U799" s="73" t="s">
        <v>47</v>
      </c>
      <c r="V799" s="110">
        <v>7297770</v>
      </c>
      <c r="W799" s="73"/>
      <c r="X799" s="73">
        <v>19735181</v>
      </c>
      <c r="Y799" s="38" t="s">
        <v>42</v>
      </c>
      <c r="Z799" s="38" t="s">
        <v>47</v>
      </c>
      <c r="AA799" s="122" t="s">
        <v>1522</v>
      </c>
      <c r="AB799" s="119"/>
      <c r="AC799" s="42" t="s">
        <v>175</v>
      </c>
      <c r="AD799" s="154" t="s">
        <v>176</v>
      </c>
      <c r="AE799" s="41" t="s">
        <v>75</v>
      </c>
      <c r="AF799" s="158" t="s">
        <v>76</v>
      </c>
    </row>
    <row r="800" spans="1:32 16344:16355" s="76" customFormat="1" ht="19.5" customHeight="1" x14ac:dyDescent="0.2">
      <c r="A800" s="116">
        <v>686</v>
      </c>
      <c r="B800" s="37" t="s">
        <v>33</v>
      </c>
      <c r="C800" s="37" t="s">
        <v>781</v>
      </c>
      <c r="D800" s="37" t="s">
        <v>782</v>
      </c>
      <c r="E800" s="37" t="s">
        <v>169</v>
      </c>
      <c r="F800" s="37" t="s">
        <v>801</v>
      </c>
      <c r="G800" s="37" t="s">
        <v>811</v>
      </c>
      <c r="H800" s="200">
        <f>3500000*6</f>
        <v>21000000</v>
      </c>
      <c r="I800" s="38" t="s">
        <v>818</v>
      </c>
      <c r="J800" s="38" t="s">
        <v>819</v>
      </c>
      <c r="K800" s="37" t="s">
        <v>41</v>
      </c>
      <c r="L800" s="73" t="s">
        <v>80</v>
      </c>
      <c r="M800" s="37" t="s">
        <v>820</v>
      </c>
      <c r="N800" s="37">
        <v>80111600</v>
      </c>
      <c r="O800" s="38" t="s">
        <v>1436</v>
      </c>
      <c r="P800" s="37" t="s">
        <v>1461</v>
      </c>
      <c r="Q800" s="40">
        <v>44359</v>
      </c>
      <c r="R800" s="40"/>
      <c r="S800" s="40">
        <v>44359</v>
      </c>
      <c r="T800" s="37">
        <v>6</v>
      </c>
      <c r="U800" s="41" t="s">
        <v>83</v>
      </c>
      <c r="V800" s="110">
        <v>23100000</v>
      </c>
      <c r="W800" s="41">
        <v>3850000</v>
      </c>
      <c r="X800" s="73">
        <v>23100000</v>
      </c>
      <c r="Y800" s="73" t="s">
        <v>42</v>
      </c>
      <c r="Z800" s="37" t="s">
        <v>42</v>
      </c>
      <c r="AA800" s="38" t="s">
        <v>48</v>
      </c>
      <c r="AB800" s="37"/>
      <c r="AC800" s="42" t="s">
        <v>799</v>
      </c>
      <c r="AD800" s="37" t="s">
        <v>793</v>
      </c>
      <c r="AE800" s="41" t="s">
        <v>1344</v>
      </c>
      <c r="AF800" s="178" t="s">
        <v>76</v>
      </c>
      <c r="XDQ800" s="77"/>
      <c r="XDR800" s="77"/>
      <c r="XDS800" s="77"/>
      <c r="XDT800" s="77"/>
      <c r="XDU800" s="77"/>
      <c r="XDV800" s="77"/>
      <c r="XDW800" s="77"/>
      <c r="XDX800" s="77"/>
      <c r="XDY800" s="77"/>
      <c r="XDZ800" s="77"/>
      <c r="XEA800" s="77"/>
    </row>
    <row r="801" spans="1:32 16345:16355" s="76" customFormat="1" ht="19.5" customHeight="1" x14ac:dyDescent="0.2">
      <c r="A801" s="116">
        <v>687</v>
      </c>
      <c r="B801" s="37" t="s">
        <v>33</v>
      </c>
      <c r="C801" s="37" t="s">
        <v>781</v>
      </c>
      <c r="D801" s="37" t="s">
        <v>782</v>
      </c>
      <c r="E801" s="37" t="s">
        <v>169</v>
      </c>
      <c r="F801" s="37" t="s">
        <v>801</v>
      </c>
      <c r="G801" s="37" t="s">
        <v>811</v>
      </c>
      <c r="H801" s="200">
        <f>8000000*7</f>
        <v>56000000</v>
      </c>
      <c r="I801" s="38" t="s">
        <v>818</v>
      </c>
      <c r="J801" s="38" t="s">
        <v>825</v>
      </c>
      <c r="K801" s="37" t="s">
        <v>41</v>
      </c>
      <c r="L801" s="73" t="s">
        <v>80</v>
      </c>
      <c r="M801" s="37" t="s">
        <v>826</v>
      </c>
      <c r="N801" s="37">
        <v>80111600</v>
      </c>
      <c r="O801" s="39" t="s">
        <v>827</v>
      </c>
      <c r="P801" s="37" t="s">
        <v>82</v>
      </c>
      <c r="Q801" s="40">
        <v>44342</v>
      </c>
      <c r="R801" s="40"/>
      <c r="S801" s="40">
        <v>44342</v>
      </c>
      <c r="T801" s="37">
        <v>7</v>
      </c>
      <c r="U801" s="41" t="s">
        <v>83</v>
      </c>
      <c r="V801" s="201">
        <f>8000000*7</f>
        <v>56000000</v>
      </c>
      <c r="W801" s="41">
        <v>8000000</v>
      </c>
      <c r="X801" s="202">
        <f>8000000*7</f>
        <v>56000000</v>
      </c>
      <c r="Y801" s="73" t="s">
        <v>42</v>
      </c>
      <c r="Z801" s="37" t="s">
        <v>42</v>
      </c>
      <c r="AA801" s="38" t="s">
        <v>48</v>
      </c>
      <c r="AB801" s="37"/>
      <c r="AC801" s="42" t="s">
        <v>799</v>
      </c>
      <c r="AD801" s="37" t="s">
        <v>793</v>
      </c>
      <c r="AE801" s="41" t="s">
        <v>1344</v>
      </c>
      <c r="AF801" s="178" t="s">
        <v>76</v>
      </c>
      <c r="XDQ801" s="77"/>
      <c r="XDR801" s="77"/>
      <c r="XDS801" s="77"/>
      <c r="XDT801" s="77"/>
      <c r="XDU801" s="77"/>
      <c r="XDV801" s="77"/>
      <c r="XDW801" s="77"/>
      <c r="XDX801" s="77"/>
      <c r="XDY801" s="77"/>
      <c r="XDZ801" s="77"/>
      <c r="XEA801" s="77"/>
    </row>
    <row r="802" spans="1:32 16345:16355" s="76" customFormat="1" ht="19.5" customHeight="1" x14ac:dyDescent="0.2">
      <c r="A802" s="116">
        <v>688</v>
      </c>
      <c r="B802" s="37" t="s">
        <v>33</v>
      </c>
      <c r="C802" s="37" t="s">
        <v>781</v>
      </c>
      <c r="D802" s="37" t="s">
        <v>782</v>
      </c>
      <c r="E802" s="37" t="s">
        <v>169</v>
      </c>
      <c r="F802" s="37" t="s">
        <v>801</v>
      </c>
      <c r="G802" s="37" t="s">
        <v>811</v>
      </c>
      <c r="H802" s="200">
        <f>4000000*4</f>
        <v>16000000</v>
      </c>
      <c r="I802" s="38" t="s">
        <v>818</v>
      </c>
      <c r="J802" s="38" t="s">
        <v>834</v>
      </c>
      <c r="K802" s="37" t="s">
        <v>41</v>
      </c>
      <c r="L802" s="73" t="s">
        <v>80</v>
      </c>
      <c r="M802" s="37" t="s">
        <v>835</v>
      </c>
      <c r="N802" s="37">
        <v>80111600</v>
      </c>
      <c r="O802" s="39" t="s">
        <v>836</v>
      </c>
      <c r="P802" s="37" t="s">
        <v>82</v>
      </c>
      <c r="Q802" s="40">
        <v>44426</v>
      </c>
      <c r="R802" s="40"/>
      <c r="S802" s="40">
        <v>44426</v>
      </c>
      <c r="T802" s="37">
        <v>4</v>
      </c>
      <c r="U802" s="41" t="s">
        <v>83</v>
      </c>
      <c r="V802" s="201">
        <f>4000000*4</f>
        <v>16000000</v>
      </c>
      <c r="W802" s="41">
        <v>4000000</v>
      </c>
      <c r="X802" s="202">
        <f>4000000*4</f>
        <v>16000000</v>
      </c>
      <c r="Y802" s="73" t="s">
        <v>42</v>
      </c>
      <c r="Z802" s="37" t="s">
        <v>42</v>
      </c>
      <c r="AA802" s="38" t="s">
        <v>48</v>
      </c>
      <c r="AB802" s="37"/>
      <c r="AC802" s="42" t="s">
        <v>799</v>
      </c>
      <c r="AD802" s="37" t="s">
        <v>793</v>
      </c>
      <c r="AE802" s="41" t="s">
        <v>1344</v>
      </c>
      <c r="AF802" s="158" t="s">
        <v>76</v>
      </c>
      <c r="XDQ802" s="77"/>
      <c r="XDR802" s="77"/>
      <c r="XDS802" s="77"/>
      <c r="XDT802" s="77"/>
      <c r="XDU802" s="77"/>
      <c r="XDV802" s="77"/>
      <c r="XDW802" s="77"/>
      <c r="XDX802" s="77"/>
      <c r="XDY802" s="77"/>
      <c r="XDZ802" s="77"/>
      <c r="XEA802" s="77"/>
    </row>
    <row r="803" spans="1:32 16345:16355" s="76" customFormat="1" ht="19.5" customHeight="1" x14ac:dyDescent="0.2">
      <c r="A803" s="116">
        <v>689</v>
      </c>
      <c r="B803" s="37" t="s">
        <v>33</v>
      </c>
      <c r="C803" s="37" t="s">
        <v>781</v>
      </c>
      <c r="D803" s="37" t="s">
        <v>782</v>
      </c>
      <c r="E803" s="37" t="s">
        <v>169</v>
      </c>
      <c r="F803" s="37" t="s">
        <v>801</v>
      </c>
      <c r="G803" s="37" t="s">
        <v>811</v>
      </c>
      <c r="H803" s="203">
        <v>13400000</v>
      </c>
      <c r="I803" s="38" t="s">
        <v>818</v>
      </c>
      <c r="J803" s="38" t="s">
        <v>837</v>
      </c>
      <c r="K803" s="37" t="s">
        <v>41</v>
      </c>
      <c r="L803" s="73" t="s">
        <v>80</v>
      </c>
      <c r="M803" s="37" t="s">
        <v>838</v>
      </c>
      <c r="N803" s="37">
        <v>80111600</v>
      </c>
      <c r="O803" s="38" t="s">
        <v>839</v>
      </c>
      <c r="P803" s="37" t="s">
        <v>1461</v>
      </c>
      <c r="Q803" s="40">
        <v>44424</v>
      </c>
      <c r="R803" s="40"/>
      <c r="S803" s="40">
        <v>44424</v>
      </c>
      <c r="T803" s="37">
        <v>4</v>
      </c>
      <c r="U803" s="41" t="s">
        <v>83</v>
      </c>
      <c r="V803" s="201">
        <v>13400000</v>
      </c>
      <c r="W803" s="41">
        <v>3500000</v>
      </c>
      <c r="X803" s="202">
        <v>13400000</v>
      </c>
      <c r="Y803" s="73" t="s">
        <v>42</v>
      </c>
      <c r="Z803" s="37" t="s">
        <v>42</v>
      </c>
      <c r="AA803" s="38" t="s">
        <v>48</v>
      </c>
      <c r="AB803" s="37"/>
      <c r="AC803" s="42" t="s">
        <v>799</v>
      </c>
      <c r="AD803" s="37" t="s">
        <v>793</v>
      </c>
      <c r="AE803" s="41" t="s">
        <v>1344</v>
      </c>
      <c r="AF803" s="158" t="s">
        <v>76</v>
      </c>
      <c r="XDQ803" s="77"/>
      <c r="XDR803" s="77"/>
      <c r="XDS803" s="77"/>
      <c r="XDT803" s="77"/>
      <c r="XDU803" s="77"/>
      <c r="XDV803" s="77"/>
      <c r="XDW803" s="77"/>
      <c r="XDX803" s="77"/>
      <c r="XDY803" s="77"/>
      <c r="XDZ803" s="77"/>
      <c r="XEA803" s="77"/>
    </row>
    <row r="804" spans="1:32 16345:16355" s="76" customFormat="1" ht="19.5" customHeight="1" x14ac:dyDescent="0.2">
      <c r="A804" s="116">
        <v>700</v>
      </c>
      <c r="B804" s="37" t="s">
        <v>33</v>
      </c>
      <c r="C804" s="37" t="s">
        <v>781</v>
      </c>
      <c r="D804" s="37" t="s">
        <v>782</v>
      </c>
      <c r="E804" s="37" t="s">
        <v>169</v>
      </c>
      <c r="F804" s="37" t="s">
        <v>812</v>
      </c>
      <c r="G804" s="37" t="s">
        <v>813</v>
      </c>
      <c r="H804" s="203">
        <f>2450000*7</f>
        <v>17150000</v>
      </c>
      <c r="I804" s="38" t="s">
        <v>1499</v>
      </c>
      <c r="J804" s="38" t="s">
        <v>866</v>
      </c>
      <c r="K804" s="37" t="s">
        <v>41</v>
      </c>
      <c r="L804" s="73" t="s">
        <v>80</v>
      </c>
      <c r="M804" s="37" t="s">
        <v>867</v>
      </c>
      <c r="N804" s="37">
        <v>80111600</v>
      </c>
      <c r="O804" s="39" t="s">
        <v>868</v>
      </c>
      <c r="P804" s="37"/>
      <c r="Q804" s="40">
        <v>44342</v>
      </c>
      <c r="R804" s="40"/>
      <c r="S804" s="40">
        <v>44342</v>
      </c>
      <c r="T804" s="37">
        <v>6</v>
      </c>
      <c r="U804" s="41" t="s">
        <v>83</v>
      </c>
      <c r="V804" s="201">
        <v>14900000</v>
      </c>
      <c r="W804" s="41">
        <v>3200000</v>
      </c>
      <c r="X804" s="202">
        <v>14900000</v>
      </c>
      <c r="Y804" s="73" t="s">
        <v>42</v>
      </c>
      <c r="Z804" s="37" t="s">
        <v>42</v>
      </c>
      <c r="AA804" s="38" t="s">
        <v>48</v>
      </c>
      <c r="AB804" s="37"/>
      <c r="AC804" s="42" t="s">
        <v>799</v>
      </c>
      <c r="AD804" s="37" t="s">
        <v>793</v>
      </c>
      <c r="AE804" s="41" t="s">
        <v>1344</v>
      </c>
      <c r="AF804" s="37" t="s">
        <v>76</v>
      </c>
      <c r="XDQ804" s="77"/>
      <c r="XDR804" s="77"/>
      <c r="XDS804" s="77"/>
      <c r="XDT804" s="77"/>
      <c r="XDU804" s="77"/>
      <c r="XDV804" s="77"/>
      <c r="XDW804" s="77"/>
      <c r="XDX804" s="77"/>
      <c r="XDY804" s="77"/>
      <c r="XDZ804" s="77"/>
      <c r="XEA804" s="77"/>
    </row>
    <row r="805" spans="1:32 16345:16355" s="76" customFormat="1" ht="19.5" customHeight="1" x14ac:dyDescent="0.2">
      <c r="A805" s="116">
        <v>701</v>
      </c>
      <c r="B805" s="37" t="s">
        <v>33</v>
      </c>
      <c r="C805" s="37" t="s">
        <v>781</v>
      </c>
      <c r="D805" s="37" t="s">
        <v>782</v>
      </c>
      <c r="E805" s="37" t="s">
        <v>169</v>
      </c>
      <c r="F805" s="37" t="s">
        <v>812</v>
      </c>
      <c r="G805" s="37" t="s">
        <v>813</v>
      </c>
      <c r="H805" s="204">
        <f>2750000*4</f>
        <v>11000000</v>
      </c>
      <c r="I805" s="38" t="s">
        <v>1499</v>
      </c>
      <c r="J805" s="38" t="s">
        <v>869</v>
      </c>
      <c r="K805" s="37" t="s">
        <v>41</v>
      </c>
      <c r="L805" s="73" t="s">
        <v>80</v>
      </c>
      <c r="M805" s="37" t="s">
        <v>870</v>
      </c>
      <c r="N805" s="37">
        <v>80111600</v>
      </c>
      <c r="O805" s="38" t="s">
        <v>868</v>
      </c>
      <c r="P805" s="37"/>
      <c r="Q805" s="40">
        <v>44432</v>
      </c>
      <c r="R805" s="40"/>
      <c r="S805" s="40">
        <v>44432</v>
      </c>
      <c r="T805" s="37">
        <v>4</v>
      </c>
      <c r="U805" s="41" t="s">
        <v>83</v>
      </c>
      <c r="V805" s="205">
        <f>2750000*4</f>
        <v>11000000</v>
      </c>
      <c r="W805" s="41">
        <v>2750000</v>
      </c>
      <c r="X805" s="206">
        <f>2750000*4</f>
        <v>11000000</v>
      </c>
      <c r="Y805" s="73" t="s">
        <v>42</v>
      </c>
      <c r="Z805" s="37" t="s">
        <v>42</v>
      </c>
      <c r="AA805" s="38" t="s">
        <v>48</v>
      </c>
      <c r="AB805" s="37">
        <v>616</v>
      </c>
      <c r="AC805" s="42" t="s">
        <v>799</v>
      </c>
      <c r="AD805" s="37" t="s">
        <v>793</v>
      </c>
      <c r="AE805" s="41" t="s">
        <v>1344</v>
      </c>
      <c r="AF805" s="37" t="s">
        <v>76</v>
      </c>
      <c r="XDQ805" s="77"/>
      <c r="XDR805" s="77"/>
      <c r="XDS805" s="77"/>
      <c r="XDT805" s="77"/>
      <c r="XDU805" s="77"/>
      <c r="XDV805" s="77"/>
      <c r="XDW805" s="77"/>
      <c r="XDX805" s="77"/>
      <c r="XDY805" s="77"/>
      <c r="XDZ805" s="77"/>
      <c r="XEA805" s="77"/>
    </row>
    <row r="806" spans="1:32 16345:16355" s="76" customFormat="1" ht="19.5" customHeight="1" x14ac:dyDescent="0.2">
      <c r="A806" s="116">
        <v>702</v>
      </c>
      <c r="B806" s="37" t="s">
        <v>33</v>
      </c>
      <c r="C806" s="37" t="s">
        <v>781</v>
      </c>
      <c r="D806" s="37" t="s">
        <v>782</v>
      </c>
      <c r="E806" s="37" t="s">
        <v>169</v>
      </c>
      <c r="F806" s="37" t="s">
        <v>812</v>
      </c>
      <c r="G806" s="37" t="s">
        <v>813</v>
      </c>
      <c r="H806" s="204">
        <v>11000000</v>
      </c>
      <c r="I806" s="38" t="s">
        <v>1499</v>
      </c>
      <c r="J806" s="38" t="s">
        <v>869</v>
      </c>
      <c r="K806" s="37" t="s">
        <v>41</v>
      </c>
      <c r="L806" s="73" t="s">
        <v>80</v>
      </c>
      <c r="M806" s="37" t="s">
        <v>870</v>
      </c>
      <c r="N806" s="37">
        <v>80111600</v>
      </c>
      <c r="O806" s="38" t="s">
        <v>868</v>
      </c>
      <c r="P806" s="37"/>
      <c r="Q806" s="40">
        <v>44444</v>
      </c>
      <c r="R806" s="40"/>
      <c r="S806" s="40">
        <v>44444</v>
      </c>
      <c r="T806" s="37">
        <v>4</v>
      </c>
      <c r="U806" s="41" t="s">
        <v>83</v>
      </c>
      <c r="V806" s="205">
        <v>11000000</v>
      </c>
      <c r="W806" s="41">
        <v>2750000</v>
      </c>
      <c r="X806" s="206">
        <v>11000000</v>
      </c>
      <c r="Y806" s="73" t="s">
        <v>42</v>
      </c>
      <c r="Z806" s="37" t="s">
        <v>42</v>
      </c>
      <c r="AA806" s="38" t="s">
        <v>48</v>
      </c>
      <c r="AB806" s="37"/>
      <c r="AC806" s="42" t="s">
        <v>799</v>
      </c>
      <c r="AD806" s="37" t="s">
        <v>793</v>
      </c>
      <c r="AE806" s="41" t="s">
        <v>1344</v>
      </c>
      <c r="AF806" s="37" t="s">
        <v>76</v>
      </c>
      <c r="XDQ806" s="77"/>
      <c r="XDR806" s="77"/>
      <c r="XDS806" s="77"/>
      <c r="XDT806" s="77"/>
      <c r="XDU806" s="77"/>
      <c r="XDV806" s="77"/>
      <c r="XDW806" s="77"/>
      <c r="XDX806" s="77"/>
      <c r="XDY806" s="77"/>
      <c r="XDZ806" s="77"/>
      <c r="XEA806" s="77"/>
    </row>
    <row r="807" spans="1:32 16345:16355" s="76" customFormat="1" ht="19.5" customHeight="1" x14ac:dyDescent="0.2">
      <c r="A807" s="116">
        <v>703</v>
      </c>
      <c r="B807" s="37" t="s">
        <v>33</v>
      </c>
      <c r="C807" s="37" t="s">
        <v>781</v>
      </c>
      <c r="D807" s="37" t="s">
        <v>782</v>
      </c>
      <c r="E807" s="37" t="s">
        <v>169</v>
      </c>
      <c r="F807" s="37" t="s">
        <v>812</v>
      </c>
      <c r="G807" s="37" t="s">
        <v>813</v>
      </c>
      <c r="H807" s="92">
        <v>17150000</v>
      </c>
      <c r="I807" s="38" t="s">
        <v>1499</v>
      </c>
      <c r="J807" s="38" t="s">
        <v>869</v>
      </c>
      <c r="K807" s="37" t="s">
        <v>41</v>
      </c>
      <c r="L807" s="73" t="s">
        <v>80</v>
      </c>
      <c r="M807" s="37" t="s">
        <v>870</v>
      </c>
      <c r="N807" s="37">
        <v>80111600</v>
      </c>
      <c r="O807" s="38" t="s">
        <v>868</v>
      </c>
      <c r="P807" s="37"/>
      <c r="Q807" s="40">
        <v>44350</v>
      </c>
      <c r="R807" s="40"/>
      <c r="S807" s="40">
        <v>44350</v>
      </c>
      <c r="T807" s="37">
        <v>7</v>
      </c>
      <c r="U807" s="41" t="s">
        <v>83</v>
      </c>
      <c r="V807" s="201">
        <f>2450000*7</f>
        <v>17150000</v>
      </c>
      <c r="W807" s="41">
        <v>2450000</v>
      </c>
      <c r="X807" s="202">
        <f>2450000*7</f>
        <v>17150000</v>
      </c>
      <c r="Y807" s="73" t="s">
        <v>42</v>
      </c>
      <c r="Z807" s="37" t="s">
        <v>42</v>
      </c>
      <c r="AA807" s="38" t="s">
        <v>48</v>
      </c>
      <c r="AB807" s="37"/>
      <c r="AC807" s="42" t="s">
        <v>799</v>
      </c>
      <c r="AD807" s="37" t="s">
        <v>793</v>
      </c>
      <c r="AE807" s="41" t="s">
        <v>1344</v>
      </c>
      <c r="AF807" s="37" t="s">
        <v>76</v>
      </c>
      <c r="XDQ807" s="77"/>
      <c r="XDR807" s="77"/>
      <c r="XDS807" s="77"/>
      <c r="XDT807" s="77"/>
      <c r="XDU807" s="77"/>
      <c r="XDV807" s="77"/>
      <c r="XDW807" s="77"/>
      <c r="XDX807" s="77"/>
      <c r="XDY807" s="77"/>
      <c r="XDZ807" s="77"/>
      <c r="XEA807" s="77"/>
    </row>
    <row r="808" spans="1:32 16345:16355" s="76" customFormat="1" ht="19.5" customHeight="1" x14ac:dyDescent="0.2">
      <c r="A808" s="116">
        <v>704</v>
      </c>
      <c r="B808" s="37" t="s">
        <v>33</v>
      </c>
      <c r="C808" s="37" t="s">
        <v>781</v>
      </c>
      <c r="D808" s="37" t="s">
        <v>782</v>
      </c>
      <c r="E808" s="37" t="s">
        <v>169</v>
      </c>
      <c r="F808" s="37" t="s">
        <v>812</v>
      </c>
      <c r="G808" s="37" t="s">
        <v>813</v>
      </c>
      <c r="H808" s="200">
        <f>1800000*7</f>
        <v>12600000</v>
      </c>
      <c r="I808" s="38" t="s">
        <v>1499</v>
      </c>
      <c r="J808" s="38" t="s">
        <v>869</v>
      </c>
      <c r="K808" s="37" t="s">
        <v>41</v>
      </c>
      <c r="L808" s="73" t="s">
        <v>80</v>
      </c>
      <c r="M808" s="37" t="s">
        <v>870</v>
      </c>
      <c r="N808" s="37">
        <v>80111600</v>
      </c>
      <c r="O808" s="39" t="s">
        <v>868</v>
      </c>
      <c r="P808" s="37"/>
      <c r="Q808" s="40">
        <v>44350</v>
      </c>
      <c r="R808" s="40"/>
      <c r="S808" s="40">
        <v>44350</v>
      </c>
      <c r="T808" s="37">
        <v>7</v>
      </c>
      <c r="U808" s="41" t="s">
        <v>83</v>
      </c>
      <c r="V808" s="201">
        <f>1800000*7</f>
        <v>12600000</v>
      </c>
      <c r="W808" s="41">
        <v>1800000</v>
      </c>
      <c r="X808" s="202">
        <f>1800000*7</f>
        <v>12600000</v>
      </c>
      <c r="Y808" s="73" t="s">
        <v>42</v>
      </c>
      <c r="Z808" s="37" t="s">
        <v>42</v>
      </c>
      <c r="AA808" s="38" t="s">
        <v>48</v>
      </c>
      <c r="AB808" s="37">
        <v>620</v>
      </c>
      <c r="AC808" s="42" t="s">
        <v>799</v>
      </c>
      <c r="AD808" s="37" t="s">
        <v>793</v>
      </c>
      <c r="AE808" s="41" t="s">
        <v>1344</v>
      </c>
      <c r="AF808" s="37" t="s">
        <v>76</v>
      </c>
      <c r="XDQ808" s="77"/>
      <c r="XDR808" s="77"/>
      <c r="XDS808" s="77"/>
      <c r="XDT808" s="77"/>
      <c r="XDU808" s="77"/>
      <c r="XDV808" s="77"/>
      <c r="XDW808" s="77"/>
      <c r="XDX808" s="77"/>
      <c r="XDY808" s="77"/>
      <c r="XDZ808" s="77"/>
      <c r="XEA808" s="77"/>
    </row>
    <row r="809" spans="1:32 16345:16355" ht="19.5" customHeight="1" x14ac:dyDescent="0.2">
      <c r="A809" s="116">
        <v>705</v>
      </c>
      <c r="B809" s="37" t="s">
        <v>33</v>
      </c>
      <c r="C809" s="37" t="s">
        <v>781</v>
      </c>
      <c r="D809" s="37" t="s">
        <v>782</v>
      </c>
      <c r="E809" s="37" t="s">
        <v>169</v>
      </c>
      <c r="F809" s="37" t="s">
        <v>812</v>
      </c>
      <c r="G809" s="37" t="s">
        <v>813</v>
      </c>
      <c r="H809" s="207">
        <f>2450000*2</f>
        <v>4900000</v>
      </c>
      <c r="I809" s="38" t="s">
        <v>1499</v>
      </c>
      <c r="J809" s="38" t="s">
        <v>869</v>
      </c>
      <c r="K809" s="37" t="s">
        <v>41</v>
      </c>
      <c r="L809" s="73" t="s">
        <v>80</v>
      </c>
      <c r="M809" s="37" t="s">
        <v>870</v>
      </c>
      <c r="N809" s="37">
        <v>80111600</v>
      </c>
      <c r="O809" s="39" t="s">
        <v>868</v>
      </c>
      <c r="P809" s="37"/>
      <c r="Q809" s="40">
        <v>44496</v>
      </c>
      <c r="R809" s="40"/>
      <c r="S809" s="40">
        <v>44496</v>
      </c>
      <c r="T809" s="37">
        <v>2</v>
      </c>
      <c r="U809" s="41" t="s">
        <v>83</v>
      </c>
      <c r="V809" s="205">
        <f>2450000*2</f>
        <v>4900000</v>
      </c>
      <c r="W809" s="41">
        <v>2450000</v>
      </c>
      <c r="X809" s="206">
        <f>2450000*2</f>
        <v>4900000</v>
      </c>
      <c r="Y809" s="73" t="s">
        <v>42</v>
      </c>
      <c r="Z809" s="37" t="s">
        <v>42</v>
      </c>
      <c r="AA809" s="38" t="s">
        <v>48</v>
      </c>
      <c r="AB809" s="37">
        <v>621</v>
      </c>
      <c r="AC809" s="42" t="s">
        <v>799</v>
      </c>
      <c r="AD809" s="37" t="s">
        <v>793</v>
      </c>
      <c r="AE809" s="41" t="s">
        <v>1344</v>
      </c>
      <c r="AF809" s="37" t="s">
        <v>76</v>
      </c>
    </row>
    <row r="810" spans="1:32 16345:16355" ht="19.5" customHeight="1" x14ac:dyDescent="0.2">
      <c r="A810" s="116">
        <v>706</v>
      </c>
      <c r="B810" s="37" t="s">
        <v>33</v>
      </c>
      <c r="C810" s="37" t="s">
        <v>781</v>
      </c>
      <c r="D810" s="37" t="s">
        <v>782</v>
      </c>
      <c r="E810" s="37" t="s">
        <v>169</v>
      </c>
      <c r="F810" s="37" t="s">
        <v>812</v>
      </c>
      <c r="G810" s="37" t="s">
        <v>813</v>
      </c>
      <c r="H810" s="204">
        <f>5500000*4</f>
        <v>22000000</v>
      </c>
      <c r="I810" s="38" t="s">
        <v>1499</v>
      </c>
      <c r="J810" s="38" t="s">
        <v>871</v>
      </c>
      <c r="K810" s="37" t="s">
        <v>41</v>
      </c>
      <c r="L810" s="73" t="s">
        <v>80</v>
      </c>
      <c r="M810" s="37" t="s">
        <v>872</v>
      </c>
      <c r="N810" s="37">
        <v>80111600</v>
      </c>
      <c r="O810" s="39" t="s">
        <v>873</v>
      </c>
      <c r="P810" s="37"/>
      <c r="Q810" s="40">
        <v>44444</v>
      </c>
      <c r="R810" s="40"/>
      <c r="S810" s="40">
        <v>44444</v>
      </c>
      <c r="T810" s="37">
        <v>4</v>
      </c>
      <c r="U810" s="41" t="s">
        <v>83</v>
      </c>
      <c r="V810" s="205">
        <f>5500000*4</f>
        <v>22000000</v>
      </c>
      <c r="W810" s="41">
        <v>5500000</v>
      </c>
      <c r="X810" s="206">
        <f>5500000*4</f>
        <v>22000000</v>
      </c>
      <c r="Y810" s="73" t="s">
        <v>42</v>
      </c>
      <c r="Z810" s="37" t="s">
        <v>42</v>
      </c>
      <c r="AA810" s="38" t="s">
        <v>48</v>
      </c>
      <c r="AB810" s="37">
        <v>622</v>
      </c>
      <c r="AC810" s="42" t="s">
        <v>799</v>
      </c>
      <c r="AD810" s="37" t="s">
        <v>793</v>
      </c>
      <c r="AE810" s="41" t="s">
        <v>1344</v>
      </c>
      <c r="AF810" s="37" t="s">
        <v>76</v>
      </c>
    </row>
    <row r="811" spans="1:32 16345:16355" ht="19.5" customHeight="1" x14ac:dyDescent="0.2">
      <c r="A811" s="116">
        <v>707</v>
      </c>
      <c r="B811" s="37" t="s">
        <v>33</v>
      </c>
      <c r="C811" s="37" t="s">
        <v>781</v>
      </c>
      <c r="D811" s="37" t="s">
        <v>782</v>
      </c>
      <c r="E811" s="37" t="s">
        <v>169</v>
      </c>
      <c r="F811" s="37" t="s">
        <v>812</v>
      </c>
      <c r="G811" s="37" t="s">
        <v>813</v>
      </c>
      <c r="H811" s="207">
        <f>4500000*5</f>
        <v>22500000</v>
      </c>
      <c r="I811" s="38" t="s">
        <v>1499</v>
      </c>
      <c r="J811" s="38" t="s">
        <v>874</v>
      </c>
      <c r="K811" s="37" t="s">
        <v>41</v>
      </c>
      <c r="L811" s="73" t="s">
        <v>80</v>
      </c>
      <c r="M811" s="37" t="s">
        <v>875</v>
      </c>
      <c r="N811" s="37">
        <v>80111600</v>
      </c>
      <c r="O811" s="39" t="s">
        <v>873</v>
      </c>
      <c r="P811" s="37"/>
      <c r="Q811" s="40">
        <v>44396</v>
      </c>
      <c r="R811" s="40"/>
      <c r="S811" s="40">
        <v>44396</v>
      </c>
      <c r="T811" s="37">
        <v>5</v>
      </c>
      <c r="U811" s="41" t="s">
        <v>83</v>
      </c>
      <c r="V811" s="205">
        <f>4500000*5</f>
        <v>22500000</v>
      </c>
      <c r="W811" s="41">
        <v>4500000</v>
      </c>
      <c r="X811" s="206">
        <v>22000000</v>
      </c>
      <c r="Y811" s="73" t="s">
        <v>42</v>
      </c>
      <c r="Z811" s="37" t="s">
        <v>42</v>
      </c>
      <c r="AA811" s="38" t="s">
        <v>48</v>
      </c>
      <c r="AB811" s="37">
        <v>624</v>
      </c>
      <c r="AC811" s="42" t="s">
        <v>799</v>
      </c>
      <c r="AD811" s="37" t="s">
        <v>793</v>
      </c>
      <c r="AE811" s="41" t="s">
        <v>1344</v>
      </c>
      <c r="AF811" s="37" t="s">
        <v>76</v>
      </c>
    </row>
    <row r="812" spans="1:32 16345:16355" ht="19.5" customHeight="1" x14ac:dyDescent="0.2">
      <c r="A812" s="116">
        <v>708</v>
      </c>
      <c r="B812" s="37" t="s">
        <v>33</v>
      </c>
      <c r="C812" s="37" t="s">
        <v>781</v>
      </c>
      <c r="D812" s="37" t="s">
        <v>782</v>
      </c>
      <c r="E812" s="37" t="s">
        <v>169</v>
      </c>
      <c r="F812" s="37" t="s">
        <v>812</v>
      </c>
      <c r="G812" s="37" t="s">
        <v>813</v>
      </c>
      <c r="H812" s="92">
        <v>35000000</v>
      </c>
      <c r="I812" s="38" t="s">
        <v>818</v>
      </c>
      <c r="J812" s="38" t="s">
        <v>1439</v>
      </c>
      <c r="K812" s="37" t="s">
        <v>41</v>
      </c>
      <c r="L812" s="73" t="s">
        <v>80</v>
      </c>
      <c r="M812" s="37" t="s">
        <v>1440</v>
      </c>
      <c r="N812" s="37">
        <v>80111600</v>
      </c>
      <c r="O812" s="38" t="s">
        <v>1438</v>
      </c>
      <c r="P812" s="37"/>
      <c r="Q812" s="40">
        <v>44348</v>
      </c>
      <c r="R812" s="40"/>
      <c r="S812" s="40">
        <v>44348</v>
      </c>
      <c r="T812" s="37">
        <v>7</v>
      </c>
      <c r="U812" s="41" t="s">
        <v>83</v>
      </c>
      <c r="V812" s="110">
        <v>35000000</v>
      </c>
      <c r="W812" s="41">
        <v>5000000</v>
      </c>
      <c r="X812" s="73">
        <v>35000000</v>
      </c>
      <c r="Y812" s="73" t="s">
        <v>42</v>
      </c>
      <c r="Z812" s="37" t="s">
        <v>42</v>
      </c>
      <c r="AA812" s="38" t="s">
        <v>48</v>
      </c>
      <c r="AB812" s="37">
        <v>625</v>
      </c>
      <c r="AC812" s="42" t="s">
        <v>799</v>
      </c>
      <c r="AD812" s="37" t="s">
        <v>793</v>
      </c>
      <c r="AE812" s="41" t="s">
        <v>1344</v>
      </c>
      <c r="AF812" s="37" t="s">
        <v>76</v>
      </c>
    </row>
    <row r="813" spans="1:32 16345:16355" s="76" customFormat="1" ht="19.5" customHeight="1" x14ac:dyDescent="0.2">
      <c r="A813" s="116">
        <v>709</v>
      </c>
      <c r="B813" s="37" t="s">
        <v>33</v>
      </c>
      <c r="C813" s="37" t="s">
        <v>781</v>
      </c>
      <c r="D813" s="37" t="s">
        <v>782</v>
      </c>
      <c r="E813" s="37" t="s">
        <v>169</v>
      </c>
      <c r="F813" s="37" t="s">
        <v>812</v>
      </c>
      <c r="G813" s="37" t="s">
        <v>813</v>
      </c>
      <c r="H813" s="200">
        <f>5500000/2</f>
        <v>2750000</v>
      </c>
      <c r="I813" s="38" t="s">
        <v>876</v>
      </c>
      <c r="J813" s="38" t="s">
        <v>877</v>
      </c>
      <c r="K813" s="37" t="s">
        <v>41</v>
      </c>
      <c r="L813" s="73" t="s">
        <v>80</v>
      </c>
      <c r="M813" s="37" t="s">
        <v>878</v>
      </c>
      <c r="N813" s="37">
        <v>80111600</v>
      </c>
      <c r="O813" s="38" t="s">
        <v>879</v>
      </c>
      <c r="P813" s="37"/>
      <c r="Q813" s="40">
        <v>44541</v>
      </c>
      <c r="R813" s="40"/>
      <c r="S813" s="40">
        <v>44541</v>
      </c>
      <c r="T813" s="37">
        <v>1</v>
      </c>
      <c r="U813" s="41" t="s">
        <v>83</v>
      </c>
      <c r="V813" s="201">
        <f>5500000/2</f>
        <v>2750000</v>
      </c>
      <c r="W813" s="208">
        <f>5500000/2</f>
        <v>2750000</v>
      </c>
      <c r="X813" s="202">
        <f>5500000/2</f>
        <v>2750000</v>
      </c>
      <c r="Y813" s="73" t="s">
        <v>42</v>
      </c>
      <c r="Z813" s="37" t="s">
        <v>42</v>
      </c>
      <c r="AA813" s="38" t="s">
        <v>48</v>
      </c>
      <c r="AB813" s="37">
        <v>626</v>
      </c>
      <c r="AC813" s="42" t="s">
        <v>799</v>
      </c>
      <c r="AD813" s="37" t="s">
        <v>793</v>
      </c>
      <c r="AE813" s="41" t="s">
        <v>1344</v>
      </c>
      <c r="AF813" s="37" t="s">
        <v>76</v>
      </c>
      <c r="XDQ813" s="77"/>
      <c r="XDR813" s="77"/>
      <c r="XDS813" s="77"/>
      <c r="XDT813" s="77"/>
      <c r="XDU813" s="77"/>
      <c r="XDV813" s="77"/>
      <c r="XDW813" s="77"/>
      <c r="XDX813" s="77"/>
      <c r="XDY813" s="77"/>
      <c r="XDZ813" s="77"/>
      <c r="XEA813" s="77"/>
    </row>
    <row r="814" spans="1:32 16345:16355" s="76" customFormat="1" ht="19.5" customHeight="1" x14ac:dyDescent="0.2">
      <c r="A814" s="116">
        <v>710</v>
      </c>
      <c r="B814" s="37" t="s">
        <v>33</v>
      </c>
      <c r="C814" s="37" t="s">
        <v>781</v>
      </c>
      <c r="D814" s="37" t="s">
        <v>782</v>
      </c>
      <c r="E814" s="37" t="s">
        <v>169</v>
      </c>
      <c r="F814" s="37" t="s">
        <v>812</v>
      </c>
      <c r="G814" s="37" t="s">
        <v>813</v>
      </c>
      <c r="H814" s="204">
        <f>4700000*4</f>
        <v>18800000</v>
      </c>
      <c r="I814" s="38" t="s">
        <v>876</v>
      </c>
      <c r="J814" s="38" t="s">
        <v>880</v>
      </c>
      <c r="K814" s="37" t="s">
        <v>41</v>
      </c>
      <c r="L814" s="73" t="s">
        <v>80</v>
      </c>
      <c r="M814" s="37" t="s">
        <v>878</v>
      </c>
      <c r="N814" s="37">
        <v>80111600</v>
      </c>
      <c r="O814" s="38" t="s">
        <v>879</v>
      </c>
      <c r="P814" s="37"/>
      <c r="Q814" s="40">
        <v>44426</v>
      </c>
      <c r="R814" s="40"/>
      <c r="S814" s="40">
        <v>44426</v>
      </c>
      <c r="T814" s="37">
        <v>4</v>
      </c>
      <c r="U814" s="41" t="s">
        <v>83</v>
      </c>
      <c r="V814" s="205">
        <f>4700000*4</f>
        <v>18800000</v>
      </c>
      <c r="W814" s="41">
        <v>4700000</v>
      </c>
      <c r="X814" s="206">
        <f>4700000*4</f>
        <v>18800000</v>
      </c>
      <c r="Y814" s="73" t="s">
        <v>42</v>
      </c>
      <c r="Z814" s="37" t="s">
        <v>42</v>
      </c>
      <c r="AA814" s="38" t="s">
        <v>48</v>
      </c>
      <c r="AB814" s="37">
        <v>627</v>
      </c>
      <c r="AC814" s="42" t="s">
        <v>799</v>
      </c>
      <c r="AD814" s="37" t="s">
        <v>793</v>
      </c>
      <c r="AE814" s="41" t="s">
        <v>1344</v>
      </c>
      <c r="AF814" s="37" t="s">
        <v>76</v>
      </c>
      <c r="XDQ814" s="77"/>
      <c r="XDR814" s="77"/>
      <c r="XDS814" s="77"/>
      <c r="XDT814" s="77"/>
      <c r="XDU814" s="77"/>
      <c r="XDV814" s="77"/>
      <c r="XDW814" s="77"/>
      <c r="XDX814" s="77"/>
      <c r="XDY814" s="77"/>
      <c r="XDZ814" s="77"/>
      <c r="XEA814" s="77"/>
    </row>
    <row r="815" spans="1:32 16345:16355" s="76" customFormat="1" ht="19.5" customHeight="1" x14ac:dyDescent="0.2">
      <c r="A815" s="116">
        <v>711</v>
      </c>
      <c r="B815" s="37" t="s">
        <v>33</v>
      </c>
      <c r="C815" s="37" t="s">
        <v>781</v>
      </c>
      <c r="D815" s="37" t="s">
        <v>782</v>
      </c>
      <c r="E815" s="37" t="s">
        <v>169</v>
      </c>
      <c r="F815" s="37" t="s">
        <v>812</v>
      </c>
      <c r="G815" s="37" t="s">
        <v>813</v>
      </c>
      <c r="H815" s="207">
        <f>4700000*2.5</f>
        <v>11750000</v>
      </c>
      <c r="I815" s="38" t="s">
        <v>876</v>
      </c>
      <c r="J815" s="37" t="s">
        <v>880</v>
      </c>
      <c r="K815" s="37" t="s">
        <v>41</v>
      </c>
      <c r="L815" s="73" t="s">
        <v>80</v>
      </c>
      <c r="M815" s="37" t="s">
        <v>878</v>
      </c>
      <c r="N815" s="37">
        <v>80111600</v>
      </c>
      <c r="O815" s="38" t="s">
        <v>879</v>
      </c>
      <c r="P815" s="37"/>
      <c r="Q815" s="209">
        <v>44482</v>
      </c>
      <c r="R815" s="40"/>
      <c r="S815" s="209">
        <v>44482</v>
      </c>
      <c r="T815" s="37">
        <v>2.5</v>
      </c>
      <c r="U815" s="41" t="s">
        <v>83</v>
      </c>
      <c r="V815" s="205">
        <f>4700000*2.5</f>
        <v>11750000</v>
      </c>
      <c r="W815" s="41">
        <v>4700000</v>
      </c>
      <c r="X815" s="206">
        <f>4700000*2.5</f>
        <v>11750000</v>
      </c>
      <c r="Y815" s="73" t="s">
        <v>42</v>
      </c>
      <c r="Z815" s="37" t="s">
        <v>42</v>
      </c>
      <c r="AA815" s="38" t="s">
        <v>48</v>
      </c>
      <c r="AB815" s="37">
        <v>628</v>
      </c>
      <c r="AC815" s="42" t="s">
        <v>799</v>
      </c>
      <c r="AD815" s="37" t="s">
        <v>793</v>
      </c>
      <c r="AE815" s="41" t="s">
        <v>1344</v>
      </c>
      <c r="AF815" s="37" t="s">
        <v>76</v>
      </c>
      <c r="XDQ815" s="77"/>
      <c r="XDR815" s="77"/>
      <c r="XDS815" s="77"/>
      <c r="XDT815" s="77"/>
      <c r="XDU815" s="77"/>
      <c r="XDV815" s="77"/>
      <c r="XDW815" s="77"/>
      <c r="XDX815" s="77"/>
      <c r="XDY815" s="77"/>
      <c r="XDZ815" s="77"/>
      <c r="XEA815" s="77"/>
    </row>
    <row r="816" spans="1:32 16345:16355" ht="19.5" customHeight="1" x14ac:dyDescent="0.2">
      <c r="A816" s="116">
        <v>712</v>
      </c>
      <c r="B816" s="37" t="s">
        <v>33</v>
      </c>
      <c r="C816" s="37" t="s">
        <v>781</v>
      </c>
      <c r="D816" s="37" t="s">
        <v>782</v>
      </c>
      <c r="E816" s="37" t="s">
        <v>169</v>
      </c>
      <c r="F816" s="37" t="s">
        <v>812</v>
      </c>
      <c r="G816" s="37" t="s">
        <v>813</v>
      </c>
      <c r="H816" s="207">
        <f>4700000*4</f>
        <v>18800000</v>
      </c>
      <c r="I816" s="38" t="s">
        <v>876</v>
      </c>
      <c r="J816" s="38" t="s">
        <v>880</v>
      </c>
      <c r="K816" s="37" t="s">
        <v>41</v>
      </c>
      <c r="L816" s="73" t="s">
        <v>80</v>
      </c>
      <c r="M816" s="37" t="s">
        <v>878</v>
      </c>
      <c r="N816" s="37">
        <v>80111600</v>
      </c>
      <c r="O816" s="38" t="s">
        <v>879</v>
      </c>
      <c r="P816" s="37"/>
      <c r="Q816" s="40">
        <v>44434</v>
      </c>
      <c r="R816" s="40"/>
      <c r="S816" s="40">
        <v>44434</v>
      </c>
      <c r="T816" s="37">
        <v>4</v>
      </c>
      <c r="U816" s="41" t="s">
        <v>83</v>
      </c>
      <c r="V816" s="205">
        <f>4700000*4</f>
        <v>18800000</v>
      </c>
      <c r="W816" s="41">
        <v>4700000</v>
      </c>
      <c r="X816" s="206">
        <f>4700000*4</f>
        <v>18800000</v>
      </c>
      <c r="Y816" s="73" t="s">
        <v>42</v>
      </c>
      <c r="Z816" s="37" t="s">
        <v>42</v>
      </c>
      <c r="AA816" s="38" t="s">
        <v>48</v>
      </c>
      <c r="AB816" s="37">
        <v>629</v>
      </c>
      <c r="AC816" s="42" t="s">
        <v>799</v>
      </c>
      <c r="AD816" s="37" t="s">
        <v>793</v>
      </c>
      <c r="AE816" s="41" t="s">
        <v>1344</v>
      </c>
      <c r="AF816" s="37" t="s">
        <v>76</v>
      </c>
    </row>
    <row r="817" spans="1:32 16345:16355" ht="19.5" customHeight="1" x14ac:dyDescent="0.2">
      <c r="A817" s="116">
        <v>713</v>
      </c>
      <c r="B817" s="37" t="s">
        <v>33</v>
      </c>
      <c r="C817" s="37" t="s">
        <v>781</v>
      </c>
      <c r="D817" s="37" t="s">
        <v>782</v>
      </c>
      <c r="E817" s="37" t="s">
        <v>169</v>
      </c>
      <c r="F817" s="37" t="s">
        <v>812</v>
      </c>
      <c r="G817" s="37" t="s">
        <v>813</v>
      </c>
      <c r="H817" s="200">
        <f>4700000*4</f>
        <v>18800000</v>
      </c>
      <c r="I817" s="38" t="s">
        <v>876</v>
      </c>
      <c r="J817" s="38" t="s">
        <v>880</v>
      </c>
      <c r="K817" s="37" t="s">
        <v>41</v>
      </c>
      <c r="L817" s="73" t="s">
        <v>80</v>
      </c>
      <c r="M817" s="37" t="s">
        <v>878</v>
      </c>
      <c r="N817" s="37">
        <v>80111600</v>
      </c>
      <c r="O817" s="38" t="s">
        <v>879</v>
      </c>
      <c r="P817" s="37"/>
      <c r="Q817" s="40">
        <v>44420</v>
      </c>
      <c r="R817" s="40"/>
      <c r="S817" s="40">
        <v>44420</v>
      </c>
      <c r="T817" s="37">
        <v>4</v>
      </c>
      <c r="U817" s="41" t="s">
        <v>83</v>
      </c>
      <c r="V817" s="205">
        <f>4700000*4</f>
        <v>18800000</v>
      </c>
      <c r="W817" s="41">
        <v>4700000</v>
      </c>
      <c r="X817" s="206">
        <f>4700000*4</f>
        <v>18800000</v>
      </c>
      <c r="Y817" s="73" t="s">
        <v>42</v>
      </c>
      <c r="Z817" s="37" t="s">
        <v>42</v>
      </c>
      <c r="AA817" s="38" t="s">
        <v>48</v>
      </c>
      <c r="AB817" s="37"/>
      <c r="AC817" s="42" t="s">
        <v>799</v>
      </c>
      <c r="AD817" s="37" t="s">
        <v>793</v>
      </c>
      <c r="AE817" s="41" t="s">
        <v>1344</v>
      </c>
      <c r="AF817" s="37" t="s">
        <v>76</v>
      </c>
    </row>
    <row r="818" spans="1:32 16345:16355" ht="19.5" customHeight="1" x14ac:dyDescent="0.2">
      <c r="A818" s="116">
        <v>714</v>
      </c>
      <c r="B818" s="132" t="s">
        <v>33</v>
      </c>
      <c r="C818" s="132" t="s">
        <v>781</v>
      </c>
      <c r="D818" s="132" t="s">
        <v>782</v>
      </c>
      <c r="E818" s="132" t="s">
        <v>169</v>
      </c>
      <c r="F818" s="132" t="s">
        <v>794</v>
      </c>
      <c r="G818" s="132" t="s">
        <v>783</v>
      </c>
      <c r="H818" s="210">
        <v>21400000</v>
      </c>
      <c r="I818" s="135" t="s">
        <v>884</v>
      </c>
      <c r="J818" s="135" t="s">
        <v>885</v>
      </c>
      <c r="K818" s="132" t="s">
        <v>41</v>
      </c>
      <c r="L818" s="73" t="s">
        <v>80</v>
      </c>
      <c r="M818" s="132" t="s">
        <v>886</v>
      </c>
      <c r="N818" s="132">
        <v>80111600</v>
      </c>
      <c r="O818" s="135" t="s">
        <v>887</v>
      </c>
      <c r="P818" s="132"/>
      <c r="Q818" s="136">
        <v>44414</v>
      </c>
      <c r="R818" s="136"/>
      <c r="S818" s="136">
        <v>44414</v>
      </c>
      <c r="T818" s="132">
        <v>4</v>
      </c>
      <c r="U818" s="211" t="s">
        <v>1437</v>
      </c>
      <c r="V818" s="212">
        <v>21400000</v>
      </c>
      <c r="W818" s="211">
        <v>6000000</v>
      </c>
      <c r="X818" s="213">
        <v>21400000</v>
      </c>
      <c r="Y818" s="73" t="s">
        <v>42</v>
      </c>
      <c r="Z818" s="132" t="s">
        <v>42</v>
      </c>
      <c r="AA818" s="135" t="s">
        <v>48</v>
      </c>
      <c r="AB818" s="132">
        <v>632</v>
      </c>
      <c r="AC818" s="42" t="s">
        <v>799</v>
      </c>
      <c r="AD818" s="37" t="s">
        <v>793</v>
      </c>
      <c r="AE818" s="41" t="s">
        <v>1344</v>
      </c>
      <c r="AF818" s="37" t="s">
        <v>76</v>
      </c>
    </row>
    <row r="819" spans="1:32 16345:16355" ht="19.5" customHeight="1" x14ac:dyDescent="0.2">
      <c r="A819" s="116">
        <v>715</v>
      </c>
      <c r="B819" s="37" t="s">
        <v>33</v>
      </c>
      <c r="C819" s="37" t="s">
        <v>781</v>
      </c>
      <c r="D819" s="37" t="s">
        <v>782</v>
      </c>
      <c r="E819" s="37" t="s">
        <v>169</v>
      </c>
      <c r="F819" s="37" t="s">
        <v>794</v>
      </c>
      <c r="G819" s="37" t="s">
        <v>783</v>
      </c>
      <c r="H819" s="204">
        <f>5350000*4</f>
        <v>21400000</v>
      </c>
      <c r="I819" s="38" t="s">
        <v>788</v>
      </c>
      <c r="J819" s="38" t="s">
        <v>890</v>
      </c>
      <c r="K819" s="37" t="s">
        <v>41</v>
      </c>
      <c r="L819" s="73" t="s">
        <v>80</v>
      </c>
      <c r="M819" s="37" t="s">
        <v>891</v>
      </c>
      <c r="N819" s="37">
        <v>80111600</v>
      </c>
      <c r="O819" s="39" t="s">
        <v>887</v>
      </c>
      <c r="P819" s="37"/>
      <c r="Q819" s="40">
        <v>44414</v>
      </c>
      <c r="R819" s="40"/>
      <c r="S819" s="40">
        <v>44414</v>
      </c>
      <c r="T819" s="37">
        <v>4</v>
      </c>
      <c r="U819" s="41" t="s">
        <v>83</v>
      </c>
      <c r="V819" s="205">
        <f>5350000*4</f>
        <v>21400000</v>
      </c>
      <c r="W819" s="41">
        <v>4700000</v>
      </c>
      <c r="X819" s="206">
        <f>5350000*4</f>
        <v>21400000</v>
      </c>
      <c r="Y819" s="73" t="s">
        <v>42</v>
      </c>
      <c r="Z819" s="37" t="s">
        <v>42</v>
      </c>
      <c r="AA819" s="38" t="s">
        <v>48</v>
      </c>
      <c r="AB819" s="37">
        <v>634</v>
      </c>
      <c r="AC819" s="42" t="s">
        <v>799</v>
      </c>
      <c r="AD819" s="37" t="s">
        <v>793</v>
      </c>
      <c r="AE819" s="41" t="s">
        <v>1344</v>
      </c>
      <c r="AF819" s="37" t="s">
        <v>76</v>
      </c>
    </row>
    <row r="820" spans="1:32 16345:16355" ht="19.5" customHeight="1" x14ac:dyDescent="0.2">
      <c r="A820" s="116">
        <v>716</v>
      </c>
      <c r="B820" s="37" t="s">
        <v>33</v>
      </c>
      <c r="C820" s="37" t="s">
        <v>781</v>
      </c>
      <c r="D820" s="37" t="s">
        <v>782</v>
      </c>
      <c r="E820" s="37" t="s">
        <v>169</v>
      </c>
      <c r="F820" s="37" t="s">
        <v>794</v>
      </c>
      <c r="G820" s="37" t="s">
        <v>783</v>
      </c>
      <c r="H820" s="207">
        <f>5000000*4</f>
        <v>20000000</v>
      </c>
      <c r="I820" s="38" t="s">
        <v>884</v>
      </c>
      <c r="J820" s="38" t="s">
        <v>888</v>
      </c>
      <c r="K820" s="37" t="s">
        <v>41</v>
      </c>
      <c r="L820" s="73" t="s">
        <v>80</v>
      </c>
      <c r="M820" s="37" t="s">
        <v>889</v>
      </c>
      <c r="N820" s="37">
        <v>80111600</v>
      </c>
      <c r="O820" s="39" t="s">
        <v>887</v>
      </c>
      <c r="P820" s="37"/>
      <c r="Q820" s="40">
        <v>44414</v>
      </c>
      <c r="R820" s="40"/>
      <c r="S820" s="40">
        <v>44414</v>
      </c>
      <c r="T820" s="37">
        <v>4</v>
      </c>
      <c r="U820" s="41" t="s">
        <v>83</v>
      </c>
      <c r="V820" s="205">
        <f>5000000*4</f>
        <v>20000000</v>
      </c>
      <c r="W820" s="41">
        <v>5000000</v>
      </c>
      <c r="X820" s="206">
        <f>5000000*4</f>
        <v>20000000</v>
      </c>
      <c r="Y820" s="73" t="s">
        <v>42</v>
      </c>
      <c r="Z820" s="37" t="s">
        <v>42</v>
      </c>
      <c r="AA820" s="38" t="s">
        <v>48</v>
      </c>
      <c r="AB820" s="37">
        <v>633</v>
      </c>
      <c r="AC820" s="42" t="s">
        <v>799</v>
      </c>
      <c r="AD820" s="37" t="s">
        <v>793</v>
      </c>
      <c r="AE820" s="41" t="s">
        <v>1344</v>
      </c>
      <c r="AF820" s="37" t="s">
        <v>76</v>
      </c>
    </row>
    <row r="821" spans="1:32 16345:16355" ht="19.5" customHeight="1" x14ac:dyDescent="0.2">
      <c r="A821" s="116">
        <v>717</v>
      </c>
      <c r="B821" s="132" t="s">
        <v>33</v>
      </c>
      <c r="C821" s="132" t="s">
        <v>781</v>
      </c>
      <c r="D821" s="132" t="s">
        <v>782</v>
      </c>
      <c r="E821" s="132" t="s">
        <v>169</v>
      </c>
      <c r="F821" s="132" t="s">
        <v>794</v>
      </c>
      <c r="G821" s="132" t="s">
        <v>783</v>
      </c>
      <c r="H821" s="210">
        <v>18800000</v>
      </c>
      <c r="I821" s="135" t="s">
        <v>892</v>
      </c>
      <c r="J821" s="135" t="s">
        <v>893</v>
      </c>
      <c r="K821" s="132" t="s">
        <v>41</v>
      </c>
      <c r="L821" s="73" t="s">
        <v>80</v>
      </c>
      <c r="M821" s="132" t="s">
        <v>894</v>
      </c>
      <c r="N821" s="132">
        <v>80111600</v>
      </c>
      <c r="O821" s="135" t="s">
        <v>895</v>
      </c>
      <c r="P821" s="132"/>
      <c r="Q821" s="136">
        <v>44433</v>
      </c>
      <c r="R821" s="136"/>
      <c r="S821" s="136">
        <v>44433</v>
      </c>
      <c r="T821" s="132">
        <v>4</v>
      </c>
      <c r="U821" s="211" t="s">
        <v>1437</v>
      </c>
      <c r="V821" s="212">
        <v>18800000</v>
      </c>
      <c r="W821" s="211">
        <v>4700000</v>
      </c>
      <c r="X821" s="213">
        <v>18800000</v>
      </c>
      <c r="Y821" s="73" t="s">
        <v>42</v>
      </c>
      <c r="Z821" s="132" t="s">
        <v>42</v>
      </c>
      <c r="AA821" s="135" t="s">
        <v>48</v>
      </c>
      <c r="AB821" s="132">
        <v>638</v>
      </c>
      <c r="AC821" s="42" t="s">
        <v>799</v>
      </c>
      <c r="AD821" s="37" t="s">
        <v>793</v>
      </c>
      <c r="AE821" s="41" t="s">
        <v>1344</v>
      </c>
      <c r="AF821" s="37" t="s">
        <v>76</v>
      </c>
    </row>
    <row r="822" spans="1:32 16345:16355" s="76" customFormat="1" ht="19.5" customHeight="1" x14ac:dyDescent="0.2">
      <c r="A822" s="116">
        <v>718</v>
      </c>
      <c r="B822" s="37" t="s">
        <v>33</v>
      </c>
      <c r="C822" s="37" t="s">
        <v>781</v>
      </c>
      <c r="D822" s="37" t="s">
        <v>782</v>
      </c>
      <c r="E822" s="37" t="s">
        <v>169</v>
      </c>
      <c r="F822" s="37" t="s">
        <v>794</v>
      </c>
      <c r="G822" s="37" t="s">
        <v>783</v>
      </c>
      <c r="H822" s="214">
        <f>3350000*3</f>
        <v>10050000</v>
      </c>
      <c r="I822" s="38" t="s">
        <v>892</v>
      </c>
      <c r="J822" s="38" t="s">
        <v>896</v>
      </c>
      <c r="K822" s="37" t="s">
        <v>41</v>
      </c>
      <c r="L822" s="73" t="s">
        <v>80</v>
      </c>
      <c r="M822" s="37" t="s">
        <v>897</v>
      </c>
      <c r="N822" s="37">
        <v>80111600</v>
      </c>
      <c r="O822" s="38" t="s">
        <v>898</v>
      </c>
      <c r="P822" s="37"/>
      <c r="Q822" s="40">
        <v>44465</v>
      </c>
      <c r="R822" s="40"/>
      <c r="S822" s="40">
        <v>44465</v>
      </c>
      <c r="T822" s="37">
        <v>3</v>
      </c>
      <c r="U822" s="41" t="s">
        <v>83</v>
      </c>
      <c r="V822" s="215">
        <f>3350000*3</f>
        <v>10050000</v>
      </c>
      <c r="W822" s="41">
        <v>3350000</v>
      </c>
      <c r="X822" s="216">
        <f>3350000*3</f>
        <v>10050000</v>
      </c>
      <c r="Y822" s="73" t="s">
        <v>42</v>
      </c>
      <c r="Z822" s="37" t="s">
        <v>42</v>
      </c>
      <c r="AA822" s="38" t="s">
        <v>48</v>
      </c>
      <c r="AB822" s="37">
        <v>639</v>
      </c>
      <c r="AC822" s="42" t="s">
        <v>799</v>
      </c>
      <c r="AD822" s="37" t="s">
        <v>793</v>
      </c>
      <c r="AE822" s="41" t="s">
        <v>1344</v>
      </c>
      <c r="AF822" s="37" t="s">
        <v>76</v>
      </c>
      <c r="XDQ822" s="77"/>
      <c r="XDR822" s="77"/>
      <c r="XDS822" s="77"/>
      <c r="XDT822" s="77"/>
      <c r="XDU822" s="77"/>
      <c r="XDV822" s="77"/>
      <c r="XDW822" s="77"/>
      <c r="XDX822" s="77"/>
      <c r="XDY822" s="77"/>
      <c r="XDZ822" s="77"/>
      <c r="XEA822" s="77"/>
    </row>
    <row r="823" spans="1:32 16345:16355" ht="19.5" customHeight="1" x14ac:dyDescent="0.2">
      <c r="A823" s="116">
        <v>719</v>
      </c>
      <c r="B823" s="132" t="s">
        <v>33</v>
      </c>
      <c r="C823" s="132" t="s">
        <v>781</v>
      </c>
      <c r="D823" s="132" t="s">
        <v>782</v>
      </c>
      <c r="E823" s="132" t="s">
        <v>169</v>
      </c>
      <c r="F823" s="132" t="s">
        <v>794</v>
      </c>
      <c r="G823" s="132" t="s">
        <v>783</v>
      </c>
      <c r="H823" s="210">
        <v>18800000</v>
      </c>
      <c r="I823" s="135" t="s">
        <v>800</v>
      </c>
      <c r="J823" s="132" t="s">
        <v>902</v>
      </c>
      <c r="K823" s="132" t="s">
        <v>41</v>
      </c>
      <c r="L823" s="73" t="s">
        <v>80</v>
      </c>
      <c r="M823" s="132" t="s">
        <v>903</v>
      </c>
      <c r="N823" s="132">
        <v>80111600</v>
      </c>
      <c r="O823" s="135" t="s">
        <v>901</v>
      </c>
      <c r="P823" s="132"/>
      <c r="Q823" s="209">
        <v>44440</v>
      </c>
      <c r="R823" s="136"/>
      <c r="S823" s="209">
        <v>44440</v>
      </c>
      <c r="T823" s="132">
        <v>4</v>
      </c>
      <c r="U823" s="211" t="s">
        <v>1437</v>
      </c>
      <c r="V823" s="212">
        <v>18800000</v>
      </c>
      <c r="W823" s="211">
        <v>4700000</v>
      </c>
      <c r="X823" s="213">
        <v>18800000</v>
      </c>
      <c r="Y823" s="73" t="s">
        <v>42</v>
      </c>
      <c r="Z823" s="132" t="s">
        <v>42</v>
      </c>
      <c r="AA823" s="135" t="s">
        <v>48</v>
      </c>
      <c r="AB823" s="132">
        <v>641</v>
      </c>
      <c r="AC823" s="42" t="s">
        <v>799</v>
      </c>
      <c r="AD823" s="37" t="s">
        <v>793</v>
      </c>
      <c r="AE823" s="41" t="s">
        <v>1344</v>
      </c>
      <c r="AF823" s="37" t="s">
        <v>76</v>
      </c>
    </row>
    <row r="824" spans="1:32 16345:16355" s="76" customFormat="1" ht="19.5" customHeight="1" x14ac:dyDescent="0.2">
      <c r="A824" s="116">
        <v>720</v>
      </c>
      <c r="B824" s="37" t="s">
        <v>33</v>
      </c>
      <c r="C824" s="37" t="s">
        <v>781</v>
      </c>
      <c r="D824" s="37" t="s">
        <v>782</v>
      </c>
      <c r="E824" s="37" t="s">
        <v>169</v>
      </c>
      <c r="F824" s="37" t="s">
        <v>794</v>
      </c>
      <c r="G824" s="37" t="s">
        <v>783</v>
      </c>
      <c r="H824" s="204">
        <v>21150000</v>
      </c>
      <c r="I824" s="38" t="s">
        <v>784</v>
      </c>
      <c r="J824" s="38" t="s">
        <v>907</v>
      </c>
      <c r="K824" s="37" t="s">
        <v>41</v>
      </c>
      <c r="L824" s="73" t="s">
        <v>80</v>
      </c>
      <c r="M824" s="37" t="s">
        <v>909</v>
      </c>
      <c r="N824" s="37">
        <v>80111600</v>
      </c>
      <c r="O824" s="39" t="s">
        <v>906</v>
      </c>
      <c r="P824" s="37"/>
      <c r="Q824" s="40">
        <v>44452</v>
      </c>
      <c r="R824" s="40"/>
      <c r="S824" s="40">
        <v>44452</v>
      </c>
      <c r="T824" s="37">
        <v>4.5</v>
      </c>
      <c r="U824" s="41" t="s">
        <v>83</v>
      </c>
      <c r="V824" s="205">
        <v>21150000</v>
      </c>
      <c r="W824" s="41">
        <v>4700000</v>
      </c>
      <c r="X824" s="206">
        <v>21150000</v>
      </c>
      <c r="Y824" s="73" t="s">
        <v>42</v>
      </c>
      <c r="Z824" s="37" t="s">
        <v>42</v>
      </c>
      <c r="AA824" s="38" t="s">
        <v>48</v>
      </c>
      <c r="AB824" s="37">
        <v>646</v>
      </c>
      <c r="AC824" s="42" t="s">
        <v>799</v>
      </c>
      <c r="AD824" s="37" t="s">
        <v>793</v>
      </c>
      <c r="AE824" s="41" t="s">
        <v>1344</v>
      </c>
      <c r="AF824" s="37" t="s">
        <v>76</v>
      </c>
      <c r="XDQ824" s="77"/>
      <c r="XDR824" s="77"/>
      <c r="XDS824" s="77"/>
      <c r="XDT824" s="77"/>
      <c r="XDU824" s="77"/>
      <c r="XDV824" s="77"/>
      <c r="XDW824" s="77"/>
      <c r="XDX824" s="77"/>
      <c r="XDY824" s="77"/>
      <c r="XDZ824" s="77"/>
      <c r="XEA824" s="77"/>
    </row>
    <row r="825" spans="1:32 16345:16355" ht="19.5" customHeight="1" x14ac:dyDescent="0.2">
      <c r="A825" s="116">
        <v>721</v>
      </c>
      <c r="B825" s="132" t="s">
        <v>33</v>
      </c>
      <c r="C825" s="132" t="s">
        <v>781</v>
      </c>
      <c r="D825" s="132" t="s">
        <v>782</v>
      </c>
      <c r="E825" s="132" t="s">
        <v>169</v>
      </c>
      <c r="F825" s="132" t="s">
        <v>794</v>
      </c>
      <c r="G825" s="132" t="s">
        <v>783</v>
      </c>
      <c r="H825" s="210">
        <v>15400000</v>
      </c>
      <c r="I825" s="135" t="s">
        <v>784</v>
      </c>
      <c r="J825" s="135" t="s">
        <v>907</v>
      </c>
      <c r="K825" s="132" t="s">
        <v>41</v>
      </c>
      <c r="L825" s="73" t="s">
        <v>80</v>
      </c>
      <c r="M825" s="132" t="s">
        <v>909</v>
      </c>
      <c r="N825" s="132">
        <v>80111600</v>
      </c>
      <c r="O825" s="217" t="s">
        <v>906</v>
      </c>
      <c r="P825" s="132"/>
      <c r="Q825" s="136">
        <v>44419</v>
      </c>
      <c r="R825" s="136"/>
      <c r="S825" s="136">
        <v>44419</v>
      </c>
      <c r="T825" s="132">
        <v>4</v>
      </c>
      <c r="U825" s="211" t="s">
        <v>1437</v>
      </c>
      <c r="V825" s="212">
        <v>15400000</v>
      </c>
      <c r="W825" s="211">
        <v>3850000</v>
      </c>
      <c r="X825" s="213">
        <v>15400000</v>
      </c>
      <c r="Y825" s="73" t="s">
        <v>42</v>
      </c>
      <c r="Z825" s="132" t="s">
        <v>42</v>
      </c>
      <c r="AA825" s="135" t="s">
        <v>48</v>
      </c>
      <c r="AB825" s="132"/>
      <c r="AC825" s="42" t="s">
        <v>799</v>
      </c>
      <c r="AD825" s="37" t="s">
        <v>793</v>
      </c>
      <c r="AE825" s="41" t="s">
        <v>1344</v>
      </c>
      <c r="AF825" s="37" t="s">
        <v>76</v>
      </c>
    </row>
    <row r="826" spans="1:32 16345:16355" ht="19.5" customHeight="1" x14ac:dyDescent="0.2">
      <c r="A826" s="116">
        <v>722</v>
      </c>
      <c r="B826" s="37" t="s">
        <v>33</v>
      </c>
      <c r="C826" s="37" t="s">
        <v>781</v>
      </c>
      <c r="D826" s="37" t="s">
        <v>782</v>
      </c>
      <c r="E826" s="37" t="s">
        <v>169</v>
      </c>
      <c r="F826" s="37" t="s">
        <v>801</v>
      </c>
      <c r="G826" s="37" t="s">
        <v>811</v>
      </c>
      <c r="H826" s="94">
        <v>5000000</v>
      </c>
      <c r="I826" s="38" t="s">
        <v>818</v>
      </c>
      <c r="J826" s="38" t="s">
        <v>828</v>
      </c>
      <c r="K826" s="37" t="s">
        <v>41</v>
      </c>
      <c r="L826" s="73" t="s">
        <v>80</v>
      </c>
      <c r="M826" s="37" t="s">
        <v>829</v>
      </c>
      <c r="N826" s="37">
        <v>80111600</v>
      </c>
      <c r="O826" s="39" t="s">
        <v>830</v>
      </c>
      <c r="P826" s="37" t="s">
        <v>82</v>
      </c>
      <c r="Q826" s="40">
        <v>44525</v>
      </c>
      <c r="R826" s="40"/>
      <c r="S826" s="40">
        <v>44525</v>
      </c>
      <c r="T826" s="37">
        <v>1</v>
      </c>
      <c r="U826" s="41" t="s">
        <v>83</v>
      </c>
      <c r="V826" s="110">
        <v>5500000</v>
      </c>
      <c r="W826" s="160">
        <v>5500000</v>
      </c>
      <c r="X826" s="73">
        <v>5500000</v>
      </c>
      <c r="Y826" s="73" t="s">
        <v>42</v>
      </c>
      <c r="Z826" s="37" t="s">
        <v>42</v>
      </c>
      <c r="AA826" s="38" t="s">
        <v>48</v>
      </c>
      <c r="AB826" s="37">
        <v>594</v>
      </c>
      <c r="AC826" s="42" t="s">
        <v>799</v>
      </c>
      <c r="AD826" s="37" t="s">
        <v>793</v>
      </c>
      <c r="AE826" s="41" t="s">
        <v>1344</v>
      </c>
      <c r="AF826" s="37" t="s">
        <v>76</v>
      </c>
    </row>
    <row r="827" spans="1:32 16345:16355" ht="19.5" customHeight="1" x14ac:dyDescent="0.2">
      <c r="A827" s="116">
        <v>723</v>
      </c>
      <c r="B827" s="37" t="s">
        <v>33</v>
      </c>
      <c r="C827" s="37" t="s">
        <v>781</v>
      </c>
      <c r="D827" s="37" t="s">
        <v>782</v>
      </c>
      <c r="E827" s="37" t="s">
        <v>169</v>
      </c>
      <c r="F827" s="37" t="s">
        <v>812</v>
      </c>
      <c r="G827" s="37" t="s">
        <v>813</v>
      </c>
      <c r="H827" s="92">
        <v>45000000</v>
      </c>
      <c r="I827" s="38" t="s">
        <v>1499</v>
      </c>
      <c r="J827" s="38" t="s">
        <v>874</v>
      </c>
      <c r="K827" s="37" t="s">
        <v>41</v>
      </c>
      <c r="L827" s="73" t="s">
        <v>80</v>
      </c>
      <c r="M827" s="37" t="s">
        <v>875</v>
      </c>
      <c r="N827" s="37">
        <v>80111600</v>
      </c>
      <c r="O827" s="39" t="s">
        <v>873</v>
      </c>
      <c r="P827" s="37"/>
      <c r="Q827" s="40">
        <v>44383</v>
      </c>
      <c r="R827" s="40"/>
      <c r="S827" s="40">
        <v>44383</v>
      </c>
      <c r="T827" s="37">
        <v>6</v>
      </c>
      <c r="U827" s="41" t="s">
        <v>83</v>
      </c>
      <c r="V827" s="110">
        <v>27000000</v>
      </c>
      <c r="W827" s="41">
        <v>4500000</v>
      </c>
      <c r="X827" s="73">
        <v>27000000</v>
      </c>
      <c r="Y827" s="73" t="s">
        <v>42</v>
      </c>
      <c r="Z827" s="37" t="s">
        <v>42</v>
      </c>
      <c r="AA827" s="38" t="s">
        <v>48</v>
      </c>
      <c r="AB827" s="37">
        <v>623</v>
      </c>
      <c r="AC827" s="42" t="s">
        <v>799</v>
      </c>
      <c r="AD827" s="37" t="s">
        <v>793</v>
      </c>
      <c r="AE827" s="41" t="s">
        <v>1344</v>
      </c>
      <c r="AF827" s="37" t="s">
        <v>76</v>
      </c>
    </row>
    <row r="828" spans="1:32 16345:16355" ht="19.5" customHeight="1" x14ac:dyDescent="0.2">
      <c r="A828" s="116">
        <v>724</v>
      </c>
      <c r="B828" s="37" t="s">
        <v>33</v>
      </c>
      <c r="C828" s="37" t="s">
        <v>781</v>
      </c>
      <c r="D828" s="37" t="s">
        <v>782</v>
      </c>
      <c r="E828" s="37" t="s">
        <v>169</v>
      </c>
      <c r="F828" s="37" t="s">
        <v>794</v>
      </c>
      <c r="G828" s="37" t="s">
        <v>783</v>
      </c>
      <c r="H828" s="92">
        <f>47000000-28200000</f>
        <v>18800000</v>
      </c>
      <c r="I828" s="38" t="s">
        <v>788</v>
      </c>
      <c r="J828" s="38" t="s">
        <v>890</v>
      </c>
      <c r="K828" s="37" t="s">
        <v>41</v>
      </c>
      <c r="L828" s="73" t="s">
        <v>80</v>
      </c>
      <c r="M828" s="37" t="s">
        <v>891</v>
      </c>
      <c r="N828" s="37">
        <v>80111600</v>
      </c>
      <c r="O828" s="39" t="s">
        <v>887</v>
      </c>
      <c r="P828" s="37"/>
      <c r="Q828" s="162">
        <v>44347</v>
      </c>
      <c r="R828" s="163"/>
      <c r="S828" s="162">
        <v>44347</v>
      </c>
      <c r="T828" s="37">
        <v>6</v>
      </c>
      <c r="U828" s="41" t="s">
        <v>83</v>
      </c>
      <c r="V828" s="110">
        <v>28200000</v>
      </c>
      <c r="W828" s="41">
        <v>4700000</v>
      </c>
      <c r="X828" s="73">
        <v>28200000</v>
      </c>
      <c r="Y828" s="73" t="s">
        <v>42</v>
      </c>
      <c r="Z828" s="37" t="s">
        <v>42</v>
      </c>
      <c r="AA828" s="38" t="s">
        <v>48</v>
      </c>
      <c r="AB828" s="37">
        <v>637</v>
      </c>
      <c r="AC828" s="42" t="s">
        <v>799</v>
      </c>
      <c r="AD828" s="37" t="s">
        <v>793</v>
      </c>
      <c r="AE828" s="41" t="s">
        <v>1344</v>
      </c>
      <c r="AF828" s="37" t="s">
        <v>76</v>
      </c>
    </row>
    <row r="829" spans="1:32 16345:16355" s="76" customFormat="1" ht="19.5" customHeight="1" x14ac:dyDescent="0.2">
      <c r="A829" s="116">
        <v>725</v>
      </c>
      <c r="B829" s="37" t="s">
        <v>33</v>
      </c>
      <c r="C829" s="37" t="s">
        <v>781</v>
      </c>
      <c r="D829" s="37" t="s">
        <v>782</v>
      </c>
      <c r="E829" s="37" t="s">
        <v>169</v>
      </c>
      <c r="F829" s="37" t="s">
        <v>794</v>
      </c>
      <c r="G829" s="37" t="s">
        <v>783</v>
      </c>
      <c r="H829" s="92">
        <v>40000000</v>
      </c>
      <c r="I829" s="38" t="s">
        <v>784</v>
      </c>
      <c r="J829" s="38" t="s">
        <v>907</v>
      </c>
      <c r="K829" s="37" t="s">
        <v>41</v>
      </c>
      <c r="L829" s="73" t="s">
        <v>80</v>
      </c>
      <c r="M829" s="37" t="s">
        <v>908</v>
      </c>
      <c r="N829" s="37">
        <v>80111600</v>
      </c>
      <c r="O829" s="38" t="s">
        <v>906</v>
      </c>
      <c r="P829" s="37"/>
      <c r="Q829" s="40">
        <v>44416</v>
      </c>
      <c r="R829" s="40"/>
      <c r="S829" s="40">
        <v>44416</v>
      </c>
      <c r="T829" s="37">
        <v>4</v>
      </c>
      <c r="U829" s="41" t="s">
        <v>83</v>
      </c>
      <c r="V829" s="110">
        <v>28000000</v>
      </c>
      <c r="W829" s="41">
        <v>4000000</v>
      </c>
      <c r="X829" s="73">
        <v>28000000</v>
      </c>
      <c r="Y829" s="73" t="s">
        <v>42</v>
      </c>
      <c r="Z829" s="37" t="s">
        <v>42</v>
      </c>
      <c r="AA829" s="38" t="s">
        <v>48</v>
      </c>
      <c r="AB829" s="37">
        <v>645</v>
      </c>
      <c r="AC829" s="42" t="s">
        <v>799</v>
      </c>
      <c r="AD829" s="37" t="s">
        <v>793</v>
      </c>
      <c r="AE829" s="41" t="s">
        <v>1344</v>
      </c>
      <c r="AF829" s="37" t="s">
        <v>76</v>
      </c>
      <c r="XDQ829" s="77"/>
      <c r="XDR829" s="77"/>
      <c r="XDS829" s="77"/>
      <c r="XDT829" s="77"/>
      <c r="XDU829" s="77"/>
      <c r="XDV829" s="77"/>
      <c r="XDW829" s="77"/>
      <c r="XDX829" s="77"/>
      <c r="XDY829" s="77"/>
      <c r="XDZ829" s="77"/>
      <c r="XEA829" s="77"/>
    </row>
    <row r="830" spans="1:32 16345:16355" s="76" customFormat="1" ht="19.5" customHeight="1" x14ac:dyDescent="0.2">
      <c r="A830" s="116">
        <v>726</v>
      </c>
      <c r="B830" s="37" t="s">
        <v>33</v>
      </c>
      <c r="C830" s="37" t="s">
        <v>781</v>
      </c>
      <c r="D830" s="37" t="s">
        <v>782</v>
      </c>
      <c r="E830" s="37" t="s">
        <v>169</v>
      </c>
      <c r="F830" s="37" t="s">
        <v>801</v>
      </c>
      <c r="G830" s="37" t="s">
        <v>811</v>
      </c>
      <c r="H830" s="92">
        <v>11550000</v>
      </c>
      <c r="I830" s="38" t="s">
        <v>818</v>
      </c>
      <c r="J830" s="38" t="s">
        <v>831</v>
      </c>
      <c r="K830" s="37" t="s">
        <v>41</v>
      </c>
      <c r="L830" s="73" t="s">
        <v>80</v>
      </c>
      <c r="M830" s="37" t="s">
        <v>832</v>
      </c>
      <c r="N830" s="37">
        <v>80111600</v>
      </c>
      <c r="O830" s="39" t="s">
        <v>833</v>
      </c>
      <c r="P830" s="37" t="s">
        <v>82</v>
      </c>
      <c r="Q830" s="40">
        <v>44451</v>
      </c>
      <c r="R830" s="40"/>
      <c r="S830" s="40">
        <v>44451</v>
      </c>
      <c r="T830" s="37">
        <v>3</v>
      </c>
      <c r="U830" s="41" t="s">
        <v>83</v>
      </c>
      <c r="V830" s="205">
        <f>3850000*3</f>
        <v>11550000</v>
      </c>
      <c r="W830" s="41">
        <v>3850000</v>
      </c>
      <c r="X830" s="206">
        <f>3850000*3</f>
        <v>11550000</v>
      </c>
      <c r="Y830" s="73" t="s">
        <v>42</v>
      </c>
      <c r="Z830" s="37" t="s">
        <v>42</v>
      </c>
      <c r="AA830" s="38" t="s">
        <v>48</v>
      </c>
      <c r="AB830" s="37"/>
      <c r="AC830" s="42" t="s">
        <v>799</v>
      </c>
      <c r="AD830" s="37" t="s">
        <v>793</v>
      </c>
      <c r="AE830" s="41" t="s">
        <v>1344</v>
      </c>
      <c r="AF830" s="37" t="s">
        <v>76</v>
      </c>
      <c r="XDQ830" s="77"/>
      <c r="XDR830" s="77"/>
      <c r="XDS830" s="77"/>
      <c r="XDT830" s="77"/>
      <c r="XDU830" s="77"/>
      <c r="XDV830" s="77"/>
      <c r="XDW830" s="77"/>
      <c r="XDX830" s="77"/>
      <c r="XDY830" s="77"/>
      <c r="XDZ830" s="77"/>
      <c r="XEA830" s="77"/>
    </row>
    <row r="831" spans="1:32 16345:16355" s="76" customFormat="1" ht="19.5" customHeight="1" x14ac:dyDescent="0.2">
      <c r="A831" s="116">
        <v>727</v>
      </c>
      <c r="B831" s="37" t="s">
        <v>33</v>
      </c>
      <c r="C831" s="37" t="s">
        <v>781</v>
      </c>
      <c r="D831" s="37" t="s">
        <v>782</v>
      </c>
      <c r="E831" s="37" t="s">
        <v>169</v>
      </c>
      <c r="F831" s="37" t="s">
        <v>812</v>
      </c>
      <c r="G831" s="37" t="s">
        <v>813</v>
      </c>
      <c r="H831" s="203">
        <v>11025000</v>
      </c>
      <c r="I831" s="38" t="s">
        <v>1499</v>
      </c>
      <c r="J831" s="38" t="s">
        <v>869</v>
      </c>
      <c r="K831" s="37" t="s">
        <v>41</v>
      </c>
      <c r="L831" s="73" t="s">
        <v>80</v>
      </c>
      <c r="M831" s="37" t="s">
        <v>870</v>
      </c>
      <c r="N831" s="37">
        <v>80111600</v>
      </c>
      <c r="O831" s="38" t="s">
        <v>868</v>
      </c>
      <c r="P831" s="37"/>
      <c r="Q831" s="40">
        <v>44431</v>
      </c>
      <c r="R831" s="40"/>
      <c r="S831" s="40">
        <v>44431</v>
      </c>
      <c r="T831" s="37">
        <v>4.5</v>
      </c>
      <c r="U831" s="41" t="s">
        <v>83</v>
      </c>
      <c r="V831" s="201">
        <v>11025000</v>
      </c>
      <c r="W831" s="41">
        <v>2450000</v>
      </c>
      <c r="X831" s="202">
        <v>11025000</v>
      </c>
      <c r="Y831" s="73" t="s">
        <v>42</v>
      </c>
      <c r="Z831" s="37" t="s">
        <v>42</v>
      </c>
      <c r="AA831" s="38" t="s">
        <v>48</v>
      </c>
      <c r="AB831" s="37">
        <v>618</v>
      </c>
      <c r="AC831" s="42" t="s">
        <v>799</v>
      </c>
      <c r="AD831" s="37" t="s">
        <v>793</v>
      </c>
      <c r="AE831" s="41" t="s">
        <v>1344</v>
      </c>
      <c r="AF831" s="37" t="s">
        <v>76</v>
      </c>
      <c r="XDQ831" s="77"/>
      <c r="XDR831" s="77"/>
      <c r="XDS831" s="77"/>
      <c r="XDT831" s="77"/>
      <c r="XDU831" s="77"/>
      <c r="XDV831" s="77"/>
      <c r="XDW831" s="77"/>
      <c r="XDX831" s="77"/>
      <c r="XDY831" s="77"/>
      <c r="XDZ831" s="77"/>
      <c r="XEA831" s="77"/>
    </row>
    <row r="832" spans="1:32 16345:16355" ht="19.5" customHeight="1" x14ac:dyDescent="0.2">
      <c r="A832" s="116">
        <v>728</v>
      </c>
      <c r="B832" s="37" t="s">
        <v>33</v>
      </c>
      <c r="C832" s="37" t="s">
        <v>781</v>
      </c>
      <c r="D832" s="37" t="s">
        <v>782</v>
      </c>
      <c r="E832" s="37" t="s">
        <v>169</v>
      </c>
      <c r="F832" s="37" t="s">
        <v>812</v>
      </c>
      <c r="G832" s="37" t="s">
        <v>813</v>
      </c>
      <c r="H832" s="200">
        <f>2450000*4</f>
        <v>9800000</v>
      </c>
      <c r="I832" s="38" t="s">
        <v>1499</v>
      </c>
      <c r="J832" s="38" t="s">
        <v>869</v>
      </c>
      <c r="K832" s="37" t="s">
        <v>41</v>
      </c>
      <c r="L832" s="73" t="s">
        <v>80</v>
      </c>
      <c r="M832" s="37" t="s">
        <v>870</v>
      </c>
      <c r="N832" s="37">
        <v>80111600</v>
      </c>
      <c r="O832" s="38" t="s">
        <v>868</v>
      </c>
      <c r="P832" s="37"/>
      <c r="Q832" s="40">
        <v>44424</v>
      </c>
      <c r="R832" s="40"/>
      <c r="S832" s="40">
        <v>44424</v>
      </c>
      <c r="T832" s="37">
        <v>4</v>
      </c>
      <c r="U832" s="41" t="s">
        <v>83</v>
      </c>
      <c r="V832" s="193">
        <v>9800000</v>
      </c>
      <c r="W832" s="211">
        <v>2450000</v>
      </c>
      <c r="X832" s="198">
        <v>9800000</v>
      </c>
      <c r="Y832" s="73" t="s">
        <v>42</v>
      </c>
      <c r="Z832" s="132" t="s">
        <v>42</v>
      </c>
      <c r="AA832" s="135" t="s">
        <v>48</v>
      </c>
      <c r="AB832" s="132">
        <v>614</v>
      </c>
      <c r="AC832" s="42" t="s">
        <v>799</v>
      </c>
      <c r="AD832" s="37" t="s">
        <v>793</v>
      </c>
      <c r="AE832" s="41" t="s">
        <v>1344</v>
      </c>
      <c r="AF832" s="37" t="s">
        <v>76</v>
      </c>
    </row>
    <row r="833" spans="1:16371" s="76" customFormat="1" ht="19.5" customHeight="1" x14ac:dyDescent="0.2">
      <c r="A833" s="116">
        <v>729</v>
      </c>
      <c r="B833" s="37" t="s">
        <v>33</v>
      </c>
      <c r="C833" s="37" t="s">
        <v>781</v>
      </c>
      <c r="D833" s="37" t="s">
        <v>782</v>
      </c>
      <c r="E833" s="37" t="s">
        <v>169</v>
      </c>
      <c r="F833" s="37" t="s">
        <v>794</v>
      </c>
      <c r="G833" s="37" t="s">
        <v>783</v>
      </c>
      <c r="H833" s="92">
        <v>11550000</v>
      </c>
      <c r="I833" s="38" t="s">
        <v>818</v>
      </c>
      <c r="J833" s="38" t="s">
        <v>881</v>
      </c>
      <c r="K833" s="37" t="s">
        <v>41</v>
      </c>
      <c r="L833" s="73" t="s">
        <v>80</v>
      </c>
      <c r="M833" s="37" t="s">
        <v>882</v>
      </c>
      <c r="N833" s="37">
        <v>80111600</v>
      </c>
      <c r="O833" s="38" t="s">
        <v>883</v>
      </c>
      <c r="P833" s="37"/>
      <c r="Q833" s="40">
        <v>44465</v>
      </c>
      <c r="R833" s="40"/>
      <c r="S833" s="40">
        <v>44465</v>
      </c>
      <c r="T833" s="37">
        <v>3</v>
      </c>
      <c r="U833" s="41" t="s">
        <v>83</v>
      </c>
      <c r="V833" s="110">
        <v>11550000</v>
      </c>
      <c r="W833" s="41">
        <v>3000000</v>
      </c>
      <c r="X833" s="73">
        <v>11550000</v>
      </c>
      <c r="Y833" s="73" t="s">
        <v>42</v>
      </c>
      <c r="Z833" s="37" t="s">
        <v>42</v>
      </c>
      <c r="AA833" s="38" t="s">
        <v>48</v>
      </c>
      <c r="AB833" s="37">
        <v>631</v>
      </c>
      <c r="AC833" s="42" t="s">
        <v>799</v>
      </c>
      <c r="AD833" s="37" t="s">
        <v>793</v>
      </c>
      <c r="AE833" s="41" t="s">
        <v>1344</v>
      </c>
      <c r="AF833" s="37" t="s">
        <v>76</v>
      </c>
      <c r="XDQ833" s="77"/>
      <c r="XDR833" s="77"/>
      <c r="XDS833" s="77"/>
      <c r="XDT833" s="77"/>
      <c r="XDU833" s="77"/>
      <c r="XDV833" s="77"/>
      <c r="XDW833" s="77"/>
      <c r="XDX833" s="77"/>
      <c r="XDY833" s="77"/>
      <c r="XDZ833" s="77"/>
      <c r="XEA833" s="77"/>
    </row>
    <row r="834" spans="1:16371" s="76" customFormat="1" ht="19.5" customHeight="1" x14ac:dyDescent="0.2">
      <c r="A834" s="116">
        <v>730</v>
      </c>
      <c r="B834" s="37" t="s">
        <v>33</v>
      </c>
      <c r="C834" s="37" t="s">
        <v>781</v>
      </c>
      <c r="D834" s="37" t="s">
        <v>782</v>
      </c>
      <c r="E834" s="37" t="s">
        <v>169</v>
      </c>
      <c r="F834" s="37" t="s">
        <v>812</v>
      </c>
      <c r="G834" s="37" t="s">
        <v>813</v>
      </c>
      <c r="H834" s="214">
        <f>2750000*4</f>
        <v>11000000</v>
      </c>
      <c r="I834" s="38" t="s">
        <v>1499</v>
      </c>
      <c r="J834" s="37" t="s">
        <v>869</v>
      </c>
      <c r="K834" s="37" t="s">
        <v>41</v>
      </c>
      <c r="L834" s="73" t="s">
        <v>80</v>
      </c>
      <c r="M834" s="37" t="s">
        <v>870</v>
      </c>
      <c r="N834" s="37">
        <v>80111600</v>
      </c>
      <c r="O834" s="38" t="s">
        <v>868</v>
      </c>
      <c r="P834" s="37"/>
      <c r="Q834" s="218">
        <v>44415</v>
      </c>
      <c r="R834" s="40"/>
      <c r="S834" s="218">
        <v>44415</v>
      </c>
      <c r="T834" s="37">
        <v>5</v>
      </c>
      <c r="U834" s="41" t="s">
        <v>83</v>
      </c>
      <c r="V834" s="215">
        <v>13750000</v>
      </c>
      <c r="W834" s="41">
        <v>2750000</v>
      </c>
      <c r="X834" s="216">
        <v>13750000</v>
      </c>
      <c r="Y834" s="73" t="s">
        <v>42</v>
      </c>
      <c r="Z834" s="37" t="s">
        <v>42</v>
      </c>
      <c r="AA834" s="38" t="s">
        <v>48</v>
      </c>
      <c r="AB834" s="37"/>
      <c r="AC834" s="42" t="s">
        <v>799</v>
      </c>
      <c r="AD834" s="37" t="s">
        <v>793</v>
      </c>
      <c r="AE834" s="41" t="s">
        <v>1344</v>
      </c>
      <c r="AF834" s="37" t="s">
        <v>76</v>
      </c>
      <c r="XDQ834" s="77"/>
      <c r="XDR834" s="77"/>
      <c r="XDS834" s="77"/>
      <c r="XDT834" s="77"/>
      <c r="XDU834" s="77"/>
      <c r="XDV834" s="77"/>
      <c r="XDW834" s="77"/>
      <c r="XDX834" s="77"/>
      <c r="XDY834" s="77"/>
      <c r="XDZ834" s="77"/>
      <c r="XEA834" s="77"/>
    </row>
    <row r="835" spans="1:16371" ht="19.5" customHeight="1" x14ac:dyDescent="0.2">
      <c r="A835" s="116">
        <v>731</v>
      </c>
      <c r="B835" s="37" t="s">
        <v>33</v>
      </c>
      <c r="C835" s="37" t="s">
        <v>781</v>
      </c>
      <c r="D835" s="37" t="s">
        <v>782</v>
      </c>
      <c r="E835" s="37" t="s">
        <v>169</v>
      </c>
      <c r="F835" s="37" t="s">
        <v>794</v>
      </c>
      <c r="G835" s="37" t="s">
        <v>783</v>
      </c>
      <c r="H835" s="92">
        <v>47000000</v>
      </c>
      <c r="I835" s="38" t="s">
        <v>800</v>
      </c>
      <c r="J835" s="38" t="s">
        <v>902</v>
      </c>
      <c r="K835" s="37" t="s">
        <v>41</v>
      </c>
      <c r="L835" s="73" t="s">
        <v>80</v>
      </c>
      <c r="M835" s="37" t="s">
        <v>903</v>
      </c>
      <c r="N835" s="37">
        <v>80111600</v>
      </c>
      <c r="O835" s="38" t="s">
        <v>901</v>
      </c>
      <c r="P835" s="37"/>
      <c r="Q835" s="40">
        <v>44218</v>
      </c>
      <c r="R835" s="40"/>
      <c r="S835" s="40">
        <v>44218</v>
      </c>
      <c r="T835" s="37">
        <v>10</v>
      </c>
      <c r="U835" s="41" t="s">
        <v>83</v>
      </c>
      <c r="V835" s="110">
        <v>38100000</v>
      </c>
      <c r="W835" s="41">
        <v>4700000</v>
      </c>
      <c r="X835" s="73">
        <v>8900000</v>
      </c>
      <c r="Y835" s="73" t="s">
        <v>42</v>
      </c>
      <c r="Z835" s="37" t="s">
        <v>42</v>
      </c>
      <c r="AA835" s="38" t="s">
        <v>48</v>
      </c>
      <c r="AB835" s="37">
        <v>642</v>
      </c>
      <c r="AC835" s="42" t="s">
        <v>799</v>
      </c>
      <c r="AD835" s="37" t="s">
        <v>793</v>
      </c>
      <c r="AE835" s="41" t="s">
        <v>1344</v>
      </c>
      <c r="AF835" s="37" t="s">
        <v>76</v>
      </c>
    </row>
    <row r="836" spans="1:16371" ht="19.5" customHeight="1" x14ac:dyDescent="0.2">
      <c r="A836" s="37">
        <v>732</v>
      </c>
      <c r="B836" s="37" t="s">
        <v>167</v>
      </c>
      <c r="C836" s="37" t="s">
        <v>168</v>
      </c>
      <c r="D836" s="37" t="s">
        <v>433</v>
      </c>
      <c r="E836" s="37" t="s">
        <v>434</v>
      </c>
      <c r="F836" s="37" t="s">
        <v>542</v>
      </c>
      <c r="G836" s="38" t="s">
        <v>542</v>
      </c>
      <c r="H836" s="92">
        <v>15000000</v>
      </c>
      <c r="I836" s="38" t="s">
        <v>1445</v>
      </c>
      <c r="J836" s="38" t="s">
        <v>1444</v>
      </c>
      <c r="K836" s="37" t="s">
        <v>439</v>
      </c>
      <c r="L836" s="37"/>
      <c r="M836" s="37" t="s">
        <v>440</v>
      </c>
      <c r="N836" s="37">
        <v>80111600</v>
      </c>
      <c r="O836" s="39" t="s">
        <v>1443</v>
      </c>
      <c r="P836" s="37" t="s">
        <v>82</v>
      </c>
      <c r="Q836" s="173">
        <v>44340</v>
      </c>
      <c r="R836" s="173"/>
      <c r="S836" s="74">
        <v>44342</v>
      </c>
      <c r="T836" s="142">
        <v>3</v>
      </c>
      <c r="U836" s="41" t="s">
        <v>83</v>
      </c>
      <c r="V836" s="110">
        <v>15000000</v>
      </c>
      <c r="W836" s="41">
        <v>5000000</v>
      </c>
      <c r="X836" s="73">
        <v>15000000</v>
      </c>
      <c r="Y836" s="41" t="s">
        <v>42</v>
      </c>
      <c r="Z836" s="41" t="s">
        <v>47</v>
      </c>
      <c r="AA836" s="219" t="s">
        <v>1522</v>
      </c>
      <c r="AB836" s="41"/>
      <c r="AC836" s="42" t="s">
        <v>442</v>
      </c>
      <c r="AD836" s="37" t="s">
        <v>1531</v>
      </c>
      <c r="AE836" s="41" t="s">
        <v>1344</v>
      </c>
      <c r="AF836" s="37" t="s">
        <v>76</v>
      </c>
      <c r="AG836" s="8"/>
      <c r="AH836" s="8"/>
      <c r="AI836" s="8"/>
      <c r="AJ836" s="8"/>
      <c r="AK836" s="8"/>
      <c r="AL836" s="8"/>
      <c r="AM836" s="8"/>
      <c r="AN836" s="8"/>
      <c r="AO836" s="8"/>
      <c r="AP836" s="8"/>
      <c r="AQ836" s="8"/>
      <c r="AR836" s="8"/>
      <c r="AS836" s="8"/>
      <c r="AT836" s="8"/>
      <c r="AU836" s="8"/>
      <c r="AV836" s="8"/>
      <c r="AW836" s="8"/>
      <c r="AX836" s="8"/>
      <c r="AY836" s="8"/>
      <c r="AZ836" s="8"/>
      <c r="BA836" s="8"/>
      <c r="BB836" s="8"/>
      <c r="BC836" s="8"/>
      <c r="BD836" s="8"/>
      <c r="BE836" s="8"/>
      <c r="BF836" s="8"/>
      <c r="BG836" s="8"/>
      <c r="BH836" s="8"/>
      <c r="BI836" s="8"/>
      <c r="BJ836" s="8"/>
      <c r="BK836" s="8"/>
      <c r="BL836" s="8"/>
      <c r="BM836" s="8"/>
      <c r="BN836" s="8"/>
      <c r="BO836" s="8"/>
      <c r="BP836" s="8"/>
      <c r="BQ836" s="8"/>
      <c r="BR836" s="8"/>
      <c r="BS836" s="8"/>
      <c r="BT836" s="8"/>
      <c r="BU836" s="8"/>
      <c r="BV836" s="8"/>
      <c r="BW836" s="8"/>
      <c r="BX836" s="8"/>
      <c r="BY836" s="8"/>
      <c r="BZ836" s="8"/>
      <c r="CA836" s="8"/>
      <c r="CB836" s="8"/>
      <c r="CC836" s="8"/>
      <c r="CD836" s="8"/>
      <c r="CE836" s="8"/>
      <c r="CF836" s="8"/>
      <c r="CG836" s="8"/>
      <c r="CH836" s="8"/>
      <c r="CI836" s="8"/>
      <c r="CJ836" s="8"/>
      <c r="CK836" s="8"/>
      <c r="CL836" s="8"/>
      <c r="CM836" s="8"/>
      <c r="CN836" s="8"/>
      <c r="CO836" s="8"/>
      <c r="CP836" s="8"/>
      <c r="CQ836" s="8"/>
      <c r="CR836" s="8"/>
      <c r="CS836" s="8"/>
      <c r="CT836" s="8"/>
      <c r="CU836" s="8"/>
      <c r="CV836" s="8"/>
      <c r="CW836" s="8"/>
      <c r="CX836" s="8"/>
      <c r="CY836" s="8"/>
      <c r="CZ836" s="8"/>
      <c r="DA836" s="8"/>
      <c r="DB836" s="8"/>
      <c r="DC836" s="8"/>
      <c r="DD836" s="8"/>
      <c r="DE836" s="8"/>
      <c r="DF836" s="8"/>
      <c r="DG836" s="8"/>
      <c r="DH836" s="8"/>
      <c r="DI836" s="8"/>
      <c r="DJ836" s="8"/>
      <c r="DK836" s="8"/>
      <c r="DL836" s="8"/>
      <c r="DM836" s="8"/>
      <c r="DN836" s="8"/>
      <c r="DO836" s="8"/>
      <c r="DP836" s="8"/>
      <c r="DQ836" s="8"/>
      <c r="DR836" s="8"/>
      <c r="DS836" s="8"/>
      <c r="DT836" s="8"/>
      <c r="DU836" s="8"/>
      <c r="DV836" s="8"/>
      <c r="DW836" s="8"/>
      <c r="DX836" s="8"/>
      <c r="DY836" s="8"/>
      <c r="DZ836" s="8"/>
      <c r="EA836" s="8"/>
      <c r="EB836" s="8"/>
      <c r="EC836" s="8"/>
      <c r="ED836" s="8"/>
      <c r="EE836" s="8"/>
      <c r="EF836" s="8"/>
      <c r="EG836" s="8"/>
      <c r="EH836" s="8"/>
      <c r="EI836" s="8"/>
      <c r="EJ836" s="8"/>
      <c r="EK836" s="8"/>
      <c r="EL836" s="8"/>
      <c r="EM836" s="8"/>
      <c r="EN836" s="8"/>
      <c r="EO836" s="8"/>
      <c r="EP836" s="8"/>
      <c r="EQ836" s="8"/>
      <c r="ER836" s="8"/>
      <c r="ES836" s="8"/>
      <c r="ET836" s="8"/>
      <c r="EU836" s="8"/>
      <c r="EV836" s="8"/>
      <c r="EW836" s="8"/>
      <c r="EX836" s="8"/>
      <c r="EY836" s="8"/>
      <c r="EZ836" s="8"/>
      <c r="FA836" s="8"/>
      <c r="FB836" s="8"/>
      <c r="FC836" s="8"/>
      <c r="FD836" s="8"/>
      <c r="FE836" s="8"/>
      <c r="FF836" s="8"/>
      <c r="FG836" s="8"/>
      <c r="FH836" s="8"/>
      <c r="FI836" s="8"/>
      <c r="FJ836" s="8"/>
      <c r="FK836" s="8"/>
      <c r="FL836" s="8"/>
      <c r="FM836" s="8"/>
      <c r="FN836" s="8"/>
      <c r="FO836" s="8"/>
      <c r="FP836" s="8"/>
      <c r="FQ836" s="8"/>
      <c r="FR836" s="8"/>
      <c r="FS836" s="8"/>
      <c r="FT836" s="8"/>
      <c r="FU836" s="8"/>
      <c r="FV836" s="8"/>
      <c r="FW836" s="8"/>
      <c r="FX836" s="8"/>
      <c r="FY836" s="8"/>
      <c r="FZ836" s="8"/>
      <c r="GA836" s="8"/>
      <c r="GB836" s="8"/>
      <c r="GC836" s="8"/>
      <c r="GD836" s="8"/>
      <c r="GE836" s="8"/>
      <c r="GF836" s="8"/>
      <c r="GG836" s="8"/>
      <c r="GH836" s="8"/>
      <c r="GI836" s="8"/>
      <c r="GJ836" s="8"/>
      <c r="GK836" s="8"/>
      <c r="GL836" s="8"/>
      <c r="GM836" s="8"/>
      <c r="GN836" s="8"/>
      <c r="GO836" s="8"/>
      <c r="GP836" s="8"/>
      <c r="GQ836" s="8"/>
      <c r="GR836" s="8"/>
      <c r="GS836" s="8"/>
      <c r="GT836" s="8"/>
      <c r="GU836" s="8"/>
      <c r="GV836" s="8"/>
      <c r="GW836" s="8"/>
      <c r="GX836" s="8"/>
      <c r="GY836" s="8"/>
      <c r="GZ836" s="8"/>
      <c r="HA836" s="8"/>
      <c r="HB836" s="8"/>
      <c r="HC836" s="8"/>
      <c r="HD836" s="8"/>
      <c r="HE836" s="8"/>
      <c r="HF836" s="8"/>
      <c r="HG836" s="8"/>
      <c r="HH836" s="8"/>
      <c r="HI836" s="8"/>
      <c r="HJ836" s="8"/>
      <c r="HK836" s="8"/>
      <c r="HL836" s="8"/>
      <c r="HM836" s="8"/>
      <c r="HN836" s="8"/>
      <c r="HO836" s="8"/>
      <c r="HP836" s="8"/>
      <c r="HQ836" s="8"/>
      <c r="HR836" s="8"/>
      <c r="HS836" s="8"/>
      <c r="HT836" s="8"/>
      <c r="HU836" s="8"/>
      <c r="HV836" s="8"/>
      <c r="HW836" s="8"/>
      <c r="HX836" s="8"/>
      <c r="HY836" s="8"/>
      <c r="HZ836" s="8"/>
      <c r="IA836" s="8"/>
      <c r="IB836" s="8"/>
      <c r="IC836" s="8"/>
      <c r="ID836" s="8"/>
      <c r="IE836" s="8"/>
      <c r="IF836" s="8"/>
      <c r="IG836" s="8"/>
      <c r="IH836" s="8"/>
      <c r="II836" s="8"/>
      <c r="IJ836" s="8"/>
      <c r="IK836" s="8"/>
      <c r="IL836" s="8"/>
      <c r="IM836" s="8"/>
      <c r="IN836" s="8"/>
      <c r="IO836" s="8"/>
      <c r="IP836" s="8"/>
      <c r="IQ836" s="8"/>
      <c r="IR836" s="8"/>
      <c r="IS836" s="8"/>
      <c r="IT836" s="8"/>
      <c r="IU836" s="8"/>
      <c r="IV836" s="8"/>
      <c r="IW836" s="8"/>
      <c r="IX836" s="8"/>
      <c r="IY836" s="8"/>
      <c r="IZ836" s="8"/>
      <c r="JA836" s="8"/>
      <c r="JB836" s="8"/>
      <c r="JC836" s="8"/>
      <c r="JD836" s="8"/>
      <c r="JE836" s="8"/>
      <c r="JF836" s="8"/>
      <c r="JG836" s="8"/>
      <c r="JH836" s="8"/>
      <c r="JI836" s="8"/>
      <c r="JJ836" s="8"/>
      <c r="JK836" s="8"/>
      <c r="JL836" s="8"/>
      <c r="JM836" s="8"/>
      <c r="JN836" s="8"/>
      <c r="JO836" s="8"/>
      <c r="JP836" s="8"/>
      <c r="JQ836" s="8"/>
      <c r="JR836" s="8"/>
      <c r="JS836" s="8"/>
      <c r="JT836" s="8"/>
      <c r="JU836" s="8"/>
      <c r="JV836" s="8"/>
      <c r="JW836" s="8"/>
      <c r="JX836" s="8"/>
      <c r="JY836" s="8"/>
      <c r="JZ836" s="8"/>
      <c r="KA836" s="8"/>
      <c r="KB836" s="8"/>
      <c r="KC836" s="8"/>
      <c r="KD836" s="8"/>
      <c r="KE836" s="8"/>
      <c r="KF836" s="8"/>
      <c r="KG836" s="8"/>
      <c r="KH836" s="8"/>
      <c r="KI836" s="8"/>
      <c r="KJ836" s="8"/>
      <c r="KK836" s="8"/>
      <c r="KL836" s="8"/>
      <c r="KM836" s="8"/>
      <c r="KN836" s="8"/>
      <c r="KO836" s="8"/>
      <c r="KP836" s="8"/>
      <c r="KQ836" s="8"/>
      <c r="KR836" s="8"/>
      <c r="KS836" s="8"/>
      <c r="KT836" s="8"/>
      <c r="KU836" s="8"/>
      <c r="KV836" s="8"/>
      <c r="KW836" s="8"/>
      <c r="KX836" s="8"/>
      <c r="KY836" s="8"/>
      <c r="KZ836" s="8"/>
      <c r="LA836" s="8"/>
      <c r="LB836" s="8"/>
      <c r="LC836" s="8"/>
      <c r="LD836" s="8"/>
      <c r="LE836" s="8"/>
      <c r="LF836" s="8"/>
      <c r="LG836" s="8"/>
      <c r="LH836" s="8"/>
      <c r="LI836" s="8"/>
      <c r="LJ836" s="8"/>
      <c r="LK836" s="8"/>
      <c r="LL836" s="8"/>
      <c r="LM836" s="8"/>
      <c r="LN836" s="8"/>
      <c r="LO836" s="8"/>
      <c r="LP836" s="8"/>
      <c r="LQ836" s="8"/>
      <c r="LR836" s="8"/>
      <c r="LS836" s="8"/>
      <c r="LT836" s="8"/>
      <c r="LU836" s="8"/>
      <c r="LV836" s="8"/>
      <c r="LW836" s="8"/>
      <c r="LX836" s="8"/>
      <c r="LY836" s="8"/>
      <c r="LZ836" s="8"/>
      <c r="MA836" s="8"/>
      <c r="MB836" s="8"/>
      <c r="MC836" s="8"/>
      <c r="MD836" s="8"/>
      <c r="ME836" s="8"/>
      <c r="MF836" s="8"/>
      <c r="MG836" s="8"/>
      <c r="MH836" s="8"/>
      <c r="MI836" s="8"/>
      <c r="MJ836" s="8"/>
      <c r="MK836" s="8"/>
      <c r="ML836" s="8"/>
      <c r="MM836" s="8"/>
      <c r="MN836" s="8"/>
      <c r="MO836" s="8"/>
      <c r="MP836" s="8"/>
      <c r="MQ836" s="8"/>
      <c r="MR836" s="8"/>
      <c r="MS836" s="8"/>
      <c r="MT836" s="8"/>
      <c r="MU836" s="8"/>
      <c r="MV836" s="8"/>
      <c r="MW836" s="8"/>
      <c r="MX836" s="8"/>
      <c r="MY836" s="8"/>
      <c r="MZ836" s="8"/>
      <c r="NA836" s="8"/>
      <c r="NB836" s="8"/>
      <c r="NC836" s="8"/>
      <c r="ND836" s="8"/>
      <c r="NE836" s="8"/>
      <c r="NF836" s="8"/>
      <c r="NG836" s="8"/>
      <c r="NH836" s="8"/>
      <c r="NI836" s="8"/>
      <c r="NJ836" s="8"/>
      <c r="NK836" s="8"/>
      <c r="NL836" s="8"/>
      <c r="NM836" s="8"/>
      <c r="NN836" s="8"/>
      <c r="NO836" s="8"/>
      <c r="NP836" s="8"/>
      <c r="NQ836" s="8"/>
      <c r="NR836" s="8"/>
      <c r="NS836" s="8"/>
      <c r="NT836" s="8"/>
      <c r="NU836" s="8"/>
      <c r="NV836" s="8"/>
      <c r="NW836" s="8"/>
      <c r="NX836" s="8"/>
      <c r="NY836" s="8"/>
      <c r="NZ836" s="8"/>
      <c r="OA836" s="8"/>
      <c r="OB836" s="8"/>
      <c r="OC836" s="8"/>
      <c r="OD836" s="8"/>
      <c r="OE836" s="8"/>
      <c r="OF836" s="8"/>
      <c r="OG836" s="8"/>
      <c r="OH836" s="8"/>
      <c r="OI836" s="8"/>
      <c r="OJ836" s="8"/>
      <c r="OK836" s="8"/>
      <c r="OL836" s="8"/>
      <c r="OM836" s="8"/>
      <c r="ON836" s="8"/>
      <c r="OO836" s="8"/>
      <c r="OP836" s="8"/>
      <c r="OQ836" s="8"/>
      <c r="OR836" s="8"/>
      <c r="OS836" s="8"/>
      <c r="OT836" s="8"/>
      <c r="OU836" s="8"/>
      <c r="OV836" s="8"/>
      <c r="OW836" s="8"/>
      <c r="OX836" s="8"/>
      <c r="OY836" s="8"/>
      <c r="OZ836" s="8"/>
      <c r="PA836" s="8"/>
      <c r="PB836" s="8"/>
      <c r="PC836" s="8"/>
      <c r="PD836" s="8"/>
      <c r="PE836" s="8"/>
      <c r="PF836" s="8"/>
      <c r="PG836" s="8"/>
      <c r="PH836" s="8"/>
      <c r="PI836" s="8"/>
      <c r="PJ836" s="8"/>
      <c r="PK836" s="8"/>
      <c r="PL836" s="8"/>
      <c r="PM836" s="8"/>
      <c r="PN836" s="8"/>
      <c r="PO836" s="8"/>
      <c r="PP836" s="8"/>
      <c r="PQ836" s="8"/>
      <c r="PR836" s="8"/>
      <c r="PS836" s="8"/>
      <c r="PT836" s="8"/>
      <c r="PU836" s="8"/>
      <c r="PV836" s="8"/>
      <c r="PW836" s="8"/>
      <c r="PX836" s="8"/>
      <c r="PY836" s="8"/>
      <c r="PZ836" s="8"/>
      <c r="QA836" s="8"/>
      <c r="QB836" s="8"/>
      <c r="QC836" s="8"/>
      <c r="QD836" s="8"/>
      <c r="QE836" s="8"/>
      <c r="QF836" s="8"/>
      <c r="QG836" s="8"/>
      <c r="QH836" s="8"/>
      <c r="QI836" s="8"/>
      <c r="QJ836" s="8"/>
      <c r="QK836" s="8"/>
      <c r="QL836" s="8"/>
      <c r="QM836" s="8"/>
      <c r="QN836" s="8"/>
      <c r="QO836" s="8"/>
      <c r="QP836" s="8"/>
      <c r="QQ836" s="8"/>
      <c r="QR836" s="8"/>
      <c r="QS836" s="8"/>
      <c r="QT836" s="8"/>
      <c r="QU836" s="8"/>
      <c r="QV836" s="8"/>
      <c r="QW836" s="8"/>
      <c r="QX836" s="8"/>
      <c r="QY836" s="8"/>
      <c r="QZ836" s="8"/>
      <c r="RA836" s="8"/>
      <c r="RB836" s="8"/>
      <c r="RC836" s="8"/>
      <c r="RD836" s="8"/>
      <c r="RE836" s="8"/>
      <c r="RF836" s="8"/>
      <c r="RG836" s="8"/>
      <c r="RH836" s="8"/>
      <c r="RI836" s="8"/>
      <c r="RJ836" s="8"/>
      <c r="RK836" s="8"/>
      <c r="RL836" s="8"/>
      <c r="RM836" s="8"/>
      <c r="RN836" s="8"/>
      <c r="RO836" s="8"/>
      <c r="RP836" s="8"/>
      <c r="RQ836" s="8"/>
      <c r="RR836" s="8"/>
      <c r="RS836" s="8"/>
      <c r="RT836" s="8"/>
      <c r="RU836" s="8"/>
      <c r="RV836" s="8"/>
      <c r="RW836" s="8"/>
      <c r="RX836" s="8"/>
      <c r="RY836" s="8"/>
      <c r="RZ836" s="8"/>
      <c r="SA836" s="8"/>
      <c r="SB836" s="8"/>
      <c r="SC836" s="8"/>
      <c r="SD836" s="8"/>
      <c r="SE836" s="8"/>
      <c r="SF836" s="8"/>
      <c r="SG836" s="8"/>
      <c r="SH836" s="8"/>
      <c r="SI836" s="8"/>
      <c r="SJ836" s="8"/>
      <c r="SK836" s="8"/>
      <c r="SL836" s="8"/>
      <c r="SM836" s="8"/>
      <c r="SN836" s="8"/>
      <c r="SO836" s="8"/>
      <c r="SP836" s="8"/>
      <c r="SQ836" s="8"/>
      <c r="SR836" s="8"/>
      <c r="SS836" s="8"/>
      <c r="ST836" s="8"/>
      <c r="SU836" s="8"/>
      <c r="SV836" s="8"/>
      <c r="SW836" s="8"/>
      <c r="SX836" s="8"/>
      <c r="SY836" s="8"/>
      <c r="SZ836" s="8"/>
      <c r="TA836" s="8"/>
      <c r="TB836" s="8"/>
      <c r="TC836" s="8"/>
      <c r="TD836" s="8"/>
      <c r="TE836" s="8"/>
      <c r="TF836" s="8"/>
      <c r="TG836" s="8"/>
      <c r="TH836" s="8"/>
      <c r="TI836" s="8"/>
      <c r="TJ836" s="8"/>
      <c r="TK836" s="8"/>
      <c r="TL836" s="8"/>
      <c r="TM836" s="8"/>
      <c r="TN836" s="8"/>
      <c r="TO836" s="8"/>
      <c r="TP836" s="8"/>
      <c r="TQ836" s="8"/>
      <c r="TR836" s="8"/>
      <c r="TS836" s="8"/>
      <c r="TT836" s="8"/>
      <c r="TU836" s="8"/>
      <c r="TV836" s="8"/>
      <c r="TW836" s="8"/>
      <c r="TX836" s="8"/>
      <c r="TY836" s="8"/>
      <c r="TZ836" s="8"/>
      <c r="UA836" s="8"/>
      <c r="UB836" s="8"/>
      <c r="UC836" s="8"/>
      <c r="UD836" s="8"/>
      <c r="UE836" s="8"/>
      <c r="UF836" s="8"/>
      <c r="UG836" s="8"/>
      <c r="UH836" s="8"/>
      <c r="UI836" s="8"/>
      <c r="UJ836" s="8"/>
      <c r="UK836" s="8"/>
      <c r="UL836" s="8"/>
      <c r="UM836" s="8"/>
      <c r="UN836" s="8"/>
      <c r="UO836" s="8"/>
      <c r="UP836" s="8"/>
      <c r="UQ836" s="8"/>
      <c r="UR836" s="8"/>
      <c r="US836" s="8"/>
      <c r="UT836" s="8"/>
      <c r="UU836" s="8"/>
      <c r="UV836" s="8"/>
      <c r="UW836" s="8"/>
      <c r="UX836" s="8"/>
      <c r="UY836" s="8"/>
      <c r="UZ836" s="8"/>
      <c r="VA836" s="8"/>
      <c r="VB836" s="8"/>
      <c r="VC836" s="8"/>
      <c r="VD836" s="8"/>
      <c r="VE836" s="8"/>
      <c r="VF836" s="8"/>
      <c r="VG836" s="8"/>
      <c r="VH836" s="8"/>
      <c r="VI836" s="8"/>
      <c r="VJ836" s="8"/>
      <c r="VK836" s="8"/>
      <c r="VL836" s="8"/>
      <c r="VM836" s="8"/>
      <c r="VN836" s="8"/>
      <c r="VO836" s="8"/>
      <c r="VP836" s="8"/>
      <c r="VQ836" s="8"/>
      <c r="VR836" s="8"/>
      <c r="VS836" s="8"/>
      <c r="VT836" s="8"/>
      <c r="VU836" s="8"/>
      <c r="VV836" s="8"/>
      <c r="VW836" s="8"/>
      <c r="VX836" s="8"/>
      <c r="VY836" s="8"/>
      <c r="VZ836" s="8"/>
      <c r="WA836" s="8"/>
      <c r="WB836" s="8"/>
      <c r="WC836" s="8"/>
      <c r="WD836" s="8"/>
      <c r="WE836" s="8"/>
      <c r="WF836" s="8"/>
      <c r="WG836" s="8"/>
      <c r="WH836" s="8"/>
      <c r="WI836" s="8"/>
      <c r="WJ836" s="8"/>
      <c r="WK836" s="8"/>
      <c r="WL836" s="8"/>
      <c r="WM836" s="8"/>
      <c r="WN836" s="8"/>
      <c r="WO836" s="8"/>
      <c r="WP836" s="8"/>
      <c r="WQ836" s="8"/>
      <c r="WR836" s="8"/>
      <c r="WS836" s="8"/>
      <c r="WT836" s="8"/>
      <c r="WU836" s="8"/>
      <c r="WV836" s="8"/>
      <c r="WW836" s="8"/>
      <c r="WX836" s="8"/>
      <c r="WY836" s="8"/>
      <c r="WZ836" s="8"/>
      <c r="XA836" s="8"/>
      <c r="XB836" s="8"/>
      <c r="XC836" s="8"/>
      <c r="XD836" s="8"/>
      <c r="XE836" s="8"/>
      <c r="XF836" s="8"/>
      <c r="XG836" s="8"/>
      <c r="XH836" s="8"/>
      <c r="XI836" s="8"/>
      <c r="XJ836" s="8"/>
      <c r="XK836" s="8"/>
      <c r="XL836" s="8"/>
      <c r="XM836" s="8"/>
      <c r="XN836" s="8"/>
      <c r="XO836" s="8"/>
      <c r="XP836" s="8"/>
      <c r="XQ836" s="8"/>
      <c r="XR836" s="8"/>
      <c r="XS836" s="8"/>
      <c r="XT836" s="8"/>
      <c r="XU836" s="8"/>
      <c r="XV836" s="8"/>
      <c r="XW836" s="8"/>
      <c r="XX836" s="8"/>
      <c r="XY836" s="8"/>
      <c r="XZ836" s="8"/>
      <c r="YA836" s="8"/>
      <c r="YB836" s="8"/>
      <c r="YC836" s="8"/>
      <c r="YD836" s="8"/>
      <c r="YE836" s="8"/>
      <c r="YF836" s="8"/>
      <c r="YG836" s="8"/>
      <c r="YH836" s="8"/>
      <c r="YI836" s="8"/>
      <c r="YJ836" s="8"/>
      <c r="YK836" s="8"/>
      <c r="YL836" s="8"/>
      <c r="YM836" s="8"/>
      <c r="YN836" s="8"/>
      <c r="YO836" s="8"/>
      <c r="YP836" s="8"/>
      <c r="YQ836" s="8"/>
      <c r="YR836" s="8"/>
      <c r="YS836" s="8"/>
      <c r="YT836" s="8"/>
      <c r="YU836" s="8"/>
      <c r="YV836" s="8"/>
      <c r="YW836" s="8"/>
      <c r="YX836" s="8"/>
      <c r="YY836" s="8"/>
      <c r="YZ836" s="8"/>
      <c r="ZA836" s="8"/>
      <c r="ZB836" s="8"/>
      <c r="ZC836" s="8"/>
      <c r="ZD836" s="8"/>
      <c r="ZE836" s="8"/>
      <c r="ZF836" s="8"/>
      <c r="ZG836" s="8"/>
      <c r="ZH836" s="8"/>
      <c r="ZI836" s="8"/>
      <c r="ZJ836" s="8"/>
      <c r="ZK836" s="8"/>
      <c r="ZL836" s="8"/>
      <c r="ZM836" s="8"/>
      <c r="ZN836" s="8"/>
      <c r="ZO836" s="8"/>
      <c r="ZP836" s="8"/>
      <c r="ZQ836" s="8"/>
      <c r="ZR836" s="8"/>
      <c r="ZS836" s="8"/>
      <c r="ZT836" s="8"/>
      <c r="ZU836" s="8"/>
      <c r="ZV836" s="8"/>
      <c r="ZW836" s="8"/>
      <c r="ZX836" s="8"/>
      <c r="ZY836" s="8"/>
      <c r="ZZ836" s="8"/>
      <c r="AAA836" s="8"/>
      <c r="AAB836" s="8"/>
      <c r="AAC836" s="8"/>
      <c r="AAD836" s="8"/>
      <c r="AAE836" s="8"/>
      <c r="AAF836" s="8"/>
      <c r="AAG836" s="8"/>
      <c r="AAH836" s="8"/>
      <c r="AAI836" s="8"/>
      <c r="AAJ836" s="8"/>
      <c r="AAK836" s="8"/>
      <c r="AAL836" s="8"/>
      <c r="AAM836" s="8"/>
      <c r="AAN836" s="8"/>
      <c r="AAO836" s="8"/>
      <c r="AAP836" s="8"/>
      <c r="AAQ836" s="8"/>
      <c r="AAR836" s="8"/>
      <c r="AAS836" s="8"/>
      <c r="AAT836" s="8"/>
      <c r="AAU836" s="8"/>
      <c r="AAV836" s="8"/>
      <c r="AAW836" s="8"/>
      <c r="AAX836" s="8"/>
      <c r="AAY836" s="8"/>
      <c r="AAZ836" s="8"/>
      <c r="ABA836" s="8"/>
      <c r="ABB836" s="8"/>
      <c r="ABC836" s="8"/>
      <c r="ABD836" s="8"/>
      <c r="ABE836" s="8"/>
      <c r="ABF836" s="8"/>
      <c r="ABG836" s="8"/>
      <c r="ABH836" s="8"/>
      <c r="ABI836" s="8"/>
      <c r="ABJ836" s="8"/>
      <c r="ABK836" s="8"/>
      <c r="ABL836" s="8"/>
      <c r="ABM836" s="8"/>
      <c r="ABN836" s="8"/>
      <c r="ABO836" s="8"/>
      <c r="ABP836" s="8"/>
      <c r="ABQ836" s="8"/>
      <c r="ABR836" s="8"/>
      <c r="ABS836" s="8"/>
      <c r="ABT836" s="8"/>
      <c r="ABU836" s="8"/>
      <c r="ABV836" s="8"/>
      <c r="ABW836" s="8"/>
      <c r="ABX836" s="8"/>
      <c r="ABY836" s="8"/>
      <c r="ABZ836" s="8"/>
      <c r="ACA836" s="8"/>
      <c r="ACB836" s="8"/>
      <c r="ACC836" s="8"/>
      <c r="ACD836" s="8"/>
      <c r="ACE836" s="8"/>
      <c r="ACF836" s="8"/>
      <c r="ACG836" s="8"/>
      <c r="ACH836" s="8"/>
      <c r="ACI836" s="8"/>
      <c r="ACJ836" s="8"/>
      <c r="ACK836" s="8"/>
      <c r="ACL836" s="8"/>
      <c r="ACM836" s="8"/>
      <c r="ACN836" s="8"/>
      <c r="ACO836" s="8"/>
      <c r="ACP836" s="8"/>
      <c r="ACQ836" s="8"/>
      <c r="ACR836" s="8"/>
      <c r="ACS836" s="8"/>
      <c r="ACT836" s="8"/>
      <c r="ACU836" s="8"/>
      <c r="ACV836" s="8"/>
      <c r="ACW836" s="8"/>
      <c r="ACX836" s="8"/>
      <c r="ACY836" s="8"/>
      <c r="ACZ836" s="8"/>
      <c r="ADA836" s="8"/>
      <c r="ADB836" s="8"/>
      <c r="ADC836" s="8"/>
      <c r="ADD836" s="8"/>
      <c r="ADE836" s="8"/>
      <c r="ADF836" s="8"/>
      <c r="ADG836" s="8"/>
      <c r="ADH836" s="8"/>
      <c r="ADI836" s="8"/>
      <c r="ADJ836" s="8"/>
      <c r="ADK836" s="8"/>
      <c r="ADL836" s="8"/>
      <c r="ADM836" s="8"/>
      <c r="ADN836" s="8"/>
      <c r="ADO836" s="8"/>
      <c r="ADP836" s="8"/>
      <c r="ADQ836" s="8"/>
      <c r="ADR836" s="8"/>
      <c r="ADS836" s="8"/>
      <c r="ADT836" s="8"/>
      <c r="ADU836" s="8"/>
      <c r="ADV836" s="8"/>
      <c r="ADW836" s="8"/>
      <c r="ADX836" s="8"/>
      <c r="ADY836" s="8"/>
      <c r="ADZ836" s="8"/>
      <c r="AEA836" s="8"/>
      <c r="AEB836" s="8"/>
      <c r="AEC836" s="8"/>
      <c r="AED836" s="8"/>
      <c r="AEE836" s="8"/>
      <c r="AEF836" s="8"/>
      <c r="AEG836" s="8"/>
      <c r="AEH836" s="8"/>
      <c r="AEI836" s="8"/>
      <c r="AEJ836" s="8"/>
      <c r="AEK836" s="8"/>
      <c r="AEL836" s="8"/>
      <c r="AEM836" s="8"/>
      <c r="AEN836" s="8"/>
      <c r="AEO836" s="8"/>
      <c r="AEP836" s="8"/>
      <c r="AEQ836" s="8"/>
      <c r="AER836" s="8"/>
      <c r="AES836" s="8"/>
      <c r="AET836" s="8"/>
      <c r="AEU836" s="8"/>
      <c r="AEV836" s="8"/>
      <c r="AEW836" s="8"/>
      <c r="AEX836" s="8"/>
      <c r="AEY836" s="8"/>
      <c r="AEZ836" s="8"/>
      <c r="AFA836" s="8"/>
      <c r="AFB836" s="8"/>
      <c r="AFC836" s="8"/>
      <c r="AFD836" s="8"/>
      <c r="AFE836" s="8"/>
      <c r="AFF836" s="8"/>
      <c r="AFG836" s="8"/>
      <c r="AFH836" s="8"/>
      <c r="AFI836" s="8"/>
      <c r="AFJ836" s="8"/>
      <c r="AFK836" s="8"/>
      <c r="AFL836" s="8"/>
      <c r="AFM836" s="8"/>
      <c r="AFN836" s="8"/>
      <c r="AFO836" s="8"/>
      <c r="AFP836" s="8"/>
      <c r="AFQ836" s="8"/>
      <c r="AFR836" s="8"/>
      <c r="AFS836" s="8"/>
      <c r="AFT836" s="8"/>
      <c r="AFU836" s="8"/>
      <c r="AFV836" s="8"/>
      <c r="AFW836" s="8"/>
      <c r="AFX836" s="8"/>
      <c r="AFY836" s="8"/>
      <c r="AFZ836" s="8"/>
      <c r="AGA836" s="8"/>
      <c r="AGB836" s="8"/>
      <c r="AGC836" s="8"/>
      <c r="AGD836" s="8"/>
      <c r="AGE836" s="8"/>
      <c r="AGF836" s="8"/>
      <c r="AGG836" s="8"/>
      <c r="AGH836" s="8"/>
      <c r="AGI836" s="8"/>
      <c r="AGJ836" s="8"/>
      <c r="AGK836" s="8"/>
      <c r="AGL836" s="8"/>
      <c r="AGM836" s="8"/>
      <c r="AGN836" s="8"/>
      <c r="AGO836" s="8"/>
      <c r="AGP836" s="8"/>
      <c r="AGQ836" s="8"/>
      <c r="AGR836" s="8"/>
      <c r="AGS836" s="8"/>
      <c r="AGT836" s="8"/>
      <c r="AGU836" s="8"/>
      <c r="AGV836" s="8"/>
      <c r="AGW836" s="8"/>
      <c r="AGX836" s="8"/>
      <c r="AGY836" s="8"/>
      <c r="AGZ836" s="8"/>
      <c r="AHA836" s="8"/>
      <c r="AHB836" s="8"/>
      <c r="AHC836" s="8"/>
      <c r="AHD836" s="8"/>
      <c r="AHE836" s="8"/>
      <c r="AHF836" s="8"/>
      <c r="AHG836" s="8"/>
      <c r="AHH836" s="8"/>
      <c r="AHI836" s="8"/>
      <c r="AHJ836" s="8"/>
      <c r="AHK836" s="8"/>
      <c r="AHL836" s="8"/>
      <c r="AHM836" s="8"/>
      <c r="AHN836" s="8"/>
      <c r="AHO836" s="8"/>
      <c r="AHP836" s="8"/>
      <c r="AHQ836" s="8"/>
      <c r="AHR836" s="8"/>
      <c r="AHS836" s="8"/>
      <c r="AHT836" s="8"/>
      <c r="AHU836" s="8"/>
      <c r="AHV836" s="8"/>
      <c r="AHW836" s="8"/>
      <c r="AHX836" s="8"/>
      <c r="AHY836" s="8"/>
      <c r="AHZ836" s="8"/>
      <c r="AIA836" s="8"/>
      <c r="AIB836" s="8"/>
      <c r="AIC836" s="8"/>
      <c r="AID836" s="8"/>
      <c r="AIE836" s="8"/>
      <c r="AIF836" s="8"/>
      <c r="AIG836" s="8"/>
      <c r="AIH836" s="8"/>
      <c r="AII836" s="8"/>
      <c r="AIJ836" s="8"/>
      <c r="AIK836" s="8"/>
      <c r="AIL836" s="8"/>
      <c r="AIM836" s="8"/>
      <c r="AIN836" s="8"/>
      <c r="AIO836" s="8"/>
      <c r="AIP836" s="8"/>
      <c r="AIQ836" s="8"/>
      <c r="AIR836" s="8"/>
      <c r="AIS836" s="8"/>
      <c r="AIT836" s="8"/>
      <c r="AIU836" s="8"/>
      <c r="AIV836" s="8"/>
      <c r="AIW836" s="8"/>
      <c r="AIX836" s="8"/>
      <c r="AIY836" s="8"/>
      <c r="AIZ836" s="8"/>
      <c r="AJA836" s="8"/>
      <c r="AJB836" s="8"/>
      <c r="AJC836" s="8"/>
      <c r="AJD836" s="8"/>
      <c r="AJE836" s="8"/>
      <c r="AJF836" s="8"/>
      <c r="AJG836" s="8"/>
      <c r="AJH836" s="8"/>
      <c r="AJI836" s="8"/>
      <c r="AJJ836" s="8"/>
      <c r="AJK836" s="8"/>
      <c r="AJL836" s="8"/>
      <c r="AJM836" s="8"/>
      <c r="AJN836" s="8"/>
      <c r="AJO836" s="8"/>
      <c r="AJP836" s="8"/>
      <c r="AJQ836" s="8"/>
      <c r="AJR836" s="8"/>
      <c r="AJS836" s="8"/>
      <c r="AJT836" s="8"/>
      <c r="AJU836" s="8"/>
      <c r="AJV836" s="8"/>
      <c r="AJW836" s="8"/>
      <c r="AJX836" s="8"/>
      <c r="AJY836" s="8"/>
      <c r="AJZ836" s="8"/>
      <c r="AKA836" s="8"/>
      <c r="AKB836" s="8"/>
      <c r="AKC836" s="8"/>
      <c r="AKD836" s="8"/>
      <c r="AKE836" s="8"/>
      <c r="AKF836" s="8"/>
      <c r="AKG836" s="8"/>
      <c r="AKH836" s="8"/>
      <c r="AKI836" s="8"/>
      <c r="AKJ836" s="8"/>
      <c r="AKK836" s="8"/>
      <c r="AKL836" s="8"/>
      <c r="AKM836" s="8"/>
      <c r="AKN836" s="8"/>
      <c r="AKO836" s="8"/>
      <c r="AKP836" s="8"/>
      <c r="AKQ836" s="8"/>
      <c r="AKR836" s="8"/>
      <c r="AKS836" s="8"/>
      <c r="AKT836" s="8"/>
      <c r="AKU836" s="8"/>
      <c r="AKV836" s="8"/>
      <c r="AKW836" s="8"/>
      <c r="AKX836" s="8"/>
      <c r="AKY836" s="8"/>
      <c r="AKZ836" s="8"/>
      <c r="ALA836" s="8"/>
      <c r="ALB836" s="8"/>
      <c r="ALC836" s="8"/>
      <c r="ALD836" s="8"/>
      <c r="ALE836" s="8"/>
      <c r="ALF836" s="8"/>
      <c r="ALG836" s="8"/>
      <c r="ALH836" s="8"/>
      <c r="ALI836" s="8"/>
      <c r="ALJ836" s="8"/>
      <c r="ALK836" s="8"/>
      <c r="ALL836" s="8"/>
      <c r="ALM836" s="8"/>
      <c r="ALN836" s="8"/>
      <c r="ALO836" s="8"/>
      <c r="ALP836" s="8"/>
      <c r="ALQ836" s="8"/>
      <c r="ALR836" s="8"/>
      <c r="ALS836" s="8"/>
      <c r="ALT836" s="8"/>
      <c r="ALU836" s="8"/>
      <c r="ALV836" s="8"/>
      <c r="ALW836" s="8"/>
      <c r="ALX836" s="8"/>
      <c r="ALY836" s="8"/>
      <c r="ALZ836" s="8"/>
      <c r="AMA836" s="8"/>
      <c r="AMB836" s="8"/>
      <c r="AMC836" s="8"/>
      <c r="AMD836" s="8"/>
      <c r="AME836" s="8"/>
      <c r="AMF836" s="8"/>
      <c r="AMG836" s="8"/>
      <c r="AMH836" s="8"/>
      <c r="AMI836" s="8"/>
      <c r="AMJ836" s="8"/>
      <c r="AMK836" s="8"/>
      <c r="AML836" s="8"/>
      <c r="AMM836" s="8"/>
      <c r="AMN836" s="8"/>
      <c r="AMO836" s="8"/>
      <c r="AMP836" s="8"/>
      <c r="AMQ836" s="8"/>
      <c r="AMR836" s="8"/>
      <c r="AMS836" s="8"/>
      <c r="AMT836" s="8"/>
      <c r="AMU836" s="8"/>
      <c r="AMV836" s="8"/>
      <c r="AMW836" s="8"/>
      <c r="AMX836" s="8"/>
      <c r="AMY836" s="8"/>
      <c r="AMZ836" s="8"/>
      <c r="ANA836" s="8"/>
      <c r="ANB836" s="8"/>
      <c r="ANC836" s="8"/>
      <c r="AND836" s="8"/>
      <c r="ANE836" s="8"/>
      <c r="ANF836" s="8"/>
      <c r="ANG836" s="8"/>
      <c r="ANH836" s="8"/>
      <c r="ANI836" s="8"/>
      <c r="ANJ836" s="8"/>
      <c r="ANK836" s="8"/>
      <c r="ANL836" s="8"/>
      <c r="ANM836" s="8"/>
      <c r="ANN836" s="8"/>
      <c r="ANO836" s="8"/>
      <c r="ANP836" s="8"/>
      <c r="ANQ836" s="8"/>
      <c r="ANR836" s="8"/>
      <c r="ANS836" s="8"/>
      <c r="ANT836" s="8"/>
      <c r="ANU836" s="8"/>
      <c r="ANV836" s="8"/>
      <c r="ANW836" s="8"/>
      <c r="ANX836" s="8"/>
      <c r="ANY836" s="8"/>
      <c r="ANZ836" s="8"/>
      <c r="AOA836" s="8"/>
      <c r="AOB836" s="8"/>
      <c r="AOC836" s="8"/>
      <c r="AOD836" s="8"/>
      <c r="AOE836" s="8"/>
      <c r="AOF836" s="8"/>
      <c r="AOG836" s="8"/>
      <c r="AOH836" s="8"/>
      <c r="AOI836" s="8"/>
      <c r="AOJ836" s="8"/>
      <c r="AOK836" s="8"/>
      <c r="AOL836" s="8"/>
      <c r="AOM836" s="8"/>
      <c r="AON836" s="8"/>
      <c r="AOO836" s="8"/>
      <c r="AOP836" s="8"/>
      <c r="AOQ836" s="8"/>
      <c r="AOR836" s="8"/>
      <c r="AOS836" s="8"/>
      <c r="AOT836" s="8"/>
      <c r="AOU836" s="8"/>
      <c r="AOV836" s="8"/>
      <c r="AOW836" s="8"/>
      <c r="AOX836" s="8"/>
      <c r="AOY836" s="8"/>
      <c r="AOZ836" s="8"/>
      <c r="APA836" s="8"/>
      <c r="APB836" s="8"/>
      <c r="APC836" s="8"/>
      <c r="APD836" s="8"/>
      <c r="APE836" s="8"/>
      <c r="APF836" s="8"/>
      <c r="APG836" s="8"/>
      <c r="APH836" s="8"/>
      <c r="API836" s="8"/>
      <c r="APJ836" s="8"/>
      <c r="APK836" s="8"/>
      <c r="APL836" s="8"/>
      <c r="APM836" s="8"/>
      <c r="APN836" s="8"/>
      <c r="APO836" s="8"/>
      <c r="APP836" s="8"/>
      <c r="APQ836" s="8"/>
      <c r="APR836" s="8"/>
      <c r="APS836" s="8"/>
      <c r="APT836" s="8"/>
      <c r="APU836" s="8"/>
      <c r="APV836" s="8"/>
      <c r="APW836" s="8"/>
      <c r="APX836" s="8"/>
      <c r="APY836" s="8"/>
      <c r="APZ836" s="8"/>
      <c r="AQA836" s="8"/>
      <c r="AQB836" s="8"/>
      <c r="AQC836" s="8"/>
      <c r="AQD836" s="8"/>
      <c r="AQE836" s="8"/>
      <c r="AQF836" s="8"/>
      <c r="AQG836" s="8"/>
      <c r="AQH836" s="8"/>
      <c r="AQI836" s="8"/>
      <c r="AQJ836" s="8"/>
      <c r="AQK836" s="8"/>
      <c r="AQL836" s="8"/>
      <c r="AQM836" s="8"/>
      <c r="AQN836" s="8"/>
      <c r="AQO836" s="8"/>
      <c r="AQP836" s="8"/>
      <c r="AQQ836" s="8"/>
      <c r="AQR836" s="8"/>
      <c r="AQS836" s="8"/>
      <c r="AQT836" s="8"/>
      <c r="AQU836" s="8"/>
      <c r="AQV836" s="8"/>
      <c r="AQW836" s="8"/>
      <c r="AQX836" s="8"/>
      <c r="AQY836" s="8"/>
      <c r="AQZ836" s="8"/>
      <c r="ARA836" s="8"/>
      <c r="ARB836" s="8"/>
      <c r="ARC836" s="8"/>
      <c r="ARD836" s="8"/>
      <c r="ARE836" s="8"/>
      <c r="ARF836" s="8"/>
      <c r="ARG836" s="8"/>
      <c r="ARH836" s="8"/>
      <c r="ARI836" s="8"/>
      <c r="ARJ836" s="8"/>
      <c r="ARK836" s="8"/>
      <c r="ARL836" s="8"/>
      <c r="ARM836" s="8"/>
      <c r="ARN836" s="8"/>
      <c r="ARO836" s="8"/>
      <c r="ARP836" s="8"/>
      <c r="ARQ836" s="8"/>
      <c r="ARR836" s="8"/>
      <c r="ARS836" s="8"/>
      <c r="ART836" s="8"/>
      <c r="ARU836" s="8"/>
      <c r="ARV836" s="8"/>
      <c r="ARW836" s="8"/>
      <c r="ARX836" s="8"/>
      <c r="ARY836" s="8"/>
      <c r="ARZ836" s="8"/>
      <c r="ASA836" s="8"/>
      <c r="ASB836" s="8"/>
      <c r="ASC836" s="8"/>
      <c r="ASD836" s="8"/>
      <c r="ASE836" s="8"/>
      <c r="ASF836" s="8"/>
      <c r="ASG836" s="8"/>
      <c r="ASH836" s="8"/>
      <c r="ASI836" s="8"/>
      <c r="ASJ836" s="8"/>
      <c r="ASK836" s="8"/>
      <c r="ASL836" s="8"/>
      <c r="ASM836" s="8"/>
      <c r="ASN836" s="8"/>
      <c r="ASO836" s="8"/>
      <c r="ASP836" s="8"/>
      <c r="ASQ836" s="8"/>
      <c r="ASR836" s="8"/>
      <c r="ASS836" s="8"/>
      <c r="AST836" s="8"/>
      <c r="ASU836" s="8"/>
      <c r="ASV836" s="8"/>
      <c r="ASW836" s="8"/>
      <c r="ASX836" s="8"/>
      <c r="ASY836" s="8"/>
      <c r="ASZ836" s="8"/>
      <c r="ATA836" s="8"/>
      <c r="ATB836" s="8"/>
      <c r="ATC836" s="8"/>
      <c r="ATD836" s="8"/>
      <c r="ATE836" s="8"/>
      <c r="ATF836" s="8"/>
      <c r="ATG836" s="8"/>
      <c r="ATH836" s="8"/>
      <c r="ATI836" s="8"/>
      <c r="ATJ836" s="8"/>
      <c r="ATK836" s="8"/>
      <c r="ATL836" s="8"/>
      <c r="ATM836" s="8"/>
      <c r="ATN836" s="8"/>
      <c r="ATO836" s="8"/>
      <c r="ATP836" s="8"/>
      <c r="ATQ836" s="8"/>
      <c r="ATR836" s="8"/>
      <c r="ATS836" s="8"/>
      <c r="ATT836" s="8"/>
      <c r="ATU836" s="8"/>
      <c r="ATV836" s="8"/>
      <c r="ATW836" s="8"/>
      <c r="ATX836" s="8"/>
      <c r="ATY836" s="8"/>
      <c r="ATZ836" s="8"/>
      <c r="AUA836" s="8"/>
      <c r="AUB836" s="8"/>
      <c r="AUC836" s="8"/>
      <c r="AUD836" s="8"/>
      <c r="AUE836" s="8"/>
      <c r="AUF836" s="8"/>
      <c r="AUG836" s="8"/>
      <c r="AUH836" s="8"/>
      <c r="AUI836" s="8"/>
      <c r="AUJ836" s="8"/>
      <c r="AUK836" s="8"/>
      <c r="AUL836" s="8"/>
      <c r="AUM836" s="8"/>
      <c r="AUN836" s="8"/>
      <c r="AUO836" s="8"/>
      <c r="AUP836" s="8"/>
      <c r="AUQ836" s="8"/>
      <c r="AUR836" s="8"/>
      <c r="AUS836" s="8"/>
      <c r="AUT836" s="8"/>
      <c r="AUU836" s="8"/>
      <c r="AUV836" s="8"/>
      <c r="AUW836" s="8"/>
      <c r="AUX836" s="8"/>
      <c r="AUY836" s="8"/>
      <c r="AUZ836" s="8"/>
      <c r="AVA836" s="8"/>
      <c r="AVB836" s="8"/>
      <c r="AVC836" s="8"/>
      <c r="AVD836" s="8"/>
      <c r="AVE836" s="8"/>
      <c r="AVF836" s="8"/>
      <c r="AVG836" s="8"/>
      <c r="AVH836" s="8"/>
      <c r="AVI836" s="8"/>
      <c r="AVJ836" s="8"/>
      <c r="AVK836" s="8"/>
      <c r="AVL836" s="8"/>
      <c r="AVM836" s="8"/>
      <c r="AVN836" s="8"/>
      <c r="AVO836" s="8"/>
      <c r="AVP836" s="8"/>
      <c r="AVQ836" s="8"/>
      <c r="AVR836" s="8"/>
      <c r="AVS836" s="8"/>
      <c r="AVT836" s="8"/>
      <c r="AVU836" s="8"/>
      <c r="AVV836" s="8"/>
      <c r="AVW836" s="8"/>
      <c r="AVX836" s="8"/>
      <c r="AVY836" s="8"/>
      <c r="AVZ836" s="8"/>
      <c r="AWA836" s="8"/>
      <c r="AWB836" s="8"/>
      <c r="AWC836" s="8"/>
      <c r="AWD836" s="8"/>
      <c r="AWE836" s="8"/>
      <c r="AWF836" s="8"/>
      <c r="AWG836" s="8"/>
      <c r="AWH836" s="8"/>
      <c r="AWI836" s="8"/>
      <c r="AWJ836" s="8"/>
      <c r="AWK836" s="8"/>
      <c r="AWL836" s="8"/>
      <c r="AWM836" s="8"/>
      <c r="AWN836" s="8"/>
      <c r="AWO836" s="8"/>
      <c r="AWP836" s="8"/>
      <c r="AWQ836" s="8"/>
      <c r="AWR836" s="8"/>
      <c r="AWS836" s="8"/>
      <c r="AWT836" s="8"/>
      <c r="AWU836" s="8"/>
      <c r="AWV836" s="8"/>
      <c r="AWW836" s="8"/>
      <c r="AWX836" s="8"/>
      <c r="AWY836" s="8"/>
      <c r="AWZ836" s="8"/>
      <c r="AXA836" s="8"/>
      <c r="AXB836" s="8"/>
      <c r="AXC836" s="8"/>
      <c r="AXD836" s="8"/>
      <c r="AXE836" s="8"/>
      <c r="AXF836" s="8"/>
      <c r="AXG836" s="8"/>
      <c r="AXH836" s="8"/>
      <c r="AXI836" s="8"/>
      <c r="AXJ836" s="8"/>
      <c r="AXK836" s="8"/>
      <c r="AXL836" s="8"/>
      <c r="AXM836" s="8"/>
      <c r="AXN836" s="8"/>
      <c r="AXO836" s="8"/>
      <c r="AXP836" s="8"/>
      <c r="AXQ836" s="8"/>
      <c r="AXR836" s="8"/>
      <c r="AXS836" s="8"/>
      <c r="AXT836" s="8"/>
      <c r="AXU836" s="8"/>
      <c r="AXV836" s="8"/>
      <c r="AXW836" s="8"/>
      <c r="AXX836" s="8"/>
      <c r="AXY836" s="8"/>
      <c r="AXZ836" s="8"/>
      <c r="AYA836" s="8"/>
      <c r="AYB836" s="8"/>
      <c r="AYC836" s="8"/>
      <c r="AYD836" s="8"/>
      <c r="AYE836" s="8"/>
      <c r="AYF836" s="8"/>
      <c r="AYG836" s="8"/>
      <c r="AYH836" s="8"/>
      <c r="AYI836" s="8"/>
      <c r="AYJ836" s="8"/>
      <c r="AYK836" s="8"/>
      <c r="AYL836" s="8"/>
      <c r="AYM836" s="8"/>
      <c r="AYN836" s="8"/>
      <c r="AYO836" s="8"/>
      <c r="AYP836" s="8"/>
      <c r="AYQ836" s="8"/>
      <c r="AYR836" s="8"/>
      <c r="AYS836" s="8"/>
      <c r="AYT836" s="8"/>
      <c r="AYU836" s="8"/>
      <c r="AYV836" s="8"/>
      <c r="AYW836" s="8"/>
      <c r="AYX836" s="8"/>
      <c r="AYY836" s="8"/>
      <c r="AYZ836" s="8"/>
      <c r="AZA836" s="8"/>
      <c r="AZB836" s="8"/>
      <c r="AZC836" s="8"/>
      <c r="AZD836" s="8"/>
      <c r="AZE836" s="8"/>
      <c r="AZF836" s="8"/>
      <c r="AZG836" s="8"/>
      <c r="AZH836" s="8"/>
      <c r="AZI836" s="8"/>
      <c r="AZJ836" s="8"/>
      <c r="AZK836" s="8"/>
      <c r="AZL836" s="8"/>
      <c r="AZM836" s="8"/>
      <c r="AZN836" s="8"/>
      <c r="AZO836" s="8"/>
      <c r="AZP836" s="8"/>
      <c r="AZQ836" s="8"/>
      <c r="AZR836" s="8"/>
      <c r="AZS836" s="8"/>
      <c r="AZT836" s="8"/>
      <c r="AZU836" s="8"/>
      <c r="AZV836" s="8"/>
      <c r="AZW836" s="8"/>
      <c r="AZX836" s="8"/>
      <c r="AZY836" s="8"/>
      <c r="AZZ836" s="8"/>
      <c r="BAA836" s="8"/>
      <c r="BAB836" s="8"/>
      <c r="BAC836" s="8"/>
      <c r="BAD836" s="8"/>
      <c r="BAE836" s="8"/>
      <c r="BAF836" s="8"/>
      <c r="BAG836" s="8"/>
      <c r="BAH836" s="8"/>
      <c r="BAI836" s="8"/>
      <c r="BAJ836" s="8"/>
      <c r="BAK836" s="8"/>
      <c r="BAL836" s="8"/>
      <c r="BAM836" s="8"/>
      <c r="BAN836" s="8"/>
      <c r="BAO836" s="8"/>
      <c r="BAP836" s="8"/>
      <c r="BAQ836" s="8"/>
      <c r="BAR836" s="8"/>
      <c r="BAS836" s="8"/>
      <c r="BAT836" s="8"/>
      <c r="BAU836" s="8"/>
      <c r="BAV836" s="8"/>
      <c r="BAW836" s="8"/>
      <c r="BAX836" s="8"/>
      <c r="BAY836" s="8"/>
      <c r="BAZ836" s="8"/>
      <c r="BBA836" s="8"/>
      <c r="BBB836" s="8"/>
      <c r="BBC836" s="8"/>
      <c r="BBD836" s="8"/>
      <c r="BBE836" s="8"/>
      <c r="BBF836" s="8"/>
      <c r="BBG836" s="8"/>
      <c r="BBH836" s="8"/>
      <c r="BBI836" s="8"/>
      <c r="BBJ836" s="8"/>
      <c r="BBK836" s="8"/>
      <c r="BBL836" s="8"/>
      <c r="BBM836" s="8"/>
      <c r="BBN836" s="8"/>
      <c r="BBO836" s="8"/>
      <c r="BBP836" s="8"/>
      <c r="BBQ836" s="8"/>
      <c r="BBR836" s="8"/>
      <c r="BBS836" s="8"/>
      <c r="BBT836" s="8"/>
      <c r="BBU836" s="8"/>
      <c r="BBV836" s="8"/>
      <c r="BBW836" s="8"/>
      <c r="BBX836" s="8"/>
      <c r="BBY836" s="8"/>
      <c r="BBZ836" s="8"/>
      <c r="BCA836" s="8"/>
      <c r="BCB836" s="8"/>
      <c r="BCC836" s="8"/>
      <c r="BCD836" s="8"/>
      <c r="BCE836" s="8"/>
      <c r="BCF836" s="8"/>
      <c r="BCG836" s="8"/>
      <c r="BCH836" s="8"/>
      <c r="BCI836" s="8"/>
      <c r="BCJ836" s="8"/>
      <c r="BCK836" s="8"/>
      <c r="BCL836" s="8"/>
      <c r="BCM836" s="8"/>
      <c r="BCN836" s="8"/>
      <c r="BCO836" s="8"/>
      <c r="BCP836" s="8"/>
      <c r="BCQ836" s="8"/>
      <c r="BCR836" s="8"/>
      <c r="BCS836" s="8"/>
      <c r="BCT836" s="8"/>
      <c r="BCU836" s="8"/>
      <c r="BCV836" s="8"/>
      <c r="BCW836" s="8"/>
      <c r="BCX836" s="8"/>
      <c r="BCY836" s="8"/>
      <c r="BCZ836" s="8"/>
      <c r="BDA836" s="8"/>
      <c r="BDB836" s="8"/>
      <c r="BDC836" s="8"/>
      <c r="BDD836" s="8"/>
      <c r="BDE836" s="8"/>
      <c r="BDF836" s="8"/>
      <c r="BDG836" s="8"/>
      <c r="BDH836" s="8"/>
      <c r="BDI836" s="8"/>
      <c r="BDJ836" s="8"/>
      <c r="BDK836" s="8"/>
      <c r="BDL836" s="8"/>
      <c r="BDM836" s="8"/>
      <c r="BDN836" s="8"/>
      <c r="BDO836" s="8"/>
      <c r="BDP836" s="8"/>
      <c r="BDQ836" s="8"/>
      <c r="BDR836" s="8"/>
      <c r="BDS836" s="8"/>
      <c r="BDT836" s="8"/>
      <c r="BDU836" s="8"/>
      <c r="BDV836" s="8"/>
      <c r="BDW836" s="8"/>
      <c r="BDX836" s="8"/>
      <c r="BDY836" s="8"/>
      <c r="BDZ836" s="8"/>
      <c r="BEA836" s="8"/>
      <c r="BEB836" s="8"/>
      <c r="BEC836" s="8"/>
      <c r="BED836" s="8"/>
      <c r="BEE836" s="8"/>
      <c r="BEF836" s="8"/>
      <c r="BEG836" s="8"/>
      <c r="BEH836" s="8"/>
      <c r="BEI836" s="8"/>
      <c r="BEJ836" s="8"/>
      <c r="BEK836" s="8"/>
      <c r="BEL836" s="8"/>
      <c r="BEM836" s="8"/>
      <c r="BEN836" s="8"/>
      <c r="BEO836" s="8"/>
      <c r="BEP836" s="8"/>
      <c r="BEQ836" s="8"/>
      <c r="BER836" s="8"/>
      <c r="BES836" s="8"/>
      <c r="BET836" s="8"/>
      <c r="BEU836" s="8"/>
      <c r="BEV836" s="8"/>
      <c r="BEW836" s="8"/>
      <c r="BEX836" s="8"/>
      <c r="BEY836" s="8"/>
      <c r="BEZ836" s="8"/>
      <c r="BFA836" s="8"/>
      <c r="BFB836" s="8"/>
      <c r="BFC836" s="8"/>
      <c r="BFD836" s="8"/>
      <c r="BFE836" s="8"/>
      <c r="BFF836" s="8"/>
      <c r="BFG836" s="8"/>
      <c r="BFH836" s="8"/>
      <c r="BFI836" s="8"/>
      <c r="BFJ836" s="8"/>
      <c r="BFK836" s="8"/>
      <c r="BFL836" s="8"/>
      <c r="BFM836" s="8"/>
      <c r="BFN836" s="8"/>
      <c r="BFO836" s="8"/>
      <c r="BFP836" s="8"/>
      <c r="BFQ836" s="8"/>
      <c r="BFR836" s="8"/>
      <c r="BFS836" s="8"/>
      <c r="BFT836" s="8"/>
      <c r="BFU836" s="8"/>
      <c r="BFV836" s="8"/>
      <c r="BFW836" s="8"/>
      <c r="BFX836" s="8"/>
      <c r="BFY836" s="8"/>
      <c r="BFZ836" s="8"/>
      <c r="BGA836" s="8"/>
      <c r="BGB836" s="8"/>
      <c r="BGC836" s="8"/>
      <c r="BGD836" s="8"/>
      <c r="BGE836" s="8"/>
      <c r="BGF836" s="8"/>
      <c r="BGG836" s="8"/>
      <c r="BGH836" s="8"/>
      <c r="BGI836" s="8"/>
      <c r="BGJ836" s="8"/>
      <c r="BGK836" s="8"/>
      <c r="BGL836" s="8"/>
      <c r="BGM836" s="8"/>
      <c r="BGN836" s="8"/>
      <c r="BGO836" s="8"/>
      <c r="BGP836" s="8"/>
      <c r="BGQ836" s="8"/>
      <c r="BGR836" s="8"/>
      <c r="BGS836" s="8"/>
      <c r="BGT836" s="8"/>
      <c r="BGU836" s="8"/>
      <c r="BGV836" s="8"/>
      <c r="BGW836" s="8"/>
      <c r="BGX836" s="8"/>
      <c r="BGY836" s="8"/>
      <c r="BGZ836" s="8"/>
      <c r="BHA836" s="8"/>
      <c r="BHB836" s="8"/>
      <c r="BHC836" s="8"/>
      <c r="BHD836" s="8"/>
      <c r="BHE836" s="8"/>
      <c r="BHF836" s="8"/>
      <c r="BHG836" s="8"/>
      <c r="BHH836" s="8"/>
      <c r="BHI836" s="8"/>
      <c r="BHJ836" s="8"/>
      <c r="BHK836" s="8"/>
      <c r="BHL836" s="8"/>
      <c r="BHM836" s="8"/>
      <c r="BHN836" s="8"/>
      <c r="BHO836" s="8"/>
      <c r="BHP836" s="8"/>
      <c r="BHQ836" s="8"/>
      <c r="BHR836" s="8"/>
      <c r="BHS836" s="8"/>
      <c r="BHT836" s="8"/>
      <c r="BHU836" s="8"/>
      <c r="BHV836" s="8"/>
      <c r="BHW836" s="8"/>
      <c r="BHX836" s="8"/>
      <c r="BHY836" s="8"/>
      <c r="BHZ836" s="8"/>
      <c r="BIA836" s="8"/>
      <c r="BIB836" s="8"/>
      <c r="BIC836" s="8"/>
      <c r="BID836" s="8"/>
      <c r="BIE836" s="8"/>
      <c r="BIF836" s="8"/>
      <c r="BIG836" s="8"/>
      <c r="BIH836" s="8"/>
      <c r="BII836" s="8"/>
      <c r="BIJ836" s="8"/>
      <c r="BIK836" s="8"/>
      <c r="BIL836" s="8"/>
      <c r="BIM836" s="8"/>
      <c r="BIN836" s="8"/>
      <c r="BIO836" s="8"/>
      <c r="BIP836" s="8"/>
      <c r="BIQ836" s="8"/>
      <c r="BIR836" s="8"/>
      <c r="BIS836" s="8"/>
      <c r="BIT836" s="8"/>
      <c r="BIU836" s="8"/>
      <c r="BIV836" s="8"/>
      <c r="BIW836" s="8"/>
      <c r="BIX836" s="8"/>
      <c r="BIY836" s="8"/>
      <c r="BIZ836" s="8"/>
      <c r="BJA836" s="8"/>
      <c r="BJB836" s="8"/>
      <c r="BJC836" s="8"/>
      <c r="BJD836" s="8"/>
      <c r="BJE836" s="8"/>
      <c r="BJF836" s="8"/>
      <c r="BJG836" s="8"/>
      <c r="BJH836" s="8"/>
      <c r="BJI836" s="8"/>
      <c r="BJJ836" s="8"/>
      <c r="BJK836" s="8"/>
      <c r="BJL836" s="8"/>
      <c r="BJM836" s="8"/>
      <c r="BJN836" s="8"/>
      <c r="BJO836" s="8"/>
      <c r="BJP836" s="8"/>
      <c r="BJQ836" s="8"/>
      <c r="BJR836" s="8"/>
      <c r="BJS836" s="8"/>
      <c r="BJT836" s="8"/>
      <c r="BJU836" s="8"/>
      <c r="BJV836" s="8"/>
      <c r="BJW836" s="8"/>
      <c r="BJX836" s="8"/>
      <c r="BJY836" s="8"/>
      <c r="BJZ836" s="8"/>
      <c r="BKA836" s="8"/>
      <c r="BKB836" s="8"/>
      <c r="BKC836" s="8"/>
      <c r="BKD836" s="8"/>
      <c r="BKE836" s="8"/>
      <c r="BKF836" s="8"/>
      <c r="BKG836" s="8"/>
      <c r="BKH836" s="8"/>
      <c r="BKI836" s="8"/>
      <c r="BKJ836" s="8"/>
      <c r="BKK836" s="8"/>
      <c r="BKL836" s="8"/>
      <c r="BKM836" s="8"/>
      <c r="BKN836" s="8"/>
      <c r="BKO836" s="8"/>
      <c r="BKP836" s="8"/>
      <c r="BKQ836" s="8"/>
      <c r="BKR836" s="8"/>
      <c r="BKS836" s="8"/>
      <c r="BKT836" s="8"/>
      <c r="BKU836" s="8"/>
      <c r="BKV836" s="8"/>
      <c r="BKW836" s="8"/>
      <c r="BKX836" s="8"/>
      <c r="BKY836" s="8"/>
      <c r="BKZ836" s="8"/>
      <c r="BLA836" s="8"/>
      <c r="BLB836" s="8"/>
      <c r="BLC836" s="8"/>
      <c r="BLD836" s="8"/>
      <c r="BLE836" s="8"/>
      <c r="BLF836" s="8"/>
      <c r="BLG836" s="8"/>
      <c r="BLH836" s="8"/>
      <c r="BLI836" s="8"/>
      <c r="BLJ836" s="8"/>
      <c r="BLK836" s="8"/>
      <c r="BLL836" s="8"/>
      <c r="BLM836" s="8"/>
      <c r="BLN836" s="8"/>
      <c r="BLO836" s="8"/>
      <c r="BLP836" s="8"/>
      <c r="BLQ836" s="8"/>
      <c r="BLR836" s="8"/>
      <c r="BLS836" s="8"/>
      <c r="BLT836" s="8"/>
      <c r="BLU836" s="8"/>
      <c r="BLV836" s="8"/>
      <c r="BLW836" s="8"/>
      <c r="BLX836" s="8"/>
      <c r="BLY836" s="8"/>
      <c r="BLZ836" s="8"/>
      <c r="BMA836" s="8"/>
      <c r="BMB836" s="8"/>
      <c r="BMC836" s="8"/>
      <c r="BMD836" s="8"/>
      <c r="BME836" s="8"/>
      <c r="BMF836" s="8"/>
      <c r="BMG836" s="8"/>
      <c r="BMH836" s="8"/>
      <c r="BMI836" s="8"/>
      <c r="BMJ836" s="8"/>
      <c r="BMK836" s="8"/>
      <c r="BML836" s="8"/>
      <c r="BMM836" s="8"/>
      <c r="BMN836" s="8"/>
      <c r="BMO836" s="8"/>
      <c r="BMP836" s="8"/>
      <c r="BMQ836" s="8"/>
      <c r="BMR836" s="8"/>
      <c r="BMS836" s="8"/>
      <c r="BMT836" s="8"/>
      <c r="BMU836" s="8"/>
      <c r="BMV836" s="8"/>
      <c r="BMW836" s="8"/>
      <c r="BMX836" s="8"/>
      <c r="BMY836" s="8"/>
      <c r="BMZ836" s="8"/>
      <c r="BNA836" s="8"/>
      <c r="BNB836" s="8"/>
      <c r="BNC836" s="8"/>
      <c r="BND836" s="8"/>
      <c r="BNE836" s="8"/>
      <c r="BNF836" s="8"/>
      <c r="BNG836" s="8"/>
      <c r="BNH836" s="8"/>
      <c r="BNI836" s="8"/>
      <c r="BNJ836" s="8"/>
      <c r="BNK836" s="8"/>
      <c r="BNL836" s="8"/>
      <c r="BNM836" s="8"/>
      <c r="BNN836" s="8"/>
      <c r="BNO836" s="8"/>
      <c r="BNP836" s="8"/>
      <c r="BNQ836" s="8"/>
      <c r="BNR836" s="8"/>
      <c r="BNS836" s="8"/>
      <c r="BNT836" s="8"/>
      <c r="BNU836" s="8"/>
      <c r="BNV836" s="8"/>
      <c r="BNW836" s="8"/>
      <c r="BNX836" s="8"/>
      <c r="BNY836" s="8"/>
      <c r="BNZ836" s="8"/>
      <c r="BOA836" s="8"/>
      <c r="BOB836" s="8"/>
      <c r="BOC836" s="8"/>
      <c r="BOD836" s="8"/>
      <c r="BOE836" s="8"/>
      <c r="BOF836" s="8"/>
      <c r="BOG836" s="8"/>
      <c r="BOH836" s="8"/>
      <c r="BOI836" s="8"/>
      <c r="BOJ836" s="8"/>
      <c r="BOK836" s="8"/>
      <c r="BOL836" s="8"/>
      <c r="BOM836" s="8"/>
      <c r="BON836" s="8"/>
      <c r="BOO836" s="8"/>
      <c r="BOP836" s="8"/>
      <c r="BOQ836" s="8"/>
      <c r="BOR836" s="8"/>
      <c r="BOS836" s="8"/>
      <c r="BOT836" s="8"/>
      <c r="BOU836" s="8"/>
      <c r="BOV836" s="8"/>
      <c r="BOW836" s="8"/>
      <c r="BOX836" s="8"/>
      <c r="BOY836" s="8"/>
      <c r="BOZ836" s="8"/>
      <c r="BPA836" s="8"/>
      <c r="BPB836" s="8"/>
      <c r="BPC836" s="8"/>
      <c r="BPD836" s="8"/>
      <c r="BPE836" s="8"/>
      <c r="BPF836" s="8"/>
      <c r="BPG836" s="8"/>
      <c r="BPH836" s="8"/>
      <c r="BPI836" s="8"/>
      <c r="BPJ836" s="8"/>
      <c r="BPK836" s="8"/>
      <c r="BPL836" s="8"/>
      <c r="BPM836" s="8"/>
      <c r="BPN836" s="8"/>
      <c r="BPO836" s="8"/>
      <c r="BPP836" s="8"/>
      <c r="BPQ836" s="8"/>
      <c r="BPR836" s="8"/>
      <c r="BPS836" s="8"/>
      <c r="BPT836" s="8"/>
      <c r="BPU836" s="8"/>
      <c r="BPV836" s="8"/>
      <c r="BPW836" s="8"/>
      <c r="BPX836" s="8"/>
      <c r="BPY836" s="8"/>
      <c r="BPZ836" s="8"/>
      <c r="BQA836" s="8"/>
      <c r="BQB836" s="8"/>
      <c r="BQC836" s="8"/>
      <c r="BQD836" s="8"/>
      <c r="BQE836" s="8"/>
      <c r="BQF836" s="8"/>
      <c r="BQG836" s="8"/>
      <c r="BQH836" s="8"/>
      <c r="BQI836" s="8"/>
      <c r="BQJ836" s="8"/>
      <c r="BQK836" s="8"/>
      <c r="BQL836" s="8"/>
      <c r="BQM836" s="8"/>
      <c r="BQN836" s="8"/>
      <c r="BQO836" s="8"/>
      <c r="BQP836" s="8"/>
      <c r="BQQ836" s="8"/>
      <c r="BQR836" s="8"/>
      <c r="BQS836" s="8"/>
      <c r="BQT836" s="8"/>
      <c r="BQU836" s="8"/>
      <c r="BQV836" s="8"/>
      <c r="BQW836" s="8"/>
      <c r="BQX836" s="8"/>
      <c r="BQY836" s="8"/>
      <c r="BQZ836" s="8"/>
      <c r="BRA836" s="8"/>
      <c r="BRB836" s="8"/>
      <c r="BRC836" s="8"/>
      <c r="BRD836" s="8"/>
      <c r="BRE836" s="8"/>
      <c r="BRF836" s="8"/>
      <c r="BRG836" s="8"/>
      <c r="BRH836" s="8"/>
      <c r="BRI836" s="8"/>
      <c r="BRJ836" s="8"/>
      <c r="BRK836" s="8"/>
      <c r="BRL836" s="8"/>
      <c r="BRM836" s="8"/>
      <c r="BRN836" s="8"/>
      <c r="BRO836" s="8"/>
      <c r="BRP836" s="8"/>
      <c r="BRQ836" s="8"/>
      <c r="BRR836" s="8"/>
      <c r="BRS836" s="8"/>
      <c r="BRT836" s="8"/>
      <c r="BRU836" s="8"/>
      <c r="BRV836" s="8"/>
      <c r="BRW836" s="8"/>
      <c r="BRX836" s="8"/>
      <c r="BRY836" s="8"/>
      <c r="BRZ836" s="8"/>
      <c r="BSA836" s="8"/>
      <c r="BSB836" s="8"/>
      <c r="BSC836" s="8"/>
      <c r="BSD836" s="8"/>
      <c r="BSE836" s="8"/>
      <c r="BSF836" s="8"/>
      <c r="BSG836" s="8"/>
      <c r="BSH836" s="8"/>
      <c r="BSI836" s="8"/>
      <c r="BSJ836" s="8"/>
      <c r="BSK836" s="8"/>
      <c r="BSL836" s="8"/>
      <c r="BSM836" s="8"/>
      <c r="BSN836" s="8"/>
      <c r="BSO836" s="8"/>
      <c r="BSP836" s="8"/>
      <c r="BSQ836" s="8"/>
      <c r="BSR836" s="8"/>
      <c r="BSS836" s="8"/>
      <c r="BST836" s="8"/>
      <c r="BSU836" s="8"/>
      <c r="BSV836" s="8"/>
      <c r="BSW836" s="8"/>
      <c r="BSX836" s="8"/>
      <c r="BSY836" s="8"/>
      <c r="BSZ836" s="8"/>
      <c r="BTA836" s="8"/>
      <c r="BTB836" s="8"/>
      <c r="BTC836" s="8"/>
      <c r="BTD836" s="8"/>
      <c r="BTE836" s="8"/>
      <c r="BTF836" s="8"/>
      <c r="BTG836" s="8"/>
      <c r="BTH836" s="8"/>
      <c r="BTI836" s="8"/>
      <c r="BTJ836" s="8"/>
      <c r="BTK836" s="8"/>
      <c r="BTL836" s="8"/>
      <c r="BTM836" s="8"/>
      <c r="BTN836" s="8"/>
      <c r="BTO836" s="8"/>
      <c r="BTP836" s="8"/>
      <c r="BTQ836" s="8"/>
      <c r="BTR836" s="8"/>
      <c r="BTS836" s="8"/>
      <c r="BTT836" s="8"/>
      <c r="BTU836" s="8"/>
      <c r="BTV836" s="8"/>
      <c r="BTW836" s="8"/>
      <c r="BTX836" s="8"/>
      <c r="BTY836" s="8"/>
      <c r="BTZ836" s="8"/>
      <c r="BUA836" s="8"/>
      <c r="BUB836" s="8"/>
      <c r="BUC836" s="8"/>
      <c r="BUD836" s="8"/>
      <c r="BUE836" s="8"/>
      <c r="BUF836" s="8"/>
      <c r="BUG836" s="8"/>
      <c r="BUH836" s="8"/>
      <c r="BUI836" s="8"/>
      <c r="BUJ836" s="8"/>
      <c r="BUK836" s="8"/>
      <c r="BUL836" s="8"/>
      <c r="BUM836" s="8"/>
      <c r="BUN836" s="8"/>
      <c r="BUO836" s="8"/>
      <c r="BUP836" s="8"/>
      <c r="BUQ836" s="8"/>
      <c r="BUR836" s="8"/>
      <c r="BUS836" s="8"/>
      <c r="BUT836" s="8"/>
      <c r="BUU836" s="8"/>
      <c r="BUV836" s="8"/>
      <c r="BUW836" s="8"/>
      <c r="BUX836" s="8"/>
      <c r="BUY836" s="8"/>
      <c r="BUZ836" s="8"/>
      <c r="BVA836" s="8"/>
      <c r="BVB836" s="8"/>
      <c r="BVC836" s="8"/>
      <c r="BVD836" s="8"/>
      <c r="BVE836" s="8"/>
      <c r="BVF836" s="8"/>
      <c r="BVG836" s="8"/>
      <c r="BVH836" s="8"/>
      <c r="BVI836" s="8"/>
      <c r="BVJ836" s="8"/>
      <c r="BVK836" s="8"/>
      <c r="BVL836" s="8"/>
      <c r="BVM836" s="8"/>
      <c r="BVN836" s="8"/>
      <c r="BVO836" s="8"/>
      <c r="BVP836" s="8"/>
      <c r="BVQ836" s="8"/>
      <c r="BVR836" s="8"/>
      <c r="BVS836" s="8"/>
      <c r="BVT836" s="8"/>
      <c r="BVU836" s="8"/>
      <c r="BVV836" s="8"/>
      <c r="BVW836" s="8"/>
      <c r="BVX836" s="8"/>
      <c r="BVY836" s="8"/>
      <c r="BVZ836" s="8"/>
      <c r="BWA836" s="8"/>
      <c r="BWB836" s="8"/>
      <c r="BWC836" s="8"/>
      <c r="BWD836" s="8"/>
      <c r="BWE836" s="8"/>
      <c r="BWF836" s="8"/>
      <c r="BWG836" s="8"/>
      <c r="BWH836" s="8"/>
      <c r="BWI836" s="8"/>
      <c r="BWJ836" s="8"/>
      <c r="BWK836" s="8"/>
      <c r="BWL836" s="8"/>
      <c r="BWM836" s="8"/>
      <c r="BWN836" s="8"/>
      <c r="BWO836" s="8"/>
      <c r="BWP836" s="8"/>
      <c r="BWQ836" s="8"/>
      <c r="BWR836" s="8"/>
      <c r="BWS836" s="8"/>
      <c r="BWT836" s="8"/>
      <c r="BWU836" s="8"/>
      <c r="BWV836" s="8"/>
      <c r="BWW836" s="8"/>
      <c r="BWX836" s="8"/>
      <c r="BWY836" s="8"/>
      <c r="BWZ836" s="8"/>
      <c r="BXA836" s="8"/>
      <c r="BXB836" s="8"/>
      <c r="BXC836" s="8"/>
      <c r="BXD836" s="8"/>
      <c r="BXE836" s="8"/>
      <c r="BXF836" s="8"/>
      <c r="BXG836" s="8"/>
      <c r="BXH836" s="8"/>
      <c r="BXI836" s="8"/>
      <c r="BXJ836" s="8"/>
      <c r="BXK836" s="8"/>
      <c r="BXL836" s="8"/>
      <c r="BXM836" s="8"/>
      <c r="BXN836" s="8"/>
      <c r="BXO836" s="8"/>
      <c r="BXP836" s="8"/>
      <c r="BXQ836" s="8"/>
      <c r="BXR836" s="8"/>
      <c r="BXS836" s="8"/>
      <c r="BXT836" s="8"/>
      <c r="BXU836" s="8"/>
      <c r="BXV836" s="8"/>
      <c r="BXW836" s="8"/>
      <c r="BXX836" s="8"/>
      <c r="BXY836" s="8"/>
      <c r="BXZ836" s="8"/>
      <c r="BYA836" s="8"/>
      <c r="BYB836" s="8"/>
      <c r="BYC836" s="8"/>
      <c r="BYD836" s="8"/>
      <c r="BYE836" s="8"/>
      <c r="BYF836" s="8"/>
      <c r="BYG836" s="8"/>
      <c r="BYH836" s="8"/>
      <c r="BYI836" s="8"/>
      <c r="BYJ836" s="8"/>
      <c r="BYK836" s="8"/>
      <c r="BYL836" s="8"/>
      <c r="BYM836" s="8"/>
      <c r="BYN836" s="8"/>
      <c r="BYO836" s="8"/>
      <c r="BYP836" s="8"/>
      <c r="BYQ836" s="8"/>
      <c r="BYR836" s="8"/>
      <c r="BYS836" s="8"/>
      <c r="BYT836" s="8"/>
      <c r="BYU836" s="8"/>
      <c r="BYV836" s="8"/>
      <c r="BYW836" s="8"/>
      <c r="BYX836" s="8"/>
      <c r="BYY836" s="8"/>
      <c r="BYZ836" s="8"/>
      <c r="BZA836" s="8"/>
      <c r="BZB836" s="8"/>
      <c r="BZC836" s="8"/>
      <c r="BZD836" s="8"/>
      <c r="BZE836" s="8"/>
      <c r="BZF836" s="8"/>
      <c r="BZG836" s="8"/>
      <c r="BZH836" s="8"/>
      <c r="BZI836" s="8"/>
      <c r="BZJ836" s="8"/>
      <c r="BZK836" s="8"/>
      <c r="BZL836" s="8"/>
      <c r="BZM836" s="8"/>
      <c r="BZN836" s="8"/>
      <c r="BZO836" s="8"/>
      <c r="BZP836" s="8"/>
      <c r="BZQ836" s="8"/>
      <c r="BZR836" s="8"/>
      <c r="BZS836" s="8"/>
      <c r="BZT836" s="8"/>
      <c r="BZU836" s="8"/>
      <c r="BZV836" s="8"/>
      <c r="BZW836" s="8"/>
      <c r="BZX836" s="8"/>
      <c r="BZY836" s="8"/>
      <c r="BZZ836" s="8"/>
      <c r="CAA836" s="8"/>
      <c r="CAB836" s="8"/>
      <c r="CAC836" s="8"/>
      <c r="CAD836" s="8"/>
      <c r="CAE836" s="8"/>
      <c r="CAF836" s="8"/>
      <c r="CAG836" s="8"/>
      <c r="CAH836" s="8"/>
      <c r="CAI836" s="8"/>
      <c r="CAJ836" s="8"/>
      <c r="CAK836" s="8"/>
      <c r="CAL836" s="8"/>
      <c r="CAM836" s="8"/>
      <c r="CAN836" s="8"/>
      <c r="CAO836" s="8"/>
      <c r="CAP836" s="8"/>
      <c r="CAQ836" s="8"/>
      <c r="CAR836" s="8"/>
      <c r="CAS836" s="8"/>
      <c r="CAT836" s="8"/>
      <c r="CAU836" s="8"/>
      <c r="CAV836" s="8"/>
      <c r="CAW836" s="8"/>
      <c r="CAX836" s="8"/>
      <c r="CAY836" s="8"/>
      <c r="CAZ836" s="8"/>
      <c r="CBA836" s="8"/>
      <c r="CBB836" s="8"/>
      <c r="CBC836" s="8"/>
      <c r="CBD836" s="8"/>
      <c r="CBE836" s="8"/>
      <c r="CBF836" s="8"/>
      <c r="CBG836" s="8"/>
      <c r="CBH836" s="8"/>
      <c r="CBI836" s="8"/>
      <c r="CBJ836" s="8"/>
      <c r="CBK836" s="8"/>
      <c r="CBL836" s="8"/>
      <c r="CBM836" s="8"/>
      <c r="CBN836" s="8"/>
      <c r="CBO836" s="8"/>
      <c r="CBP836" s="8"/>
      <c r="CBQ836" s="8"/>
      <c r="CBR836" s="8"/>
      <c r="CBS836" s="8"/>
      <c r="CBT836" s="8"/>
      <c r="CBU836" s="8"/>
      <c r="CBV836" s="8"/>
      <c r="CBW836" s="8"/>
      <c r="CBX836" s="8"/>
      <c r="CBY836" s="8"/>
      <c r="CBZ836" s="8"/>
      <c r="CCA836" s="8"/>
      <c r="CCB836" s="8"/>
      <c r="CCC836" s="8"/>
      <c r="CCD836" s="8"/>
      <c r="CCE836" s="8"/>
      <c r="CCF836" s="8"/>
      <c r="CCG836" s="8"/>
      <c r="CCH836" s="8"/>
      <c r="CCI836" s="8"/>
      <c r="CCJ836" s="8"/>
      <c r="CCK836" s="8"/>
      <c r="CCL836" s="8"/>
      <c r="CCM836" s="8"/>
      <c r="CCN836" s="8"/>
      <c r="CCO836" s="8"/>
      <c r="CCP836" s="8"/>
      <c r="CCQ836" s="8"/>
      <c r="CCR836" s="8"/>
      <c r="CCS836" s="8"/>
      <c r="CCT836" s="8"/>
      <c r="CCU836" s="8"/>
      <c r="CCV836" s="8"/>
      <c r="CCW836" s="8"/>
      <c r="CCX836" s="8"/>
      <c r="CCY836" s="8"/>
      <c r="CCZ836" s="8"/>
      <c r="CDA836" s="8"/>
      <c r="CDB836" s="8"/>
      <c r="CDC836" s="8"/>
      <c r="CDD836" s="8"/>
      <c r="CDE836" s="8"/>
      <c r="CDF836" s="8"/>
      <c r="CDG836" s="8"/>
      <c r="CDH836" s="8"/>
      <c r="CDI836" s="8"/>
      <c r="CDJ836" s="8"/>
      <c r="CDK836" s="8"/>
      <c r="CDL836" s="8"/>
      <c r="CDM836" s="8"/>
      <c r="CDN836" s="8"/>
      <c r="CDO836" s="8"/>
      <c r="CDP836" s="8"/>
      <c r="CDQ836" s="8"/>
      <c r="CDR836" s="8"/>
      <c r="CDS836" s="8"/>
      <c r="CDT836" s="8"/>
      <c r="CDU836" s="8"/>
      <c r="CDV836" s="8"/>
      <c r="CDW836" s="8"/>
      <c r="CDX836" s="8"/>
      <c r="CDY836" s="8"/>
      <c r="CDZ836" s="8"/>
      <c r="CEA836" s="8"/>
      <c r="CEB836" s="8"/>
      <c r="CEC836" s="8"/>
      <c r="CED836" s="8"/>
      <c r="CEE836" s="8"/>
      <c r="CEF836" s="8"/>
      <c r="CEG836" s="8"/>
      <c r="CEH836" s="8"/>
      <c r="CEI836" s="8"/>
      <c r="CEJ836" s="8"/>
      <c r="CEK836" s="8"/>
      <c r="CEL836" s="8"/>
      <c r="CEM836" s="8"/>
      <c r="CEN836" s="8"/>
      <c r="CEO836" s="8"/>
      <c r="CEP836" s="8"/>
      <c r="CEQ836" s="8"/>
      <c r="CER836" s="8"/>
      <c r="CES836" s="8"/>
      <c r="CET836" s="8"/>
      <c r="CEU836" s="8"/>
      <c r="CEV836" s="8"/>
      <c r="CEW836" s="8"/>
      <c r="CEX836" s="8"/>
      <c r="CEY836" s="8"/>
      <c r="CEZ836" s="8"/>
      <c r="CFA836" s="8"/>
      <c r="CFB836" s="8"/>
      <c r="CFC836" s="8"/>
      <c r="CFD836" s="8"/>
      <c r="CFE836" s="8"/>
      <c r="CFF836" s="8"/>
      <c r="CFG836" s="8"/>
      <c r="CFH836" s="8"/>
      <c r="CFI836" s="8"/>
      <c r="CFJ836" s="8"/>
      <c r="CFK836" s="8"/>
      <c r="CFL836" s="8"/>
      <c r="CFM836" s="8"/>
      <c r="CFN836" s="8"/>
      <c r="CFO836" s="8"/>
      <c r="CFP836" s="8"/>
      <c r="CFQ836" s="8"/>
      <c r="CFR836" s="8"/>
      <c r="CFS836" s="8"/>
      <c r="CFT836" s="8"/>
      <c r="CFU836" s="8"/>
      <c r="CFV836" s="8"/>
      <c r="CFW836" s="8"/>
      <c r="CFX836" s="8"/>
      <c r="CFY836" s="8"/>
      <c r="CFZ836" s="8"/>
      <c r="CGA836" s="8"/>
      <c r="CGB836" s="8"/>
      <c r="CGC836" s="8"/>
      <c r="CGD836" s="8"/>
      <c r="CGE836" s="8"/>
      <c r="CGF836" s="8"/>
      <c r="CGG836" s="8"/>
      <c r="CGH836" s="8"/>
      <c r="CGI836" s="8"/>
      <c r="CGJ836" s="8"/>
      <c r="CGK836" s="8"/>
      <c r="CGL836" s="8"/>
      <c r="CGM836" s="8"/>
      <c r="CGN836" s="8"/>
      <c r="CGO836" s="8"/>
      <c r="CGP836" s="8"/>
      <c r="CGQ836" s="8"/>
      <c r="CGR836" s="8"/>
      <c r="CGS836" s="8"/>
      <c r="CGT836" s="8"/>
      <c r="CGU836" s="8"/>
      <c r="CGV836" s="8"/>
      <c r="CGW836" s="8"/>
      <c r="CGX836" s="8"/>
      <c r="CGY836" s="8"/>
      <c r="CGZ836" s="8"/>
      <c r="CHA836" s="8"/>
      <c r="CHB836" s="8"/>
      <c r="CHC836" s="8"/>
      <c r="CHD836" s="8"/>
      <c r="CHE836" s="8"/>
      <c r="CHF836" s="8"/>
      <c r="CHG836" s="8"/>
      <c r="CHH836" s="8"/>
      <c r="CHI836" s="8"/>
      <c r="CHJ836" s="8"/>
      <c r="CHK836" s="8"/>
      <c r="CHL836" s="8"/>
      <c r="CHM836" s="8"/>
      <c r="CHN836" s="8"/>
      <c r="CHO836" s="8"/>
      <c r="CHP836" s="8"/>
      <c r="CHQ836" s="8"/>
      <c r="CHR836" s="8"/>
      <c r="CHS836" s="8"/>
      <c r="CHT836" s="8"/>
      <c r="CHU836" s="8"/>
      <c r="CHV836" s="8"/>
      <c r="CHW836" s="8"/>
      <c r="CHX836" s="8"/>
      <c r="CHY836" s="8"/>
      <c r="CHZ836" s="8"/>
      <c r="CIA836" s="8"/>
      <c r="CIB836" s="8"/>
      <c r="CIC836" s="8"/>
      <c r="CID836" s="8"/>
      <c r="CIE836" s="8"/>
      <c r="CIF836" s="8"/>
      <c r="CIG836" s="8"/>
      <c r="CIH836" s="8"/>
      <c r="CII836" s="8"/>
      <c r="CIJ836" s="8"/>
      <c r="CIK836" s="8"/>
      <c r="CIL836" s="8"/>
      <c r="CIM836" s="8"/>
      <c r="CIN836" s="8"/>
      <c r="CIO836" s="8"/>
      <c r="CIP836" s="8"/>
      <c r="CIQ836" s="8"/>
      <c r="CIR836" s="8"/>
      <c r="CIS836" s="8"/>
      <c r="CIT836" s="8"/>
      <c r="CIU836" s="8"/>
      <c r="CIV836" s="8"/>
      <c r="CIW836" s="8"/>
      <c r="CIX836" s="8"/>
      <c r="CIY836" s="8"/>
      <c r="CIZ836" s="8"/>
      <c r="CJA836" s="8"/>
      <c r="CJB836" s="8"/>
      <c r="CJC836" s="8"/>
      <c r="CJD836" s="8"/>
      <c r="CJE836" s="8"/>
      <c r="CJF836" s="8"/>
      <c r="CJG836" s="8"/>
      <c r="CJH836" s="8"/>
      <c r="CJI836" s="8"/>
      <c r="CJJ836" s="8"/>
      <c r="CJK836" s="8"/>
      <c r="CJL836" s="8"/>
      <c r="CJM836" s="8"/>
      <c r="CJN836" s="8"/>
      <c r="CJO836" s="8"/>
      <c r="CJP836" s="8"/>
      <c r="CJQ836" s="8"/>
      <c r="CJR836" s="8"/>
      <c r="CJS836" s="8"/>
      <c r="CJT836" s="8"/>
      <c r="CJU836" s="8"/>
      <c r="CJV836" s="8"/>
      <c r="CJW836" s="8"/>
      <c r="CJX836" s="8"/>
      <c r="CJY836" s="8"/>
      <c r="CJZ836" s="8"/>
      <c r="CKA836" s="8"/>
      <c r="CKB836" s="8"/>
      <c r="CKC836" s="8"/>
      <c r="CKD836" s="8"/>
      <c r="CKE836" s="8"/>
      <c r="CKF836" s="8"/>
      <c r="CKG836" s="8"/>
      <c r="CKH836" s="8"/>
      <c r="CKI836" s="8"/>
      <c r="CKJ836" s="8"/>
      <c r="CKK836" s="8"/>
      <c r="CKL836" s="8"/>
      <c r="CKM836" s="8"/>
      <c r="CKN836" s="8"/>
      <c r="CKO836" s="8"/>
      <c r="CKP836" s="8"/>
      <c r="CKQ836" s="8"/>
      <c r="CKR836" s="8"/>
      <c r="CKS836" s="8"/>
      <c r="CKT836" s="8"/>
      <c r="CKU836" s="8"/>
      <c r="CKV836" s="8"/>
      <c r="CKW836" s="8"/>
      <c r="CKX836" s="8"/>
      <c r="CKY836" s="8"/>
      <c r="CKZ836" s="8"/>
      <c r="CLA836" s="8"/>
      <c r="CLB836" s="8"/>
      <c r="CLC836" s="8"/>
      <c r="CLD836" s="8"/>
      <c r="CLE836" s="8"/>
      <c r="CLF836" s="8"/>
      <c r="CLG836" s="8"/>
      <c r="CLH836" s="8"/>
      <c r="CLI836" s="8"/>
      <c r="CLJ836" s="8"/>
      <c r="CLK836" s="8"/>
      <c r="CLL836" s="8"/>
      <c r="CLM836" s="8"/>
      <c r="CLN836" s="8"/>
      <c r="CLO836" s="8"/>
      <c r="CLP836" s="8"/>
      <c r="CLQ836" s="8"/>
      <c r="CLR836" s="8"/>
      <c r="CLS836" s="8"/>
      <c r="CLT836" s="8"/>
      <c r="CLU836" s="8"/>
      <c r="CLV836" s="8"/>
      <c r="CLW836" s="8"/>
      <c r="CLX836" s="8"/>
      <c r="CLY836" s="8"/>
      <c r="CLZ836" s="8"/>
      <c r="CMA836" s="8"/>
      <c r="CMB836" s="8"/>
      <c r="CMC836" s="8"/>
      <c r="CMD836" s="8"/>
      <c r="CME836" s="8"/>
      <c r="CMF836" s="8"/>
      <c r="CMG836" s="8"/>
      <c r="CMH836" s="8"/>
      <c r="CMI836" s="8"/>
      <c r="CMJ836" s="8"/>
      <c r="CMK836" s="8"/>
      <c r="CML836" s="8"/>
      <c r="CMM836" s="8"/>
      <c r="CMN836" s="8"/>
      <c r="CMO836" s="8"/>
      <c r="CMP836" s="8"/>
      <c r="CMQ836" s="8"/>
      <c r="CMR836" s="8"/>
      <c r="CMS836" s="8"/>
      <c r="CMT836" s="8"/>
      <c r="CMU836" s="8"/>
      <c r="CMV836" s="8"/>
      <c r="CMW836" s="8"/>
      <c r="CMX836" s="8"/>
      <c r="CMY836" s="8"/>
      <c r="CMZ836" s="8"/>
      <c r="CNA836" s="8"/>
      <c r="CNB836" s="8"/>
      <c r="CNC836" s="8"/>
      <c r="CND836" s="8"/>
      <c r="CNE836" s="8"/>
      <c r="CNF836" s="8"/>
      <c r="CNG836" s="8"/>
      <c r="CNH836" s="8"/>
      <c r="CNI836" s="8"/>
      <c r="CNJ836" s="8"/>
      <c r="CNK836" s="8"/>
      <c r="CNL836" s="8"/>
      <c r="CNM836" s="8"/>
      <c r="CNN836" s="8"/>
      <c r="CNO836" s="8"/>
      <c r="CNP836" s="8"/>
      <c r="CNQ836" s="8"/>
      <c r="CNR836" s="8"/>
      <c r="CNS836" s="8"/>
      <c r="CNT836" s="8"/>
      <c r="CNU836" s="8"/>
      <c r="CNV836" s="8"/>
      <c r="CNW836" s="8"/>
      <c r="CNX836" s="8"/>
      <c r="CNY836" s="8"/>
      <c r="CNZ836" s="8"/>
      <c r="COA836" s="8"/>
      <c r="COB836" s="8"/>
      <c r="COC836" s="8"/>
      <c r="COD836" s="8"/>
      <c r="COE836" s="8"/>
      <c r="COF836" s="8"/>
      <c r="COG836" s="8"/>
      <c r="COH836" s="8"/>
      <c r="COI836" s="8"/>
      <c r="COJ836" s="8"/>
      <c r="COK836" s="8"/>
      <c r="COL836" s="8"/>
      <c r="COM836" s="8"/>
      <c r="CON836" s="8"/>
      <c r="COO836" s="8"/>
      <c r="COP836" s="8"/>
      <c r="COQ836" s="8"/>
      <c r="COR836" s="8"/>
      <c r="COS836" s="8"/>
      <c r="COT836" s="8"/>
      <c r="COU836" s="8"/>
      <c r="COV836" s="8"/>
      <c r="COW836" s="8"/>
      <c r="COX836" s="8"/>
      <c r="COY836" s="8"/>
      <c r="COZ836" s="8"/>
      <c r="CPA836" s="8"/>
      <c r="CPB836" s="8"/>
      <c r="CPC836" s="8"/>
      <c r="CPD836" s="8"/>
      <c r="CPE836" s="8"/>
      <c r="CPF836" s="8"/>
      <c r="CPG836" s="8"/>
      <c r="CPH836" s="8"/>
      <c r="CPI836" s="8"/>
      <c r="CPJ836" s="8"/>
      <c r="CPK836" s="8"/>
      <c r="CPL836" s="8"/>
      <c r="CPM836" s="8"/>
      <c r="CPN836" s="8"/>
      <c r="CPO836" s="8"/>
      <c r="CPP836" s="8"/>
      <c r="CPQ836" s="8"/>
      <c r="CPR836" s="8"/>
      <c r="CPS836" s="8"/>
      <c r="CPT836" s="8"/>
      <c r="CPU836" s="8"/>
      <c r="CPV836" s="8"/>
      <c r="CPW836" s="8"/>
      <c r="CPX836" s="8"/>
      <c r="CPY836" s="8"/>
      <c r="CPZ836" s="8"/>
      <c r="CQA836" s="8"/>
      <c r="CQB836" s="8"/>
      <c r="CQC836" s="8"/>
      <c r="CQD836" s="8"/>
      <c r="CQE836" s="8"/>
      <c r="CQF836" s="8"/>
      <c r="CQG836" s="8"/>
      <c r="CQH836" s="8"/>
      <c r="CQI836" s="8"/>
      <c r="CQJ836" s="8"/>
      <c r="CQK836" s="8"/>
      <c r="CQL836" s="8"/>
      <c r="CQM836" s="8"/>
      <c r="CQN836" s="8"/>
      <c r="CQO836" s="8"/>
      <c r="CQP836" s="8"/>
      <c r="CQQ836" s="8"/>
      <c r="CQR836" s="8"/>
      <c r="CQS836" s="8"/>
      <c r="CQT836" s="8"/>
      <c r="CQU836" s="8"/>
      <c r="CQV836" s="8"/>
      <c r="CQW836" s="8"/>
      <c r="CQX836" s="8"/>
      <c r="CQY836" s="8"/>
      <c r="CQZ836" s="8"/>
      <c r="CRA836" s="8"/>
      <c r="CRB836" s="8"/>
      <c r="CRC836" s="8"/>
      <c r="CRD836" s="8"/>
      <c r="CRE836" s="8"/>
      <c r="CRF836" s="8"/>
      <c r="CRG836" s="8"/>
      <c r="CRH836" s="8"/>
      <c r="CRI836" s="8"/>
      <c r="CRJ836" s="8"/>
      <c r="CRK836" s="8"/>
      <c r="CRL836" s="8"/>
      <c r="CRM836" s="8"/>
      <c r="CRN836" s="8"/>
      <c r="CRO836" s="8"/>
      <c r="CRP836" s="8"/>
      <c r="CRQ836" s="8"/>
      <c r="CRR836" s="8"/>
      <c r="CRS836" s="8"/>
      <c r="CRT836" s="8"/>
      <c r="CRU836" s="8"/>
      <c r="CRV836" s="8"/>
      <c r="CRW836" s="8"/>
      <c r="CRX836" s="8"/>
      <c r="CRY836" s="8"/>
      <c r="CRZ836" s="8"/>
      <c r="CSA836" s="8"/>
      <c r="CSB836" s="8"/>
      <c r="CSC836" s="8"/>
      <c r="CSD836" s="8"/>
      <c r="CSE836" s="8"/>
      <c r="CSF836" s="8"/>
      <c r="CSG836" s="8"/>
      <c r="CSH836" s="8"/>
      <c r="CSI836" s="8"/>
      <c r="CSJ836" s="8"/>
      <c r="CSK836" s="8"/>
      <c r="CSL836" s="8"/>
      <c r="CSM836" s="8"/>
      <c r="CSN836" s="8"/>
      <c r="CSO836" s="8"/>
      <c r="CSP836" s="8"/>
      <c r="CSQ836" s="8"/>
      <c r="CSR836" s="8"/>
      <c r="CSS836" s="8"/>
      <c r="CST836" s="8"/>
      <c r="CSU836" s="8"/>
      <c r="CSV836" s="8"/>
      <c r="CSW836" s="8"/>
      <c r="CSX836" s="8"/>
      <c r="CSY836" s="8"/>
      <c r="CSZ836" s="8"/>
      <c r="CTA836" s="8"/>
      <c r="CTB836" s="8"/>
      <c r="CTC836" s="8"/>
      <c r="CTD836" s="8"/>
      <c r="CTE836" s="8"/>
      <c r="CTF836" s="8"/>
      <c r="CTG836" s="8"/>
      <c r="CTH836" s="8"/>
      <c r="CTI836" s="8"/>
      <c r="CTJ836" s="8"/>
      <c r="CTK836" s="8"/>
      <c r="CTL836" s="8"/>
      <c r="CTM836" s="8"/>
      <c r="CTN836" s="8"/>
      <c r="CTO836" s="8"/>
      <c r="CTP836" s="8"/>
      <c r="CTQ836" s="8"/>
      <c r="CTR836" s="8"/>
      <c r="CTS836" s="8"/>
      <c r="CTT836" s="8"/>
      <c r="CTU836" s="8"/>
      <c r="CTV836" s="8"/>
      <c r="CTW836" s="8"/>
      <c r="CTX836" s="8"/>
      <c r="CTY836" s="8"/>
      <c r="CTZ836" s="8"/>
      <c r="CUA836" s="8"/>
      <c r="CUB836" s="8"/>
      <c r="CUC836" s="8"/>
      <c r="CUD836" s="8"/>
      <c r="CUE836" s="8"/>
      <c r="CUF836" s="8"/>
      <c r="CUG836" s="8"/>
      <c r="CUH836" s="8"/>
      <c r="CUI836" s="8"/>
      <c r="CUJ836" s="8"/>
      <c r="CUK836" s="8"/>
      <c r="CUL836" s="8"/>
      <c r="CUM836" s="8"/>
      <c r="CUN836" s="8"/>
      <c r="CUO836" s="8"/>
      <c r="CUP836" s="8"/>
      <c r="CUQ836" s="8"/>
      <c r="CUR836" s="8"/>
      <c r="CUS836" s="8"/>
      <c r="CUT836" s="8"/>
      <c r="CUU836" s="8"/>
      <c r="CUV836" s="8"/>
      <c r="CUW836" s="8"/>
      <c r="CUX836" s="8"/>
      <c r="CUY836" s="8"/>
      <c r="CUZ836" s="8"/>
      <c r="CVA836" s="8"/>
      <c r="CVB836" s="8"/>
      <c r="CVC836" s="8"/>
      <c r="CVD836" s="8"/>
      <c r="CVE836" s="8"/>
      <c r="CVF836" s="8"/>
      <c r="CVG836" s="8"/>
      <c r="CVH836" s="8"/>
      <c r="CVI836" s="8"/>
      <c r="CVJ836" s="8"/>
      <c r="CVK836" s="8"/>
      <c r="CVL836" s="8"/>
      <c r="CVM836" s="8"/>
      <c r="CVN836" s="8"/>
      <c r="CVO836" s="8"/>
      <c r="CVP836" s="8"/>
      <c r="CVQ836" s="8"/>
      <c r="CVR836" s="8"/>
      <c r="CVS836" s="8"/>
      <c r="CVT836" s="8"/>
      <c r="CVU836" s="8"/>
      <c r="CVV836" s="8"/>
      <c r="CVW836" s="8"/>
      <c r="CVX836" s="8"/>
      <c r="CVY836" s="8"/>
      <c r="CVZ836" s="8"/>
      <c r="CWA836" s="8"/>
      <c r="CWB836" s="8"/>
      <c r="CWC836" s="8"/>
      <c r="CWD836" s="8"/>
      <c r="CWE836" s="8"/>
      <c r="CWF836" s="8"/>
      <c r="CWG836" s="8"/>
      <c r="CWH836" s="8"/>
      <c r="CWI836" s="8"/>
      <c r="CWJ836" s="8"/>
      <c r="CWK836" s="8"/>
      <c r="CWL836" s="8"/>
      <c r="CWM836" s="8"/>
      <c r="CWN836" s="8"/>
      <c r="CWO836" s="8"/>
      <c r="CWP836" s="8"/>
      <c r="CWQ836" s="8"/>
      <c r="CWR836" s="8"/>
      <c r="CWS836" s="8"/>
      <c r="CWT836" s="8"/>
      <c r="CWU836" s="8"/>
      <c r="CWV836" s="8"/>
      <c r="CWW836" s="8"/>
      <c r="CWX836" s="8"/>
      <c r="CWY836" s="8"/>
      <c r="CWZ836" s="8"/>
      <c r="CXA836" s="8"/>
      <c r="CXB836" s="8"/>
      <c r="CXC836" s="8"/>
      <c r="CXD836" s="8"/>
      <c r="CXE836" s="8"/>
      <c r="CXF836" s="8"/>
      <c r="CXG836" s="8"/>
      <c r="CXH836" s="8"/>
      <c r="CXI836" s="8"/>
      <c r="CXJ836" s="8"/>
      <c r="CXK836" s="8"/>
      <c r="CXL836" s="8"/>
      <c r="CXM836" s="8"/>
      <c r="CXN836" s="8"/>
      <c r="CXO836" s="8"/>
      <c r="CXP836" s="8"/>
      <c r="CXQ836" s="8"/>
      <c r="CXR836" s="8"/>
      <c r="CXS836" s="8"/>
      <c r="CXT836" s="8"/>
      <c r="CXU836" s="8"/>
      <c r="CXV836" s="8"/>
      <c r="CXW836" s="8"/>
      <c r="CXX836" s="8"/>
      <c r="CXY836" s="8"/>
      <c r="CXZ836" s="8"/>
      <c r="CYA836" s="8"/>
      <c r="CYB836" s="8"/>
      <c r="CYC836" s="8"/>
      <c r="CYD836" s="8"/>
      <c r="CYE836" s="8"/>
      <c r="CYF836" s="8"/>
      <c r="CYG836" s="8"/>
      <c r="CYH836" s="8"/>
      <c r="CYI836" s="8"/>
      <c r="CYJ836" s="8"/>
      <c r="CYK836" s="8"/>
      <c r="CYL836" s="8"/>
      <c r="CYM836" s="8"/>
      <c r="CYN836" s="8"/>
      <c r="CYO836" s="8"/>
      <c r="CYP836" s="8"/>
      <c r="CYQ836" s="8"/>
      <c r="CYR836" s="8"/>
      <c r="CYS836" s="8"/>
      <c r="CYT836" s="8"/>
      <c r="CYU836" s="8"/>
      <c r="CYV836" s="8"/>
      <c r="CYW836" s="8"/>
      <c r="CYX836" s="8"/>
      <c r="CYY836" s="8"/>
      <c r="CYZ836" s="8"/>
      <c r="CZA836" s="8"/>
      <c r="CZB836" s="8"/>
      <c r="CZC836" s="8"/>
      <c r="CZD836" s="8"/>
      <c r="CZE836" s="8"/>
      <c r="CZF836" s="8"/>
      <c r="CZG836" s="8"/>
      <c r="CZH836" s="8"/>
      <c r="CZI836" s="8"/>
      <c r="CZJ836" s="8"/>
      <c r="CZK836" s="8"/>
      <c r="CZL836" s="8"/>
      <c r="CZM836" s="8"/>
      <c r="CZN836" s="8"/>
      <c r="CZO836" s="8"/>
      <c r="CZP836" s="8"/>
      <c r="CZQ836" s="8"/>
      <c r="CZR836" s="8"/>
      <c r="CZS836" s="8"/>
      <c r="CZT836" s="8"/>
      <c r="CZU836" s="8"/>
      <c r="CZV836" s="8"/>
      <c r="CZW836" s="8"/>
      <c r="CZX836" s="8"/>
      <c r="CZY836" s="8"/>
      <c r="CZZ836" s="8"/>
      <c r="DAA836" s="8"/>
      <c r="DAB836" s="8"/>
      <c r="DAC836" s="8"/>
      <c r="DAD836" s="8"/>
      <c r="DAE836" s="8"/>
      <c r="DAF836" s="8"/>
      <c r="DAG836" s="8"/>
      <c r="DAH836" s="8"/>
      <c r="DAI836" s="8"/>
      <c r="DAJ836" s="8"/>
      <c r="DAK836" s="8"/>
      <c r="DAL836" s="8"/>
      <c r="DAM836" s="8"/>
      <c r="DAN836" s="8"/>
      <c r="DAO836" s="8"/>
      <c r="DAP836" s="8"/>
      <c r="DAQ836" s="8"/>
      <c r="DAR836" s="8"/>
      <c r="DAS836" s="8"/>
      <c r="DAT836" s="8"/>
      <c r="DAU836" s="8"/>
      <c r="DAV836" s="8"/>
      <c r="DAW836" s="8"/>
      <c r="DAX836" s="8"/>
      <c r="DAY836" s="8"/>
      <c r="DAZ836" s="8"/>
      <c r="DBA836" s="8"/>
      <c r="DBB836" s="8"/>
      <c r="DBC836" s="8"/>
      <c r="DBD836" s="8"/>
      <c r="DBE836" s="8"/>
      <c r="DBF836" s="8"/>
      <c r="DBG836" s="8"/>
      <c r="DBH836" s="8"/>
      <c r="DBI836" s="8"/>
      <c r="DBJ836" s="8"/>
      <c r="DBK836" s="8"/>
      <c r="DBL836" s="8"/>
      <c r="DBM836" s="8"/>
      <c r="DBN836" s="8"/>
      <c r="DBO836" s="8"/>
      <c r="DBP836" s="8"/>
      <c r="DBQ836" s="8"/>
      <c r="DBR836" s="8"/>
      <c r="DBS836" s="8"/>
      <c r="DBT836" s="8"/>
      <c r="DBU836" s="8"/>
      <c r="DBV836" s="8"/>
      <c r="DBW836" s="8"/>
      <c r="DBX836" s="8"/>
      <c r="DBY836" s="8"/>
      <c r="DBZ836" s="8"/>
      <c r="DCA836" s="8"/>
      <c r="DCB836" s="8"/>
      <c r="DCC836" s="8"/>
      <c r="DCD836" s="8"/>
      <c r="DCE836" s="8"/>
      <c r="DCF836" s="8"/>
      <c r="DCG836" s="8"/>
      <c r="DCH836" s="8"/>
      <c r="DCI836" s="8"/>
      <c r="DCJ836" s="8"/>
      <c r="DCK836" s="8"/>
      <c r="DCL836" s="8"/>
      <c r="DCM836" s="8"/>
      <c r="DCN836" s="8"/>
      <c r="DCO836" s="8"/>
      <c r="DCP836" s="8"/>
      <c r="DCQ836" s="8"/>
      <c r="DCR836" s="8"/>
      <c r="DCS836" s="8"/>
      <c r="DCT836" s="8"/>
      <c r="DCU836" s="8"/>
      <c r="DCV836" s="8"/>
      <c r="DCW836" s="8"/>
      <c r="DCX836" s="8"/>
      <c r="DCY836" s="8"/>
      <c r="DCZ836" s="8"/>
      <c r="DDA836" s="8"/>
      <c r="DDB836" s="8"/>
      <c r="DDC836" s="8"/>
      <c r="DDD836" s="8"/>
      <c r="DDE836" s="8"/>
      <c r="DDF836" s="8"/>
      <c r="DDG836" s="8"/>
      <c r="DDH836" s="8"/>
      <c r="DDI836" s="8"/>
      <c r="DDJ836" s="8"/>
      <c r="DDK836" s="8"/>
      <c r="DDL836" s="8"/>
      <c r="DDM836" s="8"/>
      <c r="DDN836" s="8"/>
      <c r="DDO836" s="8"/>
      <c r="DDP836" s="8"/>
      <c r="DDQ836" s="8"/>
      <c r="DDR836" s="8"/>
      <c r="DDS836" s="8"/>
      <c r="DDT836" s="8"/>
      <c r="DDU836" s="8"/>
      <c r="DDV836" s="8"/>
      <c r="DDW836" s="8"/>
      <c r="DDX836" s="8"/>
      <c r="DDY836" s="8"/>
      <c r="DDZ836" s="8"/>
      <c r="DEA836" s="8"/>
      <c r="DEB836" s="8"/>
      <c r="DEC836" s="8"/>
      <c r="DED836" s="8"/>
      <c r="DEE836" s="8"/>
      <c r="DEF836" s="8"/>
      <c r="DEG836" s="8"/>
      <c r="DEH836" s="8"/>
      <c r="DEI836" s="8"/>
      <c r="DEJ836" s="8"/>
      <c r="DEK836" s="8"/>
      <c r="DEL836" s="8"/>
      <c r="DEM836" s="8"/>
      <c r="DEN836" s="8"/>
      <c r="DEO836" s="8"/>
      <c r="DEP836" s="8"/>
      <c r="DEQ836" s="8"/>
      <c r="DER836" s="8"/>
      <c r="DES836" s="8"/>
      <c r="DET836" s="8"/>
      <c r="DEU836" s="8"/>
      <c r="DEV836" s="8"/>
      <c r="DEW836" s="8"/>
      <c r="DEX836" s="8"/>
      <c r="DEY836" s="8"/>
      <c r="DEZ836" s="8"/>
      <c r="DFA836" s="8"/>
      <c r="DFB836" s="8"/>
      <c r="DFC836" s="8"/>
      <c r="DFD836" s="8"/>
      <c r="DFE836" s="8"/>
      <c r="DFF836" s="8"/>
      <c r="DFG836" s="8"/>
      <c r="DFH836" s="8"/>
      <c r="DFI836" s="8"/>
      <c r="DFJ836" s="8"/>
      <c r="DFK836" s="8"/>
      <c r="DFL836" s="8"/>
      <c r="DFM836" s="8"/>
      <c r="DFN836" s="8"/>
      <c r="DFO836" s="8"/>
      <c r="DFP836" s="8"/>
      <c r="DFQ836" s="8"/>
      <c r="DFR836" s="8"/>
      <c r="DFS836" s="8"/>
      <c r="DFT836" s="8"/>
      <c r="DFU836" s="8"/>
      <c r="DFV836" s="8"/>
      <c r="DFW836" s="8"/>
      <c r="DFX836" s="8"/>
      <c r="DFY836" s="8"/>
      <c r="DFZ836" s="8"/>
      <c r="DGA836" s="8"/>
      <c r="DGB836" s="8"/>
      <c r="DGC836" s="8"/>
      <c r="DGD836" s="8"/>
      <c r="DGE836" s="8"/>
      <c r="DGF836" s="8"/>
      <c r="DGG836" s="8"/>
      <c r="DGH836" s="8"/>
      <c r="DGI836" s="8"/>
      <c r="DGJ836" s="8"/>
      <c r="DGK836" s="8"/>
      <c r="DGL836" s="8"/>
      <c r="DGM836" s="8"/>
      <c r="DGN836" s="8"/>
      <c r="DGO836" s="8"/>
      <c r="DGP836" s="8"/>
      <c r="DGQ836" s="8"/>
      <c r="DGR836" s="8"/>
      <c r="DGS836" s="8"/>
      <c r="DGT836" s="8"/>
      <c r="DGU836" s="8"/>
      <c r="DGV836" s="8"/>
      <c r="DGW836" s="8"/>
      <c r="DGX836" s="8"/>
      <c r="DGY836" s="8"/>
      <c r="DGZ836" s="8"/>
      <c r="DHA836" s="8"/>
      <c r="DHB836" s="8"/>
      <c r="DHC836" s="8"/>
      <c r="DHD836" s="8"/>
      <c r="DHE836" s="8"/>
      <c r="DHF836" s="8"/>
      <c r="DHG836" s="8"/>
      <c r="DHH836" s="8"/>
      <c r="DHI836" s="8"/>
      <c r="DHJ836" s="8"/>
      <c r="DHK836" s="8"/>
      <c r="DHL836" s="8"/>
      <c r="DHM836" s="8"/>
      <c r="DHN836" s="8"/>
      <c r="DHO836" s="8"/>
      <c r="DHP836" s="8"/>
      <c r="DHQ836" s="8"/>
      <c r="DHR836" s="8"/>
      <c r="DHS836" s="8"/>
      <c r="DHT836" s="8"/>
      <c r="DHU836" s="8"/>
      <c r="DHV836" s="8"/>
      <c r="DHW836" s="8"/>
      <c r="DHX836" s="8"/>
      <c r="DHY836" s="8"/>
      <c r="DHZ836" s="8"/>
      <c r="DIA836" s="8"/>
      <c r="DIB836" s="8"/>
      <c r="DIC836" s="8"/>
      <c r="DID836" s="8"/>
      <c r="DIE836" s="8"/>
      <c r="DIF836" s="8"/>
      <c r="DIG836" s="8"/>
      <c r="DIH836" s="8"/>
      <c r="DII836" s="8"/>
      <c r="DIJ836" s="8"/>
      <c r="DIK836" s="8"/>
      <c r="DIL836" s="8"/>
      <c r="DIM836" s="8"/>
      <c r="DIN836" s="8"/>
      <c r="DIO836" s="8"/>
      <c r="DIP836" s="8"/>
      <c r="DIQ836" s="8"/>
      <c r="DIR836" s="8"/>
      <c r="DIS836" s="8"/>
      <c r="DIT836" s="8"/>
      <c r="DIU836" s="8"/>
      <c r="DIV836" s="8"/>
      <c r="DIW836" s="8"/>
      <c r="DIX836" s="8"/>
      <c r="DIY836" s="8"/>
      <c r="DIZ836" s="8"/>
      <c r="DJA836" s="8"/>
      <c r="DJB836" s="8"/>
      <c r="DJC836" s="8"/>
      <c r="DJD836" s="8"/>
      <c r="DJE836" s="8"/>
      <c r="DJF836" s="8"/>
      <c r="DJG836" s="8"/>
      <c r="DJH836" s="8"/>
      <c r="DJI836" s="8"/>
      <c r="DJJ836" s="8"/>
      <c r="DJK836" s="8"/>
      <c r="DJL836" s="8"/>
      <c r="DJM836" s="8"/>
      <c r="DJN836" s="8"/>
      <c r="DJO836" s="8"/>
      <c r="DJP836" s="8"/>
      <c r="DJQ836" s="8"/>
      <c r="DJR836" s="8"/>
      <c r="DJS836" s="8"/>
      <c r="DJT836" s="8"/>
      <c r="DJU836" s="8"/>
      <c r="DJV836" s="8"/>
      <c r="DJW836" s="8"/>
      <c r="DJX836" s="8"/>
      <c r="DJY836" s="8"/>
      <c r="DJZ836" s="8"/>
      <c r="DKA836" s="8"/>
      <c r="DKB836" s="8"/>
      <c r="DKC836" s="8"/>
      <c r="DKD836" s="8"/>
      <c r="DKE836" s="8"/>
      <c r="DKF836" s="8"/>
      <c r="DKG836" s="8"/>
      <c r="DKH836" s="8"/>
      <c r="DKI836" s="8"/>
      <c r="DKJ836" s="8"/>
      <c r="DKK836" s="8"/>
      <c r="DKL836" s="8"/>
      <c r="DKM836" s="8"/>
      <c r="DKN836" s="8"/>
      <c r="DKO836" s="8"/>
      <c r="DKP836" s="8"/>
      <c r="DKQ836" s="8"/>
      <c r="DKR836" s="8"/>
      <c r="DKS836" s="8"/>
      <c r="DKT836" s="8"/>
      <c r="DKU836" s="8"/>
      <c r="DKV836" s="8"/>
      <c r="DKW836" s="8"/>
      <c r="DKX836" s="8"/>
      <c r="DKY836" s="8"/>
      <c r="DKZ836" s="8"/>
      <c r="DLA836" s="8"/>
      <c r="DLB836" s="8"/>
      <c r="DLC836" s="8"/>
      <c r="DLD836" s="8"/>
      <c r="DLE836" s="8"/>
      <c r="DLF836" s="8"/>
      <c r="DLG836" s="8"/>
      <c r="DLH836" s="8"/>
      <c r="DLI836" s="8"/>
      <c r="DLJ836" s="8"/>
      <c r="DLK836" s="8"/>
      <c r="DLL836" s="8"/>
      <c r="DLM836" s="8"/>
      <c r="DLN836" s="8"/>
      <c r="DLO836" s="8"/>
      <c r="DLP836" s="8"/>
      <c r="DLQ836" s="8"/>
      <c r="DLR836" s="8"/>
      <c r="DLS836" s="8"/>
      <c r="DLT836" s="8"/>
      <c r="DLU836" s="8"/>
      <c r="DLV836" s="8"/>
      <c r="DLW836" s="8"/>
      <c r="DLX836" s="8"/>
      <c r="DLY836" s="8"/>
      <c r="DLZ836" s="8"/>
      <c r="DMA836" s="8"/>
      <c r="DMB836" s="8"/>
      <c r="DMC836" s="8"/>
      <c r="DMD836" s="8"/>
      <c r="DME836" s="8"/>
      <c r="DMF836" s="8"/>
      <c r="DMG836" s="8"/>
      <c r="DMH836" s="8"/>
      <c r="DMI836" s="8"/>
      <c r="DMJ836" s="8"/>
      <c r="DMK836" s="8"/>
      <c r="DML836" s="8"/>
      <c r="DMM836" s="8"/>
      <c r="DMN836" s="8"/>
      <c r="DMO836" s="8"/>
      <c r="DMP836" s="8"/>
      <c r="DMQ836" s="8"/>
      <c r="DMR836" s="8"/>
      <c r="DMS836" s="8"/>
      <c r="DMT836" s="8"/>
      <c r="DMU836" s="8"/>
      <c r="DMV836" s="8"/>
      <c r="DMW836" s="8"/>
      <c r="DMX836" s="8"/>
      <c r="DMY836" s="8"/>
      <c r="DMZ836" s="8"/>
      <c r="DNA836" s="8"/>
      <c r="DNB836" s="8"/>
      <c r="DNC836" s="8"/>
      <c r="DND836" s="8"/>
      <c r="DNE836" s="8"/>
      <c r="DNF836" s="8"/>
      <c r="DNG836" s="8"/>
      <c r="DNH836" s="8"/>
      <c r="DNI836" s="8"/>
      <c r="DNJ836" s="8"/>
      <c r="DNK836" s="8"/>
      <c r="DNL836" s="8"/>
      <c r="DNM836" s="8"/>
      <c r="DNN836" s="8"/>
      <c r="DNO836" s="8"/>
      <c r="DNP836" s="8"/>
      <c r="DNQ836" s="8"/>
      <c r="DNR836" s="8"/>
      <c r="DNS836" s="8"/>
      <c r="DNT836" s="8"/>
      <c r="DNU836" s="8"/>
      <c r="DNV836" s="8"/>
      <c r="DNW836" s="8"/>
      <c r="DNX836" s="8"/>
      <c r="DNY836" s="8"/>
      <c r="DNZ836" s="8"/>
      <c r="DOA836" s="8"/>
      <c r="DOB836" s="8"/>
      <c r="DOC836" s="8"/>
      <c r="DOD836" s="8"/>
      <c r="DOE836" s="8"/>
      <c r="DOF836" s="8"/>
      <c r="DOG836" s="8"/>
      <c r="DOH836" s="8"/>
      <c r="DOI836" s="8"/>
      <c r="DOJ836" s="8"/>
      <c r="DOK836" s="8"/>
      <c r="DOL836" s="8"/>
      <c r="DOM836" s="8"/>
      <c r="DON836" s="8"/>
      <c r="DOO836" s="8"/>
      <c r="DOP836" s="8"/>
      <c r="DOQ836" s="8"/>
      <c r="DOR836" s="8"/>
      <c r="DOS836" s="8"/>
      <c r="DOT836" s="8"/>
      <c r="DOU836" s="8"/>
      <c r="DOV836" s="8"/>
      <c r="DOW836" s="8"/>
      <c r="DOX836" s="8"/>
      <c r="DOY836" s="8"/>
      <c r="DOZ836" s="8"/>
      <c r="DPA836" s="8"/>
      <c r="DPB836" s="8"/>
      <c r="DPC836" s="8"/>
      <c r="DPD836" s="8"/>
      <c r="DPE836" s="8"/>
      <c r="DPF836" s="8"/>
      <c r="DPG836" s="8"/>
      <c r="DPH836" s="8"/>
      <c r="DPI836" s="8"/>
      <c r="DPJ836" s="8"/>
      <c r="DPK836" s="8"/>
      <c r="DPL836" s="8"/>
      <c r="DPM836" s="8"/>
      <c r="DPN836" s="8"/>
      <c r="DPO836" s="8"/>
      <c r="DPP836" s="8"/>
      <c r="DPQ836" s="8"/>
      <c r="DPR836" s="8"/>
      <c r="DPS836" s="8"/>
      <c r="DPT836" s="8"/>
      <c r="DPU836" s="8"/>
      <c r="DPV836" s="8"/>
      <c r="DPW836" s="8"/>
      <c r="DPX836" s="8"/>
      <c r="DPY836" s="8"/>
      <c r="DPZ836" s="8"/>
      <c r="DQA836" s="8"/>
      <c r="DQB836" s="8"/>
      <c r="DQC836" s="8"/>
      <c r="DQD836" s="8"/>
      <c r="DQE836" s="8"/>
      <c r="DQF836" s="8"/>
      <c r="DQG836" s="8"/>
      <c r="DQH836" s="8"/>
      <c r="DQI836" s="8"/>
      <c r="DQJ836" s="8"/>
      <c r="DQK836" s="8"/>
      <c r="DQL836" s="8"/>
      <c r="DQM836" s="8"/>
      <c r="DQN836" s="8"/>
      <c r="DQO836" s="8"/>
      <c r="DQP836" s="8"/>
      <c r="DQQ836" s="8"/>
      <c r="DQR836" s="8"/>
      <c r="DQS836" s="8"/>
      <c r="DQT836" s="8"/>
      <c r="DQU836" s="8"/>
      <c r="DQV836" s="8"/>
      <c r="DQW836" s="8"/>
      <c r="DQX836" s="8"/>
      <c r="DQY836" s="8"/>
      <c r="DQZ836" s="8"/>
      <c r="DRA836" s="8"/>
      <c r="DRB836" s="8"/>
      <c r="DRC836" s="8"/>
      <c r="DRD836" s="8"/>
      <c r="DRE836" s="8"/>
      <c r="DRF836" s="8"/>
      <c r="DRG836" s="8"/>
      <c r="DRH836" s="8"/>
      <c r="DRI836" s="8"/>
      <c r="DRJ836" s="8"/>
      <c r="DRK836" s="8"/>
      <c r="DRL836" s="8"/>
      <c r="DRM836" s="8"/>
      <c r="DRN836" s="8"/>
      <c r="DRO836" s="8"/>
      <c r="DRP836" s="8"/>
      <c r="DRQ836" s="8"/>
      <c r="DRR836" s="8"/>
      <c r="DRS836" s="8"/>
      <c r="DRT836" s="8"/>
      <c r="DRU836" s="8"/>
      <c r="DRV836" s="8"/>
      <c r="DRW836" s="8"/>
      <c r="DRX836" s="8"/>
      <c r="DRY836" s="8"/>
      <c r="DRZ836" s="8"/>
      <c r="DSA836" s="8"/>
      <c r="DSB836" s="8"/>
      <c r="DSC836" s="8"/>
      <c r="DSD836" s="8"/>
      <c r="DSE836" s="8"/>
      <c r="DSF836" s="8"/>
      <c r="DSG836" s="8"/>
      <c r="DSH836" s="8"/>
      <c r="DSI836" s="8"/>
      <c r="DSJ836" s="8"/>
      <c r="DSK836" s="8"/>
      <c r="DSL836" s="8"/>
      <c r="DSM836" s="8"/>
      <c r="DSN836" s="8"/>
      <c r="DSO836" s="8"/>
      <c r="DSP836" s="8"/>
      <c r="DSQ836" s="8"/>
      <c r="DSR836" s="8"/>
      <c r="DSS836" s="8"/>
      <c r="DST836" s="8"/>
      <c r="DSU836" s="8"/>
      <c r="DSV836" s="8"/>
      <c r="DSW836" s="8"/>
      <c r="DSX836" s="8"/>
      <c r="DSY836" s="8"/>
      <c r="DSZ836" s="8"/>
      <c r="DTA836" s="8"/>
      <c r="DTB836" s="8"/>
      <c r="DTC836" s="8"/>
      <c r="DTD836" s="8"/>
      <c r="DTE836" s="8"/>
      <c r="DTF836" s="8"/>
      <c r="DTG836" s="8"/>
      <c r="DTH836" s="8"/>
      <c r="DTI836" s="8"/>
      <c r="DTJ836" s="8"/>
      <c r="DTK836" s="8"/>
      <c r="DTL836" s="8"/>
      <c r="DTM836" s="8"/>
      <c r="DTN836" s="8"/>
      <c r="DTO836" s="8"/>
      <c r="DTP836" s="8"/>
      <c r="DTQ836" s="8"/>
      <c r="DTR836" s="8"/>
      <c r="DTS836" s="8"/>
      <c r="DTT836" s="8"/>
      <c r="DTU836" s="8"/>
      <c r="DTV836" s="8"/>
      <c r="DTW836" s="8"/>
      <c r="DTX836" s="8"/>
      <c r="DTY836" s="8"/>
      <c r="DTZ836" s="8"/>
      <c r="DUA836" s="8"/>
      <c r="DUB836" s="8"/>
      <c r="DUC836" s="8"/>
      <c r="DUD836" s="8"/>
      <c r="DUE836" s="8"/>
      <c r="DUF836" s="8"/>
      <c r="DUG836" s="8"/>
      <c r="DUH836" s="8"/>
      <c r="DUI836" s="8"/>
      <c r="DUJ836" s="8"/>
      <c r="DUK836" s="8"/>
      <c r="DUL836" s="8"/>
      <c r="DUM836" s="8"/>
      <c r="DUN836" s="8"/>
      <c r="DUO836" s="8"/>
      <c r="DUP836" s="8"/>
      <c r="DUQ836" s="8"/>
      <c r="DUR836" s="8"/>
      <c r="DUS836" s="8"/>
      <c r="DUT836" s="8"/>
      <c r="DUU836" s="8"/>
      <c r="DUV836" s="8"/>
      <c r="DUW836" s="8"/>
      <c r="DUX836" s="8"/>
      <c r="DUY836" s="8"/>
      <c r="DUZ836" s="8"/>
      <c r="DVA836" s="8"/>
      <c r="DVB836" s="8"/>
      <c r="DVC836" s="8"/>
      <c r="DVD836" s="8"/>
      <c r="DVE836" s="8"/>
      <c r="DVF836" s="8"/>
      <c r="DVG836" s="8"/>
      <c r="DVH836" s="8"/>
      <c r="DVI836" s="8"/>
      <c r="DVJ836" s="8"/>
      <c r="DVK836" s="8"/>
      <c r="DVL836" s="8"/>
      <c r="DVM836" s="8"/>
      <c r="DVN836" s="8"/>
      <c r="DVO836" s="8"/>
      <c r="DVP836" s="8"/>
      <c r="DVQ836" s="8"/>
      <c r="DVR836" s="8"/>
      <c r="DVS836" s="8"/>
      <c r="DVT836" s="8"/>
      <c r="DVU836" s="8"/>
      <c r="DVV836" s="8"/>
      <c r="DVW836" s="8"/>
      <c r="DVX836" s="8"/>
      <c r="DVY836" s="8"/>
      <c r="DVZ836" s="8"/>
      <c r="DWA836" s="8"/>
      <c r="DWB836" s="8"/>
      <c r="DWC836" s="8"/>
      <c r="DWD836" s="8"/>
      <c r="DWE836" s="8"/>
      <c r="DWF836" s="8"/>
      <c r="DWG836" s="8"/>
      <c r="DWH836" s="8"/>
      <c r="DWI836" s="8"/>
      <c r="DWJ836" s="8"/>
      <c r="DWK836" s="8"/>
      <c r="DWL836" s="8"/>
      <c r="DWM836" s="8"/>
      <c r="DWN836" s="8"/>
      <c r="DWO836" s="8"/>
      <c r="DWP836" s="8"/>
      <c r="DWQ836" s="8"/>
      <c r="DWR836" s="8"/>
      <c r="DWS836" s="8"/>
      <c r="DWT836" s="8"/>
      <c r="DWU836" s="8"/>
      <c r="DWV836" s="8"/>
      <c r="DWW836" s="8"/>
      <c r="DWX836" s="8"/>
      <c r="DWY836" s="8"/>
      <c r="DWZ836" s="8"/>
      <c r="DXA836" s="8"/>
      <c r="DXB836" s="8"/>
      <c r="DXC836" s="8"/>
      <c r="DXD836" s="8"/>
      <c r="DXE836" s="8"/>
      <c r="DXF836" s="8"/>
      <c r="DXG836" s="8"/>
      <c r="DXH836" s="8"/>
      <c r="DXI836" s="8"/>
      <c r="DXJ836" s="8"/>
      <c r="DXK836" s="8"/>
      <c r="DXL836" s="8"/>
      <c r="DXM836" s="8"/>
      <c r="DXN836" s="8"/>
      <c r="DXO836" s="8"/>
      <c r="DXP836" s="8"/>
      <c r="DXQ836" s="8"/>
      <c r="DXR836" s="8"/>
      <c r="DXS836" s="8"/>
      <c r="DXT836" s="8"/>
      <c r="DXU836" s="8"/>
      <c r="DXV836" s="8"/>
      <c r="DXW836" s="8"/>
      <c r="DXX836" s="8"/>
      <c r="DXY836" s="8"/>
      <c r="DXZ836" s="8"/>
      <c r="DYA836" s="8"/>
      <c r="DYB836" s="8"/>
      <c r="DYC836" s="8"/>
      <c r="DYD836" s="8"/>
      <c r="DYE836" s="8"/>
      <c r="DYF836" s="8"/>
      <c r="DYG836" s="8"/>
      <c r="DYH836" s="8"/>
      <c r="DYI836" s="8"/>
      <c r="DYJ836" s="8"/>
      <c r="DYK836" s="8"/>
      <c r="DYL836" s="8"/>
      <c r="DYM836" s="8"/>
      <c r="DYN836" s="8"/>
      <c r="DYO836" s="8"/>
      <c r="DYP836" s="8"/>
      <c r="DYQ836" s="8"/>
      <c r="DYR836" s="8"/>
      <c r="DYS836" s="8"/>
      <c r="DYT836" s="8"/>
      <c r="DYU836" s="8"/>
      <c r="DYV836" s="8"/>
      <c r="DYW836" s="8"/>
      <c r="DYX836" s="8"/>
      <c r="DYY836" s="8"/>
      <c r="DYZ836" s="8"/>
      <c r="DZA836" s="8"/>
      <c r="DZB836" s="8"/>
      <c r="DZC836" s="8"/>
      <c r="DZD836" s="8"/>
      <c r="DZE836" s="8"/>
      <c r="DZF836" s="8"/>
      <c r="DZG836" s="8"/>
      <c r="DZH836" s="8"/>
      <c r="DZI836" s="8"/>
      <c r="DZJ836" s="8"/>
      <c r="DZK836" s="8"/>
      <c r="DZL836" s="8"/>
      <c r="DZM836" s="8"/>
      <c r="DZN836" s="8"/>
      <c r="DZO836" s="8"/>
      <c r="DZP836" s="8"/>
      <c r="DZQ836" s="8"/>
      <c r="DZR836" s="8"/>
      <c r="DZS836" s="8"/>
      <c r="DZT836" s="8"/>
      <c r="DZU836" s="8"/>
      <c r="DZV836" s="8"/>
      <c r="DZW836" s="8"/>
      <c r="DZX836" s="8"/>
      <c r="DZY836" s="8"/>
      <c r="DZZ836" s="8"/>
      <c r="EAA836" s="8"/>
      <c r="EAB836" s="8"/>
      <c r="EAC836" s="8"/>
      <c r="EAD836" s="8"/>
      <c r="EAE836" s="8"/>
      <c r="EAF836" s="8"/>
      <c r="EAG836" s="8"/>
      <c r="EAH836" s="8"/>
      <c r="EAI836" s="8"/>
      <c r="EAJ836" s="8"/>
      <c r="EAK836" s="8"/>
      <c r="EAL836" s="8"/>
      <c r="EAM836" s="8"/>
      <c r="EAN836" s="8"/>
      <c r="EAO836" s="8"/>
      <c r="EAP836" s="8"/>
      <c r="EAQ836" s="8"/>
      <c r="EAR836" s="8"/>
      <c r="EAS836" s="8"/>
      <c r="EAT836" s="8"/>
      <c r="EAU836" s="8"/>
      <c r="EAV836" s="8"/>
      <c r="EAW836" s="8"/>
      <c r="EAX836" s="8"/>
      <c r="EAY836" s="8"/>
      <c r="EAZ836" s="8"/>
      <c r="EBA836" s="8"/>
      <c r="EBB836" s="8"/>
      <c r="EBC836" s="8"/>
      <c r="EBD836" s="8"/>
      <c r="EBE836" s="8"/>
      <c r="EBF836" s="8"/>
      <c r="EBG836" s="8"/>
      <c r="EBH836" s="8"/>
      <c r="EBI836" s="8"/>
      <c r="EBJ836" s="8"/>
      <c r="EBK836" s="8"/>
      <c r="EBL836" s="8"/>
      <c r="EBM836" s="8"/>
      <c r="EBN836" s="8"/>
      <c r="EBO836" s="8"/>
      <c r="EBP836" s="8"/>
      <c r="EBQ836" s="8"/>
      <c r="EBR836" s="8"/>
      <c r="EBS836" s="8"/>
      <c r="EBT836" s="8"/>
      <c r="EBU836" s="8"/>
      <c r="EBV836" s="8"/>
      <c r="EBW836" s="8"/>
      <c r="EBX836" s="8"/>
      <c r="EBY836" s="8"/>
      <c r="EBZ836" s="8"/>
      <c r="ECA836" s="8"/>
      <c r="ECB836" s="8"/>
      <c r="ECC836" s="8"/>
      <c r="ECD836" s="8"/>
      <c r="ECE836" s="8"/>
      <c r="ECF836" s="8"/>
      <c r="ECG836" s="8"/>
      <c r="ECH836" s="8"/>
      <c r="ECI836" s="8"/>
      <c r="ECJ836" s="8"/>
      <c r="ECK836" s="8"/>
      <c r="ECL836" s="8"/>
      <c r="ECM836" s="8"/>
      <c r="ECN836" s="8"/>
      <c r="ECO836" s="8"/>
      <c r="ECP836" s="8"/>
      <c r="ECQ836" s="8"/>
      <c r="ECR836" s="8"/>
      <c r="ECS836" s="8"/>
      <c r="ECT836" s="8"/>
      <c r="ECU836" s="8"/>
      <c r="ECV836" s="8"/>
      <c r="ECW836" s="8"/>
      <c r="ECX836" s="8"/>
      <c r="ECY836" s="8"/>
      <c r="ECZ836" s="8"/>
      <c r="EDA836" s="8"/>
      <c r="EDB836" s="8"/>
      <c r="EDC836" s="8"/>
      <c r="EDD836" s="8"/>
      <c r="EDE836" s="8"/>
      <c r="EDF836" s="8"/>
      <c r="EDG836" s="8"/>
      <c r="EDH836" s="8"/>
      <c r="EDI836" s="8"/>
      <c r="EDJ836" s="8"/>
      <c r="EDK836" s="8"/>
      <c r="EDL836" s="8"/>
      <c r="EDM836" s="8"/>
      <c r="EDN836" s="8"/>
      <c r="EDO836" s="8"/>
      <c r="EDP836" s="8"/>
      <c r="EDQ836" s="8"/>
      <c r="EDR836" s="8"/>
      <c r="EDS836" s="8"/>
      <c r="EDT836" s="8"/>
      <c r="EDU836" s="8"/>
      <c r="EDV836" s="8"/>
      <c r="EDW836" s="8"/>
      <c r="EDX836" s="8"/>
      <c r="EDY836" s="8"/>
      <c r="EDZ836" s="8"/>
      <c r="EEA836" s="8"/>
      <c r="EEB836" s="8"/>
      <c r="EEC836" s="8"/>
      <c r="EED836" s="8"/>
      <c r="EEE836" s="8"/>
      <c r="EEF836" s="8"/>
      <c r="EEG836" s="8"/>
      <c r="EEH836" s="8"/>
      <c r="EEI836" s="8"/>
      <c r="EEJ836" s="8"/>
      <c r="EEK836" s="8"/>
      <c r="EEL836" s="8"/>
      <c r="EEM836" s="8"/>
      <c r="EEN836" s="8"/>
      <c r="EEO836" s="8"/>
      <c r="EEP836" s="8"/>
      <c r="EEQ836" s="8"/>
      <c r="EER836" s="8"/>
      <c r="EES836" s="8"/>
      <c r="EET836" s="8"/>
      <c r="EEU836" s="8"/>
      <c r="EEV836" s="8"/>
      <c r="EEW836" s="8"/>
      <c r="EEX836" s="8"/>
      <c r="EEY836" s="8"/>
      <c r="EEZ836" s="8"/>
      <c r="EFA836" s="8"/>
      <c r="EFB836" s="8"/>
      <c r="EFC836" s="8"/>
      <c r="EFD836" s="8"/>
      <c r="EFE836" s="8"/>
      <c r="EFF836" s="8"/>
      <c r="EFG836" s="8"/>
      <c r="EFH836" s="8"/>
      <c r="EFI836" s="8"/>
      <c r="EFJ836" s="8"/>
      <c r="EFK836" s="8"/>
      <c r="EFL836" s="8"/>
      <c r="EFM836" s="8"/>
      <c r="EFN836" s="8"/>
      <c r="EFO836" s="8"/>
      <c r="EFP836" s="8"/>
      <c r="EFQ836" s="8"/>
      <c r="EFR836" s="8"/>
      <c r="EFS836" s="8"/>
      <c r="EFT836" s="8"/>
      <c r="EFU836" s="8"/>
      <c r="EFV836" s="8"/>
      <c r="EFW836" s="8"/>
      <c r="EFX836" s="8"/>
      <c r="EFY836" s="8"/>
      <c r="EFZ836" s="8"/>
      <c r="EGA836" s="8"/>
      <c r="EGB836" s="8"/>
      <c r="EGC836" s="8"/>
      <c r="EGD836" s="8"/>
      <c r="EGE836" s="8"/>
      <c r="EGF836" s="8"/>
      <c r="EGG836" s="8"/>
      <c r="EGH836" s="8"/>
      <c r="EGI836" s="8"/>
      <c r="EGJ836" s="8"/>
      <c r="EGK836" s="8"/>
      <c r="EGL836" s="8"/>
      <c r="EGM836" s="8"/>
      <c r="EGN836" s="8"/>
      <c r="EGO836" s="8"/>
      <c r="EGP836" s="8"/>
      <c r="EGQ836" s="8"/>
      <c r="EGR836" s="8"/>
      <c r="EGS836" s="8"/>
      <c r="EGT836" s="8"/>
      <c r="EGU836" s="8"/>
      <c r="EGV836" s="8"/>
      <c r="EGW836" s="8"/>
      <c r="EGX836" s="8"/>
      <c r="EGY836" s="8"/>
      <c r="EGZ836" s="8"/>
      <c r="EHA836" s="8"/>
      <c r="EHB836" s="8"/>
      <c r="EHC836" s="8"/>
      <c r="EHD836" s="8"/>
      <c r="EHE836" s="8"/>
      <c r="EHF836" s="8"/>
      <c r="EHG836" s="8"/>
      <c r="EHH836" s="8"/>
      <c r="EHI836" s="8"/>
      <c r="EHJ836" s="8"/>
      <c r="EHK836" s="8"/>
      <c r="EHL836" s="8"/>
      <c r="EHM836" s="8"/>
      <c r="EHN836" s="8"/>
      <c r="EHO836" s="8"/>
      <c r="EHP836" s="8"/>
      <c r="EHQ836" s="8"/>
      <c r="EHR836" s="8"/>
      <c r="EHS836" s="8"/>
      <c r="EHT836" s="8"/>
      <c r="EHU836" s="8"/>
      <c r="EHV836" s="8"/>
      <c r="EHW836" s="8"/>
      <c r="EHX836" s="8"/>
      <c r="EHY836" s="8"/>
      <c r="EHZ836" s="8"/>
      <c r="EIA836" s="8"/>
      <c r="EIB836" s="8"/>
      <c r="EIC836" s="8"/>
      <c r="EID836" s="8"/>
      <c r="EIE836" s="8"/>
      <c r="EIF836" s="8"/>
      <c r="EIG836" s="8"/>
      <c r="EIH836" s="8"/>
      <c r="EII836" s="8"/>
      <c r="EIJ836" s="8"/>
      <c r="EIK836" s="8"/>
      <c r="EIL836" s="8"/>
      <c r="EIM836" s="8"/>
      <c r="EIN836" s="8"/>
      <c r="EIO836" s="8"/>
      <c r="EIP836" s="8"/>
      <c r="EIQ836" s="8"/>
      <c r="EIR836" s="8"/>
      <c r="EIS836" s="8"/>
      <c r="EIT836" s="8"/>
      <c r="EIU836" s="8"/>
      <c r="EIV836" s="8"/>
      <c r="EIW836" s="8"/>
      <c r="EIX836" s="8"/>
      <c r="EIY836" s="8"/>
      <c r="EIZ836" s="8"/>
      <c r="EJA836" s="8"/>
      <c r="EJB836" s="8"/>
      <c r="EJC836" s="8"/>
      <c r="EJD836" s="8"/>
      <c r="EJE836" s="8"/>
      <c r="EJF836" s="8"/>
      <c r="EJG836" s="8"/>
      <c r="EJH836" s="8"/>
      <c r="EJI836" s="8"/>
      <c r="EJJ836" s="8"/>
      <c r="EJK836" s="8"/>
      <c r="EJL836" s="8"/>
      <c r="EJM836" s="8"/>
      <c r="EJN836" s="8"/>
      <c r="EJO836" s="8"/>
      <c r="EJP836" s="8"/>
      <c r="EJQ836" s="8"/>
      <c r="EJR836" s="8"/>
      <c r="EJS836" s="8"/>
      <c r="EJT836" s="8"/>
      <c r="EJU836" s="8"/>
      <c r="EJV836" s="8"/>
      <c r="EJW836" s="8"/>
      <c r="EJX836" s="8"/>
      <c r="EJY836" s="8"/>
      <c r="EJZ836" s="8"/>
      <c r="EKA836" s="8"/>
      <c r="EKB836" s="8"/>
      <c r="EKC836" s="8"/>
      <c r="EKD836" s="8"/>
      <c r="EKE836" s="8"/>
      <c r="EKF836" s="8"/>
      <c r="EKG836" s="8"/>
      <c r="EKH836" s="8"/>
      <c r="EKI836" s="8"/>
      <c r="EKJ836" s="8"/>
      <c r="EKK836" s="8"/>
      <c r="EKL836" s="8"/>
      <c r="EKM836" s="8"/>
      <c r="EKN836" s="8"/>
      <c r="EKO836" s="8"/>
      <c r="EKP836" s="8"/>
      <c r="EKQ836" s="8"/>
      <c r="EKR836" s="8"/>
      <c r="EKS836" s="8"/>
      <c r="EKT836" s="8"/>
      <c r="EKU836" s="8"/>
      <c r="EKV836" s="8"/>
      <c r="EKW836" s="8"/>
      <c r="EKX836" s="8"/>
      <c r="EKY836" s="8"/>
      <c r="EKZ836" s="8"/>
      <c r="ELA836" s="8"/>
      <c r="ELB836" s="8"/>
      <c r="ELC836" s="8"/>
      <c r="ELD836" s="8"/>
      <c r="ELE836" s="8"/>
      <c r="ELF836" s="8"/>
      <c r="ELG836" s="8"/>
      <c r="ELH836" s="8"/>
      <c r="ELI836" s="8"/>
      <c r="ELJ836" s="8"/>
      <c r="ELK836" s="8"/>
      <c r="ELL836" s="8"/>
      <c r="ELM836" s="8"/>
      <c r="ELN836" s="8"/>
      <c r="ELO836" s="8"/>
      <c r="ELP836" s="8"/>
      <c r="ELQ836" s="8"/>
      <c r="ELR836" s="8"/>
      <c r="ELS836" s="8"/>
      <c r="ELT836" s="8"/>
      <c r="ELU836" s="8"/>
      <c r="ELV836" s="8"/>
      <c r="ELW836" s="8"/>
      <c r="ELX836" s="8"/>
      <c r="ELY836" s="8"/>
      <c r="ELZ836" s="8"/>
      <c r="EMA836" s="8"/>
      <c r="EMB836" s="8"/>
      <c r="EMC836" s="8"/>
      <c r="EMD836" s="8"/>
      <c r="EME836" s="8"/>
      <c r="EMF836" s="8"/>
      <c r="EMG836" s="8"/>
      <c r="EMH836" s="8"/>
      <c r="EMI836" s="8"/>
      <c r="EMJ836" s="8"/>
      <c r="EMK836" s="8"/>
      <c r="EML836" s="8"/>
      <c r="EMM836" s="8"/>
      <c r="EMN836" s="8"/>
      <c r="EMO836" s="8"/>
      <c r="EMP836" s="8"/>
      <c r="EMQ836" s="8"/>
      <c r="EMR836" s="8"/>
      <c r="EMS836" s="8"/>
      <c r="EMT836" s="8"/>
      <c r="EMU836" s="8"/>
      <c r="EMV836" s="8"/>
      <c r="EMW836" s="8"/>
      <c r="EMX836" s="8"/>
      <c r="EMY836" s="8"/>
      <c r="EMZ836" s="8"/>
      <c r="ENA836" s="8"/>
      <c r="ENB836" s="8"/>
      <c r="ENC836" s="8"/>
      <c r="END836" s="8"/>
      <c r="ENE836" s="8"/>
      <c r="ENF836" s="8"/>
      <c r="ENG836" s="8"/>
      <c r="ENH836" s="8"/>
      <c r="ENI836" s="8"/>
      <c r="ENJ836" s="8"/>
      <c r="ENK836" s="8"/>
      <c r="ENL836" s="8"/>
      <c r="ENM836" s="8"/>
      <c r="ENN836" s="8"/>
      <c r="ENO836" s="8"/>
      <c r="ENP836" s="8"/>
      <c r="ENQ836" s="8"/>
      <c r="ENR836" s="8"/>
      <c r="ENS836" s="8"/>
      <c r="ENT836" s="8"/>
      <c r="ENU836" s="8"/>
      <c r="ENV836" s="8"/>
      <c r="ENW836" s="8"/>
      <c r="ENX836" s="8"/>
      <c r="ENY836" s="8"/>
      <c r="ENZ836" s="8"/>
      <c r="EOA836" s="8"/>
      <c r="EOB836" s="8"/>
      <c r="EOC836" s="8"/>
      <c r="EOD836" s="8"/>
      <c r="EOE836" s="8"/>
      <c r="EOF836" s="8"/>
      <c r="EOG836" s="8"/>
      <c r="EOH836" s="8"/>
      <c r="EOI836" s="8"/>
      <c r="EOJ836" s="8"/>
      <c r="EOK836" s="8"/>
      <c r="EOL836" s="8"/>
      <c r="EOM836" s="8"/>
      <c r="EON836" s="8"/>
      <c r="EOO836" s="8"/>
      <c r="EOP836" s="8"/>
      <c r="EOQ836" s="8"/>
      <c r="EOR836" s="8"/>
      <c r="EOS836" s="8"/>
      <c r="EOT836" s="8"/>
      <c r="EOU836" s="8"/>
      <c r="EOV836" s="8"/>
      <c r="EOW836" s="8"/>
      <c r="EOX836" s="8"/>
      <c r="EOY836" s="8"/>
      <c r="EOZ836" s="8"/>
      <c r="EPA836" s="8"/>
      <c r="EPB836" s="8"/>
      <c r="EPC836" s="8"/>
      <c r="EPD836" s="8"/>
      <c r="EPE836" s="8"/>
      <c r="EPF836" s="8"/>
      <c r="EPG836" s="8"/>
      <c r="EPH836" s="8"/>
      <c r="EPI836" s="8"/>
      <c r="EPJ836" s="8"/>
      <c r="EPK836" s="8"/>
      <c r="EPL836" s="8"/>
      <c r="EPM836" s="8"/>
      <c r="EPN836" s="8"/>
      <c r="EPO836" s="8"/>
      <c r="EPP836" s="8"/>
      <c r="EPQ836" s="8"/>
      <c r="EPR836" s="8"/>
      <c r="EPS836" s="8"/>
      <c r="EPT836" s="8"/>
      <c r="EPU836" s="8"/>
      <c r="EPV836" s="8"/>
      <c r="EPW836" s="8"/>
      <c r="EPX836" s="8"/>
      <c r="EPY836" s="8"/>
      <c r="EPZ836" s="8"/>
      <c r="EQA836" s="8"/>
      <c r="EQB836" s="8"/>
      <c r="EQC836" s="8"/>
      <c r="EQD836" s="8"/>
      <c r="EQE836" s="8"/>
      <c r="EQF836" s="8"/>
      <c r="EQG836" s="8"/>
      <c r="EQH836" s="8"/>
      <c r="EQI836" s="8"/>
      <c r="EQJ836" s="8"/>
      <c r="EQK836" s="8"/>
      <c r="EQL836" s="8"/>
      <c r="EQM836" s="8"/>
      <c r="EQN836" s="8"/>
      <c r="EQO836" s="8"/>
      <c r="EQP836" s="8"/>
      <c r="EQQ836" s="8"/>
      <c r="EQR836" s="8"/>
      <c r="EQS836" s="8"/>
      <c r="EQT836" s="8"/>
      <c r="EQU836" s="8"/>
      <c r="EQV836" s="8"/>
      <c r="EQW836" s="8"/>
      <c r="EQX836" s="8"/>
      <c r="EQY836" s="8"/>
      <c r="EQZ836" s="8"/>
      <c r="ERA836" s="8"/>
      <c r="ERB836" s="8"/>
      <c r="ERC836" s="8"/>
      <c r="ERD836" s="8"/>
      <c r="ERE836" s="8"/>
      <c r="ERF836" s="8"/>
      <c r="ERG836" s="8"/>
      <c r="ERH836" s="8"/>
      <c r="ERI836" s="8"/>
      <c r="ERJ836" s="8"/>
      <c r="ERK836" s="8"/>
      <c r="ERL836" s="8"/>
      <c r="ERM836" s="8"/>
      <c r="ERN836" s="8"/>
      <c r="ERO836" s="8"/>
      <c r="ERP836" s="8"/>
      <c r="ERQ836" s="8"/>
      <c r="ERR836" s="8"/>
      <c r="ERS836" s="8"/>
      <c r="ERT836" s="8"/>
      <c r="ERU836" s="8"/>
      <c r="ERV836" s="8"/>
      <c r="ERW836" s="8"/>
      <c r="ERX836" s="8"/>
      <c r="ERY836" s="8"/>
      <c r="ERZ836" s="8"/>
      <c r="ESA836" s="8"/>
      <c r="ESB836" s="8"/>
      <c r="ESC836" s="8"/>
      <c r="ESD836" s="8"/>
      <c r="ESE836" s="8"/>
      <c r="ESF836" s="8"/>
      <c r="ESG836" s="8"/>
      <c r="ESH836" s="8"/>
      <c r="ESI836" s="8"/>
      <c r="ESJ836" s="8"/>
      <c r="ESK836" s="8"/>
      <c r="ESL836" s="8"/>
      <c r="ESM836" s="8"/>
      <c r="ESN836" s="8"/>
      <c r="ESO836" s="8"/>
      <c r="ESP836" s="8"/>
      <c r="ESQ836" s="8"/>
      <c r="ESR836" s="8"/>
      <c r="ESS836" s="8"/>
      <c r="EST836" s="8"/>
      <c r="ESU836" s="8"/>
      <c r="ESV836" s="8"/>
      <c r="ESW836" s="8"/>
      <c r="ESX836" s="8"/>
      <c r="ESY836" s="8"/>
      <c r="ESZ836" s="8"/>
      <c r="ETA836" s="8"/>
      <c r="ETB836" s="8"/>
      <c r="ETC836" s="8"/>
      <c r="ETD836" s="8"/>
      <c r="ETE836" s="8"/>
      <c r="ETF836" s="8"/>
      <c r="ETG836" s="8"/>
      <c r="ETH836" s="8"/>
      <c r="ETI836" s="8"/>
      <c r="ETJ836" s="8"/>
      <c r="ETK836" s="8"/>
      <c r="ETL836" s="8"/>
      <c r="ETM836" s="8"/>
      <c r="ETN836" s="8"/>
      <c r="ETO836" s="8"/>
      <c r="ETP836" s="8"/>
      <c r="ETQ836" s="8"/>
      <c r="ETR836" s="8"/>
      <c r="ETS836" s="8"/>
      <c r="ETT836" s="8"/>
      <c r="ETU836" s="8"/>
      <c r="ETV836" s="8"/>
      <c r="ETW836" s="8"/>
      <c r="ETX836" s="8"/>
      <c r="ETY836" s="8"/>
      <c r="ETZ836" s="8"/>
      <c r="EUA836" s="8"/>
      <c r="EUB836" s="8"/>
      <c r="EUC836" s="8"/>
      <c r="EUD836" s="8"/>
      <c r="EUE836" s="8"/>
      <c r="EUF836" s="8"/>
      <c r="EUG836" s="8"/>
      <c r="EUH836" s="8"/>
      <c r="EUI836" s="8"/>
      <c r="EUJ836" s="8"/>
      <c r="EUK836" s="8"/>
      <c r="EUL836" s="8"/>
      <c r="EUM836" s="8"/>
      <c r="EUN836" s="8"/>
      <c r="EUO836" s="8"/>
      <c r="EUP836" s="8"/>
      <c r="EUQ836" s="8"/>
      <c r="EUR836" s="8"/>
      <c r="EUS836" s="8"/>
      <c r="EUT836" s="8"/>
      <c r="EUU836" s="8"/>
      <c r="EUV836" s="8"/>
      <c r="EUW836" s="8"/>
      <c r="EUX836" s="8"/>
      <c r="EUY836" s="8"/>
      <c r="EUZ836" s="8"/>
      <c r="EVA836" s="8"/>
      <c r="EVB836" s="8"/>
      <c r="EVC836" s="8"/>
      <c r="EVD836" s="8"/>
      <c r="EVE836" s="8"/>
      <c r="EVF836" s="8"/>
      <c r="EVG836" s="8"/>
      <c r="EVH836" s="8"/>
      <c r="EVI836" s="8"/>
      <c r="EVJ836" s="8"/>
      <c r="EVK836" s="8"/>
      <c r="EVL836" s="8"/>
      <c r="EVM836" s="8"/>
      <c r="EVN836" s="8"/>
      <c r="EVO836" s="8"/>
      <c r="EVP836" s="8"/>
      <c r="EVQ836" s="8"/>
      <c r="EVR836" s="8"/>
      <c r="EVS836" s="8"/>
      <c r="EVT836" s="8"/>
      <c r="EVU836" s="8"/>
      <c r="EVV836" s="8"/>
      <c r="EVW836" s="8"/>
      <c r="EVX836" s="8"/>
      <c r="EVY836" s="8"/>
      <c r="EVZ836" s="8"/>
      <c r="EWA836" s="8"/>
      <c r="EWB836" s="8"/>
      <c r="EWC836" s="8"/>
      <c r="EWD836" s="8"/>
      <c r="EWE836" s="8"/>
      <c r="EWF836" s="8"/>
      <c r="EWG836" s="8"/>
      <c r="EWH836" s="8"/>
      <c r="EWI836" s="8"/>
      <c r="EWJ836" s="8"/>
      <c r="EWK836" s="8"/>
      <c r="EWL836" s="8"/>
      <c r="EWM836" s="8"/>
      <c r="EWN836" s="8"/>
      <c r="EWO836" s="8"/>
      <c r="EWP836" s="8"/>
      <c r="EWQ836" s="8"/>
      <c r="EWR836" s="8"/>
      <c r="EWS836" s="8"/>
      <c r="EWT836" s="8"/>
      <c r="EWU836" s="8"/>
      <c r="EWV836" s="8"/>
      <c r="EWW836" s="8"/>
      <c r="EWX836" s="8"/>
      <c r="EWY836" s="8"/>
      <c r="EWZ836" s="8"/>
      <c r="EXA836" s="8"/>
      <c r="EXB836" s="8"/>
      <c r="EXC836" s="8"/>
      <c r="EXD836" s="8"/>
      <c r="EXE836" s="8"/>
      <c r="EXF836" s="8"/>
      <c r="EXG836" s="8"/>
      <c r="EXH836" s="8"/>
      <c r="EXI836" s="8"/>
      <c r="EXJ836" s="8"/>
      <c r="EXK836" s="8"/>
      <c r="EXL836" s="8"/>
      <c r="EXM836" s="8"/>
      <c r="EXN836" s="8"/>
      <c r="EXO836" s="8"/>
      <c r="EXP836" s="8"/>
      <c r="EXQ836" s="8"/>
      <c r="EXR836" s="8"/>
      <c r="EXS836" s="8"/>
      <c r="EXT836" s="8"/>
      <c r="EXU836" s="8"/>
      <c r="EXV836" s="8"/>
      <c r="EXW836" s="8"/>
      <c r="EXX836" s="8"/>
      <c r="EXY836" s="8"/>
      <c r="EXZ836" s="8"/>
      <c r="EYA836" s="8"/>
      <c r="EYB836" s="8"/>
      <c r="EYC836" s="8"/>
      <c r="EYD836" s="8"/>
      <c r="EYE836" s="8"/>
      <c r="EYF836" s="8"/>
      <c r="EYG836" s="8"/>
      <c r="EYH836" s="8"/>
      <c r="EYI836" s="8"/>
      <c r="EYJ836" s="8"/>
      <c r="EYK836" s="8"/>
      <c r="EYL836" s="8"/>
      <c r="EYM836" s="8"/>
      <c r="EYN836" s="8"/>
      <c r="EYO836" s="8"/>
      <c r="EYP836" s="8"/>
      <c r="EYQ836" s="8"/>
      <c r="EYR836" s="8"/>
      <c r="EYS836" s="8"/>
      <c r="EYT836" s="8"/>
      <c r="EYU836" s="8"/>
      <c r="EYV836" s="8"/>
      <c r="EYW836" s="8"/>
      <c r="EYX836" s="8"/>
      <c r="EYY836" s="8"/>
      <c r="EYZ836" s="8"/>
      <c r="EZA836" s="8"/>
      <c r="EZB836" s="8"/>
      <c r="EZC836" s="8"/>
      <c r="EZD836" s="8"/>
      <c r="EZE836" s="8"/>
      <c r="EZF836" s="8"/>
      <c r="EZG836" s="8"/>
      <c r="EZH836" s="8"/>
      <c r="EZI836" s="8"/>
      <c r="EZJ836" s="8"/>
      <c r="EZK836" s="8"/>
      <c r="EZL836" s="8"/>
      <c r="EZM836" s="8"/>
      <c r="EZN836" s="8"/>
      <c r="EZO836" s="8"/>
      <c r="EZP836" s="8"/>
      <c r="EZQ836" s="8"/>
      <c r="EZR836" s="8"/>
      <c r="EZS836" s="8"/>
      <c r="EZT836" s="8"/>
      <c r="EZU836" s="8"/>
      <c r="EZV836" s="8"/>
      <c r="EZW836" s="8"/>
      <c r="EZX836" s="8"/>
      <c r="EZY836" s="8"/>
      <c r="EZZ836" s="8"/>
      <c r="FAA836" s="8"/>
      <c r="FAB836" s="8"/>
      <c r="FAC836" s="8"/>
      <c r="FAD836" s="8"/>
      <c r="FAE836" s="8"/>
      <c r="FAF836" s="8"/>
      <c r="FAG836" s="8"/>
      <c r="FAH836" s="8"/>
      <c r="FAI836" s="8"/>
      <c r="FAJ836" s="8"/>
      <c r="FAK836" s="8"/>
      <c r="FAL836" s="8"/>
      <c r="FAM836" s="8"/>
      <c r="FAN836" s="8"/>
      <c r="FAO836" s="8"/>
      <c r="FAP836" s="8"/>
      <c r="FAQ836" s="8"/>
      <c r="FAR836" s="8"/>
      <c r="FAS836" s="8"/>
      <c r="FAT836" s="8"/>
      <c r="FAU836" s="8"/>
      <c r="FAV836" s="8"/>
      <c r="FAW836" s="8"/>
      <c r="FAX836" s="8"/>
      <c r="FAY836" s="8"/>
      <c r="FAZ836" s="8"/>
      <c r="FBA836" s="8"/>
      <c r="FBB836" s="8"/>
      <c r="FBC836" s="8"/>
      <c r="FBD836" s="8"/>
      <c r="FBE836" s="8"/>
      <c r="FBF836" s="8"/>
      <c r="FBG836" s="8"/>
      <c r="FBH836" s="8"/>
      <c r="FBI836" s="8"/>
      <c r="FBJ836" s="8"/>
      <c r="FBK836" s="8"/>
      <c r="FBL836" s="8"/>
      <c r="FBM836" s="8"/>
      <c r="FBN836" s="8"/>
      <c r="FBO836" s="8"/>
      <c r="FBP836" s="8"/>
      <c r="FBQ836" s="8"/>
      <c r="FBR836" s="8"/>
      <c r="FBS836" s="8"/>
      <c r="FBT836" s="8"/>
      <c r="FBU836" s="8"/>
      <c r="FBV836" s="8"/>
      <c r="FBW836" s="8"/>
      <c r="FBX836" s="8"/>
      <c r="FBY836" s="8"/>
      <c r="FBZ836" s="8"/>
      <c r="FCA836" s="8"/>
      <c r="FCB836" s="8"/>
      <c r="FCC836" s="8"/>
      <c r="FCD836" s="8"/>
      <c r="FCE836" s="8"/>
      <c r="FCF836" s="8"/>
      <c r="FCG836" s="8"/>
      <c r="FCH836" s="8"/>
      <c r="FCI836" s="8"/>
      <c r="FCJ836" s="8"/>
      <c r="FCK836" s="8"/>
      <c r="FCL836" s="8"/>
      <c r="FCM836" s="8"/>
      <c r="FCN836" s="8"/>
      <c r="FCO836" s="8"/>
      <c r="FCP836" s="8"/>
      <c r="FCQ836" s="8"/>
      <c r="FCR836" s="8"/>
      <c r="FCS836" s="8"/>
      <c r="FCT836" s="8"/>
      <c r="FCU836" s="8"/>
      <c r="FCV836" s="8"/>
      <c r="FCW836" s="8"/>
      <c r="FCX836" s="8"/>
      <c r="FCY836" s="8"/>
      <c r="FCZ836" s="8"/>
      <c r="FDA836" s="8"/>
      <c r="FDB836" s="8"/>
      <c r="FDC836" s="8"/>
      <c r="FDD836" s="8"/>
      <c r="FDE836" s="8"/>
      <c r="FDF836" s="8"/>
      <c r="FDG836" s="8"/>
      <c r="FDH836" s="8"/>
      <c r="FDI836" s="8"/>
      <c r="FDJ836" s="8"/>
      <c r="FDK836" s="8"/>
      <c r="FDL836" s="8"/>
      <c r="FDM836" s="8"/>
      <c r="FDN836" s="8"/>
      <c r="FDO836" s="8"/>
      <c r="FDP836" s="8"/>
      <c r="FDQ836" s="8"/>
      <c r="FDR836" s="8"/>
      <c r="FDS836" s="8"/>
      <c r="FDT836" s="8"/>
      <c r="FDU836" s="8"/>
      <c r="FDV836" s="8"/>
      <c r="FDW836" s="8"/>
      <c r="FDX836" s="8"/>
      <c r="FDY836" s="8"/>
      <c r="FDZ836" s="8"/>
      <c r="FEA836" s="8"/>
      <c r="FEB836" s="8"/>
      <c r="FEC836" s="8"/>
      <c r="FED836" s="8"/>
      <c r="FEE836" s="8"/>
      <c r="FEF836" s="8"/>
      <c r="FEG836" s="8"/>
      <c r="FEH836" s="8"/>
      <c r="FEI836" s="8"/>
      <c r="FEJ836" s="8"/>
      <c r="FEK836" s="8"/>
      <c r="FEL836" s="8"/>
      <c r="FEM836" s="8"/>
      <c r="FEN836" s="8"/>
      <c r="FEO836" s="8"/>
      <c r="FEP836" s="8"/>
      <c r="FEQ836" s="8"/>
      <c r="FER836" s="8"/>
      <c r="FES836" s="8"/>
      <c r="FET836" s="8"/>
      <c r="FEU836" s="8"/>
      <c r="FEV836" s="8"/>
      <c r="FEW836" s="8"/>
      <c r="FEX836" s="8"/>
      <c r="FEY836" s="8"/>
      <c r="FEZ836" s="8"/>
      <c r="FFA836" s="8"/>
      <c r="FFB836" s="8"/>
      <c r="FFC836" s="8"/>
      <c r="FFD836" s="8"/>
      <c r="FFE836" s="8"/>
      <c r="FFF836" s="8"/>
      <c r="FFG836" s="8"/>
      <c r="FFH836" s="8"/>
      <c r="FFI836" s="8"/>
      <c r="FFJ836" s="8"/>
      <c r="FFK836" s="8"/>
      <c r="FFL836" s="8"/>
      <c r="FFM836" s="8"/>
      <c r="FFN836" s="8"/>
      <c r="FFO836" s="8"/>
      <c r="FFP836" s="8"/>
      <c r="FFQ836" s="8"/>
      <c r="FFR836" s="8"/>
      <c r="FFS836" s="8"/>
      <c r="FFT836" s="8"/>
      <c r="FFU836" s="8"/>
      <c r="FFV836" s="8"/>
      <c r="FFW836" s="8"/>
      <c r="FFX836" s="8"/>
      <c r="FFY836" s="8"/>
      <c r="FFZ836" s="8"/>
      <c r="FGA836" s="8"/>
      <c r="FGB836" s="8"/>
      <c r="FGC836" s="8"/>
      <c r="FGD836" s="8"/>
      <c r="FGE836" s="8"/>
      <c r="FGF836" s="8"/>
      <c r="FGG836" s="8"/>
      <c r="FGH836" s="8"/>
      <c r="FGI836" s="8"/>
      <c r="FGJ836" s="8"/>
      <c r="FGK836" s="8"/>
      <c r="FGL836" s="8"/>
      <c r="FGM836" s="8"/>
      <c r="FGN836" s="8"/>
      <c r="FGO836" s="8"/>
      <c r="FGP836" s="8"/>
      <c r="FGQ836" s="8"/>
      <c r="FGR836" s="8"/>
      <c r="FGS836" s="8"/>
      <c r="FGT836" s="8"/>
      <c r="FGU836" s="8"/>
      <c r="FGV836" s="8"/>
      <c r="FGW836" s="8"/>
      <c r="FGX836" s="8"/>
      <c r="FGY836" s="8"/>
      <c r="FGZ836" s="8"/>
      <c r="FHA836" s="8"/>
      <c r="FHB836" s="8"/>
      <c r="FHC836" s="8"/>
      <c r="FHD836" s="8"/>
      <c r="FHE836" s="8"/>
      <c r="FHF836" s="8"/>
      <c r="FHG836" s="8"/>
      <c r="FHH836" s="8"/>
      <c r="FHI836" s="8"/>
      <c r="FHJ836" s="8"/>
      <c r="FHK836" s="8"/>
      <c r="FHL836" s="8"/>
      <c r="FHM836" s="8"/>
      <c r="FHN836" s="8"/>
      <c r="FHO836" s="8"/>
      <c r="FHP836" s="8"/>
      <c r="FHQ836" s="8"/>
      <c r="FHR836" s="8"/>
      <c r="FHS836" s="8"/>
      <c r="FHT836" s="8"/>
      <c r="FHU836" s="8"/>
      <c r="FHV836" s="8"/>
      <c r="FHW836" s="8"/>
      <c r="FHX836" s="8"/>
      <c r="FHY836" s="8"/>
      <c r="FHZ836" s="8"/>
      <c r="FIA836" s="8"/>
      <c r="FIB836" s="8"/>
      <c r="FIC836" s="8"/>
      <c r="FID836" s="8"/>
      <c r="FIE836" s="8"/>
      <c r="FIF836" s="8"/>
      <c r="FIG836" s="8"/>
      <c r="FIH836" s="8"/>
      <c r="FII836" s="8"/>
      <c r="FIJ836" s="8"/>
      <c r="FIK836" s="8"/>
      <c r="FIL836" s="8"/>
      <c r="FIM836" s="8"/>
      <c r="FIN836" s="8"/>
      <c r="FIO836" s="8"/>
      <c r="FIP836" s="8"/>
      <c r="FIQ836" s="8"/>
      <c r="FIR836" s="8"/>
      <c r="FIS836" s="8"/>
      <c r="FIT836" s="8"/>
      <c r="FIU836" s="8"/>
      <c r="FIV836" s="8"/>
      <c r="FIW836" s="8"/>
      <c r="FIX836" s="8"/>
      <c r="FIY836" s="8"/>
      <c r="FIZ836" s="8"/>
      <c r="FJA836" s="8"/>
      <c r="FJB836" s="8"/>
      <c r="FJC836" s="8"/>
      <c r="FJD836" s="8"/>
      <c r="FJE836" s="8"/>
      <c r="FJF836" s="8"/>
      <c r="FJG836" s="8"/>
      <c r="FJH836" s="8"/>
      <c r="FJI836" s="8"/>
      <c r="FJJ836" s="8"/>
      <c r="FJK836" s="8"/>
      <c r="FJL836" s="8"/>
      <c r="FJM836" s="8"/>
      <c r="FJN836" s="8"/>
      <c r="FJO836" s="8"/>
      <c r="FJP836" s="8"/>
      <c r="FJQ836" s="8"/>
      <c r="FJR836" s="8"/>
      <c r="FJS836" s="8"/>
      <c r="FJT836" s="8"/>
      <c r="FJU836" s="8"/>
      <c r="FJV836" s="8"/>
      <c r="FJW836" s="8"/>
      <c r="FJX836" s="8"/>
      <c r="FJY836" s="8"/>
      <c r="FJZ836" s="8"/>
      <c r="FKA836" s="8"/>
      <c r="FKB836" s="8"/>
      <c r="FKC836" s="8"/>
      <c r="FKD836" s="8"/>
      <c r="FKE836" s="8"/>
      <c r="FKF836" s="8"/>
      <c r="FKG836" s="8"/>
      <c r="FKH836" s="8"/>
      <c r="FKI836" s="8"/>
      <c r="FKJ836" s="8"/>
      <c r="FKK836" s="8"/>
      <c r="FKL836" s="8"/>
      <c r="FKM836" s="8"/>
      <c r="FKN836" s="8"/>
      <c r="FKO836" s="8"/>
      <c r="FKP836" s="8"/>
      <c r="FKQ836" s="8"/>
      <c r="FKR836" s="8"/>
      <c r="FKS836" s="8"/>
      <c r="FKT836" s="8"/>
      <c r="FKU836" s="8"/>
      <c r="FKV836" s="8"/>
      <c r="FKW836" s="8"/>
      <c r="FKX836" s="8"/>
      <c r="FKY836" s="8"/>
      <c r="FKZ836" s="8"/>
      <c r="FLA836" s="8"/>
      <c r="FLB836" s="8"/>
      <c r="FLC836" s="8"/>
      <c r="FLD836" s="8"/>
      <c r="FLE836" s="8"/>
      <c r="FLF836" s="8"/>
      <c r="FLG836" s="8"/>
      <c r="FLH836" s="8"/>
      <c r="FLI836" s="8"/>
      <c r="FLJ836" s="8"/>
      <c r="FLK836" s="8"/>
      <c r="FLL836" s="8"/>
      <c r="FLM836" s="8"/>
      <c r="FLN836" s="8"/>
      <c r="FLO836" s="8"/>
      <c r="FLP836" s="8"/>
      <c r="FLQ836" s="8"/>
      <c r="FLR836" s="8"/>
      <c r="FLS836" s="8"/>
      <c r="FLT836" s="8"/>
      <c r="FLU836" s="8"/>
      <c r="FLV836" s="8"/>
      <c r="FLW836" s="8"/>
      <c r="FLX836" s="8"/>
      <c r="FLY836" s="8"/>
      <c r="FLZ836" s="8"/>
      <c r="FMA836" s="8"/>
      <c r="FMB836" s="8"/>
      <c r="FMC836" s="8"/>
      <c r="FMD836" s="8"/>
      <c r="FME836" s="8"/>
      <c r="FMF836" s="8"/>
      <c r="FMG836" s="8"/>
      <c r="FMH836" s="8"/>
      <c r="FMI836" s="8"/>
      <c r="FMJ836" s="8"/>
      <c r="FMK836" s="8"/>
      <c r="FML836" s="8"/>
      <c r="FMM836" s="8"/>
      <c r="FMN836" s="8"/>
      <c r="FMO836" s="8"/>
      <c r="FMP836" s="8"/>
      <c r="FMQ836" s="8"/>
      <c r="FMR836" s="8"/>
      <c r="FMS836" s="8"/>
      <c r="FMT836" s="8"/>
      <c r="FMU836" s="8"/>
      <c r="FMV836" s="8"/>
      <c r="FMW836" s="8"/>
      <c r="FMX836" s="8"/>
      <c r="FMY836" s="8"/>
      <c r="FMZ836" s="8"/>
      <c r="FNA836" s="8"/>
      <c r="FNB836" s="8"/>
      <c r="FNC836" s="8"/>
      <c r="FND836" s="8"/>
      <c r="FNE836" s="8"/>
      <c r="FNF836" s="8"/>
      <c r="FNG836" s="8"/>
      <c r="FNH836" s="8"/>
      <c r="FNI836" s="8"/>
      <c r="FNJ836" s="8"/>
      <c r="FNK836" s="8"/>
      <c r="FNL836" s="8"/>
      <c r="FNM836" s="8"/>
      <c r="FNN836" s="8"/>
      <c r="FNO836" s="8"/>
      <c r="FNP836" s="8"/>
      <c r="FNQ836" s="8"/>
      <c r="FNR836" s="8"/>
      <c r="FNS836" s="8"/>
      <c r="FNT836" s="8"/>
      <c r="FNU836" s="8"/>
      <c r="FNV836" s="8"/>
      <c r="FNW836" s="8"/>
      <c r="FNX836" s="8"/>
      <c r="FNY836" s="8"/>
      <c r="FNZ836" s="8"/>
      <c r="FOA836" s="8"/>
      <c r="FOB836" s="8"/>
      <c r="FOC836" s="8"/>
      <c r="FOD836" s="8"/>
      <c r="FOE836" s="8"/>
      <c r="FOF836" s="8"/>
      <c r="FOG836" s="8"/>
      <c r="FOH836" s="8"/>
      <c r="FOI836" s="8"/>
      <c r="FOJ836" s="8"/>
      <c r="FOK836" s="8"/>
      <c r="FOL836" s="8"/>
      <c r="FOM836" s="8"/>
      <c r="FON836" s="8"/>
      <c r="FOO836" s="8"/>
      <c r="FOP836" s="8"/>
      <c r="FOQ836" s="8"/>
      <c r="FOR836" s="8"/>
      <c r="FOS836" s="8"/>
      <c r="FOT836" s="8"/>
      <c r="FOU836" s="8"/>
      <c r="FOV836" s="8"/>
      <c r="FOW836" s="8"/>
      <c r="FOX836" s="8"/>
      <c r="FOY836" s="8"/>
      <c r="FOZ836" s="8"/>
      <c r="FPA836" s="8"/>
      <c r="FPB836" s="8"/>
      <c r="FPC836" s="8"/>
      <c r="FPD836" s="8"/>
      <c r="FPE836" s="8"/>
      <c r="FPF836" s="8"/>
      <c r="FPG836" s="8"/>
      <c r="FPH836" s="8"/>
      <c r="FPI836" s="8"/>
      <c r="FPJ836" s="8"/>
      <c r="FPK836" s="8"/>
      <c r="FPL836" s="8"/>
      <c r="FPM836" s="8"/>
      <c r="FPN836" s="8"/>
      <c r="FPO836" s="8"/>
      <c r="FPP836" s="8"/>
      <c r="FPQ836" s="8"/>
      <c r="FPR836" s="8"/>
      <c r="FPS836" s="8"/>
      <c r="FPT836" s="8"/>
      <c r="FPU836" s="8"/>
      <c r="FPV836" s="8"/>
      <c r="FPW836" s="8"/>
      <c r="FPX836" s="8"/>
      <c r="FPY836" s="8"/>
      <c r="FPZ836" s="8"/>
      <c r="FQA836" s="8"/>
      <c r="FQB836" s="8"/>
      <c r="FQC836" s="8"/>
      <c r="FQD836" s="8"/>
      <c r="FQE836" s="8"/>
      <c r="FQF836" s="8"/>
      <c r="FQG836" s="8"/>
      <c r="FQH836" s="8"/>
      <c r="FQI836" s="8"/>
      <c r="FQJ836" s="8"/>
      <c r="FQK836" s="8"/>
      <c r="FQL836" s="8"/>
      <c r="FQM836" s="8"/>
      <c r="FQN836" s="8"/>
      <c r="FQO836" s="8"/>
      <c r="FQP836" s="8"/>
      <c r="FQQ836" s="8"/>
      <c r="FQR836" s="8"/>
      <c r="FQS836" s="8"/>
      <c r="FQT836" s="8"/>
      <c r="FQU836" s="8"/>
      <c r="FQV836" s="8"/>
      <c r="FQW836" s="8"/>
      <c r="FQX836" s="8"/>
      <c r="FQY836" s="8"/>
      <c r="FQZ836" s="8"/>
      <c r="FRA836" s="8"/>
      <c r="FRB836" s="8"/>
      <c r="FRC836" s="8"/>
      <c r="FRD836" s="8"/>
      <c r="FRE836" s="8"/>
      <c r="FRF836" s="8"/>
      <c r="FRG836" s="8"/>
      <c r="FRH836" s="8"/>
      <c r="FRI836" s="8"/>
      <c r="FRJ836" s="8"/>
      <c r="FRK836" s="8"/>
      <c r="FRL836" s="8"/>
      <c r="FRM836" s="8"/>
      <c r="FRN836" s="8"/>
      <c r="FRO836" s="8"/>
      <c r="FRP836" s="8"/>
      <c r="FRQ836" s="8"/>
      <c r="FRR836" s="8"/>
      <c r="FRS836" s="8"/>
      <c r="FRT836" s="8"/>
      <c r="FRU836" s="8"/>
      <c r="FRV836" s="8"/>
      <c r="FRW836" s="8"/>
      <c r="FRX836" s="8"/>
      <c r="FRY836" s="8"/>
      <c r="FRZ836" s="8"/>
      <c r="FSA836" s="8"/>
      <c r="FSB836" s="8"/>
      <c r="FSC836" s="8"/>
      <c r="FSD836" s="8"/>
      <c r="FSE836" s="8"/>
      <c r="FSF836" s="8"/>
      <c r="FSG836" s="8"/>
      <c r="FSH836" s="8"/>
      <c r="FSI836" s="8"/>
      <c r="FSJ836" s="8"/>
      <c r="FSK836" s="8"/>
      <c r="FSL836" s="8"/>
      <c r="FSM836" s="8"/>
      <c r="FSN836" s="8"/>
      <c r="FSO836" s="8"/>
      <c r="FSP836" s="8"/>
      <c r="FSQ836" s="8"/>
      <c r="FSR836" s="8"/>
      <c r="FSS836" s="8"/>
      <c r="FST836" s="8"/>
      <c r="FSU836" s="8"/>
      <c r="FSV836" s="8"/>
      <c r="FSW836" s="8"/>
      <c r="FSX836" s="8"/>
      <c r="FSY836" s="8"/>
      <c r="FSZ836" s="8"/>
      <c r="FTA836" s="8"/>
      <c r="FTB836" s="8"/>
      <c r="FTC836" s="8"/>
      <c r="FTD836" s="8"/>
      <c r="FTE836" s="8"/>
      <c r="FTF836" s="8"/>
      <c r="FTG836" s="8"/>
      <c r="FTH836" s="8"/>
      <c r="FTI836" s="8"/>
      <c r="FTJ836" s="8"/>
      <c r="FTK836" s="8"/>
      <c r="FTL836" s="8"/>
      <c r="FTM836" s="8"/>
      <c r="FTN836" s="8"/>
      <c r="FTO836" s="8"/>
      <c r="FTP836" s="8"/>
      <c r="FTQ836" s="8"/>
      <c r="FTR836" s="8"/>
      <c r="FTS836" s="8"/>
      <c r="FTT836" s="8"/>
      <c r="FTU836" s="8"/>
      <c r="FTV836" s="8"/>
      <c r="FTW836" s="8"/>
      <c r="FTX836" s="8"/>
      <c r="FTY836" s="8"/>
      <c r="FTZ836" s="8"/>
      <c r="FUA836" s="8"/>
      <c r="FUB836" s="8"/>
      <c r="FUC836" s="8"/>
      <c r="FUD836" s="8"/>
      <c r="FUE836" s="8"/>
      <c r="FUF836" s="8"/>
      <c r="FUG836" s="8"/>
      <c r="FUH836" s="8"/>
      <c r="FUI836" s="8"/>
      <c r="FUJ836" s="8"/>
      <c r="FUK836" s="8"/>
      <c r="FUL836" s="8"/>
      <c r="FUM836" s="8"/>
      <c r="FUN836" s="8"/>
      <c r="FUO836" s="8"/>
      <c r="FUP836" s="8"/>
      <c r="FUQ836" s="8"/>
      <c r="FUR836" s="8"/>
      <c r="FUS836" s="8"/>
      <c r="FUT836" s="8"/>
      <c r="FUU836" s="8"/>
      <c r="FUV836" s="8"/>
      <c r="FUW836" s="8"/>
      <c r="FUX836" s="8"/>
      <c r="FUY836" s="8"/>
      <c r="FUZ836" s="8"/>
      <c r="FVA836" s="8"/>
      <c r="FVB836" s="8"/>
      <c r="FVC836" s="8"/>
      <c r="FVD836" s="8"/>
      <c r="FVE836" s="8"/>
      <c r="FVF836" s="8"/>
      <c r="FVG836" s="8"/>
      <c r="FVH836" s="8"/>
      <c r="FVI836" s="8"/>
      <c r="FVJ836" s="8"/>
      <c r="FVK836" s="8"/>
      <c r="FVL836" s="8"/>
      <c r="FVM836" s="8"/>
      <c r="FVN836" s="8"/>
      <c r="FVO836" s="8"/>
      <c r="FVP836" s="8"/>
      <c r="FVQ836" s="8"/>
      <c r="FVR836" s="8"/>
      <c r="FVS836" s="8"/>
      <c r="FVT836" s="8"/>
      <c r="FVU836" s="8"/>
      <c r="FVV836" s="8"/>
      <c r="FVW836" s="8"/>
      <c r="FVX836" s="8"/>
      <c r="FVY836" s="8"/>
      <c r="FVZ836" s="8"/>
      <c r="FWA836" s="8"/>
      <c r="FWB836" s="8"/>
      <c r="FWC836" s="8"/>
      <c r="FWD836" s="8"/>
      <c r="FWE836" s="8"/>
      <c r="FWF836" s="8"/>
      <c r="FWG836" s="8"/>
      <c r="FWH836" s="8"/>
      <c r="FWI836" s="8"/>
      <c r="FWJ836" s="8"/>
      <c r="FWK836" s="8"/>
      <c r="FWL836" s="8"/>
      <c r="FWM836" s="8"/>
      <c r="FWN836" s="8"/>
      <c r="FWO836" s="8"/>
      <c r="FWP836" s="8"/>
      <c r="FWQ836" s="8"/>
      <c r="FWR836" s="8"/>
      <c r="FWS836" s="8"/>
      <c r="FWT836" s="8"/>
      <c r="FWU836" s="8"/>
      <c r="FWV836" s="8"/>
      <c r="FWW836" s="8"/>
      <c r="FWX836" s="8"/>
      <c r="FWY836" s="8"/>
      <c r="FWZ836" s="8"/>
      <c r="FXA836" s="8"/>
      <c r="FXB836" s="8"/>
      <c r="FXC836" s="8"/>
      <c r="FXD836" s="8"/>
      <c r="FXE836" s="8"/>
      <c r="FXF836" s="8"/>
      <c r="FXG836" s="8"/>
      <c r="FXH836" s="8"/>
      <c r="FXI836" s="8"/>
      <c r="FXJ836" s="8"/>
      <c r="FXK836" s="8"/>
      <c r="FXL836" s="8"/>
      <c r="FXM836" s="8"/>
      <c r="FXN836" s="8"/>
      <c r="FXO836" s="8"/>
      <c r="FXP836" s="8"/>
      <c r="FXQ836" s="8"/>
      <c r="FXR836" s="8"/>
      <c r="FXS836" s="8"/>
      <c r="FXT836" s="8"/>
      <c r="FXU836" s="8"/>
      <c r="FXV836" s="8"/>
      <c r="FXW836" s="8"/>
      <c r="FXX836" s="8"/>
      <c r="FXY836" s="8"/>
      <c r="FXZ836" s="8"/>
      <c r="FYA836" s="8"/>
      <c r="FYB836" s="8"/>
      <c r="FYC836" s="8"/>
      <c r="FYD836" s="8"/>
      <c r="FYE836" s="8"/>
      <c r="FYF836" s="8"/>
      <c r="FYG836" s="8"/>
      <c r="FYH836" s="8"/>
      <c r="FYI836" s="8"/>
      <c r="FYJ836" s="8"/>
      <c r="FYK836" s="8"/>
      <c r="FYL836" s="8"/>
      <c r="FYM836" s="8"/>
      <c r="FYN836" s="8"/>
      <c r="FYO836" s="8"/>
      <c r="FYP836" s="8"/>
      <c r="FYQ836" s="8"/>
      <c r="FYR836" s="8"/>
      <c r="FYS836" s="8"/>
      <c r="FYT836" s="8"/>
      <c r="FYU836" s="8"/>
      <c r="FYV836" s="8"/>
      <c r="FYW836" s="8"/>
      <c r="FYX836" s="8"/>
      <c r="FYY836" s="8"/>
      <c r="FYZ836" s="8"/>
      <c r="FZA836" s="8"/>
      <c r="FZB836" s="8"/>
      <c r="FZC836" s="8"/>
      <c r="FZD836" s="8"/>
      <c r="FZE836" s="8"/>
      <c r="FZF836" s="8"/>
      <c r="FZG836" s="8"/>
      <c r="FZH836" s="8"/>
      <c r="FZI836" s="8"/>
      <c r="FZJ836" s="8"/>
      <c r="FZK836" s="8"/>
      <c r="FZL836" s="8"/>
      <c r="FZM836" s="8"/>
      <c r="FZN836" s="8"/>
      <c r="FZO836" s="8"/>
      <c r="FZP836" s="8"/>
      <c r="FZQ836" s="8"/>
      <c r="FZR836" s="8"/>
      <c r="FZS836" s="8"/>
      <c r="FZT836" s="8"/>
      <c r="FZU836" s="8"/>
      <c r="FZV836" s="8"/>
      <c r="FZW836" s="8"/>
      <c r="FZX836" s="8"/>
      <c r="FZY836" s="8"/>
      <c r="FZZ836" s="8"/>
      <c r="GAA836" s="8"/>
      <c r="GAB836" s="8"/>
      <c r="GAC836" s="8"/>
      <c r="GAD836" s="8"/>
      <c r="GAE836" s="8"/>
      <c r="GAF836" s="8"/>
      <c r="GAG836" s="8"/>
      <c r="GAH836" s="8"/>
      <c r="GAI836" s="8"/>
      <c r="GAJ836" s="8"/>
      <c r="GAK836" s="8"/>
      <c r="GAL836" s="8"/>
      <c r="GAM836" s="8"/>
      <c r="GAN836" s="8"/>
      <c r="GAO836" s="8"/>
      <c r="GAP836" s="8"/>
      <c r="GAQ836" s="8"/>
      <c r="GAR836" s="8"/>
      <c r="GAS836" s="8"/>
      <c r="GAT836" s="8"/>
      <c r="GAU836" s="8"/>
      <c r="GAV836" s="8"/>
      <c r="GAW836" s="8"/>
      <c r="GAX836" s="8"/>
      <c r="GAY836" s="8"/>
      <c r="GAZ836" s="8"/>
      <c r="GBA836" s="8"/>
      <c r="GBB836" s="8"/>
      <c r="GBC836" s="8"/>
      <c r="GBD836" s="8"/>
      <c r="GBE836" s="8"/>
      <c r="GBF836" s="8"/>
      <c r="GBG836" s="8"/>
      <c r="GBH836" s="8"/>
      <c r="GBI836" s="8"/>
      <c r="GBJ836" s="8"/>
      <c r="GBK836" s="8"/>
      <c r="GBL836" s="8"/>
      <c r="GBM836" s="8"/>
      <c r="GBN836" s="8"/>
      <c r="GBO836" s="8"/>
      <c r="GBP836" s="8"/>
      <c r="GBQ836" s="8"/>
      <c r="GBR836" s="8"/>
      <c r="GBS836" s="8"/>
      <c r="GBT836" s="8"/>
      <c r="GBU836" s="8"/>
      <c r="GBV836" s="8"/>
      <c r="GBW836" s="8"/>
      <c r="GBX836" s="8"/>
      <c r="GBY836" s="8"/>
      <c r="GBZ836" s="8"/>
      <c r="GCA836" s="8"/>
      <c r="GCB836" s="8"/>
      <c r="GCC836" s="8"/>
      <c r="GCD836" s="8"/>
      <c r="GCE836" s="8"/>
      <c r="GCF836" s="8"/>
      <c r="GCG836" s="8"/>
      <c r="GCH836" s="8"/>
      <c r="GCI836" s="8"/>
      <c r="GCJ836" s="8"/>
      <c r="GCK836" s="8"/>
      <c r="GCL836" s="8"/>
      <c r="GCM836" s="8"/>
      <c r="GCN836" s="8"/>
      <c r="GCO836" s="8"/>
      <c r="GCP836" s="8"/>
      <c r="GCQ836" s="8"/>
      <c r="GCR836" s="8"/>
      <c r="GCS836" s="8"/>
      <c r="GCT836" s="8"/>
      <c r="GCU836" s="8"/>
      <c r="GCV836" s="8"/>
      <c r="GCW836" s="8"/>
      <c r="GCX836" s="8"/>
      <c r="GCY836" s="8"/>
      <c r="GCZ836" s="8"/>
      <c r="GDA836" s="8"/>
      <c r="GDB836" s="8"/>
      <c r="GDC836" s="8"/>
      <c r="GDD836" s="8"/>
      <c r="GDE836" s="8"/>
      <c r="GDF836" s="8"/>
      <c r="GDG836" s="8"/>
      <c r="GDH836" s="8"/>
      <c r="GDI836" s="8"/>
      <c r="GDJ836" s="8"/>
      <c r="GDK836" s="8"/>
      <c r="GDL836" s="8"/>
      <c r="GDM836" s="8"/>
      <c r="GDN836" s="8"/>
      <c r="GDO836" s="8"/>
      <c r="GDP836" s="8"/>
      <c r="GDQ836" s="8"/>
      <c r="GDR836" s="8"/>
      <c r="GDS836" s="8"/>
      <c r="GDT836" s="8"/>
      <c r="GDU836" s="8"/>
      <c r="GDV836" s="8"/>
      <c r="GDW836" s="8"/>
      <c r="GDX836" s="8"/>
      <c r="GDY836" s="8"/>
      <c r="GDZ836" s="8"/>
      <c r="GEA836" s="8"/>
      <c r="GEB836" s="8"/>
      <c r="GEC836" s="8"/>
      <c r="GED836" s="8"/>
      <c r="GEE836" s="8"/>
      <c r="GEF836" s="8"/>
      <c r="GEG836" s="8"/>
      <c r="GEH836" s="8"/>
      <c r="GEI836" s="8"/>
      <c r="GEJ836" s="8"/>
      <c r="GEK836" s="8"/>
      <c r="GEL836" s="8"/>
      <c r="GEM836" s="8"/>
      <c r="GEN836" s="8"/>
      <c r="GEO836" s="8"/>
      <c r="GEP836" s="8"/>
      <c r="GEQ836" s="8"/>
      <c r="GER836" s="8"/>
      <c r="GES836" s="8"/>
      <c r="GET836" s="8"/>
      <c r="GEU836" s="8"/>
      <c r="GEV836" s="8"/>
      <c r="GEW836" s="8"/>
      <c r="GEX836" s="8"/>
      <c r="GEY836" s="8"/>
      <c r="GEZ836" s="8"/>
      <c r="GFA836" s="8"/>
      <c r="GFB836" s="8"/>
      <c r="GFC836" s="8"/>
      <c r="GFD836" s="8"/>
      <c r="GFE836" s="8"/>
      <c r="GFF836" s="8"/>
      <c r="GFG836" s="8"/>
      <c r="GFH836" s="8"/>
      <c r="GFI836" s="8"/>
      <c r="GFJ836" s="8"/>
      <c r="GFK836" s="8"/>
      <c r="GFL836" s="8"/>
      <c r="GFM836" s="8"/>
      <c r="GFN836" s="8"/>
      <c r="GFO836" s="8"/>
      <c r="GFP836" s="8"/>
      <c r="GFQ836" s="8"/>
      <c r="GFR836" s="8"/>
      <c r="GFS836" s="8"/>
      <c r="GFT836" s="8"/>
      <c r="GFU836" s="8"/>
      <c r="GFV836" s="8"/>
      <c r="GFW836" s="8"/>
      <c r="GFX836" s="8"/>
      <c r="GFY836" s="8"/>
      <c r="GFZ836" s="8"/>
      <c r="GGA836" s="8"/>
      <c r="GGB836" s="8"/>
      <c r="GGC836" s="8"/>
      <c r="GGD836" s="8"/>
      <c r="GGE836" s="8"/>
      <c r="GGF836" s="8"/>
      <c r="GGG836" s="8"/>
      <c r="GGH836" s="8"/>
      <c r="GGI836" s="8"/>
      <c r="GGJ836" s="8"/>
      <c r="GGK836" s="8"/>
      <c r="GGL836" s="8"/>
      <c r="GGM836" s="8"/>
      <c r="GGN836" s="8"/>
      <c r="GGO836" s="8"/>
      <c r="GGP836" s="8"/>
      <c r="GGQ836" s="8"/>
      <c r="GGR836" s="8"/>
      <c r="GGS836" s="8"/>
      <c r="GGT836" s="8"/>
      <c r="GGU836" s="8"/>
      <c r="GGV836" s="8"/>
      <c r="GGW836" s="8"/>
      <c r="GGX836" s="8"/>
      <c r="GGY836" s="8"/>
      <c r="GGZ836" s="8"/>
      <c r="GHA836" s="8"/>
      <c r="GHB836" s="8"/>
      <c r="GHC836" s="8"/>
      <c r="GHD836" s="8"/>
      <c r="GHE836" s="8"/>
      <c r="GHF836" s="8"/>
      <c r="GHG836" s="8"/>
      <c r="GHH836" s="8"/>
      <c r="GHI836" s="8"/>
      <c r="GHJ836" s="8"/>
      <c r="GHK836" s="8"/>
      <c r="GHL836" s="8"/>
      <c r="GHM836" s="8"/>
      <c r="GHN836" s="8"/>
      <c r="GHO836" s="8"/>
      <c r="GHP836" s="8"/>
      <c r="GHQ836" s="8"/>
      <c r="GHR836" s="8"/>
      <c r="GHS836" s="8"/>
      <c r="GHT836" s="8"/>
      <c r="GHU836" s="8"/>
      <c r="GHV836" s="8"/>
      <c r="GHW836" s="8"/>
      <c r="GHX836" s="8"/>
      <c r="GHY836" s="8"/>
      <c r="GHZ836" s="8"/>
      <c r="GIA836" s="8"/>
      <c r="GIB836" s="8"/>
      <c r="GIC836" s="8"/>
      <c r="GID836" s="8"/>
      <c r="GIE836" s="8"/>
      <c r="GIF836" s="8"/>
      <c r="GIG836" s="8"/>
      <c r="GIH836" s="8"/>
      <c r="GII836" s="8"/>
      <c r="GIJ836" s="8"/>
      <c r="GIK836" s="8"/>
      <c r="GIL836" s="8"/>
      <c r="GIM836" s="8"/>
      <c r="GIN836" s="8"/>
      <c r="GIO836" s="8"/>
      <c r="GIP836" s="8"/>
      <c r="GIQ836" s="8"/>
      <c r="GIR836" s="8"/>
      <c r="GIS836" s="8"/>
      <c r="GIT836" s="8"/>
      <c r="GIU836" s="8"/>
      <c r="GIV836" s="8"/>
      <c r="GIW836" s="8"/>
      <c r="GIX836" s="8"/>
      <c r="GIY836" s="8"/>
      <c r="GIZ836" s="8"/>
      <c r="GJA836" s="8"/>
      <c r="GJB836" s="8"/>
      <c r="GJC836" s="8"/>
      <c r="GJD836" s="8"/>
      <c r="GJE836" s="8"/>
      <c r="GJF836" s="8"/>
      <c r="GJG836" s="8"/>
      <c r="GJH836" s="8"/>
      <c r="GJI836" s="8"/>
      <c r="GJJ836" s="8"/>
      <c r="GJK836" s="8"/>
      <c r="GJL836" s="8"/>
      <c r="GJM836" s="8"/>
      <c r="GJN836" s="8"/>
      <c r="GJO836" s="8"/>
      <c r="GJP836" s="8"/>
      <c r="GJQ836" s="8"/>
      <c r="GJR836" s="8"/>
      <c r="GJS836" s="8"/>
      <c r="GJT836" s="8"/>
      <c r="GJU836" s="8"/>
      <c r="GJV836" s="8"/>
      <c r="GJW836" s="8"/>
      <c r="GJX836" s="8"/>
      <c r="GJY836" s="8"/>
      <c r="GJZ836" s="8"/>
      <c r="GKA836" s="8"/>
      <c r="GKB836" s="8"/>
      <c r="GKC836" s="8"/>
      <c r="GKD836" s="8"/>
      <c r="GKE836" s="8"/>
      <c r="GKF836" s="8"/>
      <c r="GKG836" s="8"/>
      <c r="GKH836" s="8"/>
      <c r="GKI836" s="8"/>
      <c r="GKJ836" s="8"/>
      <c r="GKK836" s="8"/>
      <c r="GKL836" s="8"/>
      <c r="GKM836" s="8"/>
      <c r="GKN836" s="8"/>
      <c r="GKO836" s="8"/>
      <c r="GKP836" s="8"/>
      <c r="GKQ836" s="8"/>
      <c r="GKR836" s="8"/>
      <c r="GKS836" s="8"/>
      <c r="GKT836" s="8"/>
      <c r="GKU836" s="8"/>
      <c r="GKV836" s="8"/>
      <c r="GKW836" s="8"/>
      <c r="GKX836" s="8"/>
      <c r="GKY836" s="8"/>
      <c r="GKZ836" s="8"/>
      <c r="GLA836" s="8"/>
      <c r="GLB836" s="8"/>
      <c r="GLC836" s="8"/>
      <c r="GLD836" s="8"/>
      <c r="GLE836" s="8"/>
      <c r="GLF836" s="8"/>
      <c r="GLG836" s="8"/>
      <c r="GLH836" s="8"/>
      <c r="GLI836" s="8"/>
      <c r="GLJ836" s="8"/>
      <c r="GLK836" s="8"/>
      <c r="GLL836" s="8"/>
      <c r="GLM836" s="8"/>
      <c r="GLN836" s="8"/>
      <c r="GLO836" s="8"/>
      <c r="GLP836" s="8"/>
      <c r="GLQ836" s="8"/>
      <c r="GLR836" s="8"/>
      <c r="GLS836" s="8"/>
      <c r="GLT836" s="8"/>
      <c r="GLU836" s="8"/>
      <c r="GLV836" s="8"/>
      <c r="GLW836" s="8"/>
      <c r="GLX836" s="8"/>
      <c r="GLY836" s="8"/>
      <c r="GLZ836" s="8"/>
      <c r="GMA836" s="8"/>
      <c r="GMB836" s="8"/>
      <c r="GMC836" s="8"/>
      <c r="GMD836" s="8"/>
      <c r="GME836" s="8"/>
      <c r="GMF836" s="8"/>
      <c r="GMG836" s="8"/>
      <c r="GMH836" s="8"/>
      <c r="GMI836" s="8"/>
      <c r="GMJ836" s="8"/>
      <c r="GMK836" s="8"/>
      <c r="GML836" s="8"/>
      <c r="GMM836" s="8"/>
      <c r="GMN836" s="8"/>
      <c r="GMO836" s="8"/>
      <c r="GMP836" s="8"/>
      <c r="GMQ836" s="8"/>
      <c r="GMR836" s="8"/>
      <c r="GMS836" s="8"/>
      <c r="GMT836" s="8"/>
      <c r="GMU836" s="8"/>
      <c r="GMV836" s="8"/>
      <c r="GMW836" s="8"/>
      <c r="GMX836" s="8"/>
      <c r="GMY836" s="8"/>
      <c r="GMZ836" s="8"/>
      <c r="GNA836" s="8"/>
      <c r="GNB836" s="8"/>
      <c r="GNC836" s="8"/>
      <c r="GND836" s="8"/>
      <c r="GNE836" s="8"/>
      <c r="GNF836" s="8"/>
      <c r="GNG836" s="8"/>
      <c r="GNH836" s="8"/>
      <c r="GNI836" s="8"/>
      <c r="GNJ836" s="8"/>
      <c r="GNK836" s="8"/>
      <c r="GNL836" s="8"/>
      <c r="GNM836" s="8"/>
      <c r="GNN836" s="8"/>
      <c r="GNO836" s="8"/>
      <c r="GNP836" s="8"/>
      <c r="GNQ836" s="8"/>
      <c r="GNR836" s="8"/>
      <c r="GNS836" s="8"/>
      <c r="GNT836" s="8"/>
      <c r="GNU836" s="8"/>
      <c r="GNV836" s="8"/>
      <c r="GNW836" s="8"/>
      <c r="GNX836" s="8"/>
      <c r="GNY836" s="8"/>
      <c r="GNZ836" s="8"/>
      <c r="GOA836" s="8"/>
      <c r="GOB836" s="8"/>
      <c r="GOC836" s="8"/>
      <c r="GOD836" s="8"/>
      <c r="GOE836" s="8"/>
      <c r="GOF836" s="8"/>
      <c r="GOG836" s="8"/>
      <c r="GOH836" s="8"/>
      <c r="GOI836" s="8"/>
      <c r="GOJ836" s="8"/>
      <c r="GOK836" s="8"/>
      <c r="GOL836" s="8"/>
      <c r="GOM836" s="8"/>
      <c r="GON836" s="8"/>
      <c r="GOO836" s="8"/>
      <c r="GOP836" s="8"/>
      <c r="GOQ836" s="8"/>
      <c r="GOR836" s="8"/>
      <c r="GOS836" s="8"/>
      <c r="GOT836" s="8"/>
      <c r="GOU836" s="8"/>
      <c r="GOV836" s="8"/>
      <c r="GOW836" s="8"/>
      <c r="GOX836" s="8"/>
      <c r="GOY836" s="8"/>
      <c r="GOZ836" s="8"/>
      <c r="GPA836" s="8"/>
      <c r="GPB836" s="8"/>
      <c r="GPC836" s="8"/>
      <c r="GPD836" s="8"/>
      <c r="GPE836" s="8"/>
      <c r="GPF836" s="8"/>
      <c r="GPG836" s="8"/>
      <c r="GPH836" s="8"/>
      <c r="GPI836" s="8"/>
      <c r="GPJ836" s="8"/>
      <c r="GPK836" s="8"/>
      <c r="GPL836" s="8"/>
      <c r="GPM836" s="8"/>
      <c r="GPN836" s="8"/>
      <c r="GPO836" s="8"/>
      <c r="GPP836" s="8"/>
      <c r="GPQ836" s="8"/>
      <c r="GPR836" s="8"/>
      <c r="GPS836" s="8"/>
      <c r="GPT836" s="8"/>
      <c r="GPU836" s="8"/>
      <c r="GPV836" s="8"/>
      <c r="GPW836" s="8"/>
      <c r="GPX836" s="8"/>
      <c r="GPY836" s="8"/>
      <c r="GPZ836" s="8"/>
      <c r="GQA836" s="8"/>
      <c r="GQB836" s="8"/>
      <c r="GQC836" s="8"/>
      <c r="GQD836" s="8"/>
      <c r="GQE836" s="8"/>
      <c r="GQF836" s="8"/>
      <c r="GQG836" s="8"/>
      <c r="GQH836" s="8"/>
      <c r="GQI836" s="8"/>
      <c r="GQJ836" s="8"/>
      <c r="GQK836" s="8"/>
      <c r="GQL836" s="8"/>
      <c r="GQM836" s="8"/>
      <c r="GQN836" s="8"/>
      <c r="GQO836" s="8"/>
      <c r="GQP836" s="8"/>
      <c r="GQQ836" s="8"/>
      <c r="GQR836" s="8"/>
      <c r="GQS836" s="8"/>
      <c r="GQT836" s="8"/>
      <c r="GQU836" s="8"/>
      <c r="GQV836" s="8"/>
      <c r="GQW836" s="8"/>
      <c r="GQX836" s="8"/>
      <c r="GQY836" s="8"/>
      <c r="GQZ836" s="8"/>
      <c r="GRA836" s="8"/>
      <c r="GRB836" s="8"/>
      <c r="GRC836" s="8"/>
      <c r="GRD836" s="8"/>
      <c r="GRE836" s="8"/>
      <c r="GRF836" s="8"/>
      <c r="GRG836" s="8"/>
      <c r="GRH836" s="8"/>
      <c r="GRI836" s="8"/>
      <c r="GRJ836" s="8"/>
      <c r="GRK836" s="8"/>
      <c r="GRL836" s="8"/>
      <c r="GRM836" s="8"/>
      <c r="GRN836" s="8"/>
      <c r="GRO836" s="8"/>
      <c r="GRP836" s="8"/>
      <c r="GRQ836" s="8"/>
      <c r="GRR836" s="8"/>
      <c r="GRS836" s="8"/>
      <c r="GRT836" s="8"/>
      <c r="GRU836" s="8"/>
      <c r="GRV836" s="8"/>
      <c r="GRW836" s="8"/>
      <c r="GRX836" s="8"/>
      <c r="GRY836" s="8"/>
      <c r="GRZ836" s="8"/>
      <c r="GSA836" s="8"/>
      <c r="GSB836" s="8"/>
      <c r="GSC836" s="8"/>
      <c r="GSD836" s="8"/>
      <c r="GSE836" s="8"/>
      <c r="GSF836" s="8"/>
      <c r="GSG836" s="8"/>
      <c r="GSH836" s="8"/>
      <c r="GSI836" s="8"/>
      <c r="GSJ836" s="8"/>
      <c r="GSK836" s="8"/>
      <c r="GSL836" s="8"/>
      <c r="GSM836" s="8"/>
      <c r="GSN836" s="8"/>
      <c r="GSO836" s="8"/>
      <c r="GSP836" s="8"/>
      <c r="GSQ836" s="8"/>
      <c r="GSR836" s="8"/>
      <c r="GSS836" s="8"/>
      <c r="GST836" s="8"/>
      <c r="GSU836" s="8"/>
      <c r="GSV836" s="8"/>
      <c r="GSW836" s="8"/>
      <c r="GSX836" s="8"/>
      <c r="GSY836" s="8"/>
      <c r="GSZ836" s="8"/>
      <c r="GTA836" s="8"/>
      <c r="GTB836" s="8"/>
      <c r="GTC836" s="8"/>
      <c r="GTD836" s="8"/>
      <c r="GTE836" s="8"/>
      <c r="GTF836" s="8"/>
      <c r="GTG836" s="8"/>
      <c r="GTH836" s="8"/>
      <c r="GTI836" s="8"/>
      <c r="GTJ836" s="8"/>
      <c r="GTK836" s="8"/>
      <c r="GTL836" s="8"/>
      <c r="GTM836" s="8"/>
      <c r="GTN836" s="8"/>
      <c r="GTO836" s="8"/>
      <c r="GTP836" s="8"/>
      <c r="GTQ836" s="8"/>
      <c r="GTR836" s="8"/>
      <c r="GTS836" s="8"/>
      <c r="GTT836" s="8"/>
      <c r="GTU836" s="8"/>
      <c r="GTV836" s="8"/>
      <c r="GTW836" s="8"/>
      <c r="GTX836" s="8"/>
      <c r="GTY836" s="8"/>
      <c r="GTZ836" s="8"/>
      <c r="GUA836" s="8"/>
      <c r="GUB836" s="8"/>
      <c r="GUC836" s="8"/>
      <c r="GUD836" s="8"/>
      <c r="GUE836" s="8"/>
      <c r="GUF836" s="8"/>
      <c r="GUG836" s="8"/>
      <c r="GUH836" s="8"/>
      <c r="GUI836" s="8"/>
      <c r="GUJ836" s="8"/>
      <c r="GUK836" s="8"/>
      <c r="GUL836" s="8"/>
      <c r="GUM836" s="8"/>
      <c r="GUN836" s="8"/>
      <c r="GUO836" s="8"/>
      <c r="GUP836" s="8"/>
      <c r="GUQ836" s="8"/>
      <c r="GUR836" s="8"/>
      <c r="GUS836" s="8"/>
      <c r="GUT836" s="8"/>
      <c r="GUU836" s="8"/>
      <c r="GUV836" s="8"/>
      <c r="GUW836" s="8"/>
      <c r="GUX836" s="8"/>
      <c r="GUY836" s="8"/>
      <c r="GUZ836" s="8"/>
      <c r="GVA836" s="8"/>
      <c r="GVB836" s="8"/>
      <c r="GVC836" s="8"/>
      <c r="GVD836" s="8"/>
      <c r="GVE836" s="8"/>
      <c r="GVF836" s="8"/>
      <c r="GVG836" s="8"/>
      <c r="GVH836" s="8"/>
      <c r="GVI836" s="8"/>
      <c r="GVJ836" s="8"/>
      <c r="GVK836" s="8"/>
      <c r="GVL836" s="8"/>
      <c r="GVM836" s="8"/>
      <c r="GVN836" s="8"/>
      <c r="GVO836" s="8"/>
      <c r="GVP836" s="8"/>
      <c r="GVQ836" s="8"/>
      <c r="GVR836" s="8"/>
      <c r="GVS836" s="8"/>
      <c r="GVT836" s="8"/>
      <c r="GVU836" s="8"/>
      <c r="GVV836" s="8"/>
      <c r="GVW836" s="8"/>
      <c r="GVX836" s="8"/>
      <c r="GVY836" s="8"/>
      <c r="GVZ836" s="8"/>
      <c r="GWA836" s="8"/>
      <c r="GWB836" s="8"/>
      <c r="GWC836" s="8"/>
      <c r="GWD836" s="8"/>
      <c r="GWE836" s="8"/>
      <c r="GWF836" s="8"/>
      <c r="GWG836" s="8"/>
      <c r="GWH836" s="8"/>
      <c r="GWI836" s="8"/>
      <c r="GWJ836" s="8"/>
      <c r="GWK836" s="8"/>
      <c r="GWL836" s="8"/>
      <c r="GWM836" s="8"/>
      <c r="GWN836" s="8"/>
      <c r="GWO836" s="8"/>
      <c r="GWP836" s="8"/>
      <c r="GWQ836" s="8"/>
      <c r="GWR836" s="8"/>
      <c r="GWS836" s="8"/>
      <c r="GWT836" s="8"/>
      <c r="GWU836" s="8"/>
      <c r="GWV836" s="8"/>
      <c r="GWW836" s="8"/>
      <c r="GWX836" s="8"/>
      <c r="GWY836" s="8"/>
      <c r="GWZ836" s="8"/>
      <c r="GXA836" s="8"/>
      <c r="GXB836" s="8"/>
      <c r="GXC836" s="8"/>
      <c r="GXD836" s="8"/>
      <c r="GXE836" s="8"/>
      <c r="GXF836" s="8"/>
      <c r="GXG836" s="8"/>
      <c r="GXH836" s="8"/>
      <c r="GXI836" s="8"/>
      <c r="GXJ836" s="8"/>
      <c r="GXK836" s="8"/>
      <c r="GXL836" s="8"/>
      <c r="GXM836" s="8"/>
      <c r="GXN836" s="8"/>
      <c r="GXO836" s="8"/>
      <c r="GXP836" s="8"/>
      <c r="GXQ836" s="8"/>
      <c r="GXR836" s="8"/>
      <c r="GXS836" s="8"/>
      <c r="GXT836" s="8"/>
      <c r="GXU836" s="8"/>
      <c r="GXV836" s="8"/>
      <c r="GXW836" s="8"/>
      <c r="GXX836" s="8"/>
      <c r="GXY836" s="8"/>
      <c r="GXZ836" s="8"/>
      <c r="GYA836" s="8"/>
      <c r="GYB836" s="8"/>
      <c r="GYC836" s="8"/>
      <c r="GYD836" s="8"/>
      <c r="GYE836" s="8"/>
      <c r="GYF836" s="8"/>
      <c r="GYG836" s="8"/>
      <c r="GYH836" s="8"/>
      <c r="GYI836" s="8"/>
      <c r="GYJ836" s="8"/>
      <c r="GYK836" s="8"/>
      <c r="GYL836" s="8"/>
      <c r="GYM836" s="8"/>
      <c r="GYN836" s="8"/>
      <c r="GYO836" s="8"/>
      <c r="GYP836" s="8"/>
      <c r="GYQ836" s="8"/>
      <c r="GYR836" s="8"/>
      <c r="GYS836" s="8"/>
      <c r="GYT836" s="8"/>
      <c r="GYU836" s="8"/>
      <c r="GYV836" s="8"/>
      <c r="GYW836" s="8"/>
      <c r="GYX836" s="8"/>
      <c r="GYY836" s="8"/>
      <c r="GYZ836" s="8"/>
      <c r="GZA836" s="8"/>
      <c r="GZB836" s="8"/>
      <c r="GZC836" s="8"/>
      <c r="GZD836" s="8"/>
      <c r="GZE836" s="8"/>
      <c r="GZF836" s="8"/>
      <c r="GZG836" s="8"/>
      <c r="GZH836" s="8"/>
      <c r="GZI836" s="8"/>
      <c r="GZJ836" s="8"/>
      <c r="GZK836" s="8"/>
      <c r="GZL836" s="8"/>
      <c r="GZM836" s="8"/>
      <c r="GZN836" s="8"/>
      <c r="GZO836" s="8"/>
      <c r="GZP836" s="8"/>
      <c r="GZQ836" s="8"/>
      <c r="GZR836" s="8"/>
      <c r="GZS836" s="8"/>
      <c r="GZT836" s="8"/>
      <c r="GZU836" s="8"/>
      <c r="GZV836" s="8"/>
      <c r="GZW836" s="8"/>
      <c r="GZX836" s="8"/>
      <c r="GZY836" s="8"/>
      <c r="GZZ836" s="8"/>
      <c r="HAA836" s="8"/>
      <c r="HAB836" s="8"/>
      <c r="HAC836" s="8"/>
      <c r="HAD836" s="8"/>
      <c r="HAE836" s="8"/>
      <c r="HAF836" s="8"/>
      <c r="HAG836" s="8"/>
      <c r="HAH836" s="8"/>
      <c r="HAI836" s="8"/>
      <c r="HAJ836" s="8"/>
      <c r="HAK836" s="8"/>
      <c r="HAL836" s="8"/>
      <c r="HAM836" s="8"/>
      <c r="HAN836" s="8"/>
      <c r="HAO836" s="8"/>
      <c r="HAP836" s="8"/>
      <c r="HAQ836" s="8"/>
      <c r="HAR836" s="8"/>
      <c r="HAS836" s="8"/>
      <c r="HAT836" s="8"/>
      <c r="HAU836" s="8"/>
      <c r="HAV836" s="8"/>
      <c r="HAW836" s="8"/>
      <c r="HAX836" s="8"/>
      <c r="HAY836" s="8"/>
      <c r="HAZ836" s="8"/>
      <c r="HBA836" s="8"/>
      <c r="HBB836" s="8"/>
      <c r="HBC836" s="8"/>
      <c r="HBD836" s="8"/>
      <c r="HBE836" s="8"/>
      <c r="HBF836" s="8"/>
      <c r="HBG836" s="8"/>
      <c r="HBH836" s="8"/>
      <c r="HBI836" s="8"/>
      <c r="HBJ836" s="8"/>
      <c r="HBK836" s="8"/>
      <c r="HBL836" s="8"/>
      <c r="HBM836" s="8"/>
      <c r="HBN836" s="8"/>
      <c r="HBO836" s="8"/>
      <c r="HBP836" s="8"/>
      <c r="HBQ836" s="8"/>
      <c r="HBR836" s="8"/>
      <c r="HBS836" s="8"/>
      <c r="HBT836" s="8"/>
      <c r="HBU836" s="8"/>
      <c r="HBV836" s="8"/>
      <c r="HBW836" s="8"/>
      <c r="HBX836" s="8"/>
      <c r="HBY836" s="8"/>
      <c r="HBZ836" s="8"/>
      <c r="HCA836" s="8"/>
      <c r="HCB836" s="8"/>
      <c r="HCC836" s="8"/>
      <c r="HCD836" s="8"/>
      <c r="HCE836" s="8"/>
      <c r="HCF836" s="8"/>
      <c r="HCG836" s="8"/>
      <c r="HCH836" s="8"/>
      <c r="HCI836" s="8"/>
      <c r="HCJ836" s="8"/>
      <c r="HCK836" s="8"/>
      <c r="HCL836" s="8"/>
      <c r="HCM836" s="8"/>
      <c r="HCN836" s="8"/>
      <c r="HCO836" s="8"/>
      <c r="HCP836" s="8"/>
      <c r="HCQ836" s="8"/>
      <c r="HCR836" s="8"/>
      <c r="HCS836" s="8"/>
      <c r="HCT836" s="8"/>
      <c r="HCU836" s="8"/>
      <c r="HCV836" s="8"/>
      <c r="HCW836" s="8"/>
      <c r="HCX836" s="8"/>
      <c r="HCY836" s="8"/>
      <c r="HCZ836" s="8"/>
      <c r="HDA836" s="8"/>
      <c r="HDB836" s="8"/>
      <c r="HDC836" s="8"/>
      <c r="HDD836" s="8"/>
      <c r="HDE836" s="8"/>
      <c r="HDF836" s="8"/>
      <c r="HDG836" s="8"/>
      <c r="HDH836" s="8"/>
      <c r="HDI836" s="8"/>
      <c r="HDJ836" s="8"/>
      <c r="HDK836" s="8"/>
      <c r="HDL836" s="8"/>
      <c r="HDM836" s="8"/>
      <c r="HDN836" s="8"/>
      <c r="HDO836" s="8"/>
      <c r="HDP836" s="8"/>
      <c r="HDQ836" s="8"/>
      <c r="HDR836" s="8"/>
      <c r="HDS836" s="8"/>
      <c r="HDT836" s="8"/>
      <c r="HDU836" s="8"/>
      <c r="HDV836" s="8"/>
      <c r="HDW836" s="8"/>
      <c r="HDX836" s="8"/>
      <c r="HDY836" s="8"/>
      <c r="HDZ836" s="8"/>
      <c r="HEA836" s="8"/>
      <c r="HEB836" s="8"/>
      <c r="HEC836" s="8"/>
      <c r="HED836" s="8"/>
      <c r="HEE836" s="8"/>
      <c r="HEF836" s="8"/>
      <c r="HEG836" s="8"/>
      <c r="HEH836" s="8"/>
      <c r="HEI836" s="8"/>
      <c r="HEJ836" s="8"/>
      <c r="HEK836" s="8"/>
      <c r="HEL836" s="8"/>
      <c r="HEM836" s="8"/>
      <c r="HEN836" s="8"/>
      <c r="HEO836" s="8"/>
      <c r="HEP836" s="8"/>
      <c r="HEQ836" s="8"/>
      <c r="HER836" s="8"/>
      <c r="HES836" s="8"/>
      <c r="HET836" s="8"/>
      <c r="HEU836" s="8"/>
      <c r="HEV836" s="8"/>
      <c r="HEW836" s="8"/>
      <c r="HEX836" s="8"/>
      <c r="HEY836" s="8"/>
      <c r="HEZ836" s="8"/>
      <c r="HFA836" s="8"/>
      <c r="HFB836" s="8"/>
      <c r="HFC836" s="8"/>
      <c r="HFD836" s="8"/>
      <c r="HFE836" s="8"/>
      <c r="HFF836" s="8"/>
      <c r="HFG836" s="8"/>
      <c r="HFH836" s="8"/>
      <c r="HFI836" s="8"/>
      <c r="HFJ836" s="8"/>
      <c r="HFK836" s="8"/>
      <c r="HFL836" s="8"/>
      <c r="HFM836" s="8"/>
      <c r="HFN836" s="8"/>
      <c r="HFO836" s="8"/>
      <c r="HFP836" s="8"/>
      <c r="HFQ836" s="8"/>
      <c r="HFR836" s="8"/>
      <c r="HFS836" s="8"/>
      <c r="HFT836" s="8"/>
      <c r="HFU836" s="8"/>
      <c r="HFV836" s="8"/>
      <c r="HFW836" s="8"/>
      <c r="HFX836" s="8"/>
      <c r="HFY836" s="8"/>
      <c r="HFZ836" s="8"/>
      <c r="HGA836" s="8"/>
      <c r="HGB836" s="8"/>
      <c r="HGC836" s="8"/>
      <c r="HGD836" s="8"/>
      <c r="HGE836" s="8"/>
      <c r="HGF836" s="8"/>
      <c r="HGG836" s="8"/>
      <c r="HGH836" s="8"/>
      <c r="HGI836" s="8"/>
      <c r="HGJ836" s="8"/>
      <c r="HGK836" s="8"/>
      <c r="HGL836" s="8"/>
      <c r="HGM836" s="8"/>
      <c r="HGN836" s="8"/>
      <c r="HGO836" s="8"/>
      <c r="HGP836" s="8"/>
      <c r="HGQ836" s="8"/>
      <c r="HGR836" s="8"/>
      <c r="HGS836" s="8"/>
      <c r="HGT836" s="8"/>
      <c r="HGU836" s="8"/>
      <c r="HGV836" s="8"/>
      <c r="HGW836" s="8"/>
      <c r="HGX836" s="8"/>
      <c r="HGY836" s="8"/>
      <c r="HGZ836" s="8"/>
      <c r="HHA836" s="8"/>
      <c r="HHB836" s="8"/>
      <c r="HHC836" s="8"/>
      <c r="HHD836" s="8"/>
      <c r="HHE836" s="8"/>
      <c r="HHF836" s="8"/>
      <c r="HHG836" s="8"/>
      <c r="HHH836" s="8"/>
      <c r="HHI836" s="8"/>
      <c r="HHJ836" s="8"/>
      <c r="HHK836" s="8"/>
      <c r="HHL836" s="8"/>
      <c r="HHM836" s="8"/>
      <c r="HHN836" s="8"/>
      <c r="HHO836" s="8"/>
      <c r="HHP836" s="8"/>
      <c r="HHQ836" s="8"/>
      <c r="HHR836" s="8"/>
      <c r="HHS836" s="8"/>
      <c r="HHT836" s="8"/>
      <c r="HHU836" s="8"/>
      <c r="HHV836" s="8"/>
      <c r="HHW836" s="8"/>
      <c r="HHX836" s="8"/>
      <c r="HHY836" s="8"/>
      <c r="HHZ836" s="8"/>
      <c r="HIA836" s="8"/>
      <c r="HIB836" s="8"/>
      <c r="HIC836" s="8"/>
      <c r="HID836" s="8"/>
      <c r="HIE836" s="8"/>
      <c r="HIF836" s="8"/>
      <c r="HIG836" s="8"/>
      <c r="HIH836" s="8"/>
      <c r="HII836" s="8"/>
      <c r="HIJ836" s="8"/>
      <c r="HIK836" s="8"/>
      <c r="HIL836" s="8"/>
      <c r="HIM836" s="8"/>
      <c r="HIN836" s="8"/>
      <c r="HIO836" s="8"/>
      <c r="HIP836" s="8"/>
      <c r="HIQ836" s="8"/>
      <c r="HIR836" s="8"/>
      <c r="HIS836" s="8"/>
      <c r="HIT836" s="8"/>
      <c r="HIU836" s="8"/>
      <c r="HIV836" s="8"/>
      <c r="HIW836" s="8"/>
      <c r="HIX836" s="8"/>
      <c r="HIY836" s="8"/>
      <c r="HIZ836" s="8"/>
      <c r="HJA836" s="8"/>
      <c r="HJB836" s="8"/>
      <c r="HJC836" s="8"/>
      <c r="HJD836" s="8"/>
      <c r="HJE836" s="8"/>
      <c r="HJF836" s="8"/>
      <c r="HJG836" s="8"/>
      <c r="HJH836" s="8"/>
      <c r="HJI836" s="8"/>
      <c r="HJJ836" s="8"/>
      <c r="HJK836" s="8"/>
      <c r="HJL836" s="8"/>
      <c r="HJM836" s="8"/>
      <c r="HJN836" s="8"/>
      <c r="HJO836" s="8"/>
      <c r="HJP836" s="8"/>
      <c r="HJQ836" s="8"/>
      <c r="HJR836" s="8"/>
      <c r="HJS836" s="8"/>
      <c r="HJT836" s="8"/>
      <c r="HJU836" s="8"/>
      <c r="HJV836" s="8"/>
      <c r="HJW836" s="8"/>
      <c r="HJX836" s="8"/>
      <c r="HJY836" s="8"/>
      <c r="HJZ836" s="8"/>
      <c r="HKA836" s="8"/>
      <c r="HKB836" s="8"/>
      <c r="HKC836" s="8"/>
      <c r="HKD836" s="8"/>
      <c r="HKE836" s="8"/>
      <c r="HKF836" s="8"/>
      <c r="HKG836" s="8"/>
      <c r="HKH836" s="8"/>
      <c r="HKI836" s="8"/>
      <c r="HKJ836" s="8"/>
      <c r="HKK836" s="8"/>
      <c r="HKL836" s="8"/>
      <c r="HKM836" s="8"/>
      <c r="HKN836" s="8"/>
      <c r="HKO836" s="8"/>
      <c r="HKP836" s="8"/>
      <c r="HKQ836" s="8"/>
      <c r="HKR836" s="8"/>
      <c r="HKS836" s="8"/>
      <c r="HKT836" s="8"/>
      <c r="HKU836" s="8"/>
      <c r="HKV836" s="8"/>
      <c r="HKW836" s="8"/>
      <c r="HKX836" s="8"/>
      <c r="HKY836" s="8"/>
      <c r="HKZ836" s="8"/>
      <c r="HLA836" s="8"/>
      <c r="HLB836" s="8"/>
      <c r="HLC836" s="8"/>
      <c r="HLD836" s="8"/>
      <c r="HLE836" s="8"/>
      <c r="HLF836" s="8"/>
      <c r="HLG836" s="8"/>
      <c r="HLH836" s="8"/>
      <c r="HLI836" s="8"/>
      <c r="HLJ836" s="8"/>
      <c r="HLK836" s="8"/>
      <c r="HLL836" s="8"/>
      <c r="HLM836" s="8"/>
      <c r="HLN836" s="8"/>
      <c r="HLO836" s="8"/>
      <c r="HLP836" s="8"/>
      <c r="HLQ836" s="8"/>
      <c r="HLR836" s="8"/>
      <c r="HLS836" s="8"/>
      <c r="HLT836" s="8"/>
      <c r="HLU836" s="8"/>
      <c r="HLV836" s="8"/>
      <c r="HLW836" s="8"/>
      <c r="HLX836" s="8"/>
      <c r="HLY836" s="8"/>
      <c r="HLZ836" s="8"/>
      <c r="HMA836" s="8"/>
      <c r="HMB836" s="8"/>
      <c r="HMC836" s="8"/>
      <c r="HMD836" s="8"/>
      <c r="HME836" s="8"/>
      <c r="HMF836" s="8"/>
      <c r="HMG836" s="8"/>
      <c r="HMH836" s="8"/>
      <c r="HMI836" s="8"/>
      <c r="HMJ836" s="8"/>
      <c r="HMK836" s="8"/>
      <c r="HML836" s="8"/>
      <c r="HMM836" s="8"/>
      <c r="HMN836" s="8"/>
      <c r="HMO836" s="8"/>
      <c r="HMP836" s="8"/>
      <c r="HMQ836" s="8"/>
      <c r="HMR836" s="8"/>
      <c r="HMS836" s="8"/>
      <c r="HMT836" s="8"/>
      <c r="HMU836" s="8"/>
      <c r="HMV836" s="8"/>
      <c r="HMW836" s="8"/>
      <c r="HMX836" s="8"/>
      <c r="HMY836" s="8"/>
      <c r="HMZ836" s="8"/>
      <c r="HNA836" s="8"/>
      <c r="HNB836" s="8"/>
      <c r="HNC836" s="8"/>
      <c r="HND836" s="8"/>
      <c r="HNE836" s="8"/>
      <c r="HNF836" s="8"/>
      <c r="HNG836" s="8"/>
      <c r="HNH836" s="8"/>
      <c r="HNI836" s="8"/>
      <c r="HNJ836" s="8"/>
      <c r="HNK836" s="8"/>
      <c r="HNL836" s="8"/>
      <c r="HNM836" s="8"/>
      <c r="HNN836" s="8"/>
      <c r="HNO836" s="8"/>
      <c r="HNP836" s="8"/>
      <c r="HNQ836" s="8"/>
      <c r="HNR836" s="8"/>
      <c r="HNS836" s="8"/>
      <c r="HNT836" s="8"/>
      <c r="HNU836" s="8"/>
      <c r="HNV836" s="8"/>
      <c r="HNW836" s="8"/>
      <c r="HNX836" s="8"/>
      <c r="HNY836" s="8"/>
      <c r="HNZ836" s="8"/>
      <c r="HOA836" s="8"/>
      <c r="HOB836" s="8"/>
      <c r="HOC836" s="8"/>
      <c r="HOD836" s="8"/>
      <c r="HOE836" s="8"/>
      <c r="HOF836" s="8"/>
      <c r="HOG836" s="8"/>
      <c r="HOH836" s="8"/>
      <c r="HOI836" s="8"/>
      <c r="HOJ836" s="8"/>
      <c r="HOK836" s="8"/>
      <c r="HOL836" s="8"/>
      <c r="HOM836" s="8"/>
      <c r="HON836" s="8"/>
      <c r="HOO836" s="8"/>
      <c r="HOP836" s="8"/>
      <c r="HOQ836" s="8"/>
      <c r="HOR836" s="8"/>
      <c r="HOS836" s="8"/>
      <c r="HOT836" s="8"/>
      <c r="HOU836" s="8"/>
      <c r="HOV836" s="8"/>
      <c r="HOW836" s="8"/>
      <c r="HOX836" s="8"/>
      <c r="HOY836" s="8"/>
      <c r="HOZ836" s="8"/>
      <c r="HPA836" s="8"/>
      <c r="HPB836" s="8"/>
      <c r="HPC836" s="8"/>
      <c r="HPD836" s="8"/>
      <c r="HPE836" s="8"/>
      <c r="HPF836" s="8"/>
      <c r="HPG836" s="8"/>
      <c r="HPH836" s="8"/>
      <c r="HPI836" s="8"/>
      <c r="HPJ836" s="8"/>
      <c r="HPK836" s="8"/>
      <c r="HPL836" s="8"/>
      <c r="HPM836" s="8"/>
      <c r="HPN836" s="8"/>
      <c r="HPO836" s="8"/>
      <c r="HPP836" s="8"/>
      <c r="HPQ836" s="8"/>
      <c r="HPR836" s="8"/>
      <c r="HPS836" s="8"/>
      <c r="HPT836" s="8"/>
      <c r="HPU836" s="8"/>
      <c r="HPV836" s="8"/>
      <c r="HPW836" s="8"/>
      <c r="HPX836" s="8"/>
      <c r="HPY836" s="8"/>
      <c r="HPZ836" s="8"/>
      <c r="HQA836" s="8"/>
      <c r="HQB836" s="8"/>
      <c r="HQC836" s="8"/>
      <c r="HQD836" s="8"/>
      <c r="HQE836" s="8"/>
      <c r="HQF836" s="8"/>
      <c r="HQG836" s="8"/>
      <c r="HQH836" s="8"/>
      <c r="HQI836" s="8"/>
      <c r="HQJ836" s="8"/>
      <c r="HQK836" s="8"/>
      <c r="HQL836" s="8"/>
      <c r="HQM836" s="8"/>
      <c r="HQN836" s="8"/>
      <c r="HQO836" s="8"/>
      <c r="HQP836" s="8"/>
      <c r="HQQ836" s="8"/>
      <c r="HQR836" s="8"/>
      <c r="HQS836" s="8"/>
      <c r="HQT836" s="8"/>
      <c r="HQU836" s="8"/>
      <c r="HQV836" s="8"/>
      <c r="HQW836" s="8"/>
      <c r="HQX836" s="8"/>
      <c r="HQY836" s="8"/>
      <c r="HQZ836" s="8"/>
      <c r="HRA836" s="8"/>
      <c r="HRB836" s="8"/>
      <c r="HRC836" s="8"/>
      <c r="HRD836" s="8"/>
      <c r="HRE836" s="8"/>
      <c r="HRF836" s="8"/>
      <c r="HRG836" s="8"/>
      <c r="HRH836" s="8"/>
      <c r="HRI836" s="8"/>
      <c r="HRJ836" s="8"/>
      <c r="HRK836" s="8"/>
      <c r="HRL836" s="8"/>
      <c r="HRM836" s="8"/>
      <c r="HRN836" s="8"/>
      <c r="HRO836" s="8"/>
      <c r="HRP836" s="8"/>
      <c r="HRQ836" s="8"/>
      <c r="HRR836" s="8"/>
      <c r="HRS836" s="8"/>
      <c r="HRT836" s="8"/>
      <c r="HRU836" s="8"/>
      <c r="HRV836" s="8"/>
      <c r="HRW836" s="8"/>
      <c r="HRX836" s="8"/>
      <c r="HRY836" s="8"/>
      <c r="HRZ836" s="8"/>
      <c r="HSA836" s="8"/>
      <c r="HSB836" s="8"/>
      <c r="HSC836" s="8"/>
      <c r="HSD836" s="8"/>
      <c r="HSE836" s="8"/>
      <c r="HSF836" s="8"/>
      <c r="HSG836" s="8"/>
      <c r="HSH836" s="8"/>
      <c r="HSI836" s="8"/>
      <c r="HSJ836" s="8"/>
      <c r="HSK836" s="8"/>
      <c r="HSL836" s="8"/>
      <c r="HSM836" s="8"/>
      <c r="HSN836" s="8"/>
      <c r="HSO836" s="8"/>
      <c r="HSP836" s="8"/>
      <c r="HSQ836" s="8"/>
      <c r="HSR836" s="8"/>
      <c r="HSS836" s="8"/>
      <c r="HST836" s="8"/>
      <c r="HSU836" s="8"/>
      <c r="HSV836" s="8"/>
      <c r="HSW836" s="8"/>
      <c r="HSX836" s="8"/>
      <c r="HSY836" s="8"/>
      <c r="HSZ836" s="8"/>
      <c r="HTA836" s="8"/>
      <c r="HTB836" s="8"/>
      <c r="HTC836" s="8"/>
      <c r="HTD836" s="8"/>
      <c r="HTE836" s="8"/>
      <c r="HTF836" s="8"/>
      <c r="HTG836" s="8"/>
      <c r="HTH836" s="8"/>
      <c r="HTI836" s="8"/>
      <c r="HTJ836" s="8"/>
      <c r="HTK836" s="8"/>
      <c r="HTL836" s="8"/>
      <c r="HTM836" s="8"/>
      <c r="HTN836" s="8"/>
      <c r="HTO836" s="8"/>
      <c r="HTP836" s="8"/>
      <c r="HTQ836" s="8"/>
      <c r="HTR836" s="8"/>
      <c r="HTS836" s="8"/>
      <c r="HTT836" s="8"/>
      <c r="HTU836" s="8"/>
      <c r="HTV836" s="8"/>
      <c r="HTW836" s="8"/>
      <c r="HTX836" s="8"/>
      <c r="HTY836" s="8"/>
      <c r="HTZ836" s="8"/>
      <c r="HUA836" s="8"/>
      <c r="HUB836" s="8"/>
      <c r="HUC836" s="8"/>
      <c r="HUD836" s="8"/>
      <c r="HUE836" s="8"/>
      <c r="HUF836" s="8"/>
      <c r="HUG836" s="8"/>
      <c r="HUH836" s="8"/>
      <c r="HUI836" s="8"/>
      <c r="HUJ836" s="8"/>
      <c r="HUK836" s="8"/>
      <c r="HUL836" s="8"/>
      <c r="HUM836" s="8"/>
      <c r="HUN836" s="8"/>
      <c r="HUO836" s="8"/>
      <c r="HUP836" s="8"/>
      <c r="HUQ836" s="8"/>
      <c r="HUR836" s="8"/>
      <c r="HUS836" s="8"/>
      <c r="HUT836" s="8"/>
      <c r="HUU836" s="8"/>
      <c r="HUV836" s="8"/>
      <c r="HUW836" s="8"/>
      <c r="HUX836" s="8"/>
      <c r="HUY836" s="8"/>
      <c r="HUZ836" s="8"/>
      <c r="HVA836" s="8"/>
      <c r="HVB836" s="8"/>
      <c r="HVC836" s="8"/>
      <c r="HVD836" s="8"/>
      <c r="HVE836" s="8"/>
      <c r="HVF836" s="8"/>
      <c r="HVG836" s="8"/>
      <c r="HVH836" s="8"/>
      <c r="HVI836" s="8"/>
      <c r="HVJ836" s="8"/>
      <c r="HVK836" s="8"/>
      <c r="HVL836" s="8"/>
      <c r="HVM836" s="8"/>
      <c r="HVN836" s="8"/>
      <c r="HVO836" s="8"/>
      <c r="HVP836" s="8"/>
      <c r="HVQ836" s="8"/>
      <c r="HVR836" s="8"/>
      <c r="HVS836" s="8"/>
      <c r="HVT836" s="8"/>
      <c r="HVU836" s="8"/>
      <c r="HVV836" s="8"/>
      <c r="HVW836" s="8"/>
      <c r="HVX836" s="8"/>
      <c r="HVY836" s="8"/>
      <c r="HVZ836" s="8"/>
      <c r="HWA836" s="8"/>
      <c r="HWB836" s="8"/>
      <c r="HWC836" s="8"/>
      <c r="HWD836" s="8"/>
      <c r="HWE836" s="8"/>
      <c r="HWF836" s="8"/>
      <c r="HWG836" s="8"/>
      <c r="HWH836" s="8"/>
      <c r="HWI836" s="8"/>
      <c r="HWJ836" s="8"/>
      <c r="HWK836" s="8"/>
      <c r="HWL836" s="8"/>
      <c r="HWM836" s="8"/>
      <c r="HWN836" s="8"/>
      <c r="HWO836" s="8"/>
      <c r="HWP836" s="8"/>
      <c r="HWQ836" s="8"/>
      <c r="HWR836" s="8"/>
      <c r="HWS836" s="8"/>
      <c r="HWT836" s="8"/>
      <c r="HWU836" s="8"/>
      <c r="HWV836" s="8"/>
      <c r="HWW836" s="8"/>
      <c r="HWX836" s="8"/>
      <c r="HWY836" s="8"/>
      <c r="HWZ836" s="8"/>
      <c r="HXA836" s="8"/>
      <c r="HXB836" s="8"/>
      <c r="HXC836" s="8"/>
      <c r="HXD836" s="8"/>
      <c r="HXE836" s="8"/>
      <c r="HXF836" s="8"/>
      <c r="HXG836" s="8"/>
      <c r="HXH836" s="8"/>
      <c r="HXI836" s="8"/>
      <c r="HXJ836" s="8"/>
      <c r="HXK836" s="8"/>
      <c r="HXL836" s="8"/>
      <c r="HXM836" s="8"/>
      <c r="HXN836" s="8"/>
      <c r="HXO836" s="8"/>
      <c r="HXP836" s="8"/>
      <c r="HXQ836" s="8"/>
      <c r="HXR836" s="8"/>
      <c r="HXS836" s="8"/>
      <c r="HXT836" s="8"/>
      <c r="HXU836" s="8"/>
      <c r="HXV836" s="8"/>
      <c r="HXW836" s="8"/>
      <c r="HXX836" s="8"/>
      <c r="HXY836" s="8"/>
      <c r="HXZ836" s="8"/>
      <c r="HYA836" s="8"/>
      <c r="HYB836" s="8"/>
      <c r="HYC836" s="8"/>
      <c r="HYD836" s="8"/>
      <c r="HYE836" s="8"/>
      <c r="HYF836" s="8"/>
      <c r="HYG836" s="8"/>
      <c r="HYH836" s="8"/>
      <c r="HYI836" s="8"/>
      <c r="HYJ836" s="8"/>
      <c r="HYK836" s="8"/>
      <c r="HYL836" s="8"/>
      <c r="HYM836" s="8"/>
      <c r="HYN836" s="8"/>
      <c r="HYO836" s="8"/>
      <c r="HYP836" s="8"/>
      <c r="HYQ836" s="8"/>
      <c r="HYR836" s="8"/>
      <c r="HYS836" s="8"/>
      <c r="HYT836" s="8"/>
      <c r="HYU836" s="8"/>
      <c r="HYV836" s="8"/>
      <c r="HYW836" s="8"/>
      <c r="HYX836" s="8"/>
      <c r="HYY836" s="8"/>
      <c r="HYZ836" s="8"/>
      <c r="HZA836" s="8"/>
      <c r="HZB836" s="8"/>
      <c r="HZC836" s="8"/>
      <c r="HZD836" s="8"/>
      <c r="HZE836" s="8"/>
      <c r="HZF836" s="8"/>
      <c r="HZG836" s="8"/>
      <c r="HZH836" s="8"/>
      <c r="HZI836" s="8"/>
      <c r="HZJ836" s="8"/>
      <c r="HZK836" s="8"/>
      <c r="HZL836" s="8"/>
      <c r="HZM836" s="8"/>
      <c r="HZN836" s="8"/>
      <c r="HZO836" s="8"/>
      <c r="HZP836" s="8"/>
      <c r="HZQ836" s="8"/>
      <c r="HZR836" s="8"/>
      <c r="HZS836" s="8"/>
      <c r="HZT836" s="8"/>
      <c r="HZU836" s="8"/>
      <c r="HZV836" s="8"/>
      <c r="HZW836" s="8"/>
      <c r="HZX836" s="8"/>
      <c r="HZY836" s="8"/>
      <c r="HZZ836" s="8"/>
      <c r="IAA836" s="8"/>
      <c r="IAB836" s="8"/>
      <c r="IAC836" s="8"/>
      <c r="IAD836" s="8"/>
      <c r="IAE836" s="8"/>
      <c r="IAF836" s="8"/>
      <c r="IAG836" s="8"/>
      <c r="IAH836" s="8"/>
      <c r="IAI836" s="8"/>
      <c r="IAJ836" s="8"/>
      <c r="IAK836" s="8"/>
      <c r="IAL836" s="8"/>
      <c r="IAM836" s="8"/>
      <c r="IAN836" s="8"/>
      <c r="IAO836" s="8"/>
      <c r="IAP836" s="8"/>
      <c r="IAQ836" s="8"/>
      <c r="IAR836" s="8"/>
      <c r="IAS836" s="8"/>
      <c r="IAT836" s="8"/>
      <c r="IAU836" s="8"/>
      <c r="IAV836" s="8"/>
      <c r="IAW836" s="8"/>
      <c r="IAX836" s="8"/>
      <c r="IAY836" s="8"/>
      <c r="IAZ836" s="8"/>
      <c r="IBA836" s="8"/>
      <c r="IBB836" s="8"/>
      <c r="IBC836" s="8"/>
      <c r="IBD836" s="8"/>
      <c r="IBE836" s="8"/>
      <c r="IBF836" s="8"/>
      <c r="IBG836" s="8"/>
      <c r="IBH836" s="8"/>
      <c r="IBI836" s="8"/>
      <c r="IBJ836" s="8"/>
      <c r="IBK836" s="8"/>
      <c r="IBL836" s="8"/>
      <c r="IBM836" s="8"/>
      <c r="IBN836" s="8"/>
      <c r="IBO836" s="8"/>
      <c r="IBP836" s="8"/>
      <c r="IBQ836" s="8"/>
      <c r="IBR836" s="8"/>
      <c r="IBS836" s="8"/>
      <c r="IBT836" s="8"/>
      <c r="IBU836" s="8"/>
      <c r="IBV836" s="8"/>
      <c r="IBW836" s="8"/>
      <c r="IBX836" s="8"/>
      <c r="IBY836" s="8"/>
      <c r="IBZ836" s="8"/>
      <c r="ICA836" s="8"/>
      <c r="ICB836" s="8"/>
      <c r="ICC836" s="8"/>
      <c r="ICD836" s="8"/>
      <c r="ICE836" s="8"/>
      <c r="ICF836" s="8"/>
      <c r="ICG836" s="8"/>
      <c r="ICH836" s="8"/>
      <c r="ICI836" s="8"/>
      <c r="ICJ836" s="8"/>
      <c r="ICK836" s="8"/>
      <c r="ICL836" s="8"/>
      <c r="ICM836" s="8"/>
      <c r="ICN836" s="8"/>
      <c r="ICO836" s="8"/>
      <c r="ICP836" s="8"/>
      <c r="ICQ836" s="8"/>
      <c r="ICR836" s="8"/>
      <c r="ICS836" s="8"/>
      <c r="ICT836" s="8"/>
      <c r="ICU836" s="8"/>
      <c r="ICV836" s="8"/>
      <c r="ICW836" s="8"/>
      <c r="ICX836" s="8"/>
      <c r="ICY836" s="8"/>
      <c r="ICZ836" s="8"/>
      <c r="IDA836" s="8"/>
      <c r="IDB836" s="8"/>
      <c r="IDC836" s="8"/>
      <c r="IDD836" s="8"/>
      <c r="IDE836" s="8"/>
      <c r="IDF836" s="8"/>
      <c r="IDG836" s="8"/>
      <c r="IDH836" s="8"/>
      <c r="IDI836" s="8"/>
      <c r="IDJ836" s="8"/>
      <c r="IDK836" s="8"/>
      <c r="IDL836" s="8"/>
      <c r="IDM836" s="8"/>
      <c r="IDN836" s="8"/>
      <c r="IDO836" s="8"/>
      <c r="IDP836" s="8"/>
      <c r="IDQ836" s="8"/>
      <c r="IDR836" s="8"/>
      <c r="IDS836" s="8"/>
      <c r="IDT836" s="8"/>
      <c r="IDU836" s="8"/>
      <c r="IDV836" s="8"/>
      <c r="IDW836" s="8"/>
      <c r="IDX836" s="8"/>
      <c r="IDY836" s="8"/>
      <c r="IDZ836" s="8"/>
      <c r="IEA836" s="8"/>
      <c r="IEB836" s="8"/>
      <c r="IEC836" s="8"/>
      <c r="IED836" s="8"/>
      <c r="IEE836" s="8"/>
      <c r="IEF836" s="8"/>
      <c r="IEG836" s="8"/>
      <c r="IEH836" s="8"/>
      <c r="IEI836" s="8"/>
      <c r="IEJ836" s="8"/>
      <c r="IEK836" s="8"/>
      <c r="IEL836" s="8"/>
      <c r="IEM836" s="8"/>
      <c r="IEN836" s="8"/>
      <c r="IEO836" s="8"/>
      <c r="IEP836" s="8"/>
      <c r="IEQ836" s="8"/>
      <c r="IER836" s="8"/>
      <c r="IES836" s="8"/>
      <c r="IET836" s="8"/>
      <c r="IEU836" s="8"/>
      <c r="IEV836" s="8"/>
      <c r="IEW836" s="8"/>
      <c r="IEX836" s="8"/>
      <c r="IEY836" s="8"/>
      <c r="IEZ836" s="8"/>
      <c r="IFA836" s="8"/>
      <c r="IFB836" s="8"/>
      <c r="IFC836" s="8"/>
      <c r="IFD836" s="8"/>
      <c r="IFE836" s="8"/>
      <c r="IFF836" s="8"/>
      <c r="IFG836" s="8"/>
      <c r="IFH836" s="8"/>
      <c r="IFI836" s="8"/>
      <c r="IFJ836" s="8"/>
      <c r="IFK836" s="8"/>
      <c r="IFL836" s="8"/>
      <c r="IFM836" s="8"/>
      <c r="IFN836" s="8"/>
      <c r="IFO836" s="8"/>
      <c r="IFP836" s="8"/>
      <c r="IFQ836" s="8"/>
      <c r="IFR836" s="8"/>
      <c r="IFS836" s="8"/>
      <c r="IFT836" s="8"/>
      <c r="IFU836" s="8"/>
      <c r="IFV836" s="8"/>
      <c r="IFW836" s="8"/>
      <c r="IFX836" s="8"/>
      <c r="IFY836" s="8"/>
      <c r="IFZ836" s="8"/>
      <c r="IGA836" s="8"/>
      <c r="IGB836" s="8"/>
      <c r="IGC836" s="8"/>
      <c r="IGD836" s="8"/>
      <c r="IGE836" s="8"/>
      <c r="IGF836" s="8"/>
      <c r="IGG836" s="8"/>
      <c r="IGH836" s="8"/>
      <c r="IGI836" s="8"/>
      <c r="IGJ836" s="8"/>
      <c r="IGK836" s="8"/>
      <c r="IGL836" s="8"/>
      <c r="IGM836" s="8"/>
      <c r="IGN836" s="8"/>
      <c r="IGO836" s="8"/>
      <c r="IGP836" s="8"/>
      <c r="IGQ836" s="8"/>
      <c r="IGR836" s="8"/>
      <c r="IGS836" s="8"/>
      <c r="IGT836" s="8"/>
      <c r="IGU836" s="8"/>
      <c r="IGV836" s="8"/>
      <c r="IGW836" s="8"/>
      <c r="IGX836" s="8"/>
      <c r="IGY836" s="8"/>
      <c r="IGZ836" s="8"/>
      <c r="IHA836" s="8"/>
      <c r="IHB836" s="8"/>
      <c r="IHC836" s="8"/>
      <c r="IHD836" s="8"/>
      <c r="IHE836" s="8"/>
      <c r="IHF836" s="8"/>
      <c r="IHG836" s="8"/>
      <c r="IHH836" s="8"/>
      <c r="IHI836" s="8"/>
      <c r="IHJ836" s="8"/>
      <c r="IHK836" s="8"/>
      <c r="IHL836" s="8"/>
      <c r="IHM836" s="8"/>
      <c r="IHN836" s="8"/>
      <c r="IHO836" s="8"/>
      <c r="IHP836" s="8"/>
      <c r="IHQ836" s="8"/>
      <c r="IHR836" s="8"/>
      <c r="IHS836" s="8"/>
      <c r="IHT836" s="8"/>
      <c r="IHU836" s="8"/>
      <c r="IHV836" s="8"/>
      <c r="IHW836" s="8"/>
      <c r="IHX836" s="8"/>
      <c r="IHY836" s="8"/>
      <c r="IHZ836" s="8"/>
      <c r="IIA836" s="8"/>
      <c r="IIB836" s="8"/>
      <c r="IIC836" s="8"/>
      <c r="IID836" s="8"/>
      <c r="IIE836" s="8"/>
      <c r="IIF836" s="8"/>
      <c r="IIG836" s="8"/>
      <c r="IIH836" s="8"/>
      <c r="III836" s="8"/>
      <c r="IIJ836" s="8"/>
      <c r="IIK836" s="8"/>
      <c r="IIL836" s="8"/>
      <c r="IIM836" s="8"/>
      <c r="IIN836" s="8"/>
      <c r="IIO836" s="8"/>
      <c r="IIP836" s="8"/>
      <c r="IIQ836" s="8"/>
      <c r="IIR836" s="8"/>
      <c r="IIS836" s="8"/>
      <c r="IIT836" s="8"/>
      <c r="IIU836" s="8"/>
      <c r="IIV836" s="8"/>
      <c r="IIW836" s="8"/>
      <c r="IIX836" s="8"/>
      <c r="IIY836" s="8"/>
      <c r="IIZ836" s="8"/>
      <c r="IJA836" s="8"/>
      <c r="IJB836" s="8"/>
      <c r="IJC836" s="8"/>
      <c r="IJD836" s="8"/>
      <c r="IJE836" s="8"/>
      <c r="IJF836" s="8"/>
      <c r="IJG836" s="8"/>
      <c r="IJH836" s="8"/>
      <c r="IJI836" s="8"/>
      <c r="IJJ836" s="8"/>
      <c r="IJK836" s="8"/>
      <c r="IJL836" s="8"/>
      <c r="IJM836" s="8"/>
      <c r="IJN836" s="8"/>
      <c r="IJO836" s="8"/>
      <c r="IJP836" s="8"/>
      <c r="IJQ836" s="8"/>
      <c r="IJR836" s="8"/>
      <c r="IJS836" s="8"/>
      <c r="IJT836" s="8"/>
      <c r="IJU836" s="8"/>
      <c r="IJV836" s="8"/>
      <c r="IJW836" s="8"/>
      <c r="IJX836" s="8"/>
      <c r="IJY836" s="8"/>
      <c r="IJZ836" s="8"/>
      <c r="IKA836" s="8"/>
      <c r="IKB836" s="8"/>
      <c r="IKC836" s="8"/>
      <c r="IKD836" s="8"/>
      <c r="IKE836" s="8"/>
      <c r="IKF836" s="8"/>
      <c r="IKG836" s="8"/>
      <c r="IKH836" s="8"/>
      <c r="IKI836" s="8"/>
      <c r="IKJ836" s="8"/>
      <c r="IKK836" s="8"/>
      <c r="IKL836" s="8"/>
      <c r="IKM836" s="8"/>
      <c r="IKN836" s="8"/>
      <c r="IKO836" s="8"/>
      <c r="IKP836" s="8"/>
      <c r="IKQ836" s="8"/>
      <c r="IKR836" s="8"/>
      <c r="IKS836" s="8"/>
      <c r="IKT836" s="8"/>
      <c r="IKU836" s="8"/>
      <c r="IKV836" s="8"/>
      <c r="IKW836" s="8"/>
      <c r="IKX836" s="8"/>
      <c r="IKY836" s="8"/>
      <c r="IKZ836" s="8"/>
      <c r="ILA836" s="8"/>
      <c r="ILB836" s="8"/>
      <c r="ILC836" s="8"/>
      <c r="ILD836" s="8"/>
      <c r="ILE836" s="8"/>
      <c r="ILF836" s="8"/>
      <c r="ILG836" s="8"/>
      <c r="ILH836" s="8"/>
      <c r="ILI836" s="8"/>
      <c r="ILJ836" s="8"/>
      <c r="ILK836" s="8"/>
      <c r="ILL836" s="8"/>
      <c r="ILM836" s="8"/>
      <c r="ILN836" s="8"/>
      <c r="ILO836" s="8"/>
      <c r="ILP836" s="8"/>
      <c r="ILQ836" s="8"/>
      <c r="ILR836" s="8"/>
      <c r="ILS836" s="8"/>
      <c r="ILT836" s="8"/>
      <c r="ILU836" s="8"/>
      <c r="ILV836" s="8"/>
      <c r="ILW836" s="8"/>
      <c r="ILX836" s="8"/>
      <c r="ILY836" s="8"/>
      <c r="ILZ836" s="8"/>
      <c r="IMA836" s="8"/>
      <c r="IMB836" s="8"/>
      <c r="IMC836" s="8"/>
      <c r="IMD836" s="8"/>
      <c r="IME836" s="8"/>
      <c r="IMF836" s="8"/>
      <c r="IMG836" s="8"/>
      <c r="IMH836" s="8"/>
      <c r="IMI836" s="8"/>
      <c r="IMJ836" s="8"/>
      <c r="IMK836" s="8"/>
      <c r="IML836" s="8"/>
      <c r="IMM836" s="8"/>
      <c r="IMN836" s="8"/>
      <c r="IMO836" s="8"/>
      <c r="IMP836" s="8"/>
      <c r="IMQ836" s="8"/>
      <c r="IMR836" s="8"/>
      <c r="IMS836" s="8"/>
      <c r="IMT836" s="8"/>
      <c r="IMU836" s="8"/>
      <c r="IMV836" s="8"/>
      <c r="IMW836" s="8"/>
      <c r="IMX836" s="8"/>
      <c r="IMY836" s="8"/>
      <c r="IMZ836" s="8"/>
      <c r="INA836" s="8"/>
      <c r="INB836" s="8"/>
      <c r="INC836" s="8"/>
      <c r="IND836" s="8"/>
      <c r="INE836" s="8"/>
      <c r="INF836" s="8"/>
      <c r="ING836" s="8"/>
      <c r="INH836" s="8"/>
      <c r="INI836" s="8"/>
      <c r="INJ836" s="8"/>
      <c r="INK836" s="8"/>
      <c r="INL836" s="8"/>
      <c r="INM836" s="8"/>
      <c r="INN836" s="8"/>
      <c r="INO836" s="8"/>
      <c r="INP836" s="8"/>
      <c r="INQ836" s="8"/>
      <c r="INR836" s="8"/>
      <c r="INS836" s="8"/>
      <c r="INT836" s="8"/>
      <c r="INU836" s="8"/>
      <c r="INV836" s="8"/>
      <c r="INW836" s="8"/>
      <c r="INX836" s="8"/>
      <c r="INY836" s="8"/>
      <c r="INZ836" s="8"/>
      <c r="IOA836" s="8"/>
      <c r="IOB836" s="8"/>
      <c r="IOC836" s="8"/>
      <c r="IOD836" s="8"/>
      <c r="IOE836" s="8"/>
      <c r="IOF836" s="8"/>
      <c r="IOG836" s="8"/>
      <c r="IOH836" s="8"/>
      <c r="IOI836" s="8"/>
      <c r="IOJ836" s="8"/>
      <c r="IOK836" s="8"/>
      <c r="IOL836" s="8"/>
      <c r="IOM836" s="8"/>
      <c r="ION836" s="8"/>
      <c r="IOO836" s="8"/>
      <c r="IOP836" s="8"/>
      <c r="IOQ836" s="8"/>
      <c r="IOR836" s="8"/>
      <c r="IOS836" s="8"/>
      <c r="IOT836" s="8"/>
      <c r="IOU836" s="8"/>
      <c r="IOV836" s="8"/>
      <c r="IOW836" s="8"/>
      <c r="IOX836" s="8"/>
      <c r="IOY836" s="8"/>
      <c r="IOZ836" s="8"/>
      <c r="IPA836" s="8"/>
      <c r="IPB836" s="8"/>
      <c r="IPC836" s="8"/>
      <c r="IPD836" s="8"/>
      <c r="IPE836" s="8"/>
      <c r="IPF836" s="8"/>
      <c r="IPG836" s="8"/>
      <c r="IPH836" s="8"/>
      <c r="IPI836" s="8"/>
      <c r="IPJ836" s="8"/>
      <c r="IPK836" s="8"/>
      <c r="IPL836" s="8"/>
      <c r="IPM836" s="8"/>
      <c r="IPN836" s="8"/>
      <c r="IPO836" s="8"/>
      <c r="IPP836" s="8"/>
      <c r="IPQ836" s="8"/>
      <c r="IPR836" s="8"/>
      <c r="IPS836" s="8"/>
      <c r="IPT836" s="8"/>
      <c r="IPU836" s="8"/>
      <c r="IPV836" s="8"/>
      <c r="IPW836" s="8"/>
      <c r="IPX836" s="8"/>
      <c r="IPY836" s="8"/>
      <c r="IPZ836" s="8"/>
      <c r="IQA836" s="8"/>
      <c r="IQB836" s="8"/>
      <c r="IQC836" s="8"/>
      <c r="IQD836" s="8"/>
      <c r="IQE836" s="8"/>
      <c r="IQF836" s="8"/>
      <c r="IQG836" s="8"/>
      <c r="IQH836" s="8"/>
      <c r="IQI836" s="8"/>
      <c r="IQJ836" s="8"/>
      <c r="IQK836" s="8"/>
      <c r="IQL836" s="8"/>
      <c r="IQM836" s="8"/>
      <c r="IQN836" s="8"/>
      <c r="IQO836" s="8"/>
      <c r="IQP836" s="8"/>
      <c r="IQQ836" s="8"/>
      <c r="IQR836" s="8"/>
      <c r="IQS836" s="8"/>
      <c r="IQT836" s="8"/>
      <c r="IQU836" s="8"/>
      <c r="IQV836" s="8"/>
      <c r="IQW836" s="8"/>
      <c r="IQX836" s="8"/>
      <c r="IQY836" s="8"/>
      <c r="IQZ836" s="8"/>
      <c r="IRA836" s="8"/>
      <c r="IRB836" s="8"/>
      <c r="IRC836" s="8"/>
      <c r="IRD836" s="8"/>
      <c r="IRE836" s="8"/>
      <c r="IRF836" s="8"/>
      <c r="IRG836" s="8"/>
      <c r="IRH836" s="8"/>
      <c r="IRI836" s="8"/>
      <c r="IRJ836" s="8"/>
      <c r="IRK836" s="8"/>
      <c r="IRL836" s="8"/>
      <c r="IRM836" s="8"/>
      <c r="IRN836" s="8"/>
      <c r="IRO836" s="8"/>
      <c r="IRP836" s="8"/>
      <c r="IRQ836" s="8"/>
      <c r="IRR836" s="8"/>
      <c r="IRS836" s="8"/>
      <c r="IRT836" s="8"/>
      <c r="IRU836" s="8"/>
      <c r="IRV836" s="8"/>
      <c r="IRW836" s="8"/>
      <c r="IRX836" s="8"/>
      <c r="IRY836" s="8"/>
      <c r="IRZ836" s="8"/>
      <c r="ISA836" s="8"/>
      <c r="ISB836" s="8"/>
      <c r="ISC836" s="8"/>
      <c r="ISD836" s="8"/>
      <c r="ISE836" s="8"/>
      <c r="ISF836" s="8"/>
      <c r="ISG836" s="8"/>
      <c r="ISH836" s="8"/>
      <c r="ISI836" s="8"/>
      <c r="ISJ836" s="8"/>
      <c r="ISK836" s="8"/>
      <c r="ISL836" s="8"/>
      <c r="ISM836" s="8"/>
      <c r="ISN836" s="8"/>
      <c r="ISO836" s="8"/>
      <c r="ISP836" s="8"/>
      <c r="ISQ836" s="8"/>
      <c r="ISR836" s="8"/>
      <c r="ISS836" s="8"/>
      <c r="IST836" s="8"/>
      <c r="ISU836" s="8"/>
      <c r="ISV836" s="8"/>
      <c r="ISW836" s="8"/>
      <c r="ISX836" s="8"/>
      <c r="ISY836" s="8"/>
      <c r="ISZ836" s="8"/>
      <c r="ITA836" s="8"/>
      <c r="ITB836" s="8"/>
      <c r="ITC836" s="8"/>
      <c r="ITD836" s="8"/>
      <c r="ITE836" s="8"/>
      <c r="ITF836" s="8"/>
      <c r="ITG836" s="8"/>
      <c r="ITH836" s="8"/>
      <c r="ITI836" s="8"/>
      <c r="ITJ836" s="8"/>
      <c r="ITK836" s="8"/>
      <c r="ITL836" s="8"/>
      <c r="ITM836" s="8"/>
      <c r="ITN836" s="8"/>
      <c r="ITO836" s="8"/>
      <c r="ITP836" s="8"/>
      <c r="ITQ836" s="8"/>
      <c r="ITR836" s="8"/>
      <c r="ITS836" s="8"/>
      <c r="ITT836" s="8"/>
      <c r="ITU836" s="8"/>
      <c r="ITV836" s="8"/>
      <c r="ITW836" s="8"/>
      <c r="ITX836" s="8"/>
      <c r="ITY836" s="8"/>
      <c r="ITZ836" s="8"/>
      <c r="IUA836" s="8"/>
      <c r="IUB836" s="8"/>
      <c r="IUC836" s="8"/>
      <c r="IUD836" s="8"/>
      <c r="IUE836" s="8"/>
      <c r="IUF836" s="8"/>
      <c r="IUG836" s="8"/>
      <c r="IUH836" s="8"/>
      <c r="IUI836" s="8"/>
      <c r="IUJ836" s="8"/>
      <c r="IUK836" s="8"/>
      <c r="IUL836" s="8"/>
      <c r="IUM836" s="8"/>
      <c r="IUN836" s="8"/>
      <c r="IUO836" s="8"/>
      <c r="IUP836" s="8"/>
      <c r="IUQ836" s="8"/>
      <c r="IUR836" s="8"/>
      <c r="IUS836" s="8"/>
      <c r="IUT836" s="8"/>
      <c r="IUU836" s="8"/>
      <c r="IUV836" s="8"/>
      <c r="IUW836" s="8"/>
      <c r="IUX836" s="8"/>
      <c r="IUY836" s="8"/>
      <c r="IUZ836" s="8"/>
      <c r="IVA836" s="8"/>
      <c r="IVB836" s="8"/>
      <c r="IVC836" s="8"/>
      <c r="IVD836" s="8"/>
      <c r="IVE836" s="8"/>
      <c r="IVF836" s="8"/>
      <c r="IVG836" s="8"/>
      <c r="IVH836" s="8"/>
      <c r="IVI836" s="8"/>
      <c r="IVJ836" s="8"/>
      <c r="IVK836" s="8"/>
      <c r="IVL836" s="8"/>
      <c r="IVM836" s="8"/>
      <c r="IVN836" s="8"/>
      <c r="IVO836" s="8"/>
      <c r="IVP836" s="8"/>
      <c r="IVQ836" s="8"/>
      <c r="IVR836" s="8"/>
      <c r="IVS836" s="8"/>
      <c r="IVT836" s="8"/>
      <c r="IVU836" s="8"/>
      <c r="IVV836" s="8"/>
      <c r="IVW836" s="8"/>
      <c r="IVX836" s="8"/>
      <c r="IVY836" s="8"/>
      <c r="IVZ836" s="8"/>
      <c r="IWA836" s="8"/>
      <c r="IWB836" s="8"/>
      <c r="IWC836" s="8"/>
      <c r="IWD836" s="8"/>
      <c r="IWE836" s="8"/>
      <c r="IWF836" s="8"/>
      <c r="IWG836" s="8"/>
      <c r="IWH836" s="8"/>
      <c r="IWI836" s="8"/>
      <c r="IWJ836" s="8"/>
      <c r="IWK836" s="8"/>
      <c r="IWL836" s="8"/>
      <c r="IWM836" s="8"/>
      <c r="IWN836" s="8"/>
      <c r="IWO836" s="8"/>
      <c r="IWP836" s="8"/>
      <c r="IWQ836" s="8"/>
      <c r="IWR836" s="8"/>
      <c r="IWS836" s="8"/>
      <c r="IWT836" s="8"/>
      <c r="IWU836" s="8"/>
      <c r="IWV836" s="8"/>
      <c r="IWW836" s="8"/>
      <c r="IWX836" s="8"/>
      <c r="IWY836" s="8"/>
      <c r="IWZ836" s="8"/>
      <c r="IXA836" s="8"/>
      <c r="IXB836" s="8"/>
      <c r="IXC836" s="8"/>
      <c r="IXD836" s="8"/>
      <c r="IXE836" s="8"/>
      <c r="IXF836" s="8"/>
      <c r="IXG836" s="8"/>
      <c r="IXH836" s="8"/>
      <c r="IXI836" s="8"/>
      <c r="IXJ836" s="8"/>
      <c r="IXK836" s="8"/>
      <c r="IXL836" s="8"/>
      <c r="IXM836" s="8"/>
      <c r="IXN836" s="8"/>
      <c r="IXO836" s="8"/>
      <c r="IXP836" s="8"/>
      <c r="IXQ836" s="8"/>
      <c r="IXR836" s="8"/>
      <c r="IXS836" s="8"/>
      <c r="IXT836" s="8"/>
      <c r="IXU836" s="8"/>
      <c r="IXV836" s="8"/>
      <c r="IXW836" s="8"/>
      <c r="IXX836" s="8"/>
      <c r="IXY836" s="8"/>
      <c r="IXZ836" s="8"/>
      <c r="IYA836" s="8"/>
      <c r="IYB836" s="8"/>
      <c r="IYC836" s="8"/>
      <c r="IYD836" s="8"/>
      <c r="IYE836" s="8"/>
      <c r="IYF836" s="8"/>
      <c r="IYG836" s="8"/>
      <c r="IYH836" s="8"/>
      <c r="IYI836" s="8"/>
      <c r="IYJ836" s="8"/>
      <c r="IYK836" s="8"/>
      <c r="IYL836" s="8"/>
      <c r="IYM836" s="8"/>
      <c r="IYN836" s="8"/>
      <c r="IYO836" s="8"/>
      <c r="IYP836" s="8"/>
      <c r="IYQ836" s="8"/>
      <c r="IYR836" s="8"/>
      <c r="IYS836" s="8"/>
      <c r="IYT836" s="8"/>
      <c r="IYU836" s="8"/>
      <c r="IYV836" s="8"/>
      <c r="IYW836" s="8"/>
      <c r="IYX836" s="8"/>
      <c r="IYY836" s="8"/>
      <c r="IYZ836" s="8"/>
      <c r="IZA836" s="8"/>
      <c r="IZB836" s="8"/>
      <c r="IZC836" s="8"/>
      <c r="IZD836" s="8"/>
      <c r="IZE836" s="8"/>
      <c r="IZF836" s="8"/>
      <c r="IZG836" s="8"/>
      <c r="IZH836" s="8"/>
      <c r="IZI836" s="8"/>
      <c r="IZJ836" s="8"/>
      <c r="IZK836" s="8"/>
      <c r="IZL836" s="8"/>
      <c r="IZM836" s="8"/>
      <c r="IZN836" s="8"/>
      <c r="IZO836" s="8"/>
      <c r="IZP836" s="8"/>
      <c r="IZQ836" s="8"/>
      <c r="IZR836" s="8"/>
      <c r="IZS836" s="8"/>
      <c r="IZT836" s="8"/>
      <c r="IZU836" s="8"/>
      <c r="IZV836" s="8"/>
      <c r="IZW836" s="8"/>
      <c r="IZX836" s="8"/>
      <c r="IZY836" s="8"/>
      <c r="IZZ836" s="8"/>
      <c r="JAA836" s="8"/>
      <c r="JAB836" s="8"/>
      <c r="JAC836" s="8"/>
      <c r="JAD836" s="8"/>
      <c r="JAE836" s="8"/>
      <c r="JAF836" s="8"/>
      <c r="JAG836" s="8"/>
      <c r="JAH836" s="8"/>
      <c r="JAI836" s="8"/>
      <c r="JAJ836" s="8"/>
      <c r="JAK836" s="8"/>
      <c r="JAL836" s="8"/>
      <c r="JAM836" s="8"/>
      <c r="JAN836" s="8"/>
      <c r="JAO836" s="8"/>
      <c r="JAP836" s="8"/>
      <c r="JAQ836" s="8"/>
      <c r="JAR836" s="8"/>
      <c r="JAS836" s="8"/>
      <c r="JAT836" s="8"/>
      <c r="JAU836" s="8"/>
      <c r="JAV836" s="8"/>
      <c r="JAW836" s="8"/>
      <c r="JAX836" s="8"/>
      <c r="JAY836" s="8"/>
      <c r="JAZ836" s="8"/>
      <c r="JBA836" s="8"/>
      <c r="JBB836" s="8"/>
      <c r="JBC836" s="8"/>
      <c r="JBD836" s="8"/>
      <c r="JBE836" s="8"/>
      <c r="JBF836" s="8"/>
      <c r="JBG836" s="8"/>
      <c r="JBH836" s="8"/>
      <c r="JBI836" s="8"/>
      <c r="JBJ836" s="8"/>
      <c r="JBK836" s="8"/>
      <c r="JBL836" s="8"/>
      <c r="JBM836" s="8"/>
      <c r="JBN836" s="8"/>
      <c r="JBO836" s="8"/>
      <c r="JBP836" s="8"/>
      <c r="JBQ836" s="8"/>
      <c r="JBR836" s="8"/>
      <c r="JBS836" s="8"/>
      <c r="JBT836" s="8"/>
      <c r="JBU836" s="8"/>
      <c r="JBV836" s="8"/>
      <c r="JBW836" s="8"/>
      <c r="JBX836" s="8"/>
      <c r="JBY836" s="8"/>
      <c r="JBZ836" s="8"/>
      <c r="JCA836" s="8"/>
      <c r="JCB836" s="8"/>
      <c r="JCC836" s="8"/>
      <c r="JCD836" s="8"/>
      <c r="JCE836" s="8"/>
      <c r="JCF836" s="8"/>
      <c r="JCG836" s="8"/>
      <c r="JCH836" s="8"/>
      <c r="JCI836" s="8"/>
      <c r="JCJ836" s="8"/>
      <c r="JCK836" s="8"/>
      <c r="JCL836" s="8"/>
      <c r="JCM836" s="8"/>
      <c r="JCN836" s="8"/>
      <c r="JCO836" s="8"/>
      <c r="JCP836" s="8"/>
      <c r="JCQ836" s="8"/>
      <c r="JCR836" s="8"/>
      <c r="JCS836" s="8"/>
      <c r="JCT836" s="8"/>
      <c r="JCU836" s="8"/>
      <c r="JCV836" s="8"/>
      <c r="JCW836" s="8"/>
      <c r="JCX836" s="8"/>
      <c r="JCY836" s="8"/>
      <c r="JCZ836" s="8"/>
      <c r="JDA836" s="8"/>
      <c r="JDB836" s="8"/>
      <c r="JDC836" s="8"/>
      <c r="JDD836" s="8"/>
      <c r="JDE836" s="8"/>
      <c r="JDF836" s="8"/>
      <c r="JDG836" s="8"/>
      <c r="JDH836" s="8"/>
      <c r="JDI836" s="8"/>
      <c r="JDJ836" s="8"/>
      <c r="JDK836" s="8"/>
      <c r="JDL836" s="8"/>
      <c r="JDM836" s="8"/>
      <c r="JDN836" s="8"/>
      <c r="JDO836" s="8"/>
      <c r="JDP836" s="8"/>
      <c r="JDQ836" s="8"/>
      <c r="JDR836" s="8"/>
      <c r="JDS836" s="8"/>
      <c r="JDT836" s="8"/>
      <c r="JDU836" s="8"/>
      <c r="JDV836" s="8"/>
      <c r="JDW836" s="8"/>
      <c r="JDX836" s="8"/>
      <c r="JDY836" s="8"/>
      <c r="JDZ836" s="8"/>
      <c r="JEA836" s="8"/>
      <c r="JEB836" s="8"/>
      <c r="JEC836" s="8"/>
      <c r="JED836" s="8"/>
      <c r="JEE836" s="8"/>
      <c r="JEF836" s="8"/>
      <c r="JEG836" s="8"/>
      <c r="JEH836" s="8"/>
      <c r="JEI836" s="8"/>
      <c r="JEJ836" s="8"/>
      <c r="JEK836" s="8"/>
      <c r="JEL836" s="8"/>
      <c r="JEM836" s="8"/>
      <c r="JEN836" s="8"/>
      <c r="JEO836" s="8"/>
      <c r="JEP836" s="8"/>
      <c r="JEQ836" s="8"/>
      <c r="JER836" s="8"/>
      <c r="JES836" s="8"/>
      <c r="JET836" s="8"/>
      <c r="JEU836" s="8"/>
      <c r="JEV836" s="8"/>
      <c r="JEW836" s="8"/>
      <c r="JEX836" s="8"/>
      <c r="JEY836" s="8"/>
      <c r="JEZ836" s="8"/>
      <c r="JFA836" s="8"/>
      <c r="JFB836" s="8"/>
      <c r="JFC836" s="8"/>
      <c r="JFD836" s="8"/>
      <c r="JFE836" s="8"/>
      <c r="JFF836" s="8"/>
      <c r="JFG836" s="8"/>
      <c r="JFH836" s="8"/>
      <c r="JFI836" s="8"/>
      <c r="JFJ836" s="8"/>
      <c r="JFK836" s="8"/>
      <c r="JFL836" s="8"/>
      <c r="JFM836" s="8"/>
      <c r="JFN836" s="8"/>
      <c r="JFO836" s="8"/>
      <c r="JFP836" s="8"/>
      <c r="JFQ836" s="8"/>
      <c r="JFR836" s="8"/>
      <c r="JFS836" s="8"/>
      <c r="JFT836" s="8"/>
      <c r="JFU836" s="8"/>
      <c r="JFV836" s="8"/>
      <c r="JFW836" s="8"/>
      <c r="JFX836" s="8"/>
      <c r="JFY836" s="8"/>
      <c r="JFZ836" s="8"/>
      <c r="JGA836" s="8"/>
      <c r="JGB836" s="8"/>
      <c r="JGC836" s="8"/>
      <c r="JGD836" s="8"/>
      <c r="JGE836" s="8"/>
      <c r="JGF836" s="8"/>
      <c r="JGG836" s="8"/>
      <c r="JGH836" s="8"/>
      <c r="JGI836" s="8"/>
      <c r="JGJ836" s="8"/>
      <c r="JGK836" s="8"/>
      <c r="JGL836" s="8"/>
      <c r="JGM836" s="8"/>
      <c r="JGN836" s="8"/>
      <c r="JGO836" s="8"/>
      <c r="JGP836" s="8"/>
      <c r="JGQ836" s="8"/>
      <c r="JGR836" s="8"/>
      <c r="JGS836" s="8"/>
      <c r="JGT836" s="8"/>
      <c r="JGU836" s="8"/>
      <c r="JGV836" s="8"/>
      <c r="JGW836" s="8"/>
      <c r="JGX836" s="8"/>
      <c r="JGY836" s="8"/>
      <c r="JGZ836" s="8"/>
      <c r="JHA836" s="8"/>
      <c r="JHB836" s="8"/>
      <c r="JHC836" s="8"/>
      <c r="JHD836" s="8"/>
      <c r="JHE836" s="8"/>
      <c r="JHF836" s="8"/>
      <c r="JHG836" s="8"/>
      <c r="JHH836" s="8"/>
      <c r="JHI836" s="8"/>
      <c r="JHJ836" s="8"/>
      <c r="JHK836" s="8"/>
      <c r="JHL836" s="8"/>
      <c r="JHM836" s="8"/>
      <c r="JHN836" s="8"/>
      <c r="JHO836" s="8"/>
      <c r="JHP836" s="8"/>
      <c r="JHQ836" s="8"/>
      <c r="JHR836" s="8"/>
      <c r="JHS836" s="8"/>
      <c r="JHT836" s="8"/>
      <c r="JHU836" s="8"/>
      <c r="JHV836" s="8"/>
      <c r="JHW836" s="8"/>
      <c r="JHX836" s="8"/>
      <c r="JHY836" s="8"/>
      <c r="JHZ836" s="8"/>
      <c r="JIA836" s="8"/>
      <c r="JIB836" s="8"/>
      <c r="JIC836" s="8"/>
      <c r="JID836" s="8"/>
      <c r="JIE836" s="8"/>
      <c r="JIF836" s="8"/>
      <c r="JIG836" s="8"/>
      <c r="JIH836" s="8"/>
      <c r="JII836" s="8"/>
      <c r="JIJ836" s="8"/>
      <c r="JIK836" s="8"/>
      <c r="JIL836" s="8"/>
      <c r="JIM836" s="8"/>
      <c r="JIN836" s="8"/>
      <c r="JIO836" s="8"/>
      <c r="JIP836" s="8"/>
      <c r="JIQ836" s="8"/>
      <c r="JIR836" s="8"/>
      <c r="JIS836" s="8"/>
      <c r="JIT836" s="8"/>
      <c r="JIU836" s="8"/>
      <c r="JIV836" s="8"/>
      <c r="JIW836" s="8"/>
      <c r="JIX836" s="8"/>
      <c r="JIY836" s="8"/>
      <c r="JIZ836" s="8"/>
      <c r="JJA836" s="8"/>
      <c r="JJB836" s="8"/>
      <c r="JJC836" s="8"/>
      <c r="JJD836" s="8"/>
      <c r="JJE836" s="8"/>
      <c r="JJF836" s="8"/>
      <c r="JJG836" s="8"/>
      <c r="JJH836" s="8"/>
      <c r="JJI836" s="8"/>
      <c r="JJJ836" s="8"/>
      <c r="JJK836" s="8"/>
      <c r="JJL836" s="8"/>
      <c r="JJM836" s="8"/>
      <c r="JJN836" s="8"/>
      <c r="JJO836" s="8"/>
      <c r="JJP836" s="8"/>
      <c r="JJQ836" s="8"/>
      <c r="JJR836" s="8"/>
      <c r="JJS836" s="8"/>
      <c r="JJT836" s="8"/>
      <c r="JJU836" s="8"/>
      <c r="JJV836" s="8"/>
      <c r="JJW836" s="8"/>
      <c r="JJX836" s="8"/>
      <c r="JJY836" s="8"/>
      <c r="JJZ836" s="8"/>
      <c r="JKA836" s="8"/>
      <c r="JKB836" s="8"/>
      <c r="JKC836" s="8"/>
      <c r="JKD836" s="8"/>
      <c r="JKE836" s="8"/>
      <c r="JKF836" s="8"/>
      <c r="JKG836" s="8"/>
      <c r="JKH836" s="8"/>
      <c r="JKI836" s="8"/>
      <c r="JKJ836" s="8"/>
      <c r="JKK836" s="8"/>
      <c r="JKL836" s="8"/>
      <c r="JKM836" s="8"/>
      <c r="JKN836" s="8"/>
      <c r="JKO836" s="8"/>
      <c r="JKP836" s="8"/>
      <c r="JKQ836" s="8"/>
      <c r="JKR836" s="8"/>
      <c r="JKS836" s="8"/>
      <c r="JKT836" s="8"/>
      <c r="JKU836" s="8"/>
      <c r="JKV836" s="8"/>
      <c r="JKW836" s="8"/>
      <c r="JKX836" s="8"/>
      <c r="JKY836" s="8"/>
      <c r="JKZ836" s="8"/>
      <c r="JLA836" s="8"/>
      <c r="JLB836" s="8"/>
      <c r="JLC836" s="8"/>
      <c r="JLD836" s="8"/>
      <c r="JLE836" s="8"/>
      <c r="JLF836" s="8"/>
      <c r="JLG836" s="8"/>
      <c r="JLH836" s="8"/>
      <c r="JLI836" s="8"/>
      <c r="JLJ836" s="8"/>
      <c r="JLK836" s="8"/>
      <c r="JLL836" s="8"/>
      <c r="JLM836" s="8"/>
      <c r="JLN836" s="8"/>
      <c r="JLO836" s="8"/>
      <c r="JLP836" s="8"/>
      <c r="JLQ836" s="8"/>
      <c r="JLR836" s="8"/>
      <c r="JLS836" s="8"/>
      <c r="JLT836" s="8"/>
      <c r="JLU836" s="8"/>
      <c r="JLV836" s="8"/>
      <c r="JLW836" s="8"/>
      <c r="JLX836" s="8"/>
      <c r="JLY836" s="8"/>
      <c r="JLZ836" s="8"/>
      <c r="JMA836" s="8"/>
      <c r="JMB836" s="8"/>
      <c r="JMC836" s="8"/>
      <c r="JMD836" s="8"/>
      <c r="JME836" s="8"/>
      <c r="JMF836" s="8"/>
      <c r="JMG836" s="8"/>
      <c r="JMH836" s="8"/>
      <c r="JMI836" s="8"/>
      <c r="JMJ836" s="8"/>
      <c r="JMK836" s="8"/>
      <c r="JML836" s="8"/>
      <c r="JMM836" s="8"/>
      <c r="JMN836" s="8"/>
      <c r="JMO836" s="8"/>
      <c r="JMP836" s="8"/>
      <c r="JMQ836" s="8"/>
      <c r="JMR836" s="8"/>
      <c r="JMS836" s="8"/>
      <c r="JMT836" s="8"/>
      <c r="JMU836" s="8"/>
      <c r="JMV836" s="8"/>
      <c r="JMW836" s="8"/>
      <c r="JMX836" s="8"/>
      <c r="JMY836" s="8"/>
      <c r="JMZ836" s="8"/>
      <c r="JNA836" s="8"/>
      <c r="JNB836" s="8"/>
      <c r="JNC836" s="8"/>
      <c r="JND836" s="8"/>
      <c r="JNE836" s="8"/>
      <c r="JNF836" s="8"/>
      <c r="JNG836" s="8"/>
      <c r="JNH836" s="8"/>
      <c r="JNI836" s="8"/>
      <c r="JNJ836" s="8"/>
      <c r="JNK836" s="8"/>
      <c r="JNL836" s="8"/>
      <c r="JNM836" s="8"/>
      <c r="JNN836" s="8"/>
      <c r="JNO836" s="8"/>
      <c r="JNP836" s="8"/>
      <c r="JNQ836" s="8"/>
      <c r="JNR836" s="8"/>
      <c r="JNS836" s="8"/>
      <c r="JNT836" s="8"/>
      <c r="JNU836" s="8"/>
      <c r="JNV836" s="8"/>
      <c r="JNW836" s="8"/>
      <c r="JNX836" s="8"/>
      <c r="JNY836" s="8"/>
      <c r="JNZ836" s="8"/>
      <c r="JOA836" s="8"/>
      <c r="JOB836" s="8"/>
      <c r="JOC836" s="8"/>
      <c r="JOD836" s="8"/>
      <c r="JOE836" s="8"/>
      <c r="JOF836" s="8"/>
      <c r="JOG836" s="8"/>
      <c r="JOH836" s="8"/>
      <c r="JOI836" s="8"/>
      <c r="JOJ836" s="8"/>
      <c r="JOK836" s="8"/>
      <c r="JOL836" s="8"/>
      <c r="JOM836" s="8"/>
      <c r="JON836" s="8"/>
      <c r="JOO836" s="8"/>
      <c r="JOP836" s="8"/>
      <c r="JOQ836" s="8"/>
      <c r="JOR836" s="8"/>
      <c r="JOS836" s="8"/>
      <c r="JOT836" s="8"/>
      <c r="JOU836" s="8"/>
      <c r="JOV836" s="8"/>
      <c r="JOW836" s="8"/>
      <c r="JOX836" s="8"/>
      <c r="JOY836" s="8"/>
      <c r="JOZ836" s="8"/>
      <c r="JPA836" s="8"/>
      <c r="JPB836" s="8"/>
      <c r="JPC836" s="8"/>
      <c r="JPD836" s="8"/>
      <c r="JPE836" s="8"/>
      <c r="JPF836" s="8"/>
      <c r="JPG836" s="8"/>
      <c r="JPH836" s="8"/>
      <c r="JPI836" s="8"/>
      <c r="JPJ836" s="8"/>
      <c r="JPK836" s="8"/>
      <c r="JPL836" s="8"/>
      <c r="JPM836" s="8"/>
      <c r="JPN836" s="8"/>
      <c r="JPO836" s="8"/>
      <c r="JPP836" s="8"/>
      <c r="JPQ836" s="8"/>
      <c r="JPR836" s="8"/>
      <c r="JPS836" s="8"/>
      <c r="JPT836" s="8"/>
      <c r="JPU836" s="8"/>
      <c r="JPV836" s="8"/>
      <c r="JPW836" s="8"/>
      <c r="JPX836" s="8"/>
      <c r="JPY836" s="8"/>
      <c r="JPZ836" s="8"/>
      <c r="JQA836" s="8"/>
      <c r="JQB836" s="8"/>
      <c r="JQC836" s="8"/>
      <c r="JQD836" s="8"/>
      <c r="JQE836" s="8"/>
      <c r="JQF836" s="8"/>
      <c r="JQG836" s="8"/>
      <c r="JQH836" s="8"/>
      <c r="JQI836" s="8"/>
      <c r="JQJ836" s="8"/>
      <c r="JQK836" s="8"/>
      <c r="JQL836" s="8"/>
      <c r="JQM836" s="8"/>
      <c r="JQN836" s="8"/>
      <c r="JQO836" s="8"/>
      <c r="JQP836" s="8"/>
      <c r="JQQ836" s="8"/>
      <c r="JQR836" s="8"/>
      <c r="JQS836" s="8"/>
      <c r="JQT836" s="8"/>
      <c r="JQU836" s="8"/>
      <c r="JQV836" s="8"/>
      <c r="JQW836" s="8"/>
      <c r="JQX836" s="8"/>
      <c r="JQY836" s="8"/>
      <c r="JQZ836" s="8"/>
      <c r="JRA836" s="8"/>
      <c r="JRB836" s="8"/>
      <c r="JRC836" s="8"/>
      <c r="JRD836" s="8"/>
      <c r="JRE836" s="8"/>
      <c r="JRF836" s="8"/>
      <c r="JRG836" s="8"/>
      <c r="JRH836" s="8"/>
      <c r="JRI836" s="8"/>
      <c r="JRJ836" s="8"/>
      <c r="JRK836" s="8"/>
      <c r="JRL836" s="8"/>
      <c r="JRM836" s="8"/>
      <c r="JRN836" s="8"/>
      <c r="JRO836" s="8"/>
      <c r="JRP836" s="8"/>
      <c r="JRQ836" s="8"/>
      <c r="JRR836" s="8"/>
      <c r="JRS836" s="8"/>
      <c r="JRT836" s="8"/>
      <c r="JRU836" s="8"/>
      <c r="JRV836" s="8"/>
      <c r="JRW836" s="8"/>
      <c r="JRX836" s="8"/>
      <c r="JRY836" s="8"/>
      <c r="JRZ836" s="8"/>
      <c r="JSA836" s="8"/>
      <c r="JSB836" s="8"/>
      <c r="JSC836" s="8"/>
      <c r="JSD836" s="8"/>
      <c r="JSE836" s="8"/>
      <c r="JSF836" s="8"/>
      <c r="JSG836" s="8"/>
      <c r="JSH836" s="8"/>
      <c r="JSI836" s="8"/>
      <c r="JSJ836" s="8"/>
      <c r="JSK836" s="8"/>
      <c r="JSL836" s="8"/>
      <c r="JSM836" s="8"/>
      <c r="JSN836" s="8"/>
      <c r="JSO836" s="8"/>
      <c r="JSP836" s="8"/>
      <c r="JSQ836" s="8"/>
      <c r="JSR836" s="8"/>
      <c r="JSS836" s="8"/>
      <c r="JST836" s="8"/>
      <c r="JSU836" s="8"/>
      <c r="JSV836" s="8"/>
      <c r="JSW836" s="8"/>
      <c r="JSX836" s="8"/>
      <c r="JSY836" s="8"/>
      <c r="JSZ836" s="8"/>
      <c r="JTA836" s="8"/>
      <c r="JTB836" s="8"/>
      <c r="JTC836" s="8"/>
      <c r="JTD836" s="8"/>
      <c r="JTE836" s="8"/>
      <c r="JTF836" s="8"/>
      <c r="JTG836" s="8"/>
      <c r="JTH836" s="8"/>
      <c r="JTI836" s="8"/>
      <c r="JTJ836" s="8"/>
      <c r="JTK836" s="8"/>
      <c r="JTL836" s="8"/>
      <c r="JTM836" s="8"/>
      <c r="JTN836" s="8"/>
      <c r="JTO836" s="8"/>
      <c r="JTP836" s="8"/>
      <c r="JTQ836" s="8"/>
      <c r="JTR836" s="8"/>
      <c r="JTS836" s="8"/>
      <c r="JTT836" s="8"/>
      <c r="JTU836" s="8"/>
      <c r="JTV836" s="8"/>
      <c r="JTW836" s="8"/>
      <c r="JTX836" s="8"/>
      <c r="JTY836" s="8"/>
      <c r="JTZ836" s="8"/>
      <c r="JUA836" s="8"/>
      <c r="JUB836" s="8"/>
      <c r="JUC836" s="8"/>
      <c r="JUD836" s="8"/>
      <c r="JUE836" s="8"/>
      <c r="JUF836" s="8"/>
      <c r="JUG836" s="8"/>
      <c r="JUH836" s="8"/>
      <c r="JUI836" s="8"/>
      <c r="JUJ836" s="8"/>
      <c r="JUK836" s="8"/>
      <c r="JUL836" s="8"/>
      <c r="JUM836" s="8"/>
      <c r="JUN836" s="8"/>
      <c r="JUO836" s="8"/>
      <c r="JUP836" s="8"/>
      <c r="JUQ836" s="8"/>
      <c r="JUR836" s="8"/>
      <c r="JUS836" s="8"/>
      <c r="JUT836" s="8"/>
      <c r="JUU836" s="8"/>
      <c r="JUV836" s="8"/>
      <c r="JUW836" s="8"/>
      <c r="JUX836" s="8"/>
      <c r="JUY836" s="8"/>
      <c r="JUZ836" s="8"/>
      <c r="JVA836" s="8"/>
      <c r="JVB836" s="8"/>
      <c r="JVC836" s="8"/>
      <c r="JVD836" s="8"/>
      <c r="JVE836" s="8"/>
      <c r="JVF836" s="8"/>
      <c r="JVG836" s="8"/>
      <c r="JVH836" s="8"/>
      <c r="JVI836" s="8"/>
      <c r="JVJ836" s="8"/>
      <c r="JVK836" s="8"/>
      <c r="JVL836" s="8"/>
      <c r="JVM836" s="8"/>
      <c r="JVN836" s="8"/>
      <c r="JVO836" s="8"/>
      <c r="JVP836" s="8"/>
      <c r="JVQ836" s="8"/>
      <c r="JVR836" s="8"/>
      <c r="JVS836" s="8"/>
      <c r="JVT836" s="8"/>
      <c r="JVU836" s="8"/>
      <c r="JVV836" s="8"/>
      <c r="JVW836" s="8"/>
      <c r="JVX836" s="8"/>
      <c r="JVY836" s="8"/>
      <c r="JVZ836" s="8"/>
      <c r="JWA836" s="8"/>
      <c r="JWB836" s="8"/>
      <c r="JWC836" s="8"/>
      <c r="JWD836" s="8"/>
      <c r="JWE836" s="8"/>
      <c r="JWF836" s="8"/>
      <c r="JWG836" s="8"/>
      <c r="JWH836" s="8"/>
      <c r="JWI836" s="8"/>
      <c r="JWJ836" s="8"/>
      <c r="JWK836" s="8"/>
      <c r="JWL836" s="8"/>
      <c r="JWM836" s="8"/>
      <c r="JWN836" s="8"/>
      <c r="JWO836" s="8"/>
      <c r="JWP836" s="8"/>
      <c r="JWQ836" s="8"/>
      <c r="JWR836" s="8"/>
      <c r="JWS836" s="8"/>
      <c r="JWT836" s="8"/>
      <c r="JWU836" s="8"/>
      <c r="JWV836" s="8"/>
      <c r="JWW836" s="8"/>
      <c r="JWX836" s="8"/>
      <c r="JWY836" s="8"/>
      <c r="JWZ836" s="8"/>
      <c r="JXA836" s="8"/>
      <c r="JXB836" s="8"/>
      <c r="JXC836" s="8"/>
      <c r="JXD836" s="8"/>
      <c r="JXE836" s="8"/>
      <c r="JXF836" s="8"/>
      <c r="JXG836" s="8"/>
      <c r="JXH836" s="8"/>
      <c r="JXI836" s="8"/>
      <c r="JXJ836" s="8"/>
      <c r="JXK836" s="8"/>
      <c r="JXL836" s="8"/>
      <c r="JXM836" s="8"/>
      <c r="JXN836" s="8"/>
      <c r="JXO836" s="8"/>
      <c r="JXP836" s="8"/>
      <c r="JXQ836" s="8"/>
      <c r="JXR836" s="8"/>
      <c r="JXS836" s="8"/>
      <c r="JXT836" s="8"/>
      <c r="JXU836" s="8"/>
      <c r="JXV836" s="8"/>
      <c r="JXW836" s="8"/>
      <c r="JXX836" s="8"/>
      <c r="JXY836" s="8"/>
      <c r="JXZ836" s="8"/>
      <c r="JYA836" s="8"/>
      <c r="JYB836" s="8"/>
      <c r="JYC836" s="8"/>
      <c r="JYD836" s="8"/>
      <c r="JYE836" s="8"/>
      <c r="JYF836" s="8"/>
      <c r="JYG836" s="8"/>
      <c r="JYH836" s="8"/>
      <c r="JYI836" s="8"/>
      <c r="JYJ836" s="8"/>
      <c r="JYK836" s="8"/>
      <c r="JYL836" s="8"/>
      <c r="JYM836" s="8"/>
      <c r="JYN836" s="8"/>
      <c r="JYO836" s="8"/>
      <c r="JYP836" s="8"/>
      <c r="JYQ836" s="8"/>
      <c r="JYR836" s="8"/>
      <c r="JYS836" s="8"/>
      <c r="JYT836" s="8"/>
      <c r="JYU836" s="8"/>
      <c r="JYV836" s="8"/>
      <c r="JYW836" s="8"/>
      <c r="JYX836" s="8"/>
      <c r="JYY836" s="8"/>
      <c r="JYZ836" s="8"/>
      <c r="JZA836" s="8"/>
      <c r="JZB836" s="8"/>
      <c r="JZC836" s="8"/>
      <c r="JZD836" s="8"/>
      <c r="JZE836" s="8"/>
      <c r="JZF836" s="8"/>
      <c r="JZG836" s="8"/>
      <c r="JZH836" s="8"/>
      <c r="JZI836" s="8"/>
      <c r="JZJ836" s="8"/>
      <c r="JZK836" s="8"/>
      <c r="JZL836" s="8"/>
      <c r="JZM836" s="8"/>
      <c r="JZN836" s="8"/>
      <c r="JZO836" s="8"/>
      <c r="JZP836" s="8"/>
      <c r="JZQ836" s="8"/>
      <c r="JZR836" s="8"/>
      <c r="JZS836" s="8"/>
      <c r="JZT836" s="8"/>
      <c r="JZU836" s="8"/>
      <c r="JZV836" s="8"/>
      <c r="JZW836" s="8"/>
      <c r="JZX836" s="8"/>
      <c r="JZY836" s="8"/>
      <c r="JZZ836" s="8"/>
      <c r="KAA836" s="8"/>
      <c r="KAB836" s="8"/>
      <c r="KAC836" s="8"/>
      <c r="KAD836" s="8"/>
      <c r="KAE836" s="8"/>
      <c r="KAF836" s="8"/>
      <c r="KAG836" s="8"/>
      <c r="KAH836" s="8"/>
      <c r="KAI836" s="8"/>
      <c r="KAJ836" s="8"/>
      <c r="KAK836" s="8"/>
      <c r="KAL836" s="8"/>
      <c r="KAM836" s="8"/>
      <c r="KAN836" s="8"/>
      <c r="KAO836" s="8"/>
      <c r="KAP836" s="8"/>
      <c r="KAQ836" s="8"/>
      <c r="KAR836" s="8"/>
      <c r="KAS836" s="8"/>
      <c r="KAT836" s="8"/>
      <c r="KAU836" s="8"/>
      <c r="KAV836" s="8"/>
      <c r="KAW836" s="8"/>
      <c r="KAX836" s="8"/>
      <c r="KAY836" s="8"/>
      <c r="KAZ836" s="8"/>
      <c r="KBA836" s="8"/>
      <c r="KBB836" s="8"/>
      <c r="KBC836" s="8"/>
      <c r="KBD836" s="8"/>
      <c r="KBE836" s="8"/>
      <c r="KBF836" s="8"/>
      <c r="KBG836" s="8"/>
      <c r="KBH836" s="8"/>
      <c r="KBI836" s="8"/>
      <c r="KBJ836" s="8"/>
      <c r="KBK836" s="8"/>
      <c r="KBL836" s="8"/>
      <c r="KBM836" s="8"/>
      <c r="KBN836" s="8"/>
      <c r="KBO836" s="8"/>
      <c r="KBP836" s="8"/>
      <c r="KBQ836" s="8"/>
      <c r="KBR836" s="8"/>
      <c r="KBS836" s="8"/>
      <c r="KBT836" s="8"/>
      <c r="KBU836" s="8"/>
      <c r="KBV836" s="8"/>
      <c r="KBW836" s="8"/>
      <c r="KBX836" s="8"/>
      <c r="KBY836" s="8"/>
      <c r="KBZ836" s="8"/>
      <c r="KCA836" s="8"/>
      <c r="KCB836" s="8"/>
      <c r="KCC836" s="8"/>
      <c r="KCD836" s="8"/>
      <c r="KCE836" s="8"/>
      <c r="KCF836" s="8"/>
      <c r="KCG836" s="8"/>
      <c r="KCH836" s="8"/>
      <c r="KCI836" s="8"/>
      <c r="KCJ836" s="8"/>
      <c r="KCK836" s="8"/>
      <c r="KCL836" s="8"/>
      <c r="KCM836" s="8"/>
      <c r="KCN836" s="8"/>
      <c r="KCO836" s="8"/>
      <c r="KCP836" s="8"/>
      <c r="KCQ836" s="8"/>
      <c r="KCR836" s="8"/>
      <c r="KCS836" s="8"/>
      <c r="KCT836" s="8"/>
      <c r="KCU836" s="8"/>
      <c r="KCV836" s="8"/>
      <c r="KCW836" s="8"/>
      <c r="KCX836" s="8"/>
      <c r="KCY836" s="8"/>
      <c r="KCZ836" s="8"/>
      <c r="KDA836" s="8"/>
      <c r="KDB836" s="8"/>
      <c r="KDC836" s="8"/>
      <c r="KDD836" s="8"/>
      <c r="KDE836" s="8"/>
      <c r="KDF836" s="8"/>
      <c r="KDG836" s="8"/>
      <c r="KDH836" s="8"/>
      <c r="KDI836" s="8"/>
      <c r="KDJ836" s="8"/>
      <c r="KDK836" s="8"/>
      <c r="KDL836" s="8"/>
      <c r="KDM836" s="8"/>
      <c r="KDN836" s="8"/>
      <c r="KDO836" s="8"/>
      <c r="KDP836" s="8"/>
      <c r="KDQ836" s="8"/>
      <c r="KDR836" s="8"/>
      <c r="KDS836" s="8"/>
      <c r="KDT836" s="8"/>
      <c r="KDU836" s="8"/>
      <c r="KDV836" s="8"/>
      <c r="KDW836" s="8"/>
      <c r="KDX836" s="8"/>
      <c r="KDY836" s="8"/>
      <c r="KDZ836" s="8"/>
      <c r="KEA836" s="8"/>
      <c r="KEB836" s="8"/>
      <c r="KEC836" s="8"/>
      <c r="KED836" s="8"/>
      <c r="KEE836" s="8"/>
      <c r="KEF836" s="8"/>
      <c r="KEG836" s="8"/>
      <c r="KEH836" s="8"/>
      <c r="KEI836" s="8"/>
      <c r="KEJ836" s="8"/>
      <c r="KEK836" s="8"/>
      <c r="KEL836" s="8"/>
      <c r="KEM836" s="8"/>
      <c r="KEN836" s="8"/>
      <c r="KEO836" s="8"/>
      <c r="KEP836" s="8"/>
      <c r="KEQ836" s="8"/>
      <c r="KER836" s="8"/>
      <c r="KES836" s="8"/>
      <c r="KET836" s="8"/>
      <c r="KEU836" s="8"/>
      <c r="KEV836" s="8"/>
      <c r="KEW836" s="8"/>
      <c r="KEX836" s="8"/>
      <c r="KEY836" s="8"/>
      <c r="KEZ836" s="8"/>
      <c r="KFA836" s="8"/>
      <c r="KFB836" s="8"/>
      <c r="KFC836" s="8"/>
      <c r="KFD836" s="8"/>
      <c r="KFE836" s="8"/>
      <c r="KFF836" s="8"/>
      <c r="KFG836" s="8"/>
      <c r="KFH836" s="8"/>
      <c r="KFI836" s="8"/>
      <c r="KFJ836" s="8"/>
      <c r="KFK836" s="8"/>
      <c r="KFL836" s="8"/>
      <c r="KFM836" s="8"/>
      <c r="KFN836" s="8"/>
      <c r="KFO836" s="8"/>
      <c r="KFP836" s="8"/>
      <c r="KFQ836" s="8"/>
      <c r="KFR836" s="8"/>
      <c r="KFS836" s="8"/>
      <c r="KFT836" s="8"/>
      <c r="KFU836" s="8"/>
      <c r="KFV836" s="8"/>
      <c r="KFW836" s="8"/>
      <c r="KFX836" s="8"/>
      <c r="KFY836" s="8"/>
      <c r="KFZ836" s="8"/>
      <c r="KGA836" s="8"/>
      <c r="KGB836" s="8"/>
      <c r="KGC836" s="8"/>
      <c r="KGD836" s="8"/>
      <c r="KGE836" s="8"/>
      <c r="KGF836" s="8"/>
      <c r="KGG836" s="8"/>
      <c r="KGH836" s="8"/>
      <c r="KGI836" s="8"/>
      <c r="KGJ836" s="8"/>
      <c r="KGK836" s="8"/>
      <c r="KGL836" s="8"/>
      <c r="KGM836" s="8"/>
      <c r="KGN836" s="8"/>
      <c r="KGO836" s="8"/>
      <c r="KGP836" s="8"/>
      <c r="KGQ836" s="8"/>
      <c r="KGR836" s="8"/>
      <c r="KGS836" s="8"/>
      <c r="KGT836" s="8"/>
      <c r="KGU836" s="8"/>
      <c r="KGV836" s="8"/>
      <c r="KGW836" s="8"/>
      <c r="KGX836" s="8"/>
      <c r="KGY836" s="8"/>
      <c r="KGZ836" s="8"/>
      <c r="KHA836" s="8"/>
      <c r="KHB836" s="8"/>
      <c r="KHC836" s="8"/>
      <c r="KHD836" s="8"/>
      <c r="KHE836" s="8"/>
      <c r="KHF836" s="8"/>
      <c r="KHG836" s="8"/>
      <c r="KHH836" s="8"/>
      <c r="KHI836" s="8"/>
      <c r="KHJ836" s="8"/>
      <c r="KHK836" s="8"/>
      <c r="KHL836" s="8"/>
      <c r="KHM836" s="8"/>
      <c r="KHN836" s="8"/>
      <c r="KHO836" s="8"/>
      <c r="KHP836" s="8"/>
      <c r="KHQ836" s="8"/>
      <c r="KHR836" s="8"/>
      <c r="KHS836" s="8"/>
      <c r="KHT836" s="8"/>
      <c r="KHU836" s="8"/>
      <c r="KHV836" s="8"/>
      <c r="KHW836" s="8"/>
      <c r="KHX836" s="8"/>
      <c r="KHY836" s="8"/>
      <c r="KHZ836" s="8"/>
      <c r="KIA836" s="8"/>
      <c r="KIB836" s="8"/>
      <c r="KIC836" s="8"/>
      <c r="KID836" s="8"/>
      <c r="KIE836" s="8"/>
      <c r="KIF836" s="8"/>
      <c r="KIG836" s="8"/>
      <c r="KIH836" s="8"/>
      <c r="KII836" s="8"/>
      <c r="KIJ836" s="8"/>
      <c r="KIK836" s="8"/>
      <c r="KIL836" s="8"/>
      <c r="KIM836" s="8"/>
      <c r="KIN836" s="8"/>
      <c r="KIO836" s="8"/>
      <c r="KIP836" s="8"/>
      <c r="KIQ836" s="8"/>
      <c r="KIR836" s="8"/>
      <c r="KIS836" s="8"/>
      <c r="KIT836" s="8"/>
      <c r="KIU836" s="8"/>
      <c r="KIV836" s="8"/>
      <c r="KIW836" s="8"/>
      <c r="KIX836" s="8"/>
      <c r="KIY836" s="8"/>
      <c r="KIZ836" s="8"/>
      <c r="KJA836" s="8"/>
      <c r="KJB836" s="8"/>
      <c r="KJC836" s="8"/>
      <c r="KJD836" s="8"/>
      <c r="KJE836" s="8"/>
      <c r="KJF836" s="8"/>
      <c r="KJG836" s="8"/>
      <c r="KJH836" s="8"/>
      <c r="KJI836" s="8"/>
      <c r="KJJ836" s="8"/>
      <c r="KJK836" s="8"/>
      <c r="KJL836" s="8"/>
      <c r="KJM836" s="8"/>
      <c r="KJN836" s="8"/>
      <c r="KJO836" s="8"/>
      <c r="KJP836" s="8"/>
      <c r="KJQ836" s="8"/>
      <c r="KJR836" s="8"/>
      <c r="KJS836" s="8"/>
      <c r="KJT836" s="8"/>
      <c r="KJU836" s="8"/>
      <c r="KJV836" s="8"/>
      <c r="KJW836" s="8"/>
      <c r="KJX836" s="8"/>
      <c r="KJY836" s="8"/>
      <c r="KJZ836" s="8"/>
      <c r="KKA836" s="8"/>
      <c r="KKB836" s="8"/>
      <c r="KKC836" s="8"/>
      <c r="KKD836" s="8"/>
      <c r="KKE836" s="8"/>
      <c r="KKF836" s="8"/>
      <c r="KKG836" s="8"/>
      <c r="KKH836" s="8"/>
      <c r="KKI836" s="8"/>
      <c r="KKJ836" s="8"/>
      <c r="KKK836" s="8"/>
      <c r="KKL836" s="8"/>
      <c r="KKM836" s="8"/>
      <c r="KKN836" s="8"/>
      <c r="KKO836" s="8"/>
      <c r="KKP836" s="8"/>
      <c r="KKQ836" s="8"/>
      <c r="KKR836" s="8"/>
      <c r="KKS836" s="8"/>
      <c r="KKT836" s="8"/>
      <c r="KKU836" s="8"/>
      <c r="KKV836" s="8"/>
      <c r="KKW836" s="8"/>
      <c r="KKX836" s="8"/>
      <c r="KKY836" s="8"/>
      <c r="KKZ836" s="8"/>
      <c r="KLA836" s="8"/>
      <c r="KLB836" s="8"/>
      <c r="KLC836" s="8"/>
      <c r="KLD836" s="8"/>
      <c r="KLE836" s="8"/>
      <c r="KLF836" s="8"/>
      <c r="KLG836" s="8"/>
      <c r="KLH836" s="8"/>
      <c r="KLI836" s="8"/>
      <c r="KLJ836" s="8"/>
      <c r="KLK836" s="8"/>
      <c r="KLL836" s="8"/>
      <c r="KLM836" s="8"/>
      <c r="KLN836" s="8"/>
      <c r="KLO836" s="8"/>
      <c r="KLP836" s="8"/>
      <c r="KLQ836" s="8"/>
      <c r="KLR836" s="8"/>
      <c r="KLS836" s="8"/>
      <c r="KLT836" s="8"/>
      <c r="KLU836" s="8"/>
      <c r="KLV836" s="8"/>
      <c r="KLW836" s="8"/>
      <c r="KLX836" s="8"/>
      <c r="KLY836" s="8"/>
      <c r="KLZ836" s="8"/>
      <c r="KMA836" s="8"/>
      <c r="KMB836" s="8"/>
      <c r="KMC836" s="8"/>
      <c r="KMD836" s="8"/>
      <c r="KME836" s="8"/>
      <c r="KMF836" s="8"/>
      <c r="KMG836" s="8"/>
      <c r="KMH836" s="8"/>
      <c r="KMI836" s="8"/>
      <c r="KMJ836" s="8"/>
      <c r="KMK836" s="8"/>
      <c r="KML836" s="8"/>
      <c r="KMM836" s="8"/>
      <c r="KMN836" s="8"/>
      <c r="KMO836" s="8"/>
      <c r="KMP836" s="8"/>
      <c r="KMQ836" s="8"/>
      <c r="KMR836" s="8"/>
      <c r="KMS836" s="8"/>
      <c r="KMT836" s="8"/>
      <c r="KMU836" s="8"/>
      <c r="KMV836" s="8"/>
      <c r="KMW836" s="8"/>
      <c r="KMX836" s="8"/>
      <c r="KMY836" s="8"/>
      <c r="KMZ836" s="8"/>
      <c r="KNA836" s="8"/>
      <c r="KNB836" s="8"/>
      <c r="KNC836" s="8"/>
      <c r="KND836" s="8"/>
      <c r="KNE836" s="8"/>
      <c r="KNF836" s="8"/>
      <c r="KNG836" s="8"/>
      <c r="KNH836" s="8"/>
      <c r="KNI836" s="8"/>
      <c r="KNJ836" s="8"/>
      <c r="KNK836" s="8"/>
      <c r="KNL836" s="8"/>
      <c r="KNM836" s="8"/>
      <c r="KNN836" s="8"/>
      <c r="KNO836" s="8"/>
      <c r="KNP836" s="8"/>
      <c r="KNQ836" s="8"/>
      <c r="KNR836" s="8"/>
      <c r="KNS836" s="8"/>
      <c r="KNT836" s="8"/>
      <c r="KNU836" s="8"/>
      <c r="KNV836" s="8"/>
      <c r="KNW836" s="8"/>
      <c r="KNX836" s="8"/>
      <c r="KNY836" s="8"/>
      <c r="KNZ836" s="8"/>
      <c r="KOA836" s="8"/>
      <c r="KOB836" s="8"/>
      <c r="KOC836" s="8"/>
      <c r="KOD836" s="8"/>
      <c r="KOE836" s="8"/>
      <c r="KOF836" s="8"/>
      <c r="KOG836" s="8"/>
      <c r="KOH836" s="8"/>
      <c r="KOI836" s="8"/>
      <c r="KOJ836" s="8"/>
      <c r="KOK836" s="8"/>
      <c r="KOL836" s="8"/>
      <c r="KOM836" s="8"/>
      <c r="KON836" s="8"/>
      <c r="KOO836" s="8"/>
      <c r="KOP836" s="8"/>
      <c r="KOQ836" s="8"/>
      <c r="KOR836" s="8"/>
      <c r="KOS836" s="8"/>
      <c r="KOT836" s="8"/>
      <c r="KOU836" s="8"/>
      <c r="KOV836" s="8"/>
      <c r="KOW836" s="8"/>
      <c r="KOX836" s="8"/>
      <c r="KOY836" s="8"/>
      <c r="KOZ836" s="8"/>
      <c r="KPA836" s="8"/>
      <c r="KPB836" s="8"/>
      <c r="KPC836" s="8"/>
      <c r="KPD836" s="8"/>
      <c r="KPE836" s="8"/>
      <c r="KPF836" s="8"/>
      <c r="KPG836" s="8"/>
      <c r="KPH836" s="8"/>
      <c r="KPI836" s="8"/>
      <c r="KPJ836" s="8"/>
      <c r="KPK836" s="8"/>
      <c r="KPL836" s="8"/>
      <c r="KPM836" s="8"/>
      <c r="KPN836" s="8"/>
      <c r="KPO836" s="8"/>
      <c r="KPP836" s="8"/>
      <c r="KPQ836" s="8"/>
      <c r="KPR836" s="8"/>
      <c r="KPS836" s="8"/>
      <c r="KPT836" s="8"/>
      <c r="KPU836" s="8"/>
      <c r="KPV836" s="8"/>
      <c r="KPW836" s="8"/>
      <c r="KPX836" s="8"/>
      <c r="KPY836" s="8"/>
      <c r="KPZ836" s="8"/>
      <c r="KQA836" s="8"/>
      <c r="KQB836" s="8"/>
      <c r="KQC836" s="8"/>
      <c r="KQD836" s="8"/>
      <c r="KQE836" s="8"/>
      <c r="KQF836" s="8"/>
      <c r="KQG836" s="8"/>
      <c r="KQH836" s="8"/>
      <c r="KQI836" s="8"/>
      <c r="KQJ836" s="8"/>
      <c r="KQK836" s="8"/>
      <c r="KQL836" s="8"/>
      <c r="KQM836" s="8"/>
      <c r="KQN836" s="8"/>
      <c r="KQO836" s="8"/>
      <c r="KQP836" s="8"/>
      <c r="KQQ836" s="8"/>
      <c r="KQR836" s="8"/>
      <c r="KQS836" s="8"/>
      <c r="KQT836" s="8"/>
      <c r="KQU836" s="8"/>
      <c r="KQV836" s="8"/>
      <c r="KQW836" s="8"/>
      <c r="KQX836" s="8"/>
      <c r="KQY836" s="8"/>
      <c r="KQZ836" s="8"/>
      <c r="KRA836" s="8"/>
      <c r="KRB836" s="8"/>
      <c r="KRC836" s="8"/>
      <c r="KRD836" s="8"/>
      <c r="KRE836" s="8"/>
      <c r="KRF836" s="8"/>
      <c r="KRG836" s="8"/>
      <c r="KRH836" s="8"/>
      <c r="KRI836" s="8"/>
      <c r="KRJ836" s="8"/>
      <c r="KRK836" s="8"/>
      <c r="KRL836" s="8"/>
      <c r="KRM836" s="8"/>
      <c r="KRN836" s="8"/>
      <c r="KRO836" s="8"/>
      <c r="KRP836" s="8"/>
      <c r="KRQ836" s="8"/>
      <c r="KRR836" s="8"/>
      <c r="KRS836" s="8"/>
      <c r="KRT836" s="8"/>
      <c r="KRU836" s="8"/>
      <c r="KRV836" s="8"/>
      <c r="KRW836" s="8"/>
      <c r="KRX836" s="8"/>
      <c r="KRY836" s="8"/>
      <c r="KRZ836" s="8"/>
      <c r="KSA836" s="8"/>
      <c r="KSB836" s="8"/>
      <c r="KSC836" s="8"/>
      <c r="KSD836" s="8"/>
      <c r="KSE836" s="8"/>
      <c r="KSF836" s="8"/>
      <c r="KSG836" s="8"/>
      <c r="KSH836" s="8"/>
      <c r="KSI836" s="8"/>
      <c r="KSJ836" s="8"/>
      <c r="KSK836" s="8"/>
      <c r="KSL836" s="8"/>
      <c r="KSM836" s="8"/>
      <c r="KSN836" s="8"/>
      <c r="KSO836" s="8"/>
      <c r="KSP836" s="8"/>
      <c r="KSQ836" s="8"/>
      <c r="KSR836" s="8"/>
      <c r="KSS836" s="8"/>
      <c r="KST836" s="8"/>
      <c r="KSU836" s="8"/>
      <c r="KSV836" s="8"/>
      <c r="KSW836" s="8"/>
      <c r="KSX836" s="8"/>
      <c r="KSY836" s="8"/>
      <c r="KSZ836" s="8"/>
      <c r="KTA836" s="8"/>
      <c r="KTB836" s="8"/>
      <c r="KTC836" s="8"/>
      <c r="KTD836" s="8"/>
      <c r="KTE836" s="8"/>
      <c r="KTF836" s="8"/>
      <c r="KTG836" s="8"/>
      <c r="KTH836" s="8"/>
      <c r="KTI836" s="8"/>
      <c r="KTJ836" s="8"/>
      <c r="KTK836" s="8"/>
      <c r="KTL836" s="8"/>
      <c r="KTM836" s="8"/>
      <c r="KTN836" s="8"/>
      <c r="KTO836" s="8"/>
      <c r="KTP836" s="8"/>
      <c r="KTQ836" s="8"/>
      <c r="KTR836" s="8"/>
      <c r="KTS836" s="8"/>
      <c r="KTT836" s="8"/>
      <c r="KTU836" s="8"/>
      <c r="KTV836" s="8"/>
      <c r="KTW836" s="8"/>
      <c r="KTX836" s="8"/>
      <c r="KTY836" s="8"/>
      <c r="KTZ836" s="8"/>
      <c r="KUA836" s="8"/>
      <c r="KUB836" s="8"/>
      <c r="KUC836" s="8"/>
      <c r="KUD836" s="8"/>
      <c r="KUE836" s="8"/>
      <c r="KUF836" s="8"/>
      <c r="KUG836" s="8"/>
      <c r="KUH836" s="8"/>
      <c r="KUI836" s="8"/>
      <c r="KUJ836" s="8"/>
      <c r="KUK836" s="8"/>
      <c r="KUL836" s="8"/>
      <c r="KUM836" s="8"/>
      <c r="KUN836" s="8"/>
      <c r="KUO836" s="8"/>
      <c r="KUP836" s="8"/>
      <c r="KUQ836" s="8"/>
      <c r="KUR836" s="8"/>
      <c r="KUS836" s="8"/>
      <c r="KUT836" s="8"/>
      <c r="KUU836" s="8"/>
      <c r="KUV836" s="8"/>
      <c r="KUW836" s="8"/>
      <c r="KUX836" s="8"/>
      <c r="KUY836" s="8"/>
      <c r="KUZ836" s="8"/>
      <c r="KVA836" s="8"/>
      <c r="KVB836" s="8"/>
      <c r="KVC836" s="8"/>
      <c r="KVD836" s="8"/>
      <c r="KVE836" s="8"/>
      <c r="KVF836" s="8"/>
      <c r="KVG836" s="8"/>
      <c r="KVH836" s="8"/>
      <c r="KVI836" s="8"/>
      <c r="KVJ836" s="8"/>
      <c r="KVK836" s="8"/>
      <c r="KVL836" s="8"/>
      <c r="KVM836" s="8"/>
      <c r="KVN836" s="8"/>
      <c r="KVO836" s="8"/>
      <c r="KVP836" s="8"/>
      <c r="KVQ836" s="8"/>
      <c r="KVR836" s="8"/>
      <c r="KVS836" s="8"/>
      <c r="KVT836" s="8"/>
      <c r="KVU836" s="8"/>
      <c r="KVV836" s="8"/>
      <c r="KVW836" s="8"/>
      <c r="KVX836" s="8"/>
      <c r="KVY836" s="8"/>
      <c r="KVZ836" s="8"/>
      <c r="KWA836" s="8"/>
      <c r="KWB836" s="8"/>
      <c r="KWC836" s="8"/>
      <c r="KWD836" s="8"/>
      <c r="KWE836" s="8"/>
      <c r="KWF836" s="8"/>
      <c r="KWG836" s="8"/>
      <c r="KWH836" s="8"/>
      <c r="KWI836" s="8"/>
      <c r="KWJ836" s="8"/>
      <c r="KWK836" s="8"/>
      <c r="KWL836" s="8"/>
      <c r="KWM836" s="8"/>
      <c r="KWN836" s="8"/>
      <c r="KWO836" s="8"/>
      <c r="KWP836" s="8"/>
      <c r="KWQ836" s="8"/>
      <c r="KWR836" s="8"/>
      <c r="KWS836" s="8"/>
      <c r="KWT836" s="8"/>
      <c r="KWU836" s="8"/>
      <c r="KWV836" s="8"/>
      <c r="KWW836" s="8"/>
      <c r="KWX836" s="8"/>
      <c r="KWY836" s="8"/>
      <c r="KWZ836" s="8"/>
      <c r="KXA836" s="8"/>
      <c r="KXB836" s="8"/>
      <c r="KXC836" s="8"/>
      <c r="KXD836" s="8"/>
      <c r="KXE836" s="8"/>
      <c r="KXF836" s="8"/>
      <c r="KXG836" s="8"/>
      <c r="KXH836" s="8"/>
      <c r="KXI836" s="8"/>
      <c r="KXJ836" s="8"/>
      <c r="KXK836" s="8"/>
      <c r="KXL836" s="8"/>
      <c r="KXM836" s="8"/>
      <c r="KXN836" s="8"/>
      <c r="KXO836" s="8"/>
      <c r="KXP836" s="8"/>
      <c r="KXQ836" s="8"/>
      <c r="KXR836" s="8"/>
      <c r="KXS836" s="8"/>
      <c r="KXT836" s="8"/>
      <c r="KXU836" s="8"/>
      <c r="KXV836" s="8"/>
      <c r="KXW836" s="8"/>
      <c r="KXX836" s="8"/>
      <c r="KXY836" s="8"/>
      <c r="KXZ836" s="8"/>
      <c r="KYA836" s="8"/>
      <c r="KYB836" s="8"/>
      <c r="KYC836" s="8"/>
      <c r="KYD836" s="8"/>
      <c r="KYE836" s="8"/>
      <c r="KYF836" s="8"/>
      <c r="KYG836" s="8"/>
      <c r="KYH836" s="8"/>
      <c r="KYI836" s="8"/>
      <c r="KYJ836" s="8"/>
      <c r="KYK836" s="8"/>
      <c r="KYL836" s="8"/>
      <c r="KYM836" s="8"/>
      <c r="KYN836" s="8"/>
      <c r="KYO836" s="8"/>
      <c r="KYP836" s="8"/>
      <c r="KYQ836" s="8"/>
      <c r="KYR836" s="8"/>
      <c r="KYS836" s="8"/>
      <c r="KYT836" s="8"/>
      <c r="KYU836" s="8"/>
      <c r="KYV836" s="8"/>
      <c r="KYW836" s="8"/>
      <c r="KYX836" s="8"/>
      <c r="KYY836" s="8"/>
      <c r="KYZ836" s="8"/>
      <c r="KZA836" s="8"/>
      <c r="KZB836" s="8"/>
      <c r="KZC836" s="8"/>
      <c r="KZD836" s="8"/>
      <c r="KZE836" s="8"/>
      <c r="KZF836" s="8"/>
      <c r="KZG836" s="8"/>
      <c r="KZH836" s="8"/>
      <c r="KZI836" s="8"/>
      <c r="KZJ836" s="8"/>
      <c r="KZK836" s="8"/>
      <c r="KZL836" s="8"/>
      <c r="KZM836" s="8"/>
      <c r="KZN836" s="8"/>
      <c r="KZO836" s="8"/>
      <c r="KZP836" s="8"/>
      <c r="KZQ836" s="8"/>
      <c r="KZR836" s="8"/>
      <c r="KZS836" s="8"/>
      <c r="KZT836" s="8"/>
      <c r="KZU836" s="8"/>
      <c r="KZV836" s="8"/>
      <c r="KZW836" s="8"/>
      <c r="KZX836" s="8"/>
      <c r="KZY836" s="8"/>
      <c r="KZZ836" s="8"/>
      <c r="LAA836" s="8"/>
      <c r="LAB836" s="8"/>
      <c r="LAC836" s="8"/>
      <c r="LAD836" s="8"/>
      <c r="LAE836" s="8"/>
      <c r="LAF836" s="8"/>
      <c r="LAG836" s="8"/>
      <c r="LAH836" s="8"/>
      <c r="LAI836" s="8"/>
      <c r="LAJ836" s="8"/>
      <c r="LAK836" s="8"/>
      <c r="LAL836" s="8"/>
      <c r="LAM836" s="8"/>
      <c r="LAN836" s="8"/>
      <c r="LAO836" s="8"/>
      <c r="LAP836" s="8"/>
      <c r="LAQ836" s="8"/>
      <c r="LAR836" s="8"/>
      <c r="LAS836" s="8"/>
      <c r="LAT836" s="8"/>
      <c r="LAU836" s="8"/>
      <c r="LAV836" s="8"/>
      <c r="LAW836" s="8"/>
      <c r="LAX836" s="8"/>
      <c r="LAY836" s="8"/>
      <c r="LAZ836" s="8"/>
      <c r="LBA836" s="8"/>
      <c r="LBB836" s="8"/>
      <c r="LBC836" s="8"/>
      <c r="LBD836" s="8"/>
      <c r="LBE836" s="8"/>
      <c r="LBF836" s="8"/>
      <c r="LBG836" s="8"/>
      <c r="LBH836" s="8"/>
      <c r="LBI836" s="8"/>
      <c r="LBJ836" s="8"/>
      <c r="LBK836" s="8"/>
      <c r="LBL836" s="8"/>
      <c r="LBM836" s="8"/>
      <c r="LBN836" s="8"/>
      <c r="LBO836" s="8"/>
      <c r="LBP836" s="8"/>
      <c r="LBQ836" s="8"/>
      <c r="LBR836" s="8"/>
      <c r="LBS836" s="8"/>
      <c r="LBT836" s="8"/>
      <c r="LBU836" s="8"/>
      <c r="LBV836" s="8"/>
      <c r="LBW836" s="8"/>
      <c r="LBX836" s="8"/>
      <c r="LBY836" s="8"/>
      <c r="LBZ836" s="8"/>
      <c r="LCA836" s="8"/>
      <c r="LCB836" s="8"/>
      <c r="LCC836" s="8"/>
      <c r="LCD836" s="8"/>
      <c r="LCE836" s="8"/>
      <c r="LCF836" s="8"/>
      <c r="LCG836" s="8"/>
      <c r="LCH836" s="8"/>
      <c r="LCI836" s="8"/>
      <c r="LCJ836" s="8"/>
      <c r="LCK836" s="8"/>
      <c r="LCL836" s="8"/>
      <c r="LCM836" s="8"/>
      <c r="LCN836" s="8"/>
      <c r="LCO836" s="8"/>
      <c r="LCP836" s="8"/>
      <c r="LCQ836" s="8"/>
      <c r="LCR836" s="8"/>
      <c r="LCS836" s="8"/>
      <c r="LCT836" s="8"/>
      <c r="LCU836" s="8"/>
      <c r="LCV836" s="8"/>
      <c r="LCW836" s="8"/>
      <c r="LCX836" s="8"/>
      <c r="LCY836" s="8"/>
      <c r="LCZ836" s="8"/>
      <c r="LDA836" s="8"/>
      <c r="LDB836" s="8"/>
      <c r="LDC836" s="8"/>
      <c r="LDD836" s="8"/>
      <c r="LDE836" s="8"/>
      <c r="LDF836" s="8"/>
      <c r="LDG836" s="8"/>
      <c r="LDH836" s="8"/>
      <c r="LDI836" s="8"/>
      <c r="LDJ836" s="8"/>
      <c r="LDK836" s="8"/>
      <c r="LDL836" s="8"/>
      <c r="LDM836" s="8"/>
      <c r="LDN836" s="8"/>
      <c r="LDO836" s="8"/>
      <c r="LDP836" s="8"/>
      <c r="LDQ836" s="8"/>
      <c r="LDR836" s="8"/>
      <c r="LDS836" s="8"/>
      <c r="LDT836" s="8"/>
      <c r="LDU836" s="8"/>
      <c r="LDV836" s="8"/>
      <c r="LDW836" s="8"/>
      <c r="LDX836" s="8"/>
      <c r="LDY836" s="8"/>
      <c r="LDZ836" s="8"/>
      <c r="LEA836" s="8"/>
      <c r="LEB836" s="8"/>
      <c r="LEC836" s="8"/>
      <c r="LED836" s="8"/>
      <c r="LEE836" s="8"/>
      <c r="LEF836" s="8"/>
      <c r="LEG836" s="8"/>
      <c r="LEH836" s="8"/>
      <c r="LEI836" s="8"/>
      <c r="LEJ836" s="8"/>
      <c r="LEK836" s="8"/>
      <c r="LEL836" s="8"/>
      <c r="LEM836" s="8"/>
      <c r="LEN836" s="8"/>
      <c r="LEO836" s="8"/>
      <c r="LEP836" s="8"/>
      <c r="LEQ836" s="8"/>
      <c r="LER836" s="8"/>
      <c r="LES836" s="8"/>
      <c r="LET836" s="8"/>
      <c r="LEU836" s="8"/>
      <c r="LEV836" s="8"/>
      <c r="LEW836" s="8"/>
      <c r="LEX836" s="8"/>
      <c r="LEY836" s="8"/>
      <c r="LEZ836" s="8"/>
      <c r="LFA836" s="8"/>
      <c r="LFB836" s="8"/>
      <c r="LFC836" s="8"/>
      <c r="LFD836" s="8"/>
      <c r="LFE836" s="8"/>
      <c r="LFF836" s="8"/>
      <c r="LFG836" s="8"/>
      <c r="LFH836" s="8"/>
      <c r="LFI836" s="8"/>
      <c r="LFJ836" s="8"/>
      <c r="LFK836" s="8"/>
      <c r="LFL836" s="8"/>
      <c r="LFM836" s="8"/>
      <c r="LFN836" s="8"/>
      <c r="LFO836" s="8"/>
      <c r="LFP836" s="8"/>
      <c r="LFQ836" s="8"/>
      <c r="LFR836" s="8"/>
      <c r="LFS836" s="8"/>
      <c r="LFT836" s="8"/>
      <c r="LFU836" s="8"/>
      <c r="LFV836" s="8"/>
      <c r="LFW836" s="8"/>
      <c r="LFX836" s="8"/>
      <c r="LFY836" s="8"/>
      <c r="LFZ836" s="8"/>
      <c r="LGA836" s="8"/>
      <c r="LGB836" s="8"/>
      <c r="LGC836" s="8"/>
      <c r="LGD836" s="8"/>
      <c r="LGE836" s="8"/>
      <c r="LGF836" s="8"/>
      <c r="LGG836" s="8"/>
      <c r="LGH836" s="8"/>
      <c r="LGI836" s="8"/>
      <c r="LGJ836" s="8"/>
      <c r="LGK836" s="8"/>
      <c r="LGL836" s="8"/>
      <c r="LGM836" s="8"/>
      <c r="LGN836" s="8"/>
      <c r="LGO836" s="8"/>
      <c r="LGP836" s="8"/>
      <c r="LGQ836" s="8"/>
      <c r="LGR836" s="8"/>
      <c r="LGS836" s="8"/>
      <c r="LGT836" s="8"/>
      <c r="LGU836" s="8"/>
      <c r="LGV836" s="8"/>
      <c r="LGW836" s="8"/>
      <c r="LGX836" s="8"/>
      <c r="LGY836" s="8"/>
      <c r="LGZ836" s="8"/>
      <c r="LHA836" s="8"/>
      <c r="LHB836" s="8"/>
      <c r="LHC836" s="8"/>
      <c r="LHD836" s="8"/>
      <c r="LHE836" s="8"/>
      <c r="LHF836" s="8"/>
      <c r="LHG836" s="8"/>
      <c r="LHH836" s="8"/>
      <c r="LHI836" s="8"/>
      <c r="LHJ836" s="8"/>
      <c r="LHK836" s="8"/>
      <c r="LHL836" s="8"/>
      <c r="LHM836" s="8"/>
      <c r="LHN836" s="8"/>
      <c r="LHO836" s="8"/>
      <c r="LHP836" s="8"/>
      <c r="LHQ836" s="8"/>
      <c r="LHR836" s="8"/>
      <c r="LHS836" s="8"/>
      <c r="LHT836" s="8"/>
      <c r="LHU836" s="8"/>
      <c r="LHV836" s="8"/>
      <c r="LHW836" s="8"/>
      <c r="LHX836" s="8"/>
      <c r="LHY836" s="8"/>
      <c r="LHZ836" s="8"/>
      <c r="LIA836" s="8"/>
      <c r="LIB836" s="8"/>
      <c r="LIC836" s="8"/>
      <c r="LID836" s="8"/>
      <c r="LIE836" s="8"/>
      <c r="LIF836" s="8"/>
      <c r="LIG836" s="8"/>
      <c r="LIH836" s="8"/>
      <c r="LII836" s="8"/>
      <c r="LIJ836" s="8"/>
      <c r="LIK836" s="8"/>
      <c r="LIL836" s="8"/>
      <c r="LIM836" s="8"/>
      <c r="LIN836" s="8"/>
      <c r="LIO836" s="8"/>
      <c r="LIP836" s="8"/>
      <c r="LIQ836" s="8"/>
      <c r="LIR836" s="8"/>
      <c r="LIS836" s="8"/>
      <c r="LIT836" s="8"/>
      <c r="LIU836" s="8"/>
      <c r="LIV836" s="8"/>
      <c r="LIW836" s="8"/>
      <c r="LIX836" s="8"/>
      <c r="LIY836" s="8"/>
      <c r="LIZ836" s="8"/>
      <c r="LJA836" s="8"/>
      <c r="LJB836" s="8"/>
      <c r="LJC836" s="8"/>
      <c r="LJD836" s="8"/>
      <c r="LJE836" s="8"/>
      <c r="LJF836" s="8"/>
      <c r="LJG836" s="8"/>
      <c r="LJH836" s="8"/>
      <c r="LJI836" s="8"/>
      <c r="LJJ836" s="8"/>
      <c r="LJK836" s="8"/>
      <c r="LJL836" s="8"/>
      <c r="LJM836" s="8"/>
      <c r="LJN836" s="8"/>
      <c r="LJO836" s="8"/>
      <c r="LJP836" s="8"/>
      <c r="LJQ836" s="8"/>
      <c r="LJR836" s="8"/>
      <c r="LJS836" s="8"/>
      <c r="LJT836" s="8"/>
      <c r="LJU836" s="8"/>
      <c r="LJV836" s="8"/>
      <c r="LJW836" s="8"/>
      <c r="LJX836" s="8"/>
      <c r="LJY836" s="8"/>
      <c r="LJZ836" s="8"/>
      <c r="LKA836" s="8"/>
      <c r="LKB836" s="8"/>
      <c r="LKC836" s="8"/>
      <c r="LKD836" s="8"/>
      <c r="LKE836" s="8"/>
      <c r="LKF836" s="8"/>
      <c r="LKG836" s="8"/>
      <c r="LKH836" s="8"/>
      <c r="LKI836" s="8"/>
      <c r="LKJ836" s="8"/>
      <c r="LKK836" s="8"/>
      <c r="LKL836" s="8"/>
      <c r="LKM836" s="8"/>
      <c r="LKN836" s="8"/>
      <c r="LKO836" s="8"/>
      <c r="LKP836" s="8"/>
      <c r="LKQ836" s="8"/>
      <c r="LKR836" s="8"/>
      <c r="LKS836" s="8"/>
      <c r="LKT836" s="8"/>
      <c r="LKU836" s="8"/>
      <c r="LKV836" s="8"/>
      <c r="LKW836" s="8"/>
      <c r="LKX836" s="8"/>
      <c r="LKY836" s="8"/>
      <c r="LKZ836" s="8"/>
      <c r="LLA836" s="8"/>
      <c r="LLB836" s="8"/>
      <c r="LLC836" s="8"/>
      <c r="LLD836" s="8"/>
      <c r="LLE836" s="8"/>
      <c r="LLF836" s="8"/>
      <c r="LLG836" s="8"/>
      <c r="LLH836" s="8"/>
      <c r="LLI836" s="8"/>
      <c r="LLJ836" s="8"/>
      <c r="LLK836" s="8"/>
      <c r="LLL836" s="8"/>
      <c r="LLM836" s="8"/>
      <c r="LLN836" s="8"/>
      <c r="LLO836" s="8"/>
      <c r="LLP836" s="8"/>
      <c r="LLQ836" s="8"/>
      <c r="LLR836" s="8"/>
      <c r="LLS836" s="8"/>
      <c r="LLT836" s="8"/>
      <c r="LLU836" s="8"/>
      <c r="LLV836" s="8"/>
      <c r="LLW836" s="8"/>
      <c r="LLX836" s="8"/>
      <c r="LLY836" s="8"/>
      <c r="LLZ836" s="8"/>
      <c r="LMA836" s="8"/>
      <c r="LMB836" s="8"/>
      <c r="LMC836" s="8"/>
      <c r="LMD836" s="8"/>
      <c r="LME836" s="8"/>
      <c r="LMF836" s="8"/>
      <c r="LMG836" s="8"/>
      <c r="LMH836" s="8"/>
      <c r="LMI836" s="8"/>
      <c r="LMJ836" s="8"/>
      <c r="LMK836" s="8"/>
      <c r="LML836" s="8"/>
      <c r="LMM836" s="8"/>
      <c r="LMN836" s="8"/>
      <c r="LMO836" s="8"/>
      <c r="LMP836" s="8"/>
      <c r="LMQ836" s="8"/>
      <c r="LMR836" s="8"/>
      <c r="LMS836" s="8"/>
      <c r="LMT836" s="8"/>
      <c r="LMU836" s="8"/>
      <c r="LMV836" s="8"/>
      <c r="LMW836" s="8"/>
      <c r="LMX836" s="8"/>
      <c r="LMY836" s="8"/>
      <c r="LMZ836" s="8"/>
      <c r="LNA836" s="8"/>
      <c r="LNB836" s="8"/>
      <c r="LNC836" s="8"/>
      <c r="LND836" s="8"/>
      <c r="LNE836" s="8"/>
      <c r="LNF836" s="8"/>
      <c r="LNG836" s="8"/>
      <c r="LNH836" s="8"/>
      <c r="LNI836" s="8"/>
      <c r="LNJ836" s="8"/>
      <c r="LNK836" s="8"/>
      <c r="LNL836" s="8"/>
      <c r="LNM836" s="8"/>
      <c r="LNN836" s="8"/>
      <c r="LNO836" s="8"/>
      <c r="LNP836" s="8"/>
      <c r="LNQ836" s="8"/>
      <c r="LNR836" s="8"/>
      <c r="LNS836" s="8"/>
      <c r="LNT836" s="8"/>
      <c r="LNU836" s="8"/>
      <c r="LNV836" s="8"/>
      <c r="LNW836" s="8"/>
      <c r="LNX836" s="8"/>
      <c r="LNY836" s="8"/>
      <c r="LNZ836" s="8"/>
      <c r="LOA836" s="8"/>
      <c r="LOB836" s="8"/>
      <c r="LOC836" s="8"/>
      <c r="LOD836" s="8"/>
      <c r="LOE836" s="8"/>
      <c r="LOF836" s="8"/>
      <c r="LOG836" s="8"/>
      <c r="LOH836" s="8"/>
      <c r="LOI836" s="8"/>
      <c r="LOJ836" s="8"/>
      <c r="LOK836" s="8"/>
      <c r="LOL836" s="8"/>
      <c r="LOM836" s="8"/>
      <c r="LON836" s="8"/>
      <c r="LOO836" s="8"/>
      <c r="LOP836" s="8"/>
      <c r="LOQ836" s="8"/>
      <c r="LOR836" s="8"/>
      <c r="LOS836" s="8"/>
      <c r="LOT836" s="8"/>
      <c r="LOU836" s="8"/>
      <c r="LOV836" s="8"/>
      <c r="LOW836" s="8"/>
      <c r="LOX836" s="8"/>
      <c r="LOY836" s="8"/>
      <c r="LOZ836" s="8"/>
      <c r="LPA836" s="8"/>
      <c r="LPB836" s="8"/>
      <c r="LPC836" s="8"/>
      <c r="LPD836" s="8"/>
      <c r="LPE836" s="8"/>
      <c r="LPF836" s="8"/>
      <c r="LPG836" s="8"/>
      <c r="LPH836" s="8"/>
      <c r="LPI836" s="8"/>
      <c r="LPJ836" s="8"/>
      <c r="LPK836" s="8"/>
      <c r="LPL836" s="8"/>
      <c r="LPM836" s="8"/>
      <c r="LPN836" s="8"/>
      <c r="LPO836" s="8"/>
      <c r="LPP836" s="8"/>
      <c r="LPQ836" s="8"/>
      <c r="LPR836" s="8"/>
      <c r="LPS836" s="8"/>
      <c r="LPT836" s="8"/>
      <c r="LPU836" s="8"/>
      <c r="LPV836" s="8"/>
      <c r="LPW836" s="8"/>
      <c r="LPX836" s="8"/>
      <c r="LPY836" s="8"/>
      <c r="LPZ836" s="8"/>
      <c r="LQA836" s="8"/>
      <c r="LQB836" s="8"/>
      <c r="LQC836" s="8"/>
      <c r="LQD836" s="8"/>
      <c r="LQE836" s="8"/>
      <c r="LQF836" s="8"/>
      <c r="LQG836" s="8"/>
      <c r="LQH836" s="8"/>
      <c r="LQI836" s="8"/>
      <c r="LQJ836" s="8"/>
      <c r="LQK836" s="8"/>
      <c r="LQL836" s="8"/>
      <c r="LQM836" s="8"/>
      <c r="LQN836" s="8"/>
      <c r="LQO836" s="8"/>
      <c r="LQP836" s="8"/>
      <c r="LQQ836" s="8"/>
      <c r="LQR836" s="8"/>
      <c r="LQS836" s="8"/>
      <c r="LQT836" s="8"/>
      <c r="LQU836" s="8"/>
      <c r="LQV836" s="8"/>
      <c r="LQW836" s="8"/>
      <c r="LQX836" s="8"/>
      <c r="LQY836" s="8"/>
      <c r="LQZ836" s="8"/>
      <c r="LRA836" s="8"/>
      <c r="LRB836" s="8"/>
      <c r="LRC836" s="8"/>
      <c r="LRD836" s="8"/>
      <c r="LRE836" s="8"/>
      <c r="LRF836" s="8"/>
      <c r="LRG836" s="8"/>
      <c r="LRH836" s="8"/>
      <c r="LRI836" s="8"/>
      <c r="LRJ836" s="8"/>
      <c r="LRK836" s="8"/>
      <c r="LRL836" s="8"/>
      <c r="LRM836" s="8"/>
      <c r="LRN836" s="8"/>
      <c r="LRO836" s="8"/>
      <c r="LRP836" s="8"/>
      <c r="LRQ836" s="8"/>
      <c r="LRR836" s="8"/>
      <c r="LRS836" s="8"/>
      <c r="LRT836" s="8"/>
      <c r="LRU836" s="8"/>
      <c r="LRV836" s="8"/>
      <c r="LRW836" s="8"/>
      <c r="LRX836" s="8"/>
      <c r="LRY836" s="8"/>
      <c r="LRZ836" s="8"/>
      <c r="LSA836" s="8"/>
      <c r="LSB836" s="8"/>
      <c r="LSC836" s="8"/>
      <c r="LSD836" s="8"/>
      <c r="LSE836" s="8"/>
      <c r="LSF836" s="8"/>
      <c r="LSG836" s="8"/>
      <c r="LSH836" s="8"/>
      <c r="LSI836" s="8"/>
      <c r="LSJ836" s="8"/>
      <c r="LSK836" s="8"/>
      <c r="LSL836" s="8"/>
      <c r="LSM836" s="8"/>
      <c r="LSN836" s="8"/>
      <c r="LSO836" s="8"/>
      <c r="LSP836" s="8"/>
      <c r="LSQ836" s="8"/>
      <c r="LSR836" s="8"/>
      <c r="LSS836" s="8"/>
      <c r="LST836" s="8"/>
      <c r="LSU836" s="8"/>
      <c r="LSV836" s="8"/>
      <c r="LSW836" s="8"/>
      <c r="LSX836" s="8"/>
      <c r="LSY836" s="8"/>
      <c r="LSZ836" s="8"/>
      <c r="LTA836" s="8"/>
      <c r="LTB836" s="8"/>
      <c r="LTC836" s="8"/>
      <c r="LTD836" s="8"/>
      <c r="LTE836" s="8"/>
      <c r="LTF836" s="8"/>
      <c r="LTG836" s="8"/>
      <c r="LTH836" s="8"/>
      <c r="LTI836" s="8"/>
      <c r="LTJ836" s="8"/>
      <c r="LTK836" s="8"/>
      <c r="LTL836" s="8"/>
      <c r="LTM836" s="8"/>
      <c r="LTN836" s="8"/>
      <c r="LTO836" s="8"/>
      <c r="LTP836" s="8"/>
      <c r="LTQ836" s="8"/>
      <c r="LTR836" s="8"/>
      <c r="LTS836" s="8"/>
      <c r="LTT836" s="8"/>
      <c r="LTU836" s="8"/>
      <c r="LTV836" s="8"/>
      <c r="LTW836" s="8"/>
      <c r="LTX836" s="8"/>
      <c r="LTY836" s="8"/>
      <c r="LTZ836" s="8"/>
      <c r="LUA836" s="8"/>
      <c r="LUB836" s="8"/>
      <c r="LUC836" s="8"/>
      <c r="LUD836" s="8"/>
      <c r="LUE836" s="8"/>
      <c r="LUF836" s="8"/>
      <c r="LUG836" s="8"/>
      <c r="LUH836" s="8"/>
      <c r="LUI836" s="8"/>
      <c r="LUJ836" s="8"/>
      <c r="LUK836" s="8"/>
      <c r="LUL836" s="8"/>
      <c r="LUM836" s="8"/>
      <c r="LUN836" s="8"/>
      <c r="LUO836" s="8"/>
      <c r="LUP836" s="8"/>
      <c r="LUQ836" s="8"/>
      <c r="LUR836" s="8"/>
      <c r="LUS836" s="8"/>
      <c r="LUT836" s="8"/>
      <c r="LUU836" s="8"/>
      <c r="LUV836" s="8"/>
      <c r="LUW836" s="8"/>
      <c r="LUX836" s="8"/>
      <c r="LUY836" s="8"/>
      <c r="LUZ836" s="8"/>
      <c r="LVA836" s="8"/>
      <c r="LVB836" s="8"/>
      <c r="LVC836" s="8"/>
      <c r="LVD836" s="8"/>
      <c r="LVE836" s="8"/>
      <c r="LVF836" s="8"/>
      <c r="LVG836" s="8"/>
      <c r="LVH836" s="8"/>
      <c r="LVI836" s="8"/>
      <c r="LVJ836" s="8"/>
      <c r="LVK836" s="8"/>
      <c r="LVL836" s="8"/>
      <c r="LVM836" s="8"/>
      <c r="LVN836" s="8"/>
      <c r="LVO836" s="8"/>
      <c r="LVP836" s="8"/>
      <c r="LVQ836" s="8"/>
      <c r="LVR836" s="8"/>
      <c r="LVS836" s="8"/>
      <c r="LVT836" s="8"/>
      <c r="LVU836" s="8"/>
      <c r="LVV836" s="8"/>
      <c r="LVW836" s="8"/>
      <c r="LVX836" s="8"/>
      <c r="LVY836" s="8"/>
      <c r="LVZ836" s="8"/>
      <c r="LWA836" s="8"/>
      <c r="LWB836" s="8"/>
      <c r="LWC836" s="8"/>
      <c r="LWD836" s="8"/>
      <c r="LWE836" s="8"/>
      <c r="LWF836" s="8"/>
      <c r="LWG836" s="8"/>
      <c r="LWH836" s="8"/>
      <c r="LWI836" s="8"/>
      <c r="LWJ836" s="8"/>
      <c r="LWK836" s="8"/>
      <c r="LWL836" s="8"/>
      <c r="LWM836" s="8"/>
      <c r="LWN836" s="8"/>
      <c r="LWO836" s="8"/>
      <c r="LWP836" s="8"/>
      <c r="LWQ836" s="8"/>
      <c r="LWR836" s="8"/>
      <c r="LWS836" s="8"/>
      <c r="LWT836" s="8"/>
      <c r="LWU836" s="8"/>
      <c r="LWV836" s="8"/>
      <c r="LWW836" s="8"/>
      <c r="LWX836" s="8"/>
      <c r="LWY836" s="8"/>
      <c r="LWZ836" s="8"/>
      <c r="LXA836" s="8"/>
      <c r="LXB836" s="8"/>
      <c r="LXC836" s="8"/>
      <c r="LXD836" s="8"/>
      <c r="LXE836" s="8"/>
      <c r="LXF836" s="8"/>
      <c r="LXG836" s="8"/>
      <c r="LXH836" s="8"/>
      <c r="LXI836" s="8"/>
      <c r="LXJ836" s="8"/>
      <c r="LXK836" s="8"/>
      <c r="LXL836" s="8"/>
      <c r="LXM836" s="8"/>
      <c r="LXN836" s="8"/>
      <c r="LXO836" s="8"/>
      <c r="LXP836" s="8"/>
      <c r="LXQ836" s="8"/>
      <c r="LXR836" s="8"/>
      <c r="LXS836" s="8"/>
      <c r="LXT836" s="8"/>
      <c r="LXU836" s="8"/>
      <c r="LXV836" s="8"/>
      <c r="LXW836" s="8"/>
      <c r="LXX836" s="8"/>
      <c r="LXY836" s="8"/>
      <c r="LXZ836" s="8"/>
      <c r="LYA836" s="8"/>
      <c r="LYB836" s="8"/>
      <c r="LYC836" s="8"/>
      <c r="LYD836" s="8"/>
      <c r="LYE836" s="8"/>
      <c r="LYF836" s="8"/>
      <c r="LYG836" s="8"/>
      <c r="LYH836" s="8"/>
      <c r="LYI836" s="8"/>
      <c r="LYJ836" s="8"/>
      <c r="LYK836" s="8"/>
      <c r="LYL836" s="8"/>
      <c r="LYM836" s="8"/>
      <c r="LYN836" s="8"/>
      <c r="LYO836" s="8"/>
      <c r="LYP836" s="8"/>
      <c r="LYQ836" s="8"/>
      <c r="LYR836" s="8"/>
      <c r="LYS836" s="8"/>
      <c r="LYT836" s="8"/>
      <c r="LYU836" s="8"/>
      <c r="LYV836" s="8"/>
      <c r="LYW836" s="8"/>
      <c r="LYX836" s="8"/>
      <c r="LYY836" s="8"/>
      <c r="LYZ836" s="8"/>
      <c r="LZA836" s="8"/>
      <c r="LZB836" s="8"/>
      <c r="LZC836" s="8"/>
      <c r="LZD836" s="8"/>
      <c r="LZE836" s="8"/>
      <c r="LZF836" s="8"/>
      <c r="LZG836" s="8"/>
      <c r="LZH836" s="8"/>
      <c r="LZI836" s="8"/>
      <c r="LZJ836" s="8"/>
      <c r="LZK836" s="8"/>
      <c r="LZL836" s="8"/>
      <c r="LZM836" s="8"/>
      <c r="LZN836" s="8"/>
      <c r="LZO836" s="8"/>
      <c r="LZP836" s="8"/>
      <c r="LZQ836" s="8"/>
      <c r="LZR836" s="8"/>
      <c r="LZS836" s="8"/>
      <c r="LZT836" s="8"/>
      <c r="LZU836" s="8"/>
      <c r="LZV836" s="8"/>
      <c r="LZW836" s="8"/>
      <c r="LZX836" s="8"/>
      <c r="LZY836" s="8"/>
      <c r="LZZ836" s="8"/>
      <c r="MAA836" s="8"/>
      <c r="MAB836" s="8"/>
      <c r="MAC836" s="8"/>
      <c r="MAD836" s="8"/>
      <c r="MAE836" s="8"/>
      <c r="MAF836" s="8"/>
      <c r="MAG836" s="8"/>
      <c r="MAH836" s="8"/>
      <c r="MAI836" s="8"/>
      <c r="MAJ836" s="8"/>
      <c r="MAK836" s="8"/>
      <c r="MAL836" s="8"/>
      <c r="MAM836" s="8"/>
      <c r="MAN836" s="8"/>
      <c r="MAO836" s="8"/>
      <c r="MAP836" s="8"/>
      <c r="MAQ836" s="8"/>
      <c r="MAR836" s="8"/>
      <c r="MAS836" s="8"/>
      <c r="MAT836" s="8"/>
      <c r="MAU836" s="8"/>
      <c r="MAV836" s="8"/>
      <c r="MAW836" s="8"/>
      <c r="MAX836" s="8"/>
      <c r="MAY836" s="8"/>
      <c r="MAZ836" s="8"/>
      <c r="MBA836" s="8"/>
      <c r="MBB836" s="8"/>
      <c r="MBC836" s="8"/>
      <c r="MBD836" s="8"/>
      <c r="MBE836" s="8"/>
      <c r="MBF836" s="8"/>
      <c r="MBG836" s="8"/>
      <c r="MBH836" s="8"/>
      <c r="MBI836" s="8"/>
      <c r="MBJ836" s="8"/>
      <c r="MBK836" s="8"/>
      <c r="MBL836" s="8"/>
      <c r="MBM836" s="8"/>
      <c r="MBN836" s="8"/>
      <c r="MBO836" s="8"/>
      <c r="MBP836" s="8"/>
      <c r="MBQ836" s="8"/>
      <c r="MBR836" s="8"/>
      <c r="MBS836" s="8"/>
      <c r="MBT836" s="8"/>
      <c r="MBU836" s="8"/>
      <c r="MBV836" s="8"/>
      <c r="MBW836" s="8"/>
      <c r="MBX836" s="8"/>
      <c r="MBY836" s="8"/>
      <c r="MBZ836" s="8"/>
      <c r="MCA836" s="8"/>
      <c r="MCB836" s="8"/>
      <c r="MCC836" s="8"/>
      <c r="MCD836" s="8"/>
      <c r="MCE836" s="8"/>
      <c r="MCF836" s="8"/>
      <c r="MCG836" s="8"/>
      <c r="MCH836" s="8"/>
      <c r="MCI836" s="8"/>
      <c r="MCJ836" s="8"/>
      <c r="MCK836" s="8"/>
      <c r="MCL836" s="8"/>
      <c r="MCM836" s="8"/>
      <c r="MCN836" s="8"/>
      <c r="MCO836" s="8"/>
      <c r="MCP836" s="8"/>
      <c r="MCQ836" s="8"/>
      <c r="MCR836" s="8"/>
      <c r="MCS836" s="8"/>
      <c r="MCT836" s="8"/>
      <c r="MCU836" s="8"/>
      <c r="MCV836" s="8"/>
      <c r="MCW836" s="8"/>
      <c r="MCX836" s="8"/>
      <c r="MCY836" s="8"/>
      <c r="MCZ836" s="8"/>
      <c r="MDA836" s="8"/>
      <c r="MDB836" s="8"/>
      <c r="MDC836" s="8"/>
      <c r="MDD836" s="8"/>
      <c r="MDE836" s="8"/>
      <c r="MDF836" s="8"/>
      <c r="MDG836" s="8"/>
      <c r="MDH836" s="8"/>
      <c r="MDI836" s="8"/>
      <c r="MDJ836" s="8"/>
      <c r="MDK836" s="8"/>
      <c r="MDL836" s="8"/>
      <c r="MDM836" s="8"/>
      <c r="MDN836" s="8"/>
      <c r="MDO836" s="8"/>
      <c r="MDP836" s="8"/>
      <c r="MDQ836" s="8"/>
      <c r="MDR836" s="8"/>
      <c r="MDS836" s="8"/>
      <c r="MDT836" s="8"/>
      <c r="MDU836" s="8"/>
      <c r="MDV836" s="8"/>
      <c r="MDW836" s="8"/>
      <c r="MDX836" s="8"/>
      <c r="MDY836" s="8"/>
      <c r="MDZ836" s="8"/>
      <c r="MEA836" s="8"/>
      <c r="MEB836" s="8"/>
      <c r="MEC836" s="8"/>
      <c r="MED836" s="8"/>
      <c r="MEE836" s="8"/>
      <c r="MEF836" s="8"/>
      <c r="MEG836" s="8"/>
      <c r="MEH836" s="8"/>
      <c r="MEI836" s="8"/>
      <c r="MEJ836" s="8"/>
      <c r="MEK836" s="8"/>
      <c r="MEL836" s="8"/>
      <c r="MEM836" s="8"/>
      <c r="MEN836" s="8"/>
      <c r="MEO836" s="8"/>
      <c r="MEP836" s="8"/>
      <c r="MEQ836" s="8"/>
      <c r="MER836" s="8"/>
      <c r="MES836" s="8"/>
      <c r="MET836" s="8"/>
      <c r="MEU836" s="8"/>
      <c r="MEV836" s="8"/>
      <c r="MEW836" s="8"/>
      <c r="MEX836" s="8"/>
      <c r="MEY836" s="8"/>
      <c r="MEZ836" s="8"/>
      <c r="MFA836" s="8"/>
      <c r="MFB836" s="8"/>
      <c r="MFC836" s="8"/>
      <c r="MFD836" s="8"/>
      <c r="MFE836" s="8"/>
      <c r="MFF836" s="8"/>
      <c r="MFG836" s="8"/>
      <c r="MFH836" s="8"/>
      <c r="MFI836" s="8"/>
      <c r="MFJ836" s="8"/>
      <c r="MFK836" s="8"/>
      <c r="MFL836" s="8"/>
      <c r="MFM836" s="8"/>
      <c r="MFN836" s="8"/>
      <c r="MFO836" s="8"/>
      <c r="MFP836" s="8"/>
      <c r="MFQ836" s="8"/>
      <c r="MFR836" s="8"/>
      <c r="MFS836" s="8"/>
      <c r="MFT836" s="8"/>
      <c r="MFU836" s="8"/>
      <c r="MFV836" s="8"/>
      <c r="MFW836" s="8"/>
      <c r="MFX836" s="8"/>
      <c r="MFY836" s="8"/>
      <c r="MFZ836" s="8"/>
      <c r="MGA836" s="8"/>
      <c r="MGB836" s="8"/>
      <c r="MGC836" s="8"/>
      <c r="MGD836" s="8"/>
      <c r="MGE836" s="8"/>
      <c r="MGF836" s="8"/>
      <c r="MGG836" s="8"/>
      <c r="MGH836" s="8"/>
      <c r="MGI836" s="8"/>
      <c r="MGJ836" s="8"/>
      <c r="MGK836" s="8"/>
      <c r="MGL836" s="8"/>
      <c r="MGM836" s="8"/>
      <c r="MGN836" s="8"/>
      <c r="MGO836" s="8"/>
      <c r="MGP836" s="8"/>
      <c r="MGQ836" s="8"/>
      <c r="MGR836" s="8"/>
      <c r="MGS836" s="8"/>
      <c r="MGT836" s="8"/>
      <c r="MGU836" s="8"/>
      <c r="MGV836" s="8"/>
      <c r="MGW836" s="8"/>
      <c r="MGX836" s="8"/>
      <c r="MGY836" s="8"/>
      <c r="MGZ836" s="8"/>
      <c r="MHA836" s="8"/>
      <c r="MHB836" s="8"/>
      <c r="MHC836" s="8"/>
      <c r="MHD836" s="8"/>
      <c r="MHE836" s="8"/>
      <c r="MHF836" s="8"/>
      <c r="MHG836" s="8"/>
      <c r="MHH836" s="8"/>
      <c r="MHI836" s="8"/>
      <c r="MHJ836" s="8"/>
      <c r="MHK836" s="8"/>
      <c r="MHL836" s="8"/>
      <c r="MHM836" s="8"/>
      <c r="MHN836" s="8"/>
      <c r="MHO836" s="8"/>
      <c r="MHP836" s="8"/>
      <c r="MHQ836" s="8"/>
      <c r="MHR836" s="8"/>
      <c r="MHS836" s="8"/>
      <c r="MHT836" s="8"/>
      <c r="MHU836" s="8"/>
      <c r="MHV836" s="8"/>
      <c r="MHW836" s="8"/>
      <c r="MHX836" s="8"/>
      <c r="MHY836" s="8"/>
      <c r="MHZ836" s="8"/>
      <c r="MIA836" s="8"/>
      <c r="MIB836" s="8"/>
      <c r="MIC836" s="8"/>
      <c r="MID836" s="8"/>
      <c r="MIE836" s="8"/>
      <c r="MIF836" s="8"/>
      <c r="MIG836" s="8"/>
      <c r="MIH836" s="8"/>
      <c r="MII836" s="8"/>
      <c r="MIJ836" s="8"/>
      <c r="MIK836" s="8"/>
      <c r="MIL836" s="8"/>
      <c r="MIM836" s="8"/>
      <c r="MIN836" s="8"/>
      <c r="MIO836" s="8"/>
      <c r="MIP836" s="8"/>
      <c r="MIQ836" s="8"/>
      <c r="MIR836" s="8"/>
      <c r="MIS836" s="8"/>
      <c r="MIT836" s="8"/>
      <c r="MIU836" s="8"/>
      <c r="MIV836" s="8"/>
      <c r="MIW836" s="8"/>
      <c r="MIX836" s="8"/>
      <c r="MIY836" s="8"/>
      <c r="MIZ836" s="8"/>
      <c r="MJA836" s="8"/>
      <c r="MJB836" s="8"/>
      <c r="MJC836" s="8"/>
      <c r="MJD836" s="8"/>
      <c r="MJE836" s="8"/>
      <c r="MJF836" s="8"/>
      <c r="MJG836" s="8"/>
      <c r="MJH836" s="8"/>
      <c r="MJI836" s="8"/>
      <c r="MJJ836" s="8"/>
      <c r="MJK836" s="8"/>
      <c r="MJL836" s="8"/>
      <c r="MJM836" s="8"/>
      <c r="MJN836" s="8"/>
      <c r="MJO836" s="8"/>
      <c r="MJP836" s="8"/>
      <c r="MJQ836" s="8"/>
      <c r="MJR836" s="8"/>
      <c r="MJS836" s="8"/>
      <c r="MJT836" s="8"/>
      <c r="MJU836" s="8"/>
      <c r="MJV836" s="8"/>
      <c r="MJW836" s="8"/>
      <c r="MJX836" s="8"/>
      <c r="MJY836" s="8"/>
      <c r="MJZ836" s="8"/>
      <c r="MKA836" s="8"/>
      <c r="MKB836" s="8"/>
      <c r="MKC836" s="8"/>
      <c r="MKD836" s="8"/>
      <c r="MKE836" s="8"/>
      <c r="MKF836" s="8"/>
      <c r="MKG836" s="8"/>
      <c r="MKH836" s="8"/>
      <c r="MKI836" s="8"/>
      <c r="MKJ836" s="8"/>
      <c r="MKK836" s="8"/>
      <c r="MKL836" s="8"/>
      <c r="MKM836" s="8"/>
      <c r="MKN836" s="8"/>
      <c r="MKO836" s="8"/>
      <c r="MKP836" s="8"/>
      <c r="MKQ836" s="8"/>
      <c r="MKR836" s="8"/>
      <c r="MKS836" s="8"/>
      <c r="MKT836" s="8"/>
      <c r="MKU836" s="8"/>
      <c r="MKV836" s="8"/>
      <c r="MKW836" s="8"/>
      <c r="MKX836" s="8"/>
      <c r="MKY836" s="8"/>
      <c r="MKZ836" s="8"/>
      <c r="MLA836" s="8"/>
      <c r="MLB836" s="8"/>
      <c r="MLC836" s="8"/>
      <c r="MLD836" s="8"/>
      <c r="MLE836" s="8"/>
      <c r="MLF836" s="8"/>
      <c r="MLG836" s="8"/>
      <c r="MLH836" s="8"/>
      <c r="MLI836" s="8"/>
      <c r="MLJ836" s="8"/>
      <c r="MLK836" s="8"/>
      <c r="MLL836" s="8"/>
      <c r="MLM836" s="8"/>
      <c r="MLN836" s="8"/>
      <c r="MLO836" s="8"/>
      <c r="MLP836" s="8"/>
      <c r="MLQ836" s="8"/>
      <c r="MLR836" s="8"/>
      <c r="MLS836" s="8"/>
      <c r="MLT836" s="8"/>
      <c r="MLU836" s="8"/>
      <c r="MLV836" s="8"/>
      <c r="MLW836" s="8"/>
      <c r="MLX836" s="8"/>
      <c r="MLY836" s="8"/>
      <c r="MLZ836" s="8"/>
      <c r="MMA836" s="8"/>
      <c r="MMB836" s="8"/>
      <c r="MMC836" s="8"/>
      <c r="MMD836" s="8"/>
      <c r="MME836" s="8"/>
      <c r="MMF836" s="8"/>
      <c r="MMG836" s="8"/>
      <c r="MMH836" s="8"/>
      <c r="MMI836" s="8"/>
      <c r="MMJ836" s="8"/>
      <c r="MMK836" s="8"/>
      <c r="MML836" s="8"/>
      <c r="MMM836" s="8"/>
      <c r="MMN836" s="8"/>
      <c r="MMO836" s="8"/>
      <c r="MMP836" s="8"/>
      <c r="MMQ836" s="8"/>
      <c r="MMR836" s="8"/>
      <c r="MMS836" s="8"/>
      <c r="MMT836" s="8"/>
      <c r="MMU836" s="8"/>
      <c r="MMV836" s="8"/>
      <c r="MMW836" s="8"/>
      <c r="MMX836" s="8"/>
      <c r="MMY836" s="8"/>
      <c r="MMZ836" s="8"/>
      <c r="MNA836" s="8"/>
      <c r="MNB836" s="8"/>
      <c r="MNC836" s="8"/>
      <c r="MND836" s="8"/>
      <c r="MNE836" s="8"/>
      <c r="MNF836" s="8"/>
      <c r="MNG836" s="8"/>
      <c r="MNH836" s="8"/>
      <c r="MNI836" s="8"/>
      <c r="MNJ836" s="8"/>
      <c r="MNK836" s="8"/>
      <c r="MNL836" s="8"/>
      <c r="MNM836" s="8"/>
      <c r="MNN836" s="8"/>
      <c r="MNO836" s="8"/>
      <c r="MNP836" s="8"/>
      <c r="MNQ836" s="8"/>
      <c r="MNR836" s="8"/>
      <c r="MNS836" s="8"/>
      <c r="MNT836" s="8"/>
      <c r="MNU836" s="8"/>
      <c r="MNV836" s="8"/>
      <c r="MNW836" s="8"/>
      <c r="MNX836" s="8"/>
      <c r="MNY836" s="8"/>
      <c r="MNZ836" s="8"/>
      <c r="MOA836" s="8"/>
      <c r="MOB836" s="8"/>
      <c r="MOC836" s="8"/>
      <c r="MOD836" s="8"/>
      <c r="MOE836" s="8"/>
      <c r="MOF836" s="8"/>
      <c r="MOG836" s="8"/>
      <c r="MOH836" s="8"/>
      <c r="MOI836" s="8"/>
      <c r="MOJ836" s="8"/>
      <c r="MOK836" s="8"/>
      <c r="MOL836" s="8"/>
      <c r="MOM836" s="8"/>
      <c r="MON836" s="8"/>
      <c r="MOO836" s="8"/>
      <c r="MOP836" s="8"/>
      <c r="MOQ836" s="8"/>
      <c r="MOR836" s="8"/>
      <c r="MOS836" s="8"/>
      <c r="MOT836" s="8"/>
      <c r="MOU836" s="8"/>
      <c r="MOV836" s="8"/>
      <c r="MOW836" s="8"/>
      <c r="MOX836" s="8"/>
      <c r="MOY836" s="8"/>
      <c r="MOZ836" s="8"/>
      <c r="MPA836" s="8"/>
      <c r="MPB836" s="8"/>
      <c r="MPC836" s="8"/>
      <c r="MPD836" s="8"/>
      <c r="MPE836" s="8"/>
      <c r="MPF836" s="8"/>
      <c r="MPG836" s="8"/>
      <c r="MPH836" s="8"/>
      <c r="MPI836" s="8"/>
      <c r="MPJ836" s="8"/>
      <c r="MPK836" s="8"/>
      <c r="MPL836" s="8"/>
      <c r="MPM836" s="8"/>
      <c r="MPN836" s="8"/>
      <c r="MPO836" s="8"/>
      <c r="MPP836" s="8"/>
      <c r="MPQ836" s="8"/>
      <c r="MPR836" s="8"/>
      <c r="MPS836" s="8"/>
      <c r="MPT836" s="8"/>
      <c r="MPU836" s="8"/>
      <c r="MPV836" s="8"/>
      <c r="MPW836" s="8"/>
      <c r="MPX836" s="8"/>
      <c r="MPY836" s="8"/>
      <c r="MPZ836" s="8"/>
      <c r="MQA836" s="8"/>
      <c r="MQB836" s="8"/>
      <c r="MQC836" s="8"/>
      <c r="MQD836" s="8"/>
      <c r="MQE836" s="8"/>
      <c r="MQF836" s="8"/>
      <c r="MQG836" s="8"/>
      <c r="MQH836" s="8"/>
      <c r="MQI836" s="8"/>
      <c r="MQJ836" s="8"/>
      <c r="MQK836" s="8"/>
      <c r="MQL836" s="8"/>
      <c r="MQM836" s="8"/>
      <c r="MQN836" s="8"/>
      <c r="MQO836" s="8"/>
      <c r="MQP836" s="8"/>
      <c r="MQQ836" s="8"/>
      <c r="MQR836" s="8"/>
      <c r="MQS836" s="8"/>
      <c r="MQT836" s="8"/>
      <c r="MQU836" s="8"/>
      <c r="MQV836" s="8"/>
      <c r="MQW836" s="8"/>
      <c r="MQX836" s="8"/>
      <c r="MQY836" s="8"/>
      <c r="MQZ836" s="8"/>
      <c r="MRA836" s="8"/>
      <c r="MRB836" s="8"/>
      <c r="MRC836" s="8"/>
      <c r="MRD836" s="8"/>
      <c r="MRE836" s="8"/>
      <c r="MRF836" s="8"/>
      <c r="MRG836" s="8"/>
      <c r="MRH836" s="8"/>
      <c r="MRI836" s="8"/>
      <c r="MRJ836" s="8"/>
      <c r="MRK836" s="8"/>
      <c r="MRL836" s="8"/>
      <c r="MRM836" s="8"/>
      <c r="MRN836" s="8"/>
      <c r="MRO836" s="8"/>
      <c r="MRP836" s="8"/>
      <c r="MRQ836" s="8"/>
      <c r="MRR836" s="8"/>
      <c r="MRS836" s="8"/>
      <c r="MRT836" s="8"/>
      <c r="MRU836" s="8"/>
      <c r="MRV836" s="8"/>
      <c r="MRW836" s="8"/>
      <c r="MRX836" s="8"/>
      <c r="MRY836" s="8"/>
      <c r="MRZ836" s="8"/>
      <c r="MSA836" s="8"/>
      <c r="MSB836" s="8"/>
      <c r="MSC836" s="8"/>
      <c r="MSD836" s="8"/>
      <c r="MSE836" s="8"/>
      <c r="MSF836" s="8"/>
      <c r="MSG836" s="8"/>
      <c r="MSH836" s="8"/>
      <c r="MSI836" s="8"/>
      <c r="MSJ836" s="8"/>
      <c r="MSK836" s="8"/>
      <c r="MSL836" s="8"/>
      <c r="MSM836" s="8"/>
      <c r="MSN836" s="8"/>
      <c r="MSO836" s="8"/>
      <c r="MSP836" s="8"/>
      <c r="MSQ836" s="8"/>
      <c r="MSR836" s="8"/>
      <c r="MSS836" s="8"/>
      <c r="MST836" s="8"/>
      <c r="MSU836" s="8"/>
      <c r="MSV836" s="8"/>
      <c r="MSW836" s="8"/>
      <c r="MSX836" s="8"/>
      <c r="MSY836" s="8"/>
      <c r="MSZ836" s="8"/>
      <c r="MTA836" s="8"/>
      <c r="MTB836" s="8"/>
      <c r="MTC836" s="8"/>
      <c r="MTD836" s="8"/>
      <c r="MTE836" s="8"/>
      <c r="MTF836" s="8"/>
      <c r="MTG836" s="8"/>
      <c r="MTH836" s="8"/>
      <c r="MTI836" s="8"/>
      <c r="MTJ836" s="8"/>
      <c r="MTK836" s="8"/>
      <c r="MTL836" s="8"/>
      <c r="MTM836" s="8"/>
      <c r="MTN836" s="8"/>
      <c r="MTO836" s="8"/>
      <c r="MTP836" s="8"/>
      <c r="MTQ836" s="8"/>
      <c r="MTR836" s="8"/>
      <c r="MTS836" s="8"/>
      <c r="MTT836" s="8"/>
      <c r="MTU836" s="8"/>
      <c r="MTV836" s="8"/>
      <c r="MTW836" s="8"/>
      <c r="MTX836" s="8"/>
      <c r="MTY836" s="8"/>
      <c r="MTZ836" s="8"/>
      <c r="MUA836" s="8"/>
      <c r="MUB836" s="8"/>
      <c r="MUC836" s="8"/>
      <c r="MUD836" s="8"/>
      <c r="MUE836" s="8"/>
      <c r="MUF836" s="8"/>
      <c r="MUG836" s="8"/>
      <c r="MUH836" s="8"/>
      <c r="MUI836" s="8"/>
      <c r="MUJ836" s="8"/>
      <c r="MUK836" s="8"/>
      <c r="MUL836" s="8"/>
      <c r="MUM836" s="8"/>
      <c r="MUN836" s="8"/>
      <c r="MUO836" s="8"/>
      <c r="MUP836" s="8"/>
      <c r="MUQ836" s="8"/>
      <c r="MUR836" s="8"/>
      <c r="MUS836" s="8"/>
      <c r="MUT836" s="8"/>
      <c r="MUU836" s="8"/>
      <c r="MUV836" s="8"/>
      <c r="MUW836" s="8"/>
      <c r="MUX836" s="8"/>
      <c r="MUY836" s="8"/>
      <c r="MUZ836" s="8"/>
      <c r="MVA836" s="8"/>
      <c r="MVB836" s="8"/>
      <c r="MVC836" s="8"/>
      <c r="MVD836" s="8"/>
      <c r="MVE836" s="8"/>
      <c r="MVF836" s="8"/>
      <c r="MVG836" s="8"/>
      <c r="MVH836" s="8"/>
      <c r="MVI836" s="8"/>
      <c r="MVJ836" s="8"/>
      <c r="MVK836" s="8"/>
      <c r="MVL836" s="8"/>
      <c r="MVM836" s="8"/>
      <c r="MVN836" s="8"/>
      <c r="MVO836" s="8"/>
      <c r="MVP836" s="8"/>
      <c r="MVQ836" s="8"/>
      <c r="MVR836" s="8"/>
      <c r="MVS836" s="8"/>
      <c r="MVT836" s="8"/>
      <c r="MVU836" s="8"/>
      <c r="MVV836" s="8"/>
      <c r="MVW836" s="8"/>
      <c r="MVX836" s="8"/>
      <c r="MVY836" s="8"/>
      <c r="MVZ836" s="8"/>
      <c r="MWA836" s="8"/>
      <c r="MWB836" s="8"/>
      <c r="MWC836" s="8"/>
      <c r="MWD836" s="8"/>
      <c r="MWE836" s="8"/>
      <c r="MWF836" s="8"/>
      <c r="MWG836" s="8"/>
      <c r="MWH836" s="8"/>
      <c r="MWI836" s="8"/>
      <c r="MWJ836" s="8"/>
      <c r="MWK836" s="8"/>
      <c r="MWL836" s="8"/>
      <c r="MWM836" s="8"/>
      <c r="MWN836" s="8"/>
      <c r="MWO836" s="8"/>
      <c r="MWP836" s="8"/>
      <c r="MWQ836" s="8"/>
      <c r="MWR836" s="8"/>
      <c r="MWS836" s="8"/>
      <c r="MWT836" s="8"/>
      <c r="MWU836" s="8"/>
      <c r="MWV836" s="8"/>
      <c r="MWW836" s="8"/>
      <c r="MWX836" s="8"/>
      <c r="MWY836" s="8"/>
      <c r="MWZ836" s="8"/>
      <c r="MXA836" s="8"/>
      <c r="MXB836" s="8"/>
      <c r="MXC836" s="8"/>
      <c r="MXD836" s="8"/>
      <c r="MXE836" s="8"/>
      <c r="MXF836" s="8"/>
      <c r="MXG836" s="8"/>
      <c r="MXH836" s="8"/>
      <c r="MXI836" s="8"/>
      <c r="MXJ836" s="8"/>
      <c r="MXK836" s="8"/>
      <c r="MXL836" s="8"/>
      <c r="MXM836" s="8"/>
      <c r="MXN836" s="8"/>
      <c r="MXO836" s="8"/>
      <c r="MXP836" s="8"/>
      <c r="MXQ836" s="8"/>
      <c r="MXR836" s="8"/>
      <c r="MXS836" s="8"/>
      <c r="MXT836" s="8"/>
      <c r="MXU836" s="8"/>
      <c r="MXV836" s="8"/>
      <c r="MXW836" s="8"/>
      <c r="MXX836" s="8"/>
      <c r="MXY836" s="8"/>
      <c r="MXZ836" s="8"/>
      <c r="MYA836" s="8"/>
      <c r="MYB836" s="8"/>
      <c r="MYC836" s="8"/>
      <c r="MYD836" s="8"/>
      <c r="MYE836" s="8"/>
      <c r="MYF836" s="8"/>
      <c r="MYG836" s="8"/>
      <c r="MYH836" s="8"/>
      <c r="MYI836" s="8"/>
      <c r="MYJ836" s="8"/>
      <c r="MYK836" s="8"/>
      <c r="MYL836" s="8"/>
      <c r="MYM836" s="8"/>
      <c r="MYN836" s="8"/>
      <c r="MYO836" s="8"/>
      <c r="MYP836" s="8"/>
      <c r="MYQ836" s="8"/>
      <c r="MYR836" s="8"/>
      <c r="MYS836" s="8"/>
      <c r="MYT836" s="8"/>
      <c r="MYU836" s="8"/>
      <c r="MYV836" s="8"/>
      <c r="MYW836" s="8"/>
      <c r="MYX836" s="8"/>
      <c r="MYY836" s="8"/>
      <c r="MYZ836" s="8"/>
      <c r="MZA836" s="8"/>
      <c r="MZB836" s="8"/>
      <c r="MZC836" s="8"/>
      <c r="MZD836" s="8"/>
      <c r="MZE836" s="8"/>
      <c r="MZF836" s="8"/>
      <c r="MZG836" s="8"/>
      <c r="MZH836" s="8"/>
      <c r="MZI836" s="8"/>
      <c r="MZJ836" s="8"/>
      <c r="MZK836" s="8"/>
      <c r="MZL836" s="8"/>
      <c r="MZM836" s="8"/>
      <c r="MZN836" s="8"/>
      <c r="MZO836" s="8"/>
      <c r="MZP836" s="8"/>
      <c r="MZQ836" s="8"/>
      <c r="MZR836" s="8"/>
      <c r="MZS836" s="8"/>
      <c r="MZT836" s="8"/>
      <c r="MZU836" s="8"/>
      <c r="MZV836" s="8"/>
      <c r="MZW836" s="8"/>
      <c r="MZX836" s="8"/>
      <c r="MZY836" s="8"/>
      <c r="MZZ836" s="8"/>
      <c r="NAA836" s="8"/>
      <c r="NAB836" s="8"/>
      <c r="NAC836" s="8"/>
      <c r="NAD836" s="8"/>
      <c r="NAE836" s="8"/>
      <c r="NAF836" s="8"/>
      <c r="NAG836" s="8"/>
      <c r="NAH836" s="8"/>
      <c r="NAI836" s="8"/>
      <c r="NAJ836" s="8"/>
      <c r="NAK836" s="8"/>
      <c r="NAL836" s="8"/>
      <c r="NAM836" s="8"/>
      <c r="NAN836" s="8"/>
      <c r="NAO836" s="8"/>
      <c r="NAP836" s="8"/>
      <c r="NAQ836" s="8"/>
      <c r="NAR836" s="8"/>
      <c r="NAS836" s="8"/>
      <c r="NAT836" s="8"/>
      <c r="NAU836" s="8"/>
      <c r="NAV836" s="8"/>
      <c r="NAW836" s="8"/>
      <c r="NAX836" s="8"/>
      <c r="NAY836" s="8"/>
      <c r="NAZ836" s="8"/>
      <c r="NBA836" s="8"/>
      <c r="NBB836" s="8"/>
      <c r="NBC836" s="8"/>
      <c r="NBD836" s="8"/>
      <c r="NBE836" s="8"/>
      <c r="NBF836" s="8"/>
      <c r="NBG836" s="8"/>
      <c r="NBH836" s="8"/>
      <c r="NBI836" s="8"/>
      <c r="NBJ836" s="8"/>
      <c r="NBK836" s="8"/>
      <c r="NBL836" s="8"/>
      <c r="NBM836" s="8"/>
      <c r="NBN836" s="8"/>
      <c r="NBO836" s="8"/>
      <c r="NBP836" s="8"/>
      <c r="NBQ836" s="8"/>
      <c r="NBR836" s="8"/>
      <c r="NBS836" s="8"/>
      <c r="NBT836" s="8"/>
      <c r="NBU836" s="8"/>
      <c r="NBV836" s="8"/>
      <c r="NBW836" s="8"/>
      <c r="NBX836" s="8"/>
      <c r="NBY836" s="8"/>
      <c r="NBZ836" s="8"/>
      <c r="NCA836" s="8"/>
      <c r="NCB836" s="8"/>
      <c r="NCC836" s="8"/>
      <c r="NCD836" s="8"/>
      <c r="NCE836" s="8"/>
      <c r="NCF836" s="8"/>
      <c r="NCG836" s="8"/>
      <c r="NCH836" s="8"/>
      <c r="NCI836" s="8"/>
      <c r="NCJ836" s="8"/>
      <c r="NCK836" s="8"/>
      <c r="NCL836" s="8"/>
      <c r="NCM836" s="8"/>
      <c r="NCN836" s="8"/>
      <c r="NCO836" s="8"/>
      <c r="NCP836" s="8"/>
      <c r="NCQ836" s="8"/>
      <c r="NCR836" s="8"/>
      <c r="NCS836" s="8"/>
      <c r="NCT836" s="8"/>
      <c r="NCU836" s="8"/>
      <c r="NCV836" s="8"/>
      <c r="NCW836" s="8"/>
      <c r="NCX836" s="8"/>
      <c r="NCY836" s="8"/>
      <c r="NCZ836" s="8"/>
      <c r="NDA836" s="8"/>
      <c r="NDB836" s="8"/>
      <c r="NDC836" s="8"/>
      <c r="NDD836" s="8"/>
      <c r="NDE836" s="8"/>
      <c r="NDF836" s="8"/>
      <c r="NDG836" s="8"/>
      <c r="NDH836" s="8"/>
      <c r="NDI836" s="8"/>
      <c r="NDJ836" s="8"/>
      <c r="NDK836" s="8"/>
      <c r="NDL836" s="8"/>
      <c r="NDM836" s="8"/>
      <c r="NDN836" s="8"/>
      <c r="NDO836" s="8"/>
      <c r="NDP836" s="8"/>
      <c r="NDQ836" s="8"/>
      <c r="NDR836" s="8"/>
      <c r="NDS836" s="8"/>
      <c r="NDT836" s="8"/>
      <c r="NDU836" s="8"/>
      <c r="NDV836" s="8"/>
      <c r="NDW836" s="8"/>
      <c r="NDX836" s="8"/>
      <c r="NDY836" s="8"/>
      <c r="NDZ836" s="8"/>
      <c r="NEA836" s="8"/>
      <c r="NEB836" s="8"/>
      <c r="NEC836" s="8"/>
      <c r="NED836" s="8"/>
      <c r="NEE836" s="8"/>
      <c r="NEF836" s="8"/>
      <c r="NEG836" s="8"/>
      <c r="NEH836" s="8"/>
      <c r="NEI836" s="8"/>
      <c r="NEJ836" s="8"/>
      <c r="NEK836" s="8"/>
      <c r="NEL836" s="8"/>
      <c r="NEM836" s="8"/>
      <c r="NEN836" s="8"/>
      <c r="NEO836" s="8"/>
      <c r="NEP836" s="8"/>
      <c r="NEQ836" s="8"/>
      <c r="NER836" s="8"/>
      <c r="NES836" s="8"/>
      <c r="NET836" s="8"/>
      <c r="NEU836" s="8"/>
      <c r="NEV836" s="8"/>
      <c r="NEW836" s="8"/>
      <c r="NEX836" s="8"/>
      <c r="NEY836" s="8"/>
      <c r="NEZ836" s="8"/>
      <c r="NFA836" s="8"/>
      <c r="NFB836" s="8"/>
      <c r="NFC836" s="8"/>
      <c r="NFD836" s="8"/>
      <c r="NFE836" s="8"/>
      <c r="NFF836" s="8"/>
      <c r="NFG836" s="8"/>
      <c r="NFH836" s="8"/>
      <c r="NFI836" s="8"/>
      <c r="NFJ836" s="8"/>
      <c r="NFK836" s="8"/>
      <c r="NFL836" s="8"/>
      <c r="NFM836" s="8"/>
      <c r="NFN836" s="8"/>
      <c r="NFO836" s="8"/>
      <c r="NFP836" s="8"/>
      <c r="NFQ836" s="8"/>
      <c r="NFR836" s="8"/>
      <c r="NFS836" s="8"/>
      <c r="NFT836" s="8"/>
      <c r="NFU836" s="8"/>
      <c r="NFV836" s="8"/>
      <c r="NFW836" s="8"/>
      <c r="NFX836" s="8"/>
      <c r="NFY836" s="8"/>
      <c r="NFZ836" s="8"/>
      <c r="NGA836" s="8"/>
      <c r="NGB836" s="8"/>
      <c r="NGC836" s="8"/>
      <c r="NGD836" s="8"/>
      <c r="NGE836" s="8"/>
      <c r="NGF836" s="8"/>
      <c r="NGG836" s="8"/>
      <c r="NGH836" s="8"/>
      <c r="NGI836" s="8"/>
      <c r="NGJ836" s="8"/>
      <c r="NGK836" s="8"/>
      <c r="NGL836" s="8"/>
      <c r="NGM836" s="8"/>
      <c r="NGN836" s="8"/>
      <c r="NGO836" s="8"/>
      <c r="NGP836" s="8"/>
      <c r="NGQ836" s="8"/>
      <c r="NGR836" s="8"/>
      <c r="NGS836" s="8"/>
      <c r="NGT836" s="8"/>
      <c r="NGU836" s="8"/>
      <c r="NGV836" s="8"/>
      <c r="NGW836" s="8"/>
      <c r="NGX836" s="8"/>
      <c r="NGY836" s="8"/>
      <c r="NGZ836" s="8"/>
      <c r="NHA836" s="8"/>
      <c r="NHB836" s="8"/>
      <c r="NHC836" s="8"/>
      <c r="NHD836" s="8"/>
      <c r="NHE836" s="8"/>
      <c r="NHF836" s="8"/>
      <c r="NHG836" s="8"/>
      <c r="NHH836" s="8"/>
      <c r="NHI836" s="8"/>
      <c r="NHJ836" s="8"/>
      <c r="NHK836" s="8"/>
      <c r="NHL836" s="8"/>
      <c r="NHM836" s="8"/>
      <c r="NHN836" s="8"/>
      <c r="NHO836" s="8"/>
      <c r="NHP836" s="8"/>
      <c r="NHQ836" s="8"/>
      <c r="NHR836" s="8"/>
      <c r="NHS836" s="8"/>
      <c r="NHT836" s="8"/>
      <c r="NHU836" s="8"/>
      <c r="NHV836" s="8"/>
      <c r="NHW836" s="8"/>
      <c r="NHX836" s="8"/>
      <c r="NHY836" s="8"/>
      <c r="NHZ836" s="8"/>
      <c r="NIA836" s="8"/>
      <c r="NIB836" s="8"/>
      <c r="NIC836" s="8"/>
      <c r="NID836" s="8"/>
      <c r="NIE836" s="8"/>
      <c r="NIF836" s="8"/>
      <c r="NIG836" s="8"/>
      <c r="NIH836" s="8"/>
      <c r="NII836" s="8"/>
      <c r="NIJ836" s="8"/>
      <c r="NIK836" s="8"/>
      <c r="NIL836" s="8"/>
      <c r="NIM836" s="8"/>
      <c r="NIN836" s="8"/>
      <c r="NIO836" s="8"/>
      <c r="NIP836" s="8"/>
      <c r="NIQ836" s="8"/>
      <c r="NIR836" s="8"/>
      <c r="NIS836" s="8"/>
      <c r="NIT836" s="8"/>
      <c r="NIU836" s="8"/>
      <c r="NIV836" s="8"/>
      <c r="NIW836" s="8"/>
      <c r="NIX836" s="8"/>
      <c r="NIY836" s="8"/>
      <c r="NIZ836" s="8"/>
      <c r="NJA836" s="8"/>
      <c r="NJB836" s="8"/>
      <c r="NJC836" s="8"/>
      <c r="NJD836" s="8"/>
      <c r="NJE836" s="8"/>
      <c r="NJF836" s="8"/>
      <c r="NJG836" s="8"/>
      <c r="NJH836" s="8"/>
      <c r="NJI836" s="8"/>
      <c r="NJJ836" s="8"/>
      <c r="NJK836" s="8"/>
      <c r="NJL836" s="8"/>
      <c r="NJM836" s="8"/>
      <c r="NJN836" s="8"/>
      <c r="NJO836" s="8"/>
      <c r="NJP836" s="8"/>
      <c r="NJQ836" s="8"/>
      <c r="NJR836" s="8"/>
      <c r="NJS836" s="8"/>
      <c r="NJT836" s="8"/>
      <c r="NJU836" s="8"/>
      <c r="NJV836" s="8"/>
      <c r="NJW836" s="8"/>
      <c r="NJX836" s="8"/>
      <c r="NJY836" s="8"/>
      <c r="NJZ836" s="8"/>
      <c r="NKA836" s="8"/>
      <c r="NKB836" s="8"/>
      <c r="NKC836" s="8"/>
      <c r="NKD836" s="8"/>
      <c r="NKE836" s="8"/>
      <c r="NKF836" s="8"/>
      <c r="NKG836" s="8"/>
      <c r="NKH836" s="8"/>
      <c r="NKI836" s="8"/>
      <c r="NKJ836" s="8"/>
      <c r="NKK836" s="8"/>
      <c r="NKL836" s="8"/>
      <c r="NKM836" s="8"/>
      <c r="NKN836" s="8"/>
      <c r="NKO836" s="8"/>
      <c r="NKP836" s="8"/>
      <c r="NKQ836" s="8"/>
      <c r="NKR836" s="8"/>
      <c r="NKS836" s="8"/>
      <c r="NKT836" s="8"/>
      <c r="NKU836" s="8"/>
      <c r="NKV836" s="8"/>
      <c r="NKW836" s="8"/>
      <c r="NKX836" s="8"/>
      <c r="NKY836" s="8"/>
      <c r="NKZ836" s="8"/>
      <c r="NLA836" s="8"/>
      <c r="NLB836" s="8"/>
      <c r="NLC836" s="8"/>
      <c r="NLD836" s="8"/>
      <c r="NLE836" s="8"/>
      <c r="NLF836" s="8"/>
      <c r="NLG836" s="8"/>
      <c r="NLH836" s="8"/>
      <c r="NLI836" s="8"/>
      <c r="NLJ836" s="8"/>
      <c r="NLK836" s="8"/>
      <c r="NLL836" s="8"/>
      <c r="NLM836" s="8"/>
      <c r="NLN836" s="8"/>
      <c r="NLO836" s="8"/>
      <c r="NLP836" s="8"/>
      <c r="NLQ836" s="8"/>
      <c r="NLR836" s="8"/>
      <c r="NLS836" s="8"/>
      <c r="NLT836" s="8"/>
      <c r="NLU836" s="8"/>
      <c r="NLV836" s="8"/>
      <c r="NLW836" s="8"/>
      <c r="NLX836" s="8"/>
      <c r="NLY836" s="8"/>
      <c r="NLZ836" s="8"/>
      <c r="NMA836" s="8"/>
      <c r="NMB836" s="8"/>
      <c r="NMC836" s="8"/>
      <c r="NMD836" s="8"/>
      <c r="NME836" s="8"/>
      <c r="NMF836" s="8"/>
      <c r="NMG836" s="8"/>
      <c r="NMH836" s="8"/>
      <c r="NMI836" s="8"/>
      <c r="NMJ836" s="8"/>
      <c r="NMK836" s="8"/>
      <c r="NML836" s="8"/>
      <c r="NMM836" s="8"/>
      <c r="NMN836" s="8"/>
      <c r="NMO836" s="8"/>
      <c r="NMP836" s="8"/>
      <c r="NMQ836" s="8"/>
      <c r="NMR836" s="8"/>
      <c r="NMS836" s="8"/>
      <c r="NMT836" s="8"/>
      <c r="NMU836" s="8"/>
      <c r="NMV836" s="8"/>
      <c r="NMW836" s="8"/>
      <c r="NMX836" s="8"/>
      <c r="NMY836" s="8"/>
      <c r="NMZ836" s="8"/>
      <c r="NNA836" s="8"/>
      <c r="NNB836" s="8"/>
      <c r="NNC836" s="8"/>
      <c r="NND836" s="8"/>
      <c r="NNE836" s="8"/>
      <c r="NNF836" s="8"/>
      <c r="NNG836" s="8"/>
      <c r="NNH836" s="8"/>
      <c r="NNI836" s="8"/>
      <c r="NNJ836" s="8"/>
      <c r="NNK836" s="8"/>
      <c r="NNL836" s="8"/>
      <c r="NNM836" s="8"/>
      <c r="NNN836" s="8"/>
      <c r="NNO836" s="8"/>
      <c r="NNP836" s="8"/>
      <c r="NNQ836" s="8"/>
      <c r="NNR836" s="8"/>
      <c r="NNS836" s="8"/>
      <c r="NNT836" s="8"/>
      <c r="NNU836" s="8"/>
      <c r="NNV836" s="8"/>
      <c r="NNW836" s="8"/>
      <c r="NNX836" s="8"/>
      <c r="NNY836" s="8"/>
      <c r="NNZ836" s="8"/>
      <c r="NOA836" s="8"/>
      <c r="NOB836" s="8"/>
      <c r="NOC836" s="8"/>
      <c r="NOD836" s="8"/>
      <c r="NOE836" s="8"/>
      <c r="NOF836" s="8"/>
      <c r="NOG836" s="8"/>
      <c r="NOH836" s="8"/>
      <c r="NOI836" s="8"/>
      <c r="NOJ836" s="8"/>
      <c r="NOK836" s="8"/>
      <c r="NOL836" s="8"/>
      <c r="NOM836" s="8"/>
      <c r="NON836" s="8"/>
      <c r="NOO836" s="8"/>
      <c r="NOP836" s="8"/>
      <c r="NOQ836" s="8"/>
      <c r="NOR836" s="8"/>
      <c r="NOS836" s="8"/>
      <c r="NOT836" s="8"/>
      <c r="NOU836" s="8"/>
      <c r="NOV836" s="8"/>
      <c r="NOW836" s="8"/>
      <c r="NOX836" s="8"/>
      <c r="NOY836" s="8"/>
      <c r="NOZ836" s="8"/>
      <c r="NPA836" s="8"/>
      <c r="NPB836" s="8"/>
      <c r="NPC836" s="8"/>
      <c r="NPD836" s="8"/>
      <c r="NPE836" s="8"/>
      <c r="NPF836" s="8"/>
      <c r="NPG836" s="8"/>
      <c r="NPH836" s="8"/>
      <c r="NPI836" s="8"/>
      <c r="NPJ836" s="8"/>
      <c r="NPK836" s="8"/>
      <c r="NPL836" s="8"/>
      <c r="NPM836" s="8"/>
      <c r="NPN836" s="8"/>
      <c r="NPO836" s="8"/>
      <c r="NPP836" s="8"/>
      <c r="NPQ836" s="8"/>
      <c r="NPR836" s="8"/>
      <c r="NPS836" s="8"/>
      <c r="NPT836" s="8"/>
      <c r="NPU836" s="8"/>
      <c r="NPV836" s="8"/>
      <c r="NPW836" s="8"/>
      <c r="NPX836" s="8"/>
      <c r="NPY836" s="8"/>
      <c r="NPZ836" s="8"/>
      <c r="NQA836" s="8"/>
      <c r="NQB836" s="8"/>
      <c r="NQC836" s="8"/>
      <c r="NQD836" s="8"/>
      <c r="NQE836" s="8"/>
      <c r="NQF836" s="8"/>
      <c r="NQG836" s="8"/>
      <c r="NQH836" s="8"/>
      <c r="NQI836" s="8"/>
      <c r="NQJ836" s="8"/>
      <c r="NQK836" s="8"/>
      <c r="NQL836" s="8"/>
      <c r="NQM836" s="8"/>
      <c r="NQN836" s="8"/>
      <c r="NQO836" s="8"/>
      <c r="NQP836" s="8"/>
      <c r="NQQ836" s="8"/>
      <c r="NQR836" s="8"/>
      <c r="NQS836" s="8"/>
      <c r="NQT836" s="8"/>
      <c r="NQU836" s="8"/>
      <c r="NQV836" s="8"/>
      <c r="NQW836" s="8"/>
      <c r="NQX836" s="8"/>
      <c r="NQY836" s="8"/>
      <c r="NQZ836" s="8"/>
      <c r="NRA836" s="8"/>
      <c r="NRB836" s="8"/>
      <c r="NRC836" s="8"/>
      <c r="NRD836" s="8"/>
      <c r="NRE836" s="8"/>
      <c r="NRF836" s="8"/>
      <c r="NRG836" s="8"/>
      <c r="NRH836" s="8"/>
      <c r="NRI836" s="8"/>
      <c r="NRJ836" s="8"/>
      <c r="NRK836" s="8"/>
      <c r="NRL836" s="8"/>
      <c r="NRM836" s="8"/>
      <c r="NRN836" s="8"/>
      <c r="NRO836" s="8"/>
      <c r="NRP836" s="8"/>
      <c r="NRQ836" s="8"/>
      <c r="NRR836" s="8"/>
      <c r="NRS836" s="8"/>
      <c r="NRT836" s="8"/>
      <c r="NRU836" s="8"/>
      <c r="NRV836" s="8"/>
      <c r="NRW836" s="8"/>
      <c r="NRX836" s="8"/>
      <c r="NRY836" s="8"/>
      <c r="NRZ836" s="8"/>
      <c r="NSA836" s="8"/>
      <c r="NSB836" s="8"/>
      <c r="NSC836" s="8"/>
      <c r="NSD836" s="8"/>
      <c r="NSE836" s="8"/>
      <c r="NSF836" s="8"/>
      <c r="NSG836" s="8"/>
      <c r="NSH836" s="8"/>
      <c r="NSI836" s="8"/>
      <c r="NSJ836" s="8"/>
      <c r="NSK836" s="8"/>
      <c r="NSL836" s="8"/>
      <c r="NSM836" s="8"/>
      <c r="NSN836" s="8"/>
      <c r="NSO836" s="8"/>
      <c r="NSP836" s="8"/>
      <c r="NSQ836" s="8"/>
      <c r="NSR836" s="8"/>
      <c r="NSS836" s="8"/>
      <c r="NST836" s="8"/>
      <c r="NSU836" s="8"/>
      <c r="NSV836" s="8"/>
      <c r="NSW836" s="8"/>
      <c r="NSX836" s="8"/>
      <c r="NSY836" s="8"/>
      <c r="NSZ836" s="8"/>
      <c r="NTA836" s="8"/>
      <c r="NTB836" s="8"/>
      <c r="NTC836" s="8"/>
      <c r="NTD836" s="8"/>
      <c r="NTE836" s="8"/>
      <c r="NTF836" s="8"/>
      <c r="NTG836" s="8"/>
      <c r="NTH836" s="8"/>
      <c r="NTI836" s="8"/>
      <c r="NTJ836" s="8"/>
      <c r="NTK836" s="8"/>
      <c r="NTL836" s="8"/>
      <c r="NTM836" s="8"/>
      <c r="NTN836" s="8"/>
      <c r="NTO836" s="8"/>
      <c r="NTP836" s="8"/>
      <c r="NTQ836" s="8"/>
      <c r="NTR836" s="8"/>
      <c r="NTS836" s="8"/>
      <c r="NTT836" s="8"/>
      <c r="NTU836" s="8"/>
      <c r="NTV836" s="8"/>
      <c r="NTW836" s="8"/>
      <c r="NTX836" s="8"/>
      <c r="NTY836" s="8"/>
      <c r="NTZ836" s="8"/>
      <c r="NUA836" s="8"/>
      <c r="NUB836" s="8"/>
      <c r="NUC836" s="8"/>
      <c r="NUD836" s="8"/>
      <c r="NUE836" s="8"/>
      <c r="NUF836" s="8"/>
      <c r="NUG836" s="8"/>
      <c r="NUH836" s="8"/>
      <c r="NUI836" s="8"/>
      <c r="NUJ836" s="8"/>
      <c r="NUK836" s="8"/>
      <c r="NUL836" s="8"/>
      <c r="NUM836" s="8"/>
      <c r="NUN836" s="8"/>
      <c r="NUO836" s="8"/>
      <c r="NUP836" s="8"/>
      <c r="NUQ836" s="8"/>
      <c r="NUR836" s="8"/>
      <c r="NUS836" s="8"/>
      <c r="NUT836" s="8"/>
      <c r="NUU836" s="8"/>
      <c r="NUV836" s="8"/>
      <c r="NUW836" s="8"/>
      <c r="NUX836" s="8"/>
      <c r="NUY836" s="8"/>
      <c r="NUZ836" s="8"/>
      <c r="NVA836" s="8"/>
      <c r="NVB836" s="8"/>
      <c r="NVC836" s="8"/>
      <c r="NVD836" s="8"/>
      <c r="NVE836" s="8"/>
      <c r="NVF836" s="8"/>
      <c r="NVG836" s="8"/>
      <c r="NVH836" s="8"/>
      <c r="NVI836" s="8"/>
      <c r="NVJ836" s="8"/>
      <c r="NVK836" s="8"/>
      <c r="NVL836" s="8"/>
      <c r="NVM836" s="8"/>
      <c r="NVN836" s="8"/>
      <c r="NVO836" s="8"/>
      <c r="NVP836" s="8"/>
      <c r="NVQ836" s="8"/>
      <c r="NVR836" s="8"/>
      <c r="NVS836" s="8"/>
      <c r="NVT836" s="8"/>
      <c r="NVU836" s="8"/>
      <c r="NVV836" s="8"/>
      <c r="NVW836" s="8"/>
      <c r="NVX836" s="8"/>
      <c r="NVY836" s="8"/>
      <c r="NVZ836" s="8"/>
      <c r="NWA836" s="8"/>
      <c r="NWB836" s="8"/>
      <c r="NWC836" s="8"/>
      <c r="NWD836" s="8"/>
      <c r="NWE836" s="8"/>
      <c r="NWF836" s="8"/>
      <c r="NWG836" s="8"/>
      <c r="NWH836" s="8"/>
      <c r="NWI836" s="8"/>
      <c r="NWJ836" s="8"/>
      <c r="NWK836" s="8"/>
      <c r="NWL836" s="8"/>
      <c r="NWM836" s="8"/>
      <c r="NWN836" s="8"/>
      <c r="NWO836" s="8"/>
      <c r="NWP836" s="8"/>
      <c r="NWQ836" s="8"/>
      <c r="NWR836" s="8"/>
      <c r="NWS836" s="8"/>
      <c r="NWT836" s="8"/>
      <c r="NWU836" s="8"/>
      <c r="NWV836" s="8"/>
      <c r="NWW836" s="8"/>
      <c r="NWX836" s="8"/>
      <c r="NWY836" s="8"/>
      <c r="NWZ836" s="8"/>
      <c r="NXA836" s="8"/>
      <c r="NXB836" s="8"/>
      <c r="NXC836" s="8"/>
      <c r="NXD836" s="8"/>
      <c r="NXE836" s="8"/>
      <c r="NXF836" s="8"/>
      <c r="NXG836" s="8"/>
      <c r="NXH836" s="8"/>
      <c r="NXI836" s="8"/>
      <c r="NXJ836" s="8"/>
      <c r="NXK836" s="8"/>
      <c r="NXL836" s="8"/>
      <c r="NXM836" s="8"/>
      <c r="NXN836" s="8"/>
      <c r="NXO836" s="8"/>
      <c r="NXP836" s="8"/>
      <c r="NXQ836" s="8"/>
      <c r="NXR836" s="8"/>
      <c r="NXS836" s="8"/>
      <c r="NXT836" s="8"/>
      <c r="NXU836" s="8"/>
      <c r="NXV836" s="8"/>
      <c r="NXW836" s="8"/>
      <c r="NXX836" s="8"/>
      <c r="NXY836" s="8"/>
      <c r="NXZ836" s="8"/>
      <c r="NYA836" s="8"/>
      <c r="NYB836" s="8"/>
      <c r="NYC836" s="8"/>
      <c r="NYD836" s="8"/>
      <c r="NYE836" s="8"/>
      <c r="NYF836" s="8"/>
      <c r="NYG836" s="8"/>
      <c r="NYH836" s="8"/>
      <c r="NYI836" s="8"/>
      <c r="NYJ836" s="8"/>
      <c r="NYK836" s="8"/>
      <c r="NYL836" s="8"/>
      <c r="NYM836" s="8"/>
      <c r="NYN836" s="8"/>
      <c r="NYO836" s="8"/>
      <c r="NYP836" s="8"/>
      <c r="NYQ836" s="8"/>
      <c r="NYR836" s="8"/>
      <c r="NYS836" s="8"/>
      <c r="NYT836" s="8"/>
      <c r="NYU836" s="8"/>
      <c r="NYV836" s="8"/>
      <c r="NYW836" s="8"/>
      <c r="NYX836" s="8"/>
      <c r="NYY836" s="8"/>
      <c r="NYZ836" s="8"/>
      <c r="NZA836" s="8"/>
      <c r="NZB836" s="8"/>
      <c r="NZC836" s="8"/>
      <c r="NZD836" s="8"/>
      <c r="NZE836" s="8"/>
      <c r="NZF836" s="8"/>
      <c r="NZG836" s="8"/>
      <c r="NZH836" s="8"/>
      <c r="NZI836" s="8"/>
      <c r="NZJ836" s="8"/>
      <c r="NZK836" s="8"/>
      <c r="NZL836" s="8"/>
      <c r="NZM836" s="8"/>
      <c r="NZN836" s="8"/>
      <c r="NZO836" s="8"/>
      <c r="NZP836" s="8"/>
      <c r="NZQ836" s="8"/>
      <c r="NZR836" s="8"/>
      <c r="NZS836" s="8"/>
      <c r="NZT836" s="8"/>
      <c r="NZU836" s="8"/>
      <c r="NZV836" s="8"/>
      <c r="NZW836" s="8"/>
      <c r="NZX836" s="8"/>
      <c r="NZY836" s="8"/>
      <c r="NZZ836" s="8"/>
      <c r="OAA836" s="8"/>
      <c r="OAB836" s="8"/>
      <c r="OAC836" s="8"/>
      <c r="OAD836" s="8"/>
      <c r="OAE836" s="8"/>
      <c r="OAF836" s="8"/>
      <c r="OAG836" s="8"/>
      <c r="OAH836" s="8"/>
      <c r="OAI836" s="8"/>
      <c r="OAJ836" s="8"/>
      <c r="OAK836" s="8"/>
      <c r="OAL836" s="8"/>
      <c r="OAM836" s="8"/>
      <c r="OAN836" s="8"/>
      <c r="OAO836" s="8"/>
      <c r="OAP836" s="8"/>
      <c r="OAQ836" s="8"/>
      <c r="OAR836" s="8"/>
      <c r="OAS836" s="8"/>
      <c r="OAT836" s="8"/>
      <c r="OAU836" s="8"/>
      <c r="OAV836" s="8"/>
      <c r="OAW836" s="8"/>
      <c r="OAX836" s="8"/>
      <c r="OAY836" s="8"/>
      <c r="OAZ836" s="8"/>
      <c r="OBA836" s="8"/>
      <c r="OBB836" s="8"/>
      <c r="OBC836" s="8"/>
      <c r="OBD836" s="8"/>
      <c r="OBE836" s="8"/>
      <c r="OBF836" s="8"/>
      <c r="OBG836" s="8"/>
      <c r="OBH836" s="8"/>
      <c r="OBI836" s="8"/>
      <c r="OBJ836" s="8"/>
      <c r="OBK836" s="8"/>
      <c r="OBL836" s="8"/>
      <c r="OBM836" s="8"/>
      <c r="OBN836" s="8"/>
      <c r="OBO836" s="8"/>
      <c r="OBP836" s="8"/>
      <c r="OBQ836" s="8"/>
      <c r="OBR836" s="8"/>
      <c r="OBS836" s="8"/>
      <c r="OBT836" s="8"/>
      <c r="OBU836" s="8"/>
      <c r="OBV836" s="8"/>
      <c r="OBW836" s="8"/>
      <c r="OBX836" s="8"/>
      <c r="OBY836" s="8"/>
      <c r="OBZ836" s="8"/>
      <c r="OCA836" s="8"/>
      <c r="OCB836" s="8"/>
      <c r="OCC836" s="8"/>
      <c r="OCD836" s="8"/>
      <c r="OCE836" s="8"/>
      <c r="OCF836" s="8"/>
      <c r="OCG836" s="8"/>
      <c r="OCH836" s="8"/>
      <c r="OCI836" s="8"/>
      <c r="OCJ836" s="8"/>
      <c r="OCK836" s="8"/>
      <c r="OCL836" s="8"/>
      <c r="OCM836" s="8"/>
      <c r="OCN836" s="8"/>
      <c r="OCO836" s="8"/>
      <c r="OCP836" s="8"/>
      <c r="OCQ836" s="8"/>
      <c r="OCR836" s="8"/>
      <c r="OCS836" s="8"/>
      <c r="OCT836" s="8"/>
      <c r="OCU836" s="8"/>
      <c r="OCV836" s="8"/>
      <c r="OCW836" s="8"/>
      <c r="OCX836" s="8"/>
      <c r="OCY836" s="8"/>
      <c r="OCZ836" s="8"/>
      <c r="ODA836" s="8"/>
      <c r="ODB836" s="8"/>
      <c r="ODC836" s="8"/>
      <c r="ODD836" s="8"/>
      <c r="ODE836" s="8"/>
      <c r="ODF836" s="8"/>
      <c r="ODG836" s="8"/>
      <c r="ODH836" s="8"/>
      <c r="ODI836" s="8"/>
      <c r="ODJ836" s="8"/>
      <c r="ODK836" s="8"/>
      <c r="ODL836" s="8"/>
      <c r="ODM836" s="8"/>
      <c r="ODN836" s="8"/>
      <c r="ODO836" s="8"/>
      <c r="ODP836" s="8"/>
      <c r="ODQ836" s="8"/>
      <c r="ODR836" s="8"/>
      <c r="ODS836" s="8"/>
      <c r="ODT836" s="8"/>
      <c r="ODU836" s="8"/>
      <c r="ODV836" s="8"/>
      <c r="ODW836" s="8"/>
      <c r="ODX836" s="8"/>
      <c r="ODY836" s="8"/>
      <c r="ODZ836" s="8"/>
      <c r="OEA836" s="8"/>
      <c r="OEB836" s="8"/>
      <c r="OEC836" s="8"/>
      <c r="OED836" s="8"/>
      <c r="OEE836" s="8"/>
      <c r="OEF836" s="8"/>
      <c r="OEG836" s="8"/>
      <c r="OEH836" s="8"/>
      <c r="OEI836" s="8"/>
      <c r="OEJ836" s="8"/>
      <c r="OEK836" s="8"/>
      <c r="OEL836" s="8"/>
      <c r="OEM836" s="8"/>
      <c r="OEN836" s="8"/>
      <c r="OEO836" s="8"/>
      <c r="OEP836" s="8"/>
      <c r="OEQ836" s="8"/>
      <c r="OER836" s="8"/>
      <c r="OES836" s="8"/>
      <c r="OET836" s="8"/>
      <c r="OEU836" s="8"/>
      <c r="OEV836" s="8"/>
      <c r="OEW836" s="8"/>
      <c r="OEX836" s="8"/>
      <c r="OEY836" s="8"/>
      <c r="OEZ836" s="8"/>
      <c r="OFA836" s="8"/>
      <c r="OFB836" s="8"/>
      <c r="OFC836" s="8"/>
      <c r="OFD836" s="8"/>
      <c r="OFE836" s="8"/>
      <c r="OFF836" s="8"/>
      <c r="OFG836" s="8"/>
      <c r="OFH836" s="8"/>
      <c r="OFI836" s="8"/>
      <c r="OFJ836" s="8"/>
      <c r="OFK836" s="8"/>
      <c r="OFL836" s="8"/>
      <c r="OFM836" s="8"/>
      <c r="OFN836" s="8"/>
      <c r="OFO836" s="8"/>
      <c r="OFP836" s="8"/>
      <c r="OFQ836" s="8"/>
      <c r="OFR836" s="8"/>
      <c r="OFS836" s="8"/>
      <c r="OFT836" s="8"/>
      <c r="OFU836" s="8"/>
      <c r="OFV836" s="8"/>
      <c r="OFW836" s="8"/>
      <c r="OFX836" s="8"/>
      <c r="OFY836" s="8"/>
      <c r="OFZ836" s="8"/>
      <c r="OGA836" s="8"/>
      <c r="OGB836" s="8"/>
      <c r="OGC836" s="8"/>
      <c r="OGD836" s="8"/>
      <c r="OGE836" s="8"/>
      <c r="OGF836" s="8"/>
      <c r="OGG836" s="8"/>
      <c r="OGH836" s="8"/>
      <c r="OGI836" s="8"/>
      <c r="OGJ836" s="8"/>
      <c r="OGK836" s="8"/>
      <c r="OGL836" s="8"/>
      <c r="OGM836" s="8"/>
      <c r="OGN836" s="8"/>
      <c r="OGO836" s="8"/>
      <c r="OGP836" s="8"/>
      <c r="OGQ836" s="8"/>
      <c r="OGR836" s="8"/>
      <c r="OGS836" s="8"/>
      <c r="OGT836" s="8"/>
      <c r="OGU836" s="8"/>
      <c r="OGV836" s="8"/>
      <c r="OGW836" s="8"/>
      <c r="OGX836" s="8"/>
      <c r="OGY836" s="8"/>
      <c r="OGZ836" s="8"/>
      <c r="OHA836" s="8"/>
      <c r="OHB836" s="8"/>
      <c r="OHC836" s="8"/>
      <c r="OHD836" s="8"/>
      <c r="OHE836" s="8"/>
      <c r="OHF836" s="8"/>
      <c r="OHG836" s="8"/>
      <c r="OHH836" s="8"/>
      <c r="OHI836" s="8"/>
      <c r="OHJ836" s="8"/>
      <c r="OHK836" s="8"/>
      <c r="OHL836" s="8"/>
      <c r="OHM836" s="8"/>
      <c r="OHN836" s="8"/>
      <c r="OHO836" s="8"/>
      <c r="OHP836" s="8"/>
      <c r="OHQ836" s="8"/>
      <c r="OHR836" s="8"/>
      <c r="OHS836" s="8"/>
      <c r="OHT836" s="8"/>
      <c r="OHU836" s="8"/>
      <c r="OHV836" s="8"/>
      <c r="OHW836" s="8"/>
      <c r="OHX836" s="8"/>
      <c r="OHY836" s="8"/>
      <c r="OHZ836" s="8"/>
      <c r="OIA836" s="8"/>
      <c r="OIB836" s="8"/>
      <c r="OIC836" s="8"/>
      <c r="OID836" s="8"/>
      <c r="OIE836" s="8"/>
      <c r="OIF836" s="8"/>
      <c r="OIG836" s="8"/>
      <c r="OIH836" s="8"/>
      <c r="OII836" s="8"/>
      <c r="OIJ836" s="8"/>
      <c r="OIK836" s="8"/>
      <c r="OIL836" s="8"/>
      <c r="OIM836" s="8"/>
      <c r="OIN836" s="8"/>
      <c r="OIO836" s="8"/>
      <c r="OIP836" s="8"/>
      <c r="OIQ836" s="8"/>
      <c r="OIR836" s="8"/>
      <c r="OIS836" s="8"/>
      <c r="OIT836" s="8"/>
      <c r="OIU836" s="8"/>
      <c r="OIV836" s="8"/>
      <c r="OIW836" s="8"/>
      <c r="OIX836" s="8"/>
      <c r="OIY836" s="8"/>
      <c r="OIZ836" s="8"/>
      <c r="OJA836" s="8"/>
      <c r="OJB836" s="8"/>
      <c r="OJC836" s="8"/>
      <c r="OJD836" s="8"/>
      <c r="OJE836" s="8"/>
      <c r="OJF836" s="8"/>
      <c r="OJG836" s="8"/>
      <c r="OJH836" s="8"/>
      <c r="OJI836" s="8"/>
      <c r="OJJ836" s="8"/>
      <c r="OJK836" s="8"/>
      <c r="OJL836" s="8"/>
      <c r="OJM836" s="8"/>
      <c r="OJN836" s="8"/>
      <c r="OJO836" s="8"/>
      <c r="OJP836" s="8"/>
      <c r="OJQ836" s="8"/>
      <c r="OJR836" s="8"/>
      <c r="OJS836" s="8"/>
      <c r="OJT836" s="8"/>
      <c r="OJU836" s="8"/>
      <c r="OJV836" s="8"/>
      <c r="OJW836" s="8"/>
      <c r="OJX836" s="8"/>
      <c r="OJY836" s="8"/>
      <c r="OJZ836" s="8"/>
      <c r="OKA836" s="8"/>
      <c r="OKB836" s="8"/>
      <c r="OKC836" s="8"/>
      <c r="OKD836" s="8"/>
      <c r="OKE836" s="8"/>
      <c r="OKF836" s="8"/>
      <c r="OKG836" s="8"/>
      <c r="OKH836" s="8"/>
      <c r="OKI836" s="8"/>
      <c r="OKJ836" s="8"/>
      <c r="OKK836" s="8"/>
      <c r="OKL836" s="8"/>
      <c r="OKM836" s="8"/>
      <c r="OKN836" s="8"/>
      <c r="OKO836" s="8"/>
      <c r="OKP836" s="8"/>
      <c r="OKQ836" s="8"/>
      <c r="OKR836" s="8"/>
      <c r="OKS836" s="8"/>
      <c r="OKT836" s="8"/>
      <c r="OKU836" s="8"/>
      <c r="OKV836" s="8"/>
      <c r="OKW836" s="8"/>
      <c r="OKX836" s="8"/>
      <c r="OKY836" s="8"/>
      <c r="OKZ836" s="8"/>
      <c r="OLA836" s="8"/>
      <c r="OLB836" s="8"/>
      <c r="OLC836" s="8"/>
      <c r="OLD836" s="8"/>
      <c r="OLE836" s="8"/>
      <c r="OLF836" s="8"/>
      <c r="OLG836" s="8"/>
      <c r="OLH836" s="8"/>
      <c r="OLI836" s="8"/>
      <c r="OLJ836" s="8"/>
      <c r="OLK836" s="8"/>
      <c r="OLL836" s="8"/>
      <c r="OLM836" s="8"/>
      <c r="OLN836" s="8"/>
      <c r="OLO836" s="8"/>
      <c r="OLP836" s="8"/>
      <c r="OLQ836" s="8"/>
      <c r="OLR836" s="8"/>
      <c r="OLS836" s="8"/>
      <c r="OLT836" s="8"/>
      <c r="OLU836" s="8"/>
      <c r="OLV836" s="8"/>
      <c r="OLW836" s="8"/>
      <c r="OLX836" s="8"/>
      <c r="OLY836" s="8"/>
      <c r="OLZ836" s="8"/>
      <c r="OMA836" s="8"/>
      <c r="OMB836" s="8"/>
      <c r="OMC836" s="8"/>
      <c r="OMD836" s="8"/>
      <c r="OME836" s="8"/>
      <c r="OMF836" s="8"/>
      <c r="OMG836" s="8"/>
      <c r="OMH836" s="8"/>
      <c r="OMI836" s="8"/>
      <c r="OMJ836" s="8"/>
      <c r="OMK836" s="8"/>
      <c r="OML836" s="8"/>
      <c r="OMM836" s="8"/>
      <c r="OMN836" s="8"/>
      <c r="OMO836" s="8"/>
      <c r="OMP836" s="8"/>
      <c r="OMQ836" s="8"/>
      <c r="OMR836" s="8"/>
      <c r="OMS836" s="8"/>
      <c r="OMT836" s="8"/>
      <c r="OMU836" s="8"/>
      <c r="OMV836" s="8"/>
      <c r="OMW836" s="8"/>
      <c r="OMX836" s="8"/>
      <c r="OMY836" s="8"/>
      <c r="OMZ836" s="8"/>
      <c r="ONA836" s="8"/>
      <c r="ONB836" s="8"/>
      <c r="ONC836" s="8"/>
      <c r="OND836" s="8"/>
      <c r="ONE836" s="8"/>
      <c r="ONF836" s="8"/>
      <c r="ONG836" s="8"/>
      <c r="ONH836" s="8"/>
      <c r="ONI836" s="8"/>
      <c r="ONJ836" s="8"/>
      <c r="ONK836" s="8"/>
      <c r="ONL836" s="8"/>
      <c r="ONM836" s="8"/>
      <c r="ONN836" s="8"/>
      <c r="ONO836" s="8"/>
      <c r="ONP836" s="8"/>
      <c r="ONQ836" s="8"/>
      <c r="ONR836" s="8"/>
      <c r="ONS836" s="8"/>
      <c r="ONT836" s="8"/>
      <c r="ONU836" s="8"/>
      <c r="ONV836" s="8"/>
      <c r="ONW836" s="8"/>
      <c r="ONX836" s="8"/>
      <c r="ONY836" s="8"/>
      <c r="ONZ836" s="8"/>
      <c r="OOA836" s="8"/>
      <c r="OOB836" s="8"/>
      <c r="OOC836" s="8"/>
      <c r="OOD836" s="8"/>
      <c r="OOE836" s="8"/>
      <c r="OOF836" s="8"/>
      <c r="OOG836" s="8"/>
      <c r="OOH836" s="8"/>
      <c r="OOI836" s="8"/>
      <c r="OOJ836" s="8"/>
      <c r="OOK836" s="8"/>
      <c r="OOL836" s="8"/>
      <c r="OOM836" s="8"/>
      <c r="OON836" s="8"/>
      <c r="OOO836" s="8"/>
      <c r="OOP836" s="8"/>
      <c r="OOQ836" s="8"/>
      <c r="OOR836" s="8"/>
      <c r="OOS836" s="8"/>
      <c r="OOT836" s="8"/>
      <c r="OOU836" s="8"/>
      <c r="OOV836" s="8"/>
      <c r="OOW836" s="8"/>
      <c r="OOX836" s="8"/>
      <c r="OOY836" s="8"/>
      <c r="OOZ836" s="8"/>
      <c r="OPA836" s="8"/>
      <c r="OPB836" s="8"/>
      <c r="OPC836" s="8"/>
      <c r="OPD836" s="8"/>
      <c r="OPE836" s="8"/>
      <c r="OPF836" s="8"/>
      <c r="OPG836" s="8"/>
      <c r="OPH836" s="8"/>
      <c r="OPI836" s="8"/>
      <c r="OPJ836" s="8"/>
      <c r="OPK836" s="8"/>
      <c r="OPL836" s="8"/>
      <c r="OPM836" s="8"/>
      <c r="OPN836" s="8"/>
      <c r="OPO836" s="8"/>
      <c r="OPP836" s="8"/>
      <c r="OPQ836" s="8"/>
      <c r="OPR836" s="8"/>
      <c r="OPS836" s="8"/>
      <c r="OPT836" s="8"/>
      <c r="OPU836" s="8"/>
      <c r="OPV836" s="8"/>
      <c r="OPW836" s="8"/>
      <c r="OPX836" s="8"/>
      <c r="OPY836" s="8"/>
      <c r="OPZ836" s="8"/>
      <c r="OQA836" s="8"/>
      <c r="OQB836" s="8"/>
      <c r="OQC836" s="8"/>
      <c r="OQD836" s="8"/>
      <c r="OQE836" s="8"/>
      <c r="OQF836" s="8"/>
      <c r="OQG836" s="8"/>
      <c r="OQH836" s="8"/>
      <c r="OQI836" s="8"/>
      <c r="OQJ836" s="8"/>
      <c r="OQK836" s="8"/>
      <c r="OQL836" s="8"/>
      <c r="OQM836" s="8"/>
      <c r="OQN836" s="8"/>
      <c r="OQO836" s="8"/>
      <c r="OQP836" s="8"/>
      <c r="OQQ836" s="8"/>
      <c r="OQR836" s="8"/>
      <c r="OQS836" s="8"/>
      <c r="OQT836" s="8"/>
      <c r="OQU836" s="8"/>
      <c r="OQV836" s="8"/>
      <c r="OQW836" s="8"/>
      <c r="OQX836" s="8"/>
      <c r="OQY836" s="8"/>
      <c r="OQZ836" s="8"/>
      <c r="ORA836" s="8"/>
      <c r="ORB836" s="8"/>
      <c r="ORC836" s="8"/>
      <c r="ORD836" s="8"/>
      <c r="ORE836" s="8"/>
      <c r="ORF836" s="8"/>
      <c r="ORG836" s="8"/>
      <c r="ORH836" s="8"/>
      <c r="ORI836" s="8"/>
      <c r="ORJ836" s="8"/>
      <c r="ORK836" s="8"/>
      <c r="ORL836" s="8"/>
      <c r="ORM836" s="8"/>
      <c r="ORN836" s="8"/>
      <c r="ORO836" s="8"/>
      <c r="ORP836" s="8"/>
      <c r="ORQ836" s="8"/>
      <c r="ORR836" s="8"/>
      <c r="ORS836" s="8"/>
      <c r="ORT836" s="8"/>
      <c r="ORU836" s="8"/>
      <c r="ORV836" s="8"/>
      <c r="ORW836" s="8"/>
      <c r="ORX836" s="8"/>
      <c r="ORY836" s="8"/>
      <c r="ORZ836" s="8"/>
      <c r="OSA836" s="8"/>
      <c r="OSB836" s="8"/>
      <c r="OSC836" s="8"/>
      <c r="OSD836" s="8"/>
      <c r="OSE836" s="8"/>
      <c r="OSF836" s="8"/>
      <c r="OSG836" s="8"/>
      <c r="OSH836" s="8"/>
      <c r="OSI836" s="8"/>
      <c r="OSJ836" s="8"/>
      <c r="OSK836" s="8"/>
      <c r="OSL836" s="8"/>
      <c r="OSM836" s="8"/>
      <c r="OSN836" s="8"/>
      <c r="OSO836" s="8"/>
      <c r="OSP836" s="8"/>
      <c r="OSQ836" s="8"/>
      <c r="OSR836" s="8"/>
      <c r="OSS836" s="8"/>
      <c r="OST836" s="8"/>
      <c r="OSU836" s="8"/>
      <c r="OSV836" s="8"/>
      <c r="OSW836" s="8"/>
      <c r="OSX836" s="8"/>
      <c r="OSY836" s="8"/>
      <c r="OSZ836" s="8"/>
      <c r="OTA836" s="8"/>
      <c r="OTB836" s="8"/>
      <c r="OTC836" s="8"/>
      <c r="OTD836" s="8"/>
      <c r="OTE836" s="8"/>
      <c r="OTF836" s="8"/>
      <c r="OTG836" s="8"/>
      <c r="OTH836" s="8"/>
      <c r="OTI836" s="8"/>
      <c r="OTJ836" s="8"/>
      <c r="OTK836" s="8"/>
      <c r="OTL836" s="8"/>
      <c r="OTM836" s="8"/>
      <c r="OTN836" s="8"/>
      <c r="OTO836" s="8"/>
      <c r="OTP836" s="8"/>
      <c r="OTQ836" s="8"/>
      <c r="OTR836" s="8"/>
      <c r="OTS836" s="8"/>
      <c r="OTT836" s="8"/>
      <c r="OTU836" s="8"/>
      <c r="OTV836" s="8"/>
      <c r="OTW836" s="8"/>
      <c r="OTX836" s="8"/>
      <c r="OTY836" s="8"/>
      <c r="OTZ836" s="8"/>
      <c r="OUA836" s="8"/>
      <c r="OUB836" s="8"/>
      <c r="OUC836" s="8"/>
      <c r="OUD836" s="8"/>
      <c r="OUE836" s="8"/>
      <c r="OUF836" s="8"/>
      <c r="OUG836" s="8"/>
      <c r="OUH836" s="8"/>
      <c r="OUI836" s="8"/>
      <c r="OUJ836" s="8"/>
      <c r="OUK836" s="8"/>
      <c r="OUL836" s="8"/>
      <c r="OUM836" s="8"/>
      <c r="OUN836" s="8"/>
      <c r="OUO836" s="8"/>
      <c r="OUP836" s="8"/>
      <c r="OUQ836" s="8"/>
      <c r="OUR836" s="8"/>
      <c r="OUS836" s="8"/>
      <c r="OUT836" s="8"/>
      <c r="OUU836" s="8"/>
      <c r="OUV836" s="8"/>
      <c r="OUW836" s="8"/>
      <c r="OUX836" s="8"/>
      <c r="OUY836" s="8"/>
      <c r="OUZ836" s="8"/>
      <c r="OVA836" s="8"/>
      <c r="OVB836" s="8"/>
      <c r="OVC836" s="8"/>
      <c r="OVD836" s="8"/>
      <c r="OVE836" s="8"/>
      <c r="OVF836" s="8"/>
      <c r="OVG836" s="8"/>
      <c r="OVH836" s="8"/>
      <c r="OVI836" s="8"/>
      <c r="OVJ836" s="8"/>
      <c r="OVK836" s="8"/>
      <c r="OVL836" s="8"/>
      <c r="OVM836" s="8"/>
      <c r="OVN836" s="8"/>
      <c r="OVO836" s="8"/>
      <c r="OVP836" s="8"/>
      <c r="OVQ836" s="8"/>
      <c r="OVR836" s="8"/>
      <c r="OVS836" s="8"/>
      <c r="OVT836" s="8"/>
      <c r="OVU836" s="8"/>
      <c r="OVV836" s="8"/>
      <c r="OVW836" s="8"/>
      <c r="OVX836" s="8"/>
      <c r="OVY836" s="8"/>
      <c r="OVZ836" s="8"/>
      <c r="OWA836" s="8"/>
      <c r="OWB836" s="8"/>
      <c r="OWC836" s="8"/>
      <c r="OWD836" s="8"/>
      <c r="OWE836" s="8"/>
      <c r="OWF836" s="8"/>
      <c r="OWG836" s="8"/>
      <c r="OWH836" s="8"/>
      <c r="OWI836" s="8"/>
      <c r="OWJ836" s="8"/>
      <c r="OWK836" s="8"/>
      <c r="OWL836" s="8"/>
      <c r="OWM836" s="8"/>
      <c r="OWN836" s="8"/>
      <c r="OWO836" s="8"/>
      <c r="OWP836" s="8"/>
      <c r="OWQ836" s="8"/>
      <c r="OWR836" s="8"/>
      <c r="OWS836" s="8"/>
      <c r="OWT836" s="8"/>
      <c r="OWU836" s="8"/>
      <c r="OWV836" s="8"/>
      <c r="OWW836" s="8"/>
      <c r="OWX836" s="8"/>
      <c r="OWY836" s="8"/>
      <c r="OWZ836" s="8"/>
      <c r="OXA836" s="8"/>
      <c r="OXB836" s="8"/>
      <c r="OXC836" s="8"/>
      <c r="OXD836" s="8"/>
      <c r="OXE836" s="8"/>
      <c r="OXF836" s="8"/>
      <c r="OXG836" s="8"/>
      <c r="OXH836" s="8"/>
      <c r="OXI836" s="8"/>
      <c r="OXJ836" s="8"/>
      <c r="OXK836" s="8"/>
      <c r="OXL836" s="8"/>
      <c r="OXM836" s="8"/>
      <c r="OXN836" s="8"/>
      <c r="OXO836" s="8"/>
      <c r="OXP836" s="8"/>
      <c r="OXQ836" s="8"/>
      <c r="OXR836" s="8"/>
      <c r="OXS836" s="8"/>
      <c r="OXT836" s="8"/>
      <c r="OXU836" s="8"/>
      <c r="OXV836" s="8"/>
      <c r="OXW836" s="8"/>
      <c r="OXX836" s="8"/>
      <c r="OXY836" s="8"/>
      <c r="OXZ836" s="8"/>
      <c r="OYA836" s="8"/>
      <c r="OYB836" s="8"/>
      <c r="OYC836" s="8"/>
      <c r="OYD836" s="8"/>
      <c r="OYE836" s="8"/>
      <c r="OYF836" s="8"/>
      <c r="OYG836" s="8"/>
      <c r="OYH836" s="8"/>
      <c r="OYI836" s="8"/>
      <c r="OYJ836" s="8"/>
      <c r="OYK836" s="8"/>
      <c r="OYL836" s="8"/>
      <c r="OYM836" s="8"/>
      <c r="OYN836" s="8"/>
      <c r="OYO836" s="8"/>
      <c r="OYP836" s="8"/>
      <c r="OYQ836" s="8"/>
      <c r="OYR836" s="8"/>
      <c r="OYS836" s="8"/>
      <c r="OYT836" s="8"/>
      <c r="OYU836" s="8"/>
      <c r="OYV836" s="8"/>
      <c r="OYW836" s="8"/>
      <c r="OYX836" s="8"/>
      <c r="OYY836" s="8"/>
      <c r="OYZ836" s="8"/>
      <c r="OZA836" s="8"/>
      <c r="OZB836" s="8"/>
      <c r="OZC836" s="8"/>
      <c r="OZD836" s="8"/>
      <c r="OZE836" s="8"/>
      <c r="OZF836" s="8"/>
      <c r="OZG836" s="8"/>
      <c r="OZH836" s="8"/>
      <c r="OZI836" s="8"/>
      <c r="OZJ836" s="8"/>
      <c r="OZK836" s="8"/>
      <c r="OZL836" s="8"/>
      <c r="OZM836" s="8"/>
      <c r="OZN836" s="8"/>
      <c r="OZO836" s="8"/>
      <c r="OZP836" s="8"/>
      <c r="OZQ836" s="8"/>
      <c r="OZR836" s="8"/>
      <c r="OZS836" s="8"/>
      <c r="OZT836" s="8"/>
      <c r="OZU836" s="8"/>
      <c r="OZV836" s="8"/>
      <c r="OZW836" s="8"/>
      <c r="OZX836" s="8"/>
      <c r="OZY836" s="8"/>
      <c r="OZZ836" s="8"/>
      <c r="PAA836" s="8"/>
      <c r="PAB836" s="8"/>
      <c r="PAC836" s="8"/>
      <c r="PAD836" s="8"/>
      <c r="PAE836" s="8"/>
      <c r="PAF836" s="8"/>
      <c r="PAG836" s="8"/>
      <c r="PAH836" s="8"/>
      <c r="PAI836" s="8"/>
      <c r="PAJ836" s="8"/>
      <c r="PAK836" s="8"/>
      <c r="PAL836" s="8"/>
      <c r="PAM836" s="8"/>
      <c r="PAN836" s="8"/>
      <c r="PAO836" s="8"/>
      <c r="PAP836" s="8"/>
      <c r="PAQ836" s="8"/>
      <c r="PAR836" s="8"/>
      <c r="PAS836" s="8"/>
      <c r="PAT836" s="8"/>
      <c r="PAU836" s="8"/>
      <c r="PAV836" s="8"/>
      <c r="PAW836" s="8"/>
      <c r="PAX836" s="8"/>
      <c r="PAY836" s="8"/>
      <c r="PAZ836" s="8"/>
      <c r="PBA836" s="8"/>
      <c r="PBB836" s="8"/>
      <c r="PBC836" s="8"/>
      <c r="PBD836" s="8"/>
      <c r="PBE836" s="8"/>
      <c r="PBF836" s="8"/>
      <c r="PBG836" s="8"/>
      <c r="PBH836" s="8"/>
      <c r="PBI836" s="8"/>
      <c r="PBJ836" s="8"/>
      <c r="PBK836" s="8"/>
      <c r="PBL836" s="8"/>
      <c r="PBM836" s="8"/>
      <c r="PBN836" s="8"/>
      <c r="PBO836" s="8"/>
      <c r="PBP836" s="8"/>
      <c r="PBQ836" s="8"/>
      <c r="PBR836" s="8"/>
      <c r="PBS836" s="8"/>
      <c r="PBT836" s="8"/>
      <c r="PBU836" s="8"/>
      <c r="PBV836" s="8"/>
      <c r="PBW836" s="8"/>
      <c r="PBX836" s="8"/>
      <c r="PBY836" s="8"/>
      <c r="PBZ836" s="8"/>
      <c r="PCA836" s="8"/>
      <c r="PCB836" s="8"/>
      <c r="PCC836" s="8"/>
      <c r="PCD836" s="8"/>
      <c r="PCE836" s="8"/>
      <c r="PCF836" s="8"/>
      <c r="PCG836" s="8"/>
      <c r="PCH836" s="8"/>
      <c r="PCI836" s="8"/>
      <c r="PCJ836" s="8"/>
      <c r="PCK836" s="8"/>
      <c r="PCL836" s="8"/>
      <c r="PCM836" s="8"/>
      <c r="PCN836" s="8"/>
      <c r="PCO836" s="8"/>
      <c r="PCP836" s="8"/>
      <c r="PCQ836" s="8"/>
      <c r="PCR836" s="8"/>
      <c r="PCS836" s="8"/>
      <c r="PCT836" s="8"/>
      <c r="PCU836" s="8"/>
      <c r="PCV836" s="8"/>
      <c r="PCW836" s="8"/>
      <c r="PCX836" s="8"/>
      <c r="PCY836" s="8"/>
      <c r="PCZ836" s="8"/>
      <c r="PDA836" s="8"/>
      <c r="PDB836" s="8"/>
      <c r="PDC836" s="8"/>
      <c r="PDD836" s="8"/>
      <c r="PDE836" s="8"/>
      <c r="PDF836" s="8"/>
      <c r="PDG836" s="8"/>
      <c r="PDH836" s="8"/>
      <c r="PDI836" s="8"/>
      <c r="PDJ836" s="8"/>
      <c r="PDK836" s="8"/>
      <c r="PDL836" s="8"/>
      <c r="PDM836" s="8"/>
      <c r="PDN836" s="8"/>
      <c r="PDO836" s="8"/>
      <c r="PDP836" s="8"/>
      <c r="PDQ836" s="8"/>
      <c r="PDR836" s="8"/>
      <c r="PDS836" s="8"/>
      <c r="PDT836" s="8"/>
      <c r="PDU836" s="8"/>
      <c r="PDV836" s="8"/>
      <c r="PDW836" s="8"/>
      <c r="PDX836" s="8"/>
      <c r="PDY836" s="8"/>
      <c r="PDZ836" s="8"/>
      <c r="PEA836" s="8"/>
      <c r="PEB836" s="8"/>
      <c r="PEC836" s="8"/>
      <c r="PED836" s="8"/>
      <c r="PEE836" s="8"/>
      <c r="PEF836" s="8"/>
      <c r="PEG836" s="8"/>
      <c r="PEH836" s="8"/>
      <c r="PEI836" s="8"/>
      <c r="PEJ836" s="8"/>
      <c r="PEK836" s="8"/>
      <c r="PEL836" s="8"/>
      <c r="PEM836" s="8"/>
      <c r="PEN836" s="8"/>
      <c r="PEO836" s="8"/>
      <c r="PEP836" s="8"/>
      <c r="PEQ836" s="8"/>
      <c r="PER836" s="8"/>
      <c r="PES836" s="8"/>
      <c r="PET836" s="8"/>
      <c r="PEU836" s="8"/>
      <c r="PEV836" s="8"/>
      <c r="PEW836" s="8"/>
      <c r="PEX836" s="8"/>
      <c r="PEY836" s="8"/>
      <c r="PEZ836" s="8"/>
      <c r="PFA836" s="8"/>
      <c r="PFB836" s="8"/>
      <c r="PFC836" s="8"/>
      <c r="PFD836" s="8"/>
      <c r="PFE836" s="8"/>
      <c r="PFF836" s="8"/>
      <c r="PFG836" s="8"/>
      <c r="PFH836" s="8"/>
      <c r="PFI836" s="8"/>
      <c r="PFJ836" s="8"/>
      <c r="PFK836" s="8"/>
      <c r="PFL836" s="8"/>
      <c r="PFM836" s="8"/>
      <c r="PFN836" s="8"/>
      <c r="PFO836" s="8"/>
      <c r="PFP836" s="8"/>
      <c r="PFQ836" s="8"/>
      <c r="PFR836" s="8"/>
      <c r="PFS836" s="8"/>
      <c r="PFT836" s="8"/>
      <c r="PFU836" s="8"/>
      <c r="PFV836" s="8"/>
      <c r="PFW836" s="8"/>
      <c r="PFX836" s="8"/>
      <c r="PFY836" s="8"/>
      <c r="PFZ836" s="8"/>
      <c r="PGA836" s="8"/>
      <c r="PGB836" s="8"/>
      <c r="PGC836" s="8"/>
      <c r="PGD836" s="8"/>
      <c r="PGE836" s="8"/>
      <c r="PGF836" s="8"/>
      <c r="PGG836" s="8"/>
      <c r="PGH836" s="8"/>
      <c r="PGI836" s="8"/>
      <c r="PGJ836" s="8"/>
      <c r="PGK836" s="8"/>
      <c r="PGL836" s="8"/>
      <c r="PGM836" s="8"/>
      <c r="PGN836" s="8"/>
      <c r="PGO836" s="8"/>
      <c r="PGP836" s="8"/>
      <c r="PGQ836" s="8"/>
      <c r="PGR836" s="8"/>
      <c r="PGS836" s="8"/>
      <c r="PGT836" s="8"/>
      <c r="PGU836" s="8"/>
      <c r="PGV836" s="8"/>
      <c r="PGW836" s="8"/>
      <c r="PGX836" s="8"/>
      <c r="PGY836" s="8"/>
      <c r="PGZ836" s="8"/>
      <c r="PHA836" s="8"/>
      <c r="PHB836" s="8"/>
      <c r="PHC836" s="8"/>
      <c r="PHD836" s="8"/>
      <c r="PHE836" s="8"/>
      <c r="PHF836" s="8"/>
      <c r="PHG836" s="8"/>
      <c r="PHH836" s="8"/>
      <c r="PHI836" s="8"/>
      <c r="PHJ836" s="8"/>
      <c r="PHK836" s="8"/>
      <c r="PHL836" s="8"/>
      <c r="PHM836" s="8"/>
      <c r="PHN836" s="8"/>
      <c r="PHO836" s="8"/>
      <c r="PHP836" s="8"/>
      <c r="PHQ836" s="8"/>
      <c r="PHR836" s="8"/>
      <c r="PHS836" s="8"/>
      <c r="PHT836" s="8"/>
      <c r="PHU836" s="8"/>
      <c r="PHV836" s="8"/>
      <c r="PHW836" s="8"/>
      <c r="PHX836" s="8"/>
      <c r="PHY836" s="8"/>
      <c r="PHZ836" s="8"/>
      <c r="PIA836" s="8"/>
      <c r="PIB836" s="8"/>
      <c r="PIC836" s="8"/>
      <c r="PID836" s="8"/>
      <c r="PIE836" s="8"/>
      <c r="PIF836" s="8"/>
      <c r="PIG836" s="8"/>
      <c r="PIH836" s="8"/>
      <c r="PII836" s="8"/>
      <c r="PIJ836" s="8"/>
      <c r="PIK836" s="8"/>
      <c r="PIL836" s="8"/>
      <c r="PIM836" s="8"/>
      <c r="PIN836" s="8"/>
      <c r="PIO836" s="8"/>
      <c r="PIP836" s="8"/>
      <c r="PIQ836" s="8"/>
      <c r="PIR836" s="8"/>
      <c r="PIS836" s="8"/>
      <c r="PIT836" s="8"/>
      <c r="PIU836" s="8"/>
      <c r="PIV836" s="8"/>
      <c r="PIW836" s="8"/>
      <c r="PIX836" s="8"/>
      <c r="PIY836" s="8"/>
      <c r="PIZ836" s="8"/>
      <c r="PJA836" s="8"/>
      <c r="PJB836" s="8"/>
      <c r="PJC836" s="8"/>
      <c r="PJD836" s="8"/>
      <c r="PJE836" s="8"/>
      <c r="PJF836" s="8"/>
      <c r="PJG836" s="8"/>
      <c r="PJH836" s="8"/>
      <c r="PJI836" s="8"/>
      <c r="PJJ836" s="8"/>
      <c r="PJK836" s="8"/>
      <c r="PJL836" s="8"/>
      <c r="PJM836" s="8"/>
      <c r="PJN836" s="8"/>
      <c r="PJO836" s="8"/>
      <c r="PJP836" s="8"/>
      <c r="PJQ836" s="8"/>
      <c r="PJR836" s="8"/>
      <c r="PJS836" s="8"/>
      <c r="PJT836" s="8"/>
      <c r="PJU836" s="8"/>
      <c r="PJV836" s="8"/>
      <c r="PJW836" s="8"/>
      <c r="PJX836" s="8"/>
      <c r="PJY836" s="8"/>
      <c r="PJZ836" s="8"/>
      <c r="PKA836" s="8"/>
      <c r="PKB836" s="8"/>
      <c r="PKC836" s="8"/>
      <c r="PKD836" s="8"/>
      <c r="PKE836" s="8"/>
      <c r="PKF836" s="8"/>
      <c r="PKG836" s="8"/>
      <c r="PKH836" s="8"/>
      <c r="PKI836" s="8"/>
      <c r="PKJ836" s="8"/>
      <c r="PKK836" s="8"/>
      <c r="PKL836" s="8"/>
      <c r="PKM836" s="8"/>
      <c r="PKN836" s="8"/>
      <c r="PKO836" s="8"/>
      <c r="PKP836" s="8"/>
      <c r="PKQ836" s="8"/>
      <c r="PKR836" s="8"/>
      <c r="PKS836" s="8"/>
      <c r="PKT836" s="8"/>
      <c r="PKU836" s="8"/>
      <c r="PKV836" s="8"/>
      <c r="PKW836" s="8"/>
      <c r="PKX836" s="8"/>
      <c r="PKY836" s="8"/>
      <c r="PKZ836" s="8"/>
      <c r="PLA836" s="8"/>
      <c r="PLB836" s="8"/>
      <c r="PLC836" s="8"/>
      <c r="PLD836" s="8"/>
      <c r="PLE836" s="8"/>
      <c r="PLF836" s="8"/>
      <c r="PLG836" s="8"/>
      <c r="PLH836" s="8"/>
      <c r="PLI836" s="8"/>
      <c r="PLJ836" s="8"/>
      <c r="PLK836" s="8"/>
      <c r="PLL836" s="8"/>
      <c r="PLM836" s="8"/>
      <c r="PLN836" s="8"/>
      <c r="PLO836" s="8"/>
      <c r="PLP836" s="8"/>
      <c r="PLQ836" s="8"/>
      <c r="PLR836" s="8"/>
      <c r="PLS836" s="8"/>
      <c r="PLT836" s="8"/>
      <c r="PLU836" s="8"/>
      <c r="PLV836" s="8"/>
      <c r="PLW836" s="8"/>
      <c r="PLX836" s="8"/>
      <c r="PLY836" s="8"/>
      <c r="PLZ836" s="8"/>
      <c r="PMA836" s="8"/>
      <c r="PMB836" s="8"/>
      <c r="PMC836" s="8"/>
      <c r="PMD836" s="8"/>
      <c r="PME836" s="8"/>
      <c r="PMF836" s="8"/>
      <c r="PMG836" s="8"/>
      <c r="PMH836" s="8"/>
      <c r="PMI836" s="8"/>
      <c r="PMJ836" s="8"/>
      <c r="PMK836" s="8"/>
      <c r="PML836" s="8"/>
      <c r="PMM836" s="8"/>
      <c r="PMN836" s="8"/>
      <c r="PMO836" s="8"/>
      <c r="PMP836" s="8"/>
      <c r="PMQ836" s="8"/>
      <c r="PMR836" s="8"/>
      <c r="PMS836" s="8"/>
      <c r="PMT836" s="8"/>
      <c r="PMU836" s="8"/>
      <c r="PMV836" s="8"/>
      <c r="PMW836" s="8"/>
      <c r="PMX836" s="8"/>
      <c r="PMY836" s="8"/>
      <c r="PMZ836" s="8"/>
      <c r="PNA836" s="8"/>
      <c r="PNB836" s="8"/>
      <c r="PNC836" s="8"/>
      <c r="PND836" s="8"/>
      <c r="PNE836" s="8"/>
      <c r="PNF836" s="8"/>
      <c r="PNG836" s="8"/>
      <c r="PNH836" s="8"/>
      <c r="PNI836" s="8"/>
      <c r="PNJ836" s="8"/>
      <c r="PNK836" s="8"/>
      <c r="PNL836" s="8"/>
      <c r="PNM836" s="8"/>
      <c r="PNN836" s="8"/>
      <c r="PNO836" s="8"/>
      <c r="PNP836" s="8"/>
      <c r="PNQ836" s="8"/>
      <c r="PNR836" s="8"/>
      <c r="PNS836" s="8"/>
      <c r="PNT836" s="8"/>
      <c r="PNU836" s="8"/>
      <c r="PNV836" s="8"/>
      <c r="PNW836" s="8"/>
      <c r="PNX836" s="8"/>
      <c r="PNY836" s="8"/>
      <c r="PNZ836" s="8"/>
      <c r="POA836" s="8"/>
      <c r="POB836" s="8"/>
      <c r="POC836" s="8"/>
      <c r="POD836" s="8"/>
      <c r="POE836" s="8"/>
      <c r="POF836" s="8"/>
      <c r="POG836" s="8"/>
      <c r="POH836" s="8"/>
      <c r="POI836" s="8"/>
      <c r="POJ836" s="8"/>
      <c r="POK836" s="8"/>
      <c r="POL836" s="8"/>
      <c r="POM836" s="8"/>
      <c r="PON836" s="8"/>
      <c r="POO836" s="8"/>
      <c r="POP836" s="8"/>
      <c r="POQ836" s="8"/>
      <c r="POR836" s="8"/>
      <c r="POS836" s="8"/>
      <c r="POT836" s="8"/>
      <c r="POU836" s="8"/>
      <c r="POV836" s="8"/>
      <c r="POW836" s="8"/>
      <c r="POX836" s="8"/>
      <c r="POY836" s="8"/>
      <c r="POZ836" s="8"/>
      <c r="PPA836" s="8"/>
      <c r="PPB836" s="8"/>
      <c r="PPC836" s="8"/>
      <c r="PPD836" s="8"/>
      <c r="PPE836" s="8"/>
      <c r="PPF836" s="8"/>
      <c r="PPG836" s="8"/>
      <c r="PPH836" s="8"/>
      <c r="PPI836" s="8"/>
      <c r="PPJ836" s="8"/>
      <c r="PPK836" s="8"/>
      <c r="PPL836" s="8"/>
      <c r="PPM836" s="8"/>
      <c r="PPN836" s="8"/>
      <c r="PPO836" s="8"/>
      <c r="PPP836" s="8"/>
      <c r="PPQ836" s="8"/>
      <c r="PPR836" s="8"/>
      <c r="PPS836" s="8"/>
      <c r="PPT836" s="8"/>
      <c r="PPU836" s="8"/>
      <c r="PPV836" s="8"/>
      <c r="PPW836" s="8"/>
      <c r="PPX836" s="8"/>
      <c r="PPY836" s="8"/>
      <c r="PPZ836" s="8"/>
      <c r="PQA836" s="8"/>
      <c r="PQB836" s="8"/>
      <c r="PQC836" s="8"/>
      <c r="PQD836" s="8"/>
      <c r="PQE836" s="8"/>
      <c r="PQF836" s="8"/>
      <c r="PQG836" s="8"/>
      <c r="PQH836" s="8"/>
      <c r="PQI836" s="8"/>
      <c r="PQJ836" s="8"/>
      <c r="PQK836" s="8"/>
      <c r="PQL836" s="8"/>
      <c r="PQM836" s="8"/>
      <c r="PQN836" s="8"/>
      <c r="PQO836" s="8"/>
      <c r="PQP836" s="8"/>
      <c r="PQQ836" s="8"/>
      <c r="PQR836" s="8"/>
      <c r="PQS836" s="8"/>
      <c r="PQT836" s="8"/>
      <c r="PQU836" s="8"/>
      <c r="PQV836" s="8"/>
      <c r="PQW836" s="8"/>
      <c r="PQX836" s="8"/>
      <c r="PQY836" s="8"/>
      <c r="PQZ836" s="8"/>
      <c r="PRA836" s="8"/>
      <c r="PRB836" s="8"/>
      <c r="PRC836" s="8"/>
      <c r="PRD836" s="8"/>
      <c r="PRE836" s="8"/>
      <c r="PRF836" s="8"/>
      <c r="PRG836" s="8"/>
      <c r="PRH836" s="8"/>
      <c r="PRI836" s="8"/>
      <c r="PRJ836" s="8"/>
      <c r="PRK836" s="8"/>
      <c r="PRL836" s="8"/>
      <c r="PRM836" s="8"/>
      <c r="PRN836" s="8"/>
      <c r="PRO836" s="8"/>
      <c r="PRP836" s="8"/>
      <c r="PRQ836" s="8"/>
      <c r="PRR836" s="8"/>
      <c r="PRS836" s="8"/>
      <c r="PRT836" s="8"/>
      <c r="PRU836" s="8"/>
      <c r="PRV836" s="8"/>
      <c r="PRW836" s="8"/>
      <c r="PRX836" s="8"/>
      <c r="PRY836" s="8"/>
      <c r="PRZ836" s="8"/>
      <c r="PSA836" s="8"/>
      <c r="PSB836" s="8"/>
      <c r="PSC836" s="8"/>
      <c r="PSD836" s="8"/>
      <c r="PSE836" s="8"/>
      <c r="PSF836" s="8"/>
      <c r="PSG836" s="8"/>
      <c r="PSH836" s="8"/>
      <c r="PSI836" s="8"/>
      <c r="PSJ836" s="8"/>
      <c r="PSK836" s="8"/>
      <c r="PSL836" s="8"/>
      <c r="PSM836" s="8"/>
      <c r="PSN836" s="8"/>
      <c r="PSO836" s="8"/>
      <c r="PSP836" s="8"/>
      <c r="PSQ836" s="8"/>
      <c r="PSR836" s="8"/>
      <c r="PSS836" s="8"/>
      <c r="PST836" s="8"/>
      <c r="PSU836" s="8"/>
      <c r="PSV836" s="8"/>
      <c r="PSW836" s="8"/>
      <c r="PSX836" s="8"/>
      <c r="PSY836" s="8"/>
      <c r="PSZ836" s="8"/>
      <c r="PTA836" s="8"/>
      <c r="PTB836" s="8"/>
      <c r="PTC836" s="8"/>
      <c r="PTD836" s="8"/>
      <c r="PTE836" s="8"/>
      <c r="PTF836" s="8"/>
      <c r="PTG836" s="8"/>
      <c r="PTH836" s="8"/>
      <c r="PTI836" s="8"/>
      <c r="PTJ836" s="8"/>
      <c r="PTK836" s="8"/>
      <c r="PTL836" s="8"/>
      <c r="PTM836" s="8"/>
      <c r="PTN836" s="8"/>
      <c r="PTO836" s="8"/>
      <c r="PTP836" s="8"/>
      <c r="PTQ836" s="8"/>
      <c r="PTR836" s="8"/>
      <c r="PTS836" s="8"/>
      <c r="PTT836" s="8"/>
      <c r="PTU836" s="8"/>
      <c r="PTV836" s="8"/>
      <c r="PTW836" s="8"/>
      <c r="PTX836" s="8"/>
      <c r="PTY836" s="8"/>
      <c r="PTZ836" s="8"/>
      <c r="PUA836" s="8"/>
      <c r="PUB836" s="8"/>
      <c r="PUC836" s="8"/>
      <c r="PUD836" s="8"/>
      <c r="PUE836" s="8"/>
      <c r="PUF836" s="8"/>
      <c r="PUG836" s="8"/>
      <c r="PUH836" s="8"/>
      <c r="PUI836" s="8"/>
      <c r="PUJ836" s="8"/>
      <c r="PUK836" s="8"/>
      <c r="PUL836" s="8"/>
      <c r="PUM836" s="8"/>
      <c r="PUN836" s="8"/>
      <c r="PUO836" s="8"/>
      <c r="PUP836" s="8"/>
      <c r="PUQ836" s="8"/>
      <c r="PUR836" s="8"/>
      <c r="PUS836" s="8"/>
      <c r="PUT836" s="8"/>
      <c r="PUU836" s="8"/>
      <c r="PUV836" s="8"/>
      <c r="PUW836" s="8"/>
      <c r="PUX836" s="8"/>
      <c r="PUY836" s="8"/>
      <c r="PUZ836" s="8"/>
      <c r="PVA836" s="8"/>
      <c r="PVB836" s="8"/>
      <c r="PVC836" s="8"/>
      <c r="PVD836" s="8"/>
      <c r="PVE836" s="8"/>
      <c r="PVF836" s="8"/>
      <c r="PVG836" s="8"/>
      <c r="PVH836" s="8"/>
      <c r="PVI836" s="8"/>
      <c r="PVJ836" s="8"/>
      <c r="PVK836" s="8"/>
      <c r="PVL836" s="8"/>
      <c r="PVM836" s="8"/>
      <c r="PVN836" s="8"/>
      <c r="PVO836" s="8"/>
      <c r="PVP836" s="8"/>
      <c r="PVQ836" s="8"/>
      <c r="PVR836" s="8"/>
      <c r="PVS836" s="8"/>
      <c r="PVT836" s="8"/>
      <c r="PVU836" s="8"/>
      <c r="PVV836" s="8"/>
      <c r="PVW836" s="8"/>
      <c r="PVX836" s="8"/>
      <c r="PVY836" s="8"/>
      <c r="PVZ836" s="8"/>
      <c r="PWA836" s="8"/>
      <c r="PWB836" s="8"/>
      <c r="PWC836" s="8"/>
      <c r="PWD836" s="8"/>
      <c r="PWE836" s="8"/>
      <c r="PWF836" s="8"/>
      <c r="PWG836" s="8"/>
      <c r="PWH836" s="8"/>
      <c r="PWI836" s="8"/>
      <c r="PWJ836" s="8"/>
      <c r="PWK836" s="8"/>
      <c r="PWL836" s="8"/>
      <c r="PWM836" s="8"/>
      <c r="PWN836" s="8"/>
      <c r="PWO836" s="8"/>
      <c r="PWP836" s="8"/>
      <c r="PWQ836" s="8"/>
      <c r="PWR836" s="8"/>
      <c r="PWS836" s="8"/>
      <c r="PWT836" s="8"/>
      <c r="PWU836" s="8"/>
      <c r="PWV836" s="8"/>
      <c r="PWW836" s="8"/>
      <c r="PWX836" s="8"/>
      <c r="PWY836" s="8"/>
      <c r="PWZ836" s="8"/>
      <c r="PXA836" s="8"/>
      <c r="PXB836" s="8"/>
      <c r="PXC836" s="8"/>
      <c r="PXD836" s="8"/>
      <c r="PXE836" s="8"/>
      <c r="PXF836" s="8"/>
      <c r="PXG836" s="8"/>
      <c r="PXH836" s="8"/>
      <c r="PXI836" s="8"/>
      <c r="PXJ836" s="8"/>
      <c r="PXK836" s="8"/>
      <c r="PXL836" s="8"/>
      <c r="PXM836" s="8"/>
      <c r="PXN836" s="8"/>
      <c r="PXO836" s="8"/>
      <c r="PXP836" s="8"/>
      <c r="PXQ836" s="8"/>
      <c r="PXR836" s="8"/>
      <c r="PXS836" s="8"/>
      <c r="PXT836" s="8"/>
      <c r="PXU836" s="8"/>
      <c r="PXV836" s="8"/>
      <c r="PXW836" s="8"/>
      <c r="PXX836" s="8"/>
      <c r="PXY836" s="8"/>
      <c r="PXZ836" s="8"/>
      <c r="PYA836" s="8"/>
      <c r="PYB836" s="8"/>
      <c r="PYC836" s="8"/>
      <c r="PYD836" s="8"/>
      <c r="PYE836" s="8"/>
      <c r="PYF836" s="8"/>
      <c r="PYG836" s="8"/>
      <c r="PYH836" s="8"/>
      <c r="PYI836" s="8"/>
      <c r="PYJ836" s="8"/>
      <c r="PYK836" s="8"/>
      <c r="PYL836" s="8"/>
      <c r="PYM836" s="8"/>
      <c r="PYN836" s="8"/>
      <c r="PYO836" s="8"/>
      <c r="PYP836" s="8"/>
      <c r="PYQ836" s="8"/>
      <c r="PYR836" s="8"/>
      <c r="PYS836" s="8"/>
      <c r="PYT836" s="8"/>
      <c r="PYU836" s="8"/>
      <c r="PYV836" s="8"/>
      <c r="PYW836" s="8"/>
      <c r="PYX836" s="8"/>
      <c r="PYY836" s="8"/>
      <c r="PYZ836" s="8"/>
      <c r="PZA836" s="8"/>
      <c r="PZB836" s="8"/>
      <c r="PZC836" s="8"/>
      <c r="PZD836" s="8"/>
      <c r="PZE836" s="8"/>
      <c r="PZF836" s="8"/>
      <c r="PZG836" s="8"/>
      <c r="PZH836" s="8"/>
      <c r="PZI836" s="8"/>
      <c r="PZJ836" s="8"/>
      <c r="PZK836" s="8"/>
      <c r="PZL836" s="8"/>
      <c r="PZM836" s="8"/>
      <c r="PZN836" s="8"/>
      <c r="PZO836" s="8"/>
      <c r="PZP836" s="8"/>
      <c r="PZQ836" s="8"/>
      <c r="PZR836" s="8"/>
      <c r="PZS836" s="8"/>
      <c r="PZT836" s="8"/>
      <c r="PZU836" s="8"/>
      <c r="PZV836" s="8"/>
      <c r="PZW836" s="8"/>
      <c r="PZX836" s="8"/>
      <c r="PZY836" s="8"/>
      <c r="PZZ836" s="8"/>
      <c r="QAA836" s="8"/>
      <c r="QAB836" s="8"/>
      <c r="QAC836" s="8"/>
      <c r="QAD836" s="8"/>
      <c r="QAE836" s="8"/>
      <c r="QAF836" s="8"/>
      <c r="QAG836" s="8"/>
      <c r="QAH836" s="8"/>
      <c r="QAI836" s="8"/>
      <c r="QAJ836" s="8"/>
      <c r="QAK836" s="8"/>
      <c r="QAL836" s="8"/>
      <c r="QAM836" s="8"/>
      <c r="QAN836" s="8"/>
      <c r="QAO836" s="8"/>
      <c r="QAP836" s="8"/>
      <c r="QAQ836" s="8"/>
      <c r="QAR836" s="8"/>
      <c r="QAS836" s="8"/>
      <c r="QAT836" s="8"/>
      <c r="QAU836" s="8"/>
      <c r="QAV836" s="8"/>
      <c r="QAW836" s="8"/>
      <c r="QAX836" s="8"/>
      <c r="QAY836" s="8"/>
      <c r="QAZ836" s="8"/>
      <c r="QBA836" s="8"/>
      <c r="QBB836" s="8"/>
      <c r="QBC836" s="8"/>
      <c r="QBD836" s="8"/>
      <c r="QBE836" s="8"/>
      <c r="QBF836" s="8"/>
      <c r="QBG836" s="8"/>
      <c r="QBH836" s="8"/>
      <c r="QBI836" s="8"/>
      <c r="QBJ836" s="8"/>
      <c r="QBK836" s="8"/>
      <c r="QBL836" s="8"/>
      <c r="QBM836" s="8"/>
      <c r="QBN836" s="8"/>
      <c r="QBO836" s="8"/>
      <c r="QBP836" s="8"/>
      <c r="QBQ836" s="8"/>
      <c r="QBR836" s="8"/>
      <c r="QBS836" s="8"/>
      <c r="QBT836" s="8"/>
      <c r="QBU836" s="8"/>
      <c r="QBV836" s="8"/>
      <c r="QBW836" s="8"/>
      <c r="QBX836" s="8"/>
      <c r="QBY836" s="8"/>
      <c r="QBZ836" s="8"/>
      <c r="QCA836" s="8"/>
      <c r="QCB836" s="8"/>
      <c r="QCC836" s="8"/>
      <c r="QCD836" s="8"/>
      <c r="QCE836" s="8"/>
      <c r="QCF836" s="8"/>
      <c r="QCG836" s="8"/>
      <c r="QCH836" s="8"/>
      <c r="QCI836" s="8"/>
      <c r="QCJ836" s="8"/>
      <c r="QCK836" s="8"/>
      <c r="QCL836" s="8"/>
      <c r="QCM836" s="8"/>
      <c r="QCN836" s="8"/>
      <c r="QCO836" s="8"/>
      <c r="QCP836" s="8"/>
      <c r="QCQ836" s="8"/>
      <c r="QCR836" s="8"/>
      <c r="QCS836" s="8"/>
      <c r="QCT836" s="8"/>
      <c r="QCU836" s="8"/>
      <c r="QCV836" s="8"/>
      <c r="QCW836" s="8"/>
      <c r="QCX836" s="8"/>
      <c r="QCY836" s="8"/>
      <c r="QCZ836" s="8"/>
      <c r="QDA836" s="8"/>
      <c r="QDB836" s="8"/>
      <c r="QDC836" s="8"/>
      <c r="QDD836" s="8"/>
      <c r="QDE836" s="8"/>
      <c r="QDF836" s="8"/>
      <c r="QDG836" s="8"/>
      <c r="QDH836" s="8"/>
      <c r="QDI836" s="8"/>
      <c r="QDJ836" s="8"/>
      <c r="QDK836" s="8"/>
      <c r="QDL836" s="8"/>
      <c r="QDM836" s="8"/>
      <c r="QDN836" s="8"/>
      <c r="QDO836" s="8"/>
      <c r="QDP836" s="8"/>
      <c r="QDQ836" s="8"/>
      <c r="QDR836" s="8"/>
      <c r="QDS836" s="8"/>
      <c r="QDT836" s="8"/>
      <c r="QDU836" s="8"/>
      <c r="QDV836" s="8"/>
      <c r="QDW836" s="8"/>
      <c r="QDX836" s="8"/>
      <c r="QDY836" s="8"/>
      <c r="QDZ836" s="8"/>
      <c r="QEA836" s="8"/>
      <c r="QEB836" s="8"/>
      <c r="QEC836" s="8"/>
      <c r="QED836" s="8"/>
      <c r="QEE836" s="8"/>
      <c r="QEF836" s="8"/>
      <c r="QEG836" s="8"/>
      <c r="QEH836" s="8"/>
      <c r="QEI836" s="8"/>
      <c r="QEJ836" s="8"/>
      <c r="QEK836" s="8"/>
      <c r="QEL836" s="8"/>
      <c r="QEM836" s="8"/>
      <c r="QEN836" s="8"/>
      <c r="QEO836" s="8"/>
      <c r="QEP836" s="8"/>
      <c r="QEQ836" s="8"/>
      <c r="QER836" s="8"/>
      <c r="QES836" s="8"/>
      <c r="QET836" s="8"/>
      <c r="QEU836" s="8"/>
      <c r="QEV836" s="8"/>
      <c r="QEW836" s="8"/>
      <c r="QEX836" s="8"/>
      <c r="QEY836" s="8"/>
      <c r="QEZ836" s="8"/>
      <c r="QFA836" s="8"/>
      <c r="QFB836" s="8"/>
      <c r="QFC836" s="8"/>
      <c r="QFD836" s="8"/>
      <c r="QFE836" s="8"/>
      <c r="QFF836" s="8"/>
      <c r="QFG836" s="8"/>
      <c r="QFH836" s="8"/>
      <c r="QFI836" s="8"/>
      <c r="QFJ836" s="8"/>
      <c r="QFK836" s="8"/>
      <c r="QFL836" s="8"/>
      <c r="QFM836" s="8"/>
      <c r="QFN836" s="8"/>
      <c r="QFO836" s="8"/>
      <c r="QFP836" s="8"/>
      <c r="QFQ836" s="8"/>
      <c r="QFR836" s="8"/>
      <c r="QFS836" s="8"/>
      <c r="QFT836" s="8"/>
      <c r="QFU836" s="8"/>
      <c r="QFV836" s="8"/>
      <c r="QFW836" s="8"/>
      <c r="QFX836" s="8"/>
      <c r="QFY836" s="8"/>
      <c r="QFZ836" s="8"/>
      <c r="QGA836" s="8"/>
      <c r="QGB836" s="8"/>
      <c r="QGC836" s="8"/>
      <c r="QGD836" s="8"/>
      <c r="QGE836" s="8"/>
      <c r="QGF836" s="8"/>
      <c r="QGG836" s="8"/>
      <c r="QGH836" s="8"/>
      <c r="QGI836" s="8"/>
      <c r="QGJ836" s="8"/>
      <c r="QGK836" s="8"/>
      <c r="QGL836" s="8"/>
      <c r="QGM836" s="8"/>
      <c r="QGN836" s="8"/>
      <c r="QGO836" s="8"/>
      <c r="QGP836" s="8"/>
      <c r="QGQ836" s="8"/>
      <c r="QGR836" s="8"/>
      <c r="QGS836" s="8"/>
      <c r="QGT836" s="8"/>
      <c r="QGU836" s="8"/>
      <c r="QGV836" s="8"/>
      <c r="QGW836" s="8"/>
      <c r="QGX836" s="8"/>
      <c r="QGY836" s="8"/>
      <c r="QGZ836" s="8"/>
      <c r="QHA836" s="8"/>
      <c r="QHB836" s="8"/>
      <c r="QHC836" s="8"/>
      <c r="QHD836" s="8"/>
      <c r="QHE836" s="8"/>
      <c r="QHF836" s="8"/>
      <c r="QHG836" s="8"/>
      <c r="QHH836" s="8"/>
      <c r="QHI836" s="8"/>
      <c r="QHJ836" s="8"/>
      <c r="QHK836" s="8"/>
      <c r="QHL836" s="8"/>
      <c r="QHM836" s="8"/>
      <c r="QHN836" s="8"/>
      <c r="QHO836" s="8"/>
      <c r="QHP836" s="8"/>
      <c r="QHQ836" s="8"/>
      <c r="QHR836" s="8"/>
      <c r="QHS836" s="8"/>
      <c r="QHT836" s="8"/>
      <c r="QHU836" s="8"/>
      <c r="QHV836" s="8"/>
      <c r="QHW836" s="8"/>
      <c r="QHX836" s="8"/>
      <c r="QHY836" s="8"/>
      <c r="QHZ836" s="8"/>
      <c r="QIA836" s="8"/>
      <c r="QIB836" s="8"/>
      <c r="QIC836" s="8"/>
      <c r="QID836" s="8"/>
      <c r="QIE836" s="8"/>
      <c r="QIF836" s="8"/>
      <c r="QIG836" s="8"/>
      <c r="QIH836" s="8"/>
      <c r="QII836" s="8"/>
      <c r="QIJ836" s="8"/>
      <c r="QIK836" s="8"/>
      <c r="QIL836" s="8"/>
      <c r="QIM836" s="8"/>
      <c r="QIN836" s="8"/>
      <c r="QIO836" s="8"/>
      <c r="QIP836" s="8"/>
      <c r="QIQ836" s="8"/>
      <c r="QIR836" s="8"/>
      <c r="QIS836" s="8"/>
      <c r="QIT836" s="8"/>
      <c r="QIU836" s="8"/>
      <c r="QIV836" s="8"/>
      <c r="QIW836" s="8"/>
      <c r="QIX836" s="8"/>
      <c r="QIY836" s="8"/>
      <c r="QIZ836" s="8"/>
      <c r="QJA836" s="8"/>
      <c r="QJB836" s="8"/>
      <c r="QJC836" s="8"/>
      <c r="QJD836" s="8"/>
      <c r="QJE836" s="8"/>
      <c r="QJF836" s="8"/>
      <c r="QJG836" s="8"/>
      <c r="QJH836" s="8"/>
      <c r="QJI836" s="8"/>
      <c r="QJJ836" s="8"/>
      <c r="QJK836" s="8"/>
      <c r="QJL836" s="8"/>
      <c r="QJM836" s="8"/>
      <c r="QJN836" s="8"/>
      <c r="QJO836" s="8"/>
      <c r="QJP836" s="8"/>
      <c r="QJQ836" s="8"/>
      <c r="QJR836" s="8"/>
      <c r="QJS836" s="8"/>
      <c r="QJT836" s="8"/>
      <c r="QJU836" s="8"/>
      <c r="QJV836" s="8"/>
      <c r="QJW836" s="8"/>
      <c r="QJX836" s="8"/>
      <c r="QJY836" s="8"/>
      <c r="QJZ836" s="8"/>
      <c r="QKA836" s="8"/>
      <c r="QKB836" s="8"/>
      <c r="QKC836" s="8"/>
      <c r="QKD836" s="8"/>
      <c r="QKE836" s="8"/>
      <c r="QKF836" s="8"/>
      <c r="QKG836" s="8"/>
      <c r="QKH836" s="8"/>
      <c r="QKI836" s="8"/>
      <c r="QKJ836" s="8"/>
      <c r="QKK836" s="8"/>
      <c r="QKL836" s="8"/>
      <c r="QKM836" s="8"/>
      <c r="QKN836" s="8"/>
      <c r="QKO836" s="8"/>
      <c r="QKP836" s="8"/>
      <c r="QKQ836" s="8"/>
      <c r="QKR836" s="8"/>
      <c r="QKS836" s="8"/>
      <c r="QKT836" s="8"/>
      <c r="QKU836" s="8"/>
      <c r="QKV836" s="8"/>
      <c r="QKW836" s="8"/>
      <c r="QKX836" s="8"/>
      <c r="QKY836" s="8"/>
      <c r="QKZ836" s="8"/>
      <c r="QLA836" s="8"/>
      <c r="QLB836" s="8"/>
      <c r="QLC836" s="8"/>
      <c r="QLD836" s="8"/>
      <c r="QLE836" s="8"/>
      <c r="QLF836" s="8"/>
      <c r="QLG836" s="8"/>
      <c r="QLH836" s="8"/>
      <c r="QLI836" s="8"/>
      <c r="QLJ836" s="8"/>
      <c r="QLK836" s="8"/>
      <c r="QLL836" s="8"/>
      <c r="QLM836" s="8"/>
      <c r="QLN836" s="8"/>
      <c r="QLO836" s="8"/>
      <c r="QLP836" s="8"/>
      <c r="QLQ836" s="8"/>
      <c r="QLR836" s="8"/>
      <c r="QLS836" s="8"/>
      <c r="QLT836" s="8"/>
      <c r="QLU836" s="8"/>
      <c r="QLV836" s="8"/>
      <c r="QLW836" s="8"/>
      <c r="QLX836" s="8"/>
      <c r="QLY836" s="8"/>
      <c r="QLZ836" s="8"/>
      <c r="QMA836" s="8"/>
      <c r="QMB836" s="8"/>
      <c r="QMC836" s="8"/>
      <c r="QMD836" s="8"/>
      <c r="QME836" s="8"/>
      <c r="QMF836" s="8"/>
      <c r="QMG836" s="8"/>
      <c r="QMH836" s="8"/>
      <c r="QMI836" s="8"/>
      <c r="QMJ836" s="8"/>
      <c r="QMK836" s="8"/>
      <c r="QML836" s="8"/>
      <c r="QMM836" s="8"/>
      <c r="QMN836" s="8"/>
      <c r="QMO836" s="8"/>
      <c r="QMP836" s="8"/>
      <c r="QMQ836" s="8"/>
      <c r="QMR836" s="8"/>
      <c r="QMS836" s="8"/>
      <c r="QMT836" s="8"/>
      <c r="QMU836" s="8"/>
      <c r="QMV836" s="8"/>
      <c r="QMW836" s="8"/>
      <c r="QMX836" s="8"/>
      <c r="QMY836" s="8"/>
      <c r="QMZ836" s="8"/>
      <c r="QNA836" s="8"/>
      <c r="QNB836" s="8"/>
      <c r="QNC836" s="8"/>
      <c r="QND836" s="8"/>
      <c r="QNE836" s="8"/>
      <c r="QNF836" s="8"/>
      <c r="QNG836" s="8"/>
      <c r="QNH836" s="8"/>
      <c r="QNI836" s="8"/>
      <c r="QNJ836" s="8"/>
      <c r="QNK836" s="8"/>
      <c r="QNL836" s="8"/>
      <c r="QNM836" s="8"/>
      <c r="QNN836" s="8"/>
      <c r="QNO836" s="8"/>
      <c r="QNP836" s="8"/>
      <c r="QNQ836" s="8"/>
      <c r="QNR836" s="8"/>
      <c r="QNS836" s="8"/>
      <c r="QNT836" s="8"/>
      <c r="QNU836" s="8"/>
      <c r="QNV836" s="8"/>
      <c r="QNW836" s="8"/>
      <c r="QNX836" s="8"/>
      <c r="QNY836" s="8"/>
      <c r="QNZ836" s="8"/>
      <c r="QOA836" s="8"/>
      <c r="QOB836" s="8"/>
      <c r="QOC836" s="8"/>
      <c r="QOD836" s="8"/>
      <c r="QOE836" s="8"/>
      <c r="QOF836" s="8"/>
      <c r="QOG836" s="8"/>
      <c r="QOH836" s="8"/>
      <c r="QOI836" s="8"/>
      <c r="QOJ836" s="8"/>
      <c r="QOK836" s="8"/>
      <c r="QOL836" s="8"/>
      <c r="QOM836" s="8"/>
      <c r="QON836" s="8"/>
      <c r="QOO836" s="8"/>
      <c r="QOP836" s="8"/>
      <c r="QOQ836" s="8"/>
      <c r="QOR836" s="8"/>
      <c r="QOS836" s="8"/>
      <c r="QOT836" s="8"/>
      <c r="QOU836" s="8"/>
      <c r="QOV836" s="8"/>
      <c r="QOW836" s="8"/>
      <c r="QOX836" s="8"/>
      <c r="QOY836" s="8"/>
      <c r="QOZ836" s="8"/>
      <c r="QPA836" s="8"/>
      <c r="QPB836" s="8"/>
      <c r="QPC836" s="8"/>
      <c r="QPD836" s="8"/>
      <c r="QPE836" s="8"/>
      <c r="QPF836" s="8"/>
      <c r="QPG836" s="8"/>
      <c r="QPH836" s="8"/>
      <c r="QPI836" s="8"/>
      <c r="QPJ836" s="8"/>
      <c r="QPK836" s="8"/>
      <c r="QPL836" s="8"/>
      <c r="QPM836" s="8"/>
      <c r="QPN836" s="8"/>
      <c r="QPO836" s="8"/>
      <c r="QPP836" s="8"/>
      <c r="QPQ836" s="8"/>
      <c r="QPR836" s="8"/>
      <c r="QPS836" s="8"/>
      <c r="QPT836" s="8"/>
      <c r="QPU836" s="8"/>
      <c r="QPV836" s="8"/>
      <c r="QPW836" s="8"/>
      <c r="QPX836" s="8"/>
      <c r="QPY836" s="8"/>
      <c r="QPZ836" s="8"/>
      <c r="QQA836" s="8"/>
      <c r="QQB836" s="8"/>
      <c r="QQC836" s="8"/>
      <c r="QQD836" s="8"/>
      <c r="QQE836" s="8"/>
      <c r="QQF836" s="8"/>
      <c r="QQG836" s="8"/>
      <c r="QQH836" s="8"/>
      <c r="QQI836" s="8"/>
      <c r="QQJ836" s="8"/>
      <c r="QQK836" s="8"/>
      <c r="QQL836" s="8"/>
      <c r="QQM836" s="8"/>
      <c r="QQN836" s="8"/>
      <c r="QQO836" s="8"/>
      <c r="QQP836" s="8"/>
      <c r="QQQ836" s="8"/>
      <c r="QQR836" s="8"/>
      <c r="QQS836" s="8"/>
      <c r="QQT836" s="8"/>
      <c r="QQU836" s="8"/>
      <c r="QQV836" s="8"/>
      <c r="QQW836" s="8"/>
      <c r="QQX836" s="8"/>
      <c r="QQY836" s="8"/>
      <c r="QQZ836" s="8"/>
      <c r="QRA836" s="8"/>
      <c r="QRB836" s="8"/>
      <c r="QRC836" s="8"/>
      <c r="QRD836" s="8"/>
      <c r="QRE836" s="8"/>
      <c r="QRF836" s="8"/>
      <c r="QRG836" s="8"/>
      <c r="QRH836" s="8"/>
      <c r="QRI836" s="8"/>
      <c r="QRJ836" s="8"/>
      <c r="QRK836" s="8"/>
      <c r="QRL836" s="8"/>
      <c r="QRM836" s="8"/>
      <c r="QRN836" s="8"/>
      <c r="QRO836" s="8"/>
      <c r="QRP836" s="8"/>
      <c r="QRQ836" s="8"/>
      <c r="QRR836" s="8"/>
      <c r="QRS836" s="8"/>
      <c r="QRT836" s="8"/>
      <c r="QRU836" s="8"/>
      <c r="QRV836" s="8"/>
      <c r="QRW836" s="8"/>
      <c r="QRX836" s="8"/>
      <c r="QRY836" s="8"/>
      <c r="QRZ836" s="8"/>
      <c r="QSA836" s="8"/>
      <c r="QSB836" s="8"/>
      <c r="QSC836" s="8"/>
      <c r="QSD836" s="8"/>
      <c r="QSE836" s="8"/>
      <c r="QSF836" s="8"/>
      <c r="QSG836" s="8"/>
      <c r="QSH836" s="8"/>
      <c r="QSI836" s="8"/>
      <c r="QSJ836" s="8"/>
      <c r="QSK836" s="8"/>
      <c r="QSL836" s="8"/>
      <c r="QSM836" s="8"/>
      <c r="QSN836" s="8"/>
      <c r="QSO836" s="8"/>
      <c r="QSP836" s="8"/>
      <c r="QSQ836" s="8"/>
      <c r="QSR836" s="8"/>
      <c r="QSS836" s="8"/>
      <c r="QST836" s="8"/>
      <c r="QSU836" s="8"/>
      <c r="QSV836" s="8"/>
      <c r="QSW836" s="8"/>
      <c r="QSX836" s="8"/>
      <c r="QSY836" s="8"/>
      <c r="QSZ836" s="8"/>
      <c r="QTA836" s="8"/>
      <c r="QTB836" s="8"/>
      <c r="QTC836" s="8"/>
      <c r="QTD836" s="8"/>
      <c r="QTE836" s="8"/>
      <c r="QTF836" s="8"/>
      <c r="QTG836" s="8"/>
      <c r="QTH836" s="8"/>
      <c r="QTI836" s="8"/>
      <c r="QTJ836" s="8"/>
      <c r="QTK836" s="8"/>
      <c r="QTL836" s="8"/>
      <c r="QTM836" s="8"/>
      <c r="QTN836" s="8"/>
      <c r="QTO836" s="8"/>
      <c r="QTP836" s="8"/>
      <c r="QTQ836" s="8"/>
      <c r="QTR836" s="8"/>
      <c r="QTS836" s="8"/>
      <c r="QTT836" s="8"/>
      <c r="QTU836" s="8"/>
      <c r="QTV836" s="8"/>
      <c r="QTW836" s="8"/>
      <c r="QTX836" s="8"/>
      <c r="QTY836" s="8"/>
      <c r="QTZ836" s="8"/>
      <c r="QUA836" s="8"/>
      <c r="QUB836" s="8"/>
      <c r="QUC836" s="8"/>
      <c r="QUD836" s="8"/>
      <c r="QUE836" s="8"/>
      <c r="QUF836" s="8"/>
      <c r="QUG836" s="8"/>
      <c r="QUH836" s="8"/>
      <c r="QUI836" s="8"/>
      <c r="QUJ836" s="8"/>
      <c r="QUK836" s="8"/>
      <c r="QUL836" s="8"/>
      <c r="QUM836" s="8"/>
      <c r="QUN836" s="8"/>
      <c r="QUO836" s="8"/>
      <c r="QUP836" s="8"/>
      <c r="QUQ836" s="8"/>
      <c r="QUR836" s="8"/>
      <c r="QUS836" s="8"/>
      <c r="QUT836" s="8"/>
      <c r="QUU836" s="8"/>
      <c r="QUV836" s="8"/>
      <c r="QUW836" s="8"/>
      <c r="QUX836" s="8"/>
      <c r="QUY836" s="8"/>
      <c r="QUZ836" s="8"/>
      <c r="QVA836" s="8"/>
      <c r="QVB836" s="8"/>
      <c r="QVC836" s="8"/>
      <c r="QVD836" s="8"/>
      <c r="QVE836" s="8"/>
      <c r="QVF836" s="8"/>
      <c r="QVG836" s="8"/>
      <c r="QVH836" s="8"/>
      <c r="QVI836" s="8"/>
      <c r="QVJ836" s="8"/>
      <c r="QVK836" s="8"/>
      <c r="QVL836" s="8"/>
      <c r="QVM836" s="8"/>
      <c r="QVN836" s="8"/>
      <c r="QVO836" s="8"/>
      <c r="QVP836" s="8"/>
      <c r="QVQ836" s="8"/>
      <c r="QVR836" s="8"/>
      <c r="QVS836" s="8"/>
      <c r="QVT836" s="8"/>
      <c r="QVU836" s="8"/>
      <c r="QVV836" s="8"/>
      <c r="QVW836" s="8"/>
      <c r="QVX836" s="8"/>
      <c r="QVY836" s="8"/>
      <c r="QVZ836" s="8"/>
      <c r="QWA836" s="8"/>
      <c r="QWB836" s="8"/>
      <c r="QWC836" s="8"/>
      <c r="QWD836" s="8"/>
      <c r="QWE836" s="8"/>
      <c r="QWF836" s="8"/>
      <c r="QWG836" s="8"/>
      <c r="QWH836" s="8"/>
      <c r="QWI836" s="8"/>
      <c r="QWJ836" s="8"/>
      <c r="QWK836" s="8"/>
      <c r="QWL836" s="8"/>
      <c r="QWM836" s="8"/>
      <c r="QWN836" s="8"/>
      <c r="QWO836" s="8"/>
      <c r="QWP836" s="8"/>
      <c r="QWQ836" s="8"/>
      <c r="QWR836" s="8"/>
      <c r="QWS836" s="8"/>
      <c r="QWT836" s="8"/>
      <c r="QWU836" s="8"/>
      <c r="QWV836" s="8"/>
      <c r="QWW836" s="8"/>
      <c r="QWX836" s="8"/>
      <c r="QWY836" s="8"/>
      <c r="QWZ836" s="8"/>
      <c r="QXA836" s="8"/>
      <c r="QXB836" s="8"/>
      <c r="QXC836" s="8"/>
      <c r="QXD836" s="8"/>
      <c r="QXE836" s="8"/>
      <c r="QXF836" s="8"/>
      <c r="QXG836" s="8"/>
      <c r="QXH836" s="8"/>
      <c r="QXI836" s="8"/>
      <c r="QXJ836" s="8"/>
      <c r="QXK836" s="8"/>
      <c r="QXL836" s="8"/>
      <c r="QXM836" s="8"/>
      <c r="QXN836" s="8"/>
      <c r="QXO836" s="8"/>
      <c r="QXP836" s="8"/>
      <c r="QXQ836" s="8"/>
      <c r="QXR836" s="8"/>
      <c r="QXS836" s="8"/>
      <c r="QXT836" s="8"/>
      <c r="QXU836" s="8"/>
      <c r="QXV836" s="8"/>
      <c r="QXW836" s="8"/>
      <c r="QXX836" s="8"/>
      <c r="QXY836" s="8"/>
      <c r="QXZ836" s="8"/>
      <c r="QYA836" s="8"/>
      <c r="QYB836" s="8"/>
      <c r="QYC836" s="8"/>
      <c r="QYD836" s="8"/>
      <c r="QYE836" s="8"/>
      <c r="QYF836" s="8"/>
      <c r="QYG836" s="8"/>
      <c r="QYH836" s="8"/>
      <c r="QYI836" s="8"/>
      <c r="QYJ836" s="8"/>
      <c r="QYK836" s="8"/>
      <c r="QYL836" s="8"/>
      <c r="QYM836" s="8"/>
      <c r="QYN836" s="8"/>
      <c r="QYO836" s="8"/>
      <c r="QYP836" s="8"/>
      <c r="QYQ836" s="8"/>
      <c r="QYR836" s="8"/>
      <c r="QYS836" s="8"/>
      <c r="QYT836" s="8"/>
      <c r="QYU836" s="8"/>
      <c r="QYV836" s="8"/>
      <c r="QYW836" s="8"/>
      <c r="QYX836" s="8"/>
      <c r="QYY836" s="8"/>
      <c r="QYZ836" s="8"/>
      <c r="QZA836" s="8"/>
      <c r="QZB836" s="8"/>
      <c r="QZC836" s="8"/>
      <c r="QZD836" s="8"/>
      <c r="QZE836" s="8"/>
      <c r="QZF836" s="8"/>
      <c r="QZG836" s="8"/>
      <c r="QZH836" s="8"/>
      <c r="QZI836" s="8"/>
      <c r="QZJ836" s="8"/>
      <c r="QZK836" s="8"/>
      <c r="QZL836" s="8"/>
      <c r="QZM836" s="8"/>
      <c r="QZN836" s="8"/>
      <c r="QZO836" s="8"/>
      <c r="QZP836" s="8"/>
      <c r="QZQ836" s="8"/>
      <c r="QZR836" s="8"/>
      <c r="QZS836" s="8"/>
      <c r="QZT836" s="8"/>
      <c r="QZU836" s="8"/>
      <c r="QZV836" s="8"/>
      <c r="QZW836" s="8"/>
      <c r="QZX836" s="8"/>
      <c r="QZY836" s="8"/>
      <c r="QZZ836" s="8"/>
      <c r="RAA836" s="8"/>
      <c r="RAB836" s="8"/>
      <c r="RAC836" s="8"/>
      <c r="RAD836" s="8"/>
      <c r="RAE836" s="8"/>
      <c r="RAF836" s="8"/>
      <c r="RAG836" s="8"/>
      <c r="RAH836" s="8"/>
      <c r="RAI836" s="8"/>
      <c r="RAJ836" s="8"/>
      <c r="RAK836" s="8"/>
      <c r="RAL836" s="8"/>
      <c r="RAM836" s="8"/>
      <c r="RAN836" s="8"/>
      <c r="RAO836" s="8"/>
      <c r="RAP836" s="8"/>
      <c r="RAQ836" s="8"/>
      <c r="RAR836" s="8"/>
      <c r="RAS836" s="8"/>
      <c r="RAT836" s="8"/>
      <c r="RAU836" s="8"/>
      <c r="RAV836" s="8"/>
      <c r="RAW836" s="8"/>
      <c r="RAX836" s="8"/>
      <c r="RAY836" s="8"/>
      <c r="RAZ836" s="8"/>
      <c r="RBA836" s="8"/>
      <c r="RBB836" s="8"/>
      <c r="RBC836" s="8"/>
      <c r="RBD836" s="8"/>
      <c r="RBE836" s="8"/>
      <c r="RBF836" s="8"/>
      <c r="RBG836" s="8"/>
      <c r="RBH836" s="8"/>
      <c r="RBI836" s="8"/>
      <c r="RBJ836" s="8"/>
      <c r="RBK836" s="8"/>
      <c r="RBL836" s="8"/>
      <c r="RBM836" s="8"/>
      <c r="RBN836" s="8"/>
      <c r="RBO836" s="8"/>
      <c r="RBP836" s="8"/>
      <c r="RBQ836" s="8"/>
      <c r="RBR836" s="8"/>
      <c r="RBS836" s="8"/>
      <c r="RBT836" s="8"/>
      <c r="RBU836" s="8"/>
      <c r="RBV836" s="8"/>
      <c r="RBW836" s="8"/>
      <c r="RBX836" s="8"/>
      <c r="RBY836" s="8"/>
      <c r="RBZ836" s="8"/>
      <c r="RCA836" s="8"/>
      <c r="RCB836" s="8"/>
      <c r="RCC836" s="8"/>
      <c r="RCD836" s="8"/>
      <c r="RCE836" s="8"/>
      <c r="RCF836" s="8"/>
      <c r="RCG836" s="8"/>
      <c r="RCH836" s="8"/>
      <c r="RCI836" s="8"/>
      <c r="RCJ836" s="8"/>
      <c r="RCK836" s="8"/>
      <c r="RCL836" s="8"/>
      <c r="RCM836" s="8"/>
      <c r="RCN836" s="8"/>
      <c r="RCO836" s="8"/>
      <c r="RCP836" s="8"/>
      <c r="RCQ836" s="8"/>
      <c r="RCR836" s="8"/>
      <c r="RCS836" s="8"/>
      <c r="RCT836" s="8"/>
      <c r="RCU836" s="8"/>
      <c r="RCV836" s="8"/>
      <c r="RCW836" s="8"/>
      <c r="RCX836" s="8"/>
      <c r="RCY836" s="8"/>
      <c r="RCZ836" s="8"/>
      <c r="RDA836" s="8"/>
      <c r="RDB836" s="8"/>
      <c r="RDC836" s="8"/>
      <c r="RDD836" s="8"/>
      <c r="RDE836" s="8"/>
      <c r="RDF836" s="8"/>
      <c r="RDG836" s="8"/>
      <c r="RDH836" s="8"/>
      <c r="RDI836" s="8"/>
      <c r="RDJ836" s="8"/>
      <c r="RDK836" s="8"/>
      <c r="RDL836" s="8"/>
      <c r="RDM836" s="8"/>
      <c r="RDN836" s="8"/>
      <c r="RDO836" s="8"/>
      <c r="RDP836" s="8"/>
      <c r="RDQ836" s="8"/>
      <c r="RDR836" s="8"/>
      <c r="RDS836" s="8"/>
      <c r="RDT836" s="8"/>
      <c r="RDU836" s="8"/>
      <c r="RDV836" s="8"/>
      <c r="RDW836" s="8"/>
      <c r="RDX836" s="8"/>
      <c r="RDY836" s="8"/>
      <c r="RDZ836" s="8"/>
      <c r="REA836" s="8"/>
      <c r="REB836" s="8"/>
      <c r="REC836" s="8"/>
      <c r="RED836" s="8"/>
      <c r="REE836" s="8"/>
      <c r="REF836" s="8"/>
      <c r="REG836" s="8"/>
      <c r="REH836" s="8"/>
      <c r="REI836" s="8"/>
      <c r="REJ836" s="8"/>
      <c r="REK836" s="8"/>
      <c r="REL836" s="8"/>
      <c r="REM836" s="8"/>
      <c r="REN836" s="8"/>
      <c r="REO836" s="8"/>
      <c r="REP836" s="8"/>
      <c r="REQ836" s="8"/>
      <c r="RER836" s="8"/>
      <c r="RES836" s="8"/>
      <c r="RET836" s="8"/>
      <c r="REU836" s="8"/>
      <c r="REV836" s="8"/>
      <c r="REW836" s="8"/>
      <c r="REX836" s="8"/>
      <c r="REY836" s="8"/>
      <c r="REZ836" s="8"/>
      <c r="RFA836" s="8"/>
      <c r="RFB836" s="8"/>
      <c r="RFC836" s="8"/>
      <c r="RFD836" s="8"/>
      <c r="RFE836" s="8"/>
      <c r="RFF836" s="8"/>
      <c r="RFG836" s="8"/>
      <c r="RFH836" s="8"/>
      <c r="RFI836" s="8"/>
      <c r="RFJ836" s="8"/>
      <c r="RFK836" s="8"/>
      <c r="RFL836" s="8"/>
      <c r="RFM836" s="8"/>
      <c r="RFN836" s="8"/>
      <c r="RFO836" s="8"/>
      <c r="RFP836" s="8"/>
      <c r="RFQ836" s="8"/>
      <c r="RFR836" s="8"/>
      <c r="RFS836" s="8"/>
      <c r="RFT836" s="8"/>
      <c r="RFU836" s="8"/>
      <c r="RFV836" s="8"/>
      <c r="RFW836" s="8"/>
      <c r="RFX836" s="8"/>
      <c r="RFY836" s="8"/>
      <c r="RFZ836" s="8"/>
      <c r="RGA836" s="8"/>
      <c r="RGB836" s="8"/>
      <c r="RGC836" s="8"/>
      <c r="RGD836" s="8"/>
      <c r="RGE836" s="8"/>
      <c r="RGF836" s="8"/>
      <c r="RGG836" s="8"/>
      <c r="RGH836" s="8"/>
      <c r="RGI836" s="8"/>
      <c r="RGJ836" s="8"/>
      <c r="RGK836" s="8"/>
      <c r="RGL836" s="8"/>
      <c r="RGM836" s="8"/>
      <c r="RGN836" s="8"/>
      <c r="RGO836" s="8"/>
      <c r="RGP836" s="8"/>
      <c r="RGQ836" s="8"/>
      <c r="RGR836" s="8"/>
      <c r="RGS836" s="8"/>
      <c r="RGT836" s="8"/>
      <c r="RGU836" s="8"/>
      <c r="RGV836" s="8"/>
      <c r="RGW836" s="8"/>
      <c r="RGX836" s="8"/>
      <c r="RGY836" s="8"/>
      <c r="RGZ836" s="8"/>
      <c r="RHA836" s="8"/>
      <c r="RHB836" s="8"/>
      <c r="RHC836" s="8"/>
      <c r="RHD836" s="8"/>
      <c r="RHE836" s="8"/>
      <c r="RHF836" s="8"/>
      <c r="RHG836" s="8"/>
      <c r="RHH836" s="8"/>
      <c r="RHI836" s="8"/>
      <c r="RHJ836" s="8"/>
      <c r="RHK836" s="8"/>
      <c r="RHL836" s="8"/>
      <c r="RHM836" s="8"/>
      <c r="RHN836" s="8"/>
      <c r="RHO836" s="8"/>
      <c r="RHP836" s="8"/>
      <c r="RHQ836" s="8"/>
      <c r="RHR836" s="8"/>
      <c r="RHS836" s="8"/>
      <c r="RHT836" s="8"/>
      <c r="RHU836" s="8"/>
      <c r="RHV836" s="8"/>
      <c r="RHW836" s="8"/>
      <c r="RHX836" s="8"/>
      <c r="RHY836" s="8"/>
      <c r="RHZ836" s="8"/>
      <c r="RIA836" s="8"/>
      <c r="RIB836" s="8"/>
      <c r="RIC836" s="8"/>
      <c r="RID836" s="8"/>
      <c r="RIE836" s="8"/>
      <c r="RIF836" s="8"/>
      <c r="RIG836" s="8"/>
      <c r="RIH836" s="8"/>
      <c r="RII836" s="8"/>
      <c r="RIJ836" s="8"/>
      <c r="RIK836" s="8"/>
      <c r="RIL836" s="8"/>
      <c r="RIM836" s="8"/>
      <c r="RIN836" s="8"/>
      <c r="RIO836" s="8"/>
      <c r="RIP836" s="8"/>
      <c r="RIQ836" s="8"/>
      <c r="RIR836" s="8"/>
      <c r="RIS836" s="8"/>
      <c r="RIT836" s="8"/>
      <c r="RIU836" s="8"/>
      <c r="RIV836" s="8"/>
      <c r="RIW836" s="8"/>
      <c r="RIX836" s="8"/>
      <c r="RIY836" s="8"/>
      <c r="RIZ836" s="8"/>
      <c r="RJA836" s="8"/>
      <c r="RJB836" s="8"/>
      <c r="RJC836" s="8"/>
      <c r="RJD836" s="8"/>
      <c r="RJE836" s="8"/>
      <c r="RJF836" s="8"/>
      <c r="RJG836" s="8"/>
      <c r="RJH836" s="8"/>
      <c r="RJI836" s="8"/>
      <c r="RJJ836" s="8"/>
      <c r="RJK836" s="8"/>
      <c r="RJL836" s="8"/>
      <c r="RJM836" s="8"/>
      <c r="RJN836" s="8"/>
      <c r="RJO836" s="8"/>
      <c r="RJP836" s="8"/>
      <c r="RJQ836" s="8"/>
      <c r="RJR836" s="8"/>
      <c r="RJS836" s="8"/>
      <c r="RJT836" s="8"/>
      <c r="RJU836" s="8"/>
      <c r="RJV836" s="8"/>
      <c r="RJW836" s="8"/>
      <c r="RJX836" s="8"/>
      <c r="RJY836" s="8"/>
      <c r="RJZ836" s="8"/>
      <c r="RKA836" s="8"/>
      <c r="RKB836" s="8"/>
      <c r="RKC836" s="8"/>
      <c r="RKD836" s="8"/>
      <c r="RKE836" s="8"/>
      <c r="RKF836" s="8"/>
      <c r="RKG836" s="8"/>
      <c r="RKH836" s="8"/>
      <c r="RKI836" s="8"/>
      <c r="RKJ836" s="8"/>
      <c r="RKK836" s="8"/>
      <c r="RKL836" s="8"/>
      <c r="RKM836" s="8"/>
      <c r="RKN836" s="8"/>
      <c r="RKO836" s="8"/>
      <c r="RKP836" s="8"/>
      <c r="RKQ836" s="8"/>
      <c r="RKR836" s="8"/>
      <c r="RKS836" s="8"/>
      <c r="RKT836" s="8"/>
      <c r="RKU836" s="8"/>
      <c r="RKV836" s="8"/>
      <c r="RKW836" s="8"/>
      <c r="RKX836" s="8"/>
      <c r="RKY836" s="8"/>
      <c r="RKZ836" s="8"/>
      <c r="RLA836" s="8"/>
      <c r="RLB836" s="8"/>
      <c r="RLC836" s="8"/>
      <c r="RLD836" s="8"/>
      <c r="RLE836" s="8"/>
      <c r="RLF836" s="8"/>
      <c r="RLG836" s="8"/>
      <c r="RLH836" s="8"/>
      <c r="RLI836" s="8"/>
      <c r="RLJ836" s="8"/>
      <c r="RLK836" s="8"/>
      <c r="RLL836" s="8"/>
      <c r="RLM836" s="8"/>
      <c r="RLN836" s="8"/>
      <c r="RLO836" s="8"/>
      <c r="RLP836" s="8"/>
      <c r="RLQ836" s="8"/>
      <c r="RLR836" s="8"/>
      <c r="RLS836" s="8"/>
      <c r="RLT836" s="8"/>
      <c r="RLU836" s="8"/>
      <c r="RLV836" s="8"/>
      <c r="RLW836" s="8"/>
      <c r="RLX836" s="8"/>
      <c r="RLY836" s="8"/>
      <c r="RLZ836" s="8"/>
      <c r="RMA836" s="8"/>
      <c r="RMB836" s="8"/>
      <c r="RMC836" s="8"/>
      <c r="RMD836" s="8"/>
      <c r="RME836" s="8"/>
      <c r="RMF836" s="8"/>
      <c r="RMG836" s="8"/>
      <c r="RMH836" s="8"/>
      <c r="RMI836" s="8"/>
      <c r="RMJ836" s="8"/>
      <c r="RMK836" s="8"/>
      <c r="RML836" s="8"/>
      <c r="RMM836" s="8"/>
      <c r="RMN836" s="8"/>
      <c r="RMO836" s="8"/>
      <c r="RMP836" s="8"/>
      <c r="RMQ836" s="8"/>
      <c r="RMR836" s="8"/>
      <c r="RMS836" s="8"/>
      <c r="RMT836" s="8"/>
      <c r="RMU836" s="8"/>
      <c r="RMV836" s="8"/>
      <c r="RMW836" s="8"/>
      <c r="RMX836" s="8"/>
      <c r="RMY836" s="8"/>
      <c r="RMZ836" s="8"/>
      <c r="RNA836" s="8"/>
      <c r="RNB836" s="8"/>
      <c r="RNC836" s="8"/>
      <c r="RND836" s="8"/>
      <c r="RNE836" s="8"/>
      <c r="RNF836" s="8"/>
      <c r="RNG836" s="8"/>
      <c r="RNH836" s="8"/>
      <c r="RNI836" s="8"/>
      <c r="RNJ836" s="8"/>
      <c r="RNK836" s="8"/>
      <c r="RNL836" s="8"/>
      <c r="RNM836" s="8"/>
      <c r="RNN836" s="8"/>
      <c r="RNO836" s="8"/>
      <c r="RNP836" s="8"/>
      <c r="RNQ836" s="8"/>
      <c r="RNR836" s="8"/>
      <c r="RNS836" s="8"/>
      <c r="RNT836" s="8"/>
      <c r="RNU836" s="8"/>
      <c r="RNV836" s="8"/>
      <c r="RNW836" s="8"/>
      <c r="RNX836" s="8"/>
      <c r="RNY836" s="8"/>
      <c r="RNZ836" s="8"/>
      <c r="ROA836" s="8"/>
      <c r="ROB836" s="8"/>
      <c r="ROC836" s="8"/>
      <c r="ROD836" s="8"/>
      <c r="ROE836" s="8"/>
      <c r="ROF836" s="8"/>
      <c r="ROG836" s="8"/>
      <c r="ROH836" s="8"/>
      <c r="ROI836" s="8"/>
      <c r="ROJ836" s="8"/>
      <c r="ROK836" s="8"/>
      <c r="ROL836" s="8"/>
      <c r="ROM836" s="8"/>
      <c r="RON836" s="8"/>
      <c r="ROO836" s="8"/>
      <c r="ROP836" s="8"/>
      <c r="ROQ836" s="8"/>
      <c r="ROR836" s="8"/>
      <c r="ROS836" s="8"/>
      <c r="ROT836" s="8"/>
      <c r="ROU836" s="8"/>
      <c r="ROV836" s="8"/>
      <c r="ROW836" s="8"/>
      <c r="ROX836" s="8"/>
      <c r="ROY836" s="8"/>
      <c r="ROZ836" s="8"/>
      <c r="RPA836" s="8"/>
      <c r="RPB836" s="8"/>
      <c r="RPC836" s="8"/>
      <c r="RPD836" s="8"/>
      <c r="RPE836" s="8"/>
      <c r="RPF836" s="8"/>
      <c r="RPG836" s="8"/>
      <c r="RPH836" s="8"/>
      <c r="RPI836" s="8"/>
      <c r="RPJ836" s="8"/>
      <c r="RPK836" s="8"/>
      <c r="RPL836" s="8"/>
      <c r="RPM836" s="8"/>
      <c r="RPN836" s="8"/>
      <c r="RPO836" s="8"/>
      <c r="RPP836" s="8"/>
      <c r="RPQ836" s="8"/>
      <c r="RPR836" s="8"/>
      <c r="RPS836" s="8"/>
      <c r="RPT836" s="8"/>
      <c r="RPU836" s="8"/>
      <c r="RPV836" s="8"/>
      <c r="RPW836" s="8"/>
      <c r="RPX836" s="8"/>
      <c r="RPY836" s="8"/>
      <c r="RPZ836" s="8"/>
      <c r="RQA836" s="8"/>
      <c r="RQB836" s="8"/>
      <c r="RQC836" s="8"/>
      <c r="RQD836" s="8"/>
      <c r="RQE836" s="8"/>
      <c r="RQF836" s="8"/>
      <c r="RQG836" s="8"/>
      <c r="RQH836" s="8"/>
      <c r="RQI836" s="8"/>
      <c r="RQJ836" s="8"/>
      <c r="RQK836" s="8"/>
      <c r="RQL836" s="8"/>
      <c r="RQM836" s="8"/>
      <c r="RQN836" s="8"/>
      <c r="RQO836" s="8"/>
      <c r="RQP836" s="8"/>
      <c r="RQQ836" s="8"/>
      <c r="RQR836" s="8"/>
      <c r="RQS836" s="8"/>
      <c r="RQT836" s="8"/>
      <c r="RQU836" s="8"/>
      <c r="RQV836" s="8"/>
      <c r="RQW836" s="8"/>
      <c r="RQX836" s="8"/>
      <c r="RQY836" s="8"/>
      <c r="RQZ836" s="8"/>
      <c r="RRA836" s="8"/>
      <c r="RRB836" s="8"/>
      <c r="RRC836" s="8"/>
      <c r="RRD836" s="8"/>
      <c r="RRE836" s="8"/>
      <c r="RRF836" s="8"/>
      <c r="RRG836" s="8"/>
      <c r="RRH836" s="8"/>
      <c r="RRI836" s="8"/>
      <c r="RRJ836" s="8"/>
      <c r="RRK836" s="8"/>
      <c r="RRL836" s="8"/>
      <c r="RRM836" s="8"/>
      <c r="RRN836" s="8"/>
      <c r="RRO836" s="8"/>
      <c r="RRP836" s="8"/>
      <c r="RRQ836" s="8"/>
      <c r="RRR836" s="8"/>
      <c r="RRS836" s="8"/>
      <c r="RRT836" s="8"/>
      <c r="RRU836" s="8"/>
      <c r="RRV836" s="8"/>
      <c r="RRW836" s="8"/>
      <c r="RRX836" s="8"/>
      <c r="RRY836" s="8"/>
      <c r="RRZ836" s="8"/>
      <c r="RSA836" s="8"/>
      <c r="RSB836" s="8"/>
      <c r="RSC836" s="8"/>
      <c r="RSD836" s="8"/>
      <c r="RSE836" s="8"/>
      <c r="RSF836" s="8"/>
      <c r="RSG836" s="8"/>
      <c r="RSH836" s="8"/>
      <c r="RSI836" s="8"/>
      <c r="RSJ836" s="8"/>
      <c r="RSK836" s="8"/>
      <c r="RSL836" s="8"/>
      <c r="RSM836" s="8"/>
      <c r="RSN836" s="8"/>
      <c r="RSO836" s="8"/>
      <c r="RSP836" s="8"/>
      <c r="RSQ836" s="8"/>
      <c r="RSR836" s="8"/>
      <c r="RSS836" s="8"/>
      <c r="RST836" s="8"/>
      <c r="RSU836" s="8"/>
      <c r="RSV836" s="8"/>
      <c r="RSW836" s="8"/>
      <c r="RSX836" s="8"/>
      <c r="RSY836" s="8"/>
      <c r="RSZ836" s="8"/>
      <c r="RTA836" s="8"/>
      <c r="RTB836" s="8"/>
      <c r="RTC836" s="8"/>
      <c r="RTD836" s="8"/>
      <c r="RTE836" s="8"/>
      <c r="RTF836" s="8"/>
      <c r="RTG836" s="8"/>
      <c r="RTH836" s="8"/>
      <c r="RTI836" s="8"/>
      <c r="RTJ836" s="8"/>
      <c r="RTK836" s="8"/>
      <c r="RTL836" s="8"/>
      <c r="RTM836" s="8"/>
      <c r="RTN836" s="8"/>
      <c r="RTO836" s="8"/>
      <c r="RTP836" s="8"/>
      <c r="RTQ836" s="8"/>
      <c r="RTR836" s="8"/>
      <c r="RTS836" s="8"/>
      <c r="RTT836" s="8"/>
      <c r="RTU836" s="8"/>
      <c r="RTV836" s="8"/>
      <c r="RTW836" s="8"/>
      <c r="RTX836" s="8"/>
      <c r="RTY836" s="8"/>
      <c r="RTZ836" s="8"/>
      <c r="RUA836" s="8"/>
      <c r="RUB836" s="8"/>
      <c r="RUC836" s="8"/>
      <c r="RUD836" s="8"/>
      <c r="RUE836" s="8"/>
      <c r="RUF836" s="8"/>
      <c r="RUG836" s="8"/>
      <c r="RUH836" s="8"/>
      <c r="RUI836" s="8"/>
      <c r="RUJ836" s="8"/>
      <c r="RUK836" s="8"/>
      <c r="RUL836" s="8"/>
      <c r="RUM836" s="8"/>
      <c r="RUN836" s="8"/>
      <c r="RUO836" s="8"/>
      <c r="RUP836" s="8"/>
      <c r="RUQ836" s="8"/>
      <c r="RUR836" s="8"/>
      <c r="RUS836" s="8"/>
      <c r="RUT836" s="8"/>
      <c r="RUU836" s="8"/>
      <c r="RUV836" s="8"/>
      <c r="RUW836" s="8"/>
      <c r="RUX836" s="8"/>
      <c r="RUY836" s="8"/>
      <c r="RUZ836" s="8"/>
      <c r="RVA836" s="8"/>
      <c r="RVB836" s="8"/>
      <c r="RVC836" s="8"/>
      <c r="RVD836" s="8"/>
      <c r="RVE836" s="8"/>
      <c r="RVF836" s="8"/>
      <c r="RVG836" s="8"/>
      <c r="RVH836" s="8"/>
      <c r="RVI836" s="8"/>
      <c r="RVJ836" s="8"/>
      <c r="RVK836" s="8"/>
      <c r="RVL836" s="8"/>
      <c r="RVM836" s="8"/>
      <c r="RVN836" s="8"/>
      <c r="RVO836" s="8"/>
      <c r="RVP836" s="8"/>
      <c r="RVQ836" s="8"/>
      <c r="RVR836" s="8"/>
      <c r="RVS836" s="8"/>
      <c r="RVT836" s="8"/>
      <c r="RVU836" s="8"/>
      <c r="RVV836" s="8"/>
      <c r="RVW836" s="8"/>
      <c r="RVX836" s="8"/>
      <c r="RVY836" s="8"/>
      <c r="RVZ836" s="8"/>
      <c r="RWA836" s="8"/>
      <c r="RWB836" s="8"/>
      <c r="RWC836" s="8"/>
      <c r="RWD836" s="8"/>
      <c r="RWE836" s="8"/>
      <c r="RWF836" s="8"/>
      <c r="RWG836" s="8"/>
      <c r="RWH836" s="8"/>
      <c r="RWI836" s="8"/>
      <c r="RWJ836" s="8"/>
      <c r="RWK836" s="8"/>
      <c r="RWL836" s="8"/>
      <c r="RWM836" s="8"/>
      <c r="RWN836" s="8"/>
      <c r="RWO836" s="8"/>
      <c r="RWP836" s="8"/>
      <c r="RWQ836" s="8"/>
      <c r="RWR836" s="8"/>
      <c r="RWS836" s="8"/>
      <c r="RWT836" s="8"/>
      <c r="RWU836" s="8"/>
      <c r="RWV836" s="8"/>
      <c r="RWW836" s="8"/>
      <c r="RWX836" s="8"/>
      <c r="RWY836" s="8"/>
      <c r="RWZ836" s="8"/>
      <c r="RXA836" s="8"/>
      <c r="RXB836" s="8"/>
      <c r="RXC836" s="8"/>
      <c r="RXD836" s="8"/>
      <c r="RXE836" s="8"/>
      <c r="RXF836" s="8"/>
      <c r="RXG836" s="8"/>
      <c r="RXH836" s="8"/>
      <c r="RXI836" s="8"/>
      <c r="RXJ836" s="8"/>
      <c r="RXK836" s="8"/>
      <c r="RXL836" s="8"/>
      <c r="RXM836" s="8"/>
      <c r="RXN836" s="8"/>
      <c r="RXO836" s="8"/>
      <c r="RXP836" s="8"/>
      <c r="RXQ836" s="8"/>
      <c r="RXR836" s="8"/>
      <c r="RXS836" s="8"/>
      <c r="RXT836" s="8"/>
      <c r="RXU836" s="8"/>
      <c r="RXV836" s="8"/>
      <c r="RXW836" s="8"/>
      <c r="RXX836" s="8"/>
      <c r="RXY836" s="8"/>
      <c r="RXZ836" s="8"/>
      <c r="RYA836" s="8"/>
      <c r="RYB836" s="8"/>
      <c r="RYC836" s="8"/>
      <c r="RYD836" s="8"/>
      <c r="RYE836" s="8"/>
      <c r="RYF836" s="8"/>
      <c r="RYG836" s="8"/>
      <c r="RYH836" s="8"/>
      <c r="RYI836" s="8"/>
      <c r="RYJ836" s="8"/>
      <c r="RYK836" s="8"/>
      <c r="RYL836" s="8"/>
      <c r="RYM836" s="8"/>
      <c r="RYN836" s="8"/>
      <c r="RYO836" s="8"/>
      <c r="RYP836" s="8"/>
      <c r="RYQ836" s="8"/>
      <c r="RYR836" s="8"/>
      <c r="RYS836" s="8"/>
      <c r="RYT836" s="8"/>
      <c r="RYU836" s="8"/>
      <c r="RYV836" s="8"/>
      <c r="RYW836" s="8"/>
      <c r="RYX836" s="8"/>
      <c r="RYY836" s="8"/>
      <c r="RYZ836" s="8"/>
      <c r="RZA836" s="8"/>
      <c r="RZB836" s="8"/>
      <c r="RZC836" s="8"/>
      <c r="RZD836" s="8"/>
      <c r="RZE836" s="8"/>
      <c r="RZF836" s="8"/>
      <c r="RZG836" s="8"/>
      <c r="RZH836" s="8"/>
      <c r="RZI836" s="8"/>
      <c r="RZJ836" s="8"/>
      <c r="RZK836" s="8"/>
      <c r="RZL836" s="8"/>
      <c r="RZM836" s="8"/>
      <c r="RZN836" s="8"/>
      <c r="RZO836" s="8"/>
      <c r="RZP836" s="8"/>
      <c r="RZQ836" s="8"/>
      <c r="RZR836" s="8"/>
      <c r="RZS836" s="8"/>
      <c r="RZT836" s="8"/>
      <c r="RZU836" s="8"/>
      <c r="RZV836" s="8"/>
      <c r="RZW836" s="8"/>
      <c r="RZX836" s="8"/>
      <c r="RZY836" s="8"/>
      <c r="RZZ836" s="8"/>
      <c r="SAA836" s="8"/>
      <c r="SAB836" s="8"/>
      <c r="SAC836" s="8"/>
      <c r="SAD836" s="8"/>
      <c r="SAE836" s="8"/>
      <c r="SAF836" s="8"/>
      <c r="SAG836" s="8"/>
      <c r="SAH836" s="8"/>
      <c r="SAI836" s="8"/>
      <c r="SAJ836" s="8"/>
      <c r="SAK836" s="8"/>
      <c r="SAL836" s="8"/>
      <c r="SAM836" s="8"/>
      <c r="SAN836" s="8"/>
      <c r="SAO836" s="8"/>
      <c r="SAP836" s="8"/>
      <c r="SAQ836" s="8"/>
      <c r="SAR836" s="8"/>
      <c r="SAS836" s="8"/>
      <c r="SAT836" s="8"/>
      <c r="SAU836" s="8"/>
      <c r="SAV836" s="8"/>
      <c r="SAW836" s="8"/>
      <c r="SAX836" s="8"/>
      <c r="SAY836" s="8"/>
      <c r="SAZ836" s="8"/>
      <c r="SBA836" s="8"/>
      <c r="SBB836" s="8"/>
      <c r="SBC836" s="8"/>
      <c r="SBD836" s="8"/>
      <c r="SBE836" s="8"/>
      <c r="SBF836" s="8"/>
      <c r="SBG836" s="8"/>
      <c r="SBH836" s="8"/>
      <c r="SBI836" s="8"/>
      <c r="SBJ836" s="8"/>
      <c r="SBK836" s="8"/>
      <c r="SBL836" s="8"/>
      <c r="SBM836" s="8"/>
      <c r="SBN836" s="8"/>
      <c r="SBO836" s="8"/>
      <c r="SBP836" s="8"/>
      <c r="SBQ836" s="8"/>
      <c r="SBR836" s="8"/>
      <c r="SBS836" s="8"/>
      <c r="SBT836" s="8"/>
      <c r="SBU836" s="8"/>
      <c r="SBV836" s="8"/>
      <c r="SBW836" s="8"/>
      <c r="SBX836" s="8"/>
      <c r="SBY836" s="8"/>
      <c r="SBZ836" s="8"/>
      <c r="SCA836" s="8"/>
      <c r="SCB836" s="8"/>
      <c r="SCC836" s="8"/>
      <c r="SCD836" s="8"/>
      <c r="SCE836" s="8"/>
      <c r="SCF836" s="8"/>
      <c r="SCG836" s="8"/>
      <c r="SCH836" s="8"/>
      <c r="SCI836" s="8"/>
      <c r="SCJ836" s="8"/>
      <c r="SCK836" s="8"/>
      <c r="SCL836" s="8"/>
      <c r="SCM836" s="8"/>
      <c r="SCN836" s="8"/>
      <c r="SCO836" s="8"/>
      <c r="SCP836" s="8"/>
      <c r="SCQ836" s="8"/>
      <c r="SCR836" s="8"/>
      <c r="SCS836" s="8"/>
      <c r="SCT836" s="8"/>
      <c r="SCU836" s="8"/>
      <c r="SCV836" s="8"/>
      <c r="SCW836" s="8"/>
      <c r="SCX836" s="8"/>
      <c r="SCY836" s="8"/>
      <c r="SCZ836" s="8"/>
      <c r="SDA836" s="8"/>
      <c r="SDB836" s="8"/>
      <c r="SDC836" s="8"/>
      <c r="SDD836" s="8"/>
      <c r="SDE836" s="8"/>
      <c r="SDF836" s="8"/>
      <c r="SDG836" s="8"/>
      <c r="SDH836" s="8"/>
      <c r="SDI836" s="8"/>
      <c r="SDJ836" s="8"/>
      <c r="SDK836" s="8"/>
      <c r="SDL836" s="8"/>
      <c r="SDM836" s="8"/>
      <c r="SDN836" s="8"/>
      <c r="SDO836" s="8"/>
      <c r="SDP836" s="8"/>
      <c r="SDQ836" s="8"/>
      <c r="SDR836" s="8"/>
      <c r="SDS836" s="8"/>
      <c r="SDT836" s="8"/>
      <c r="SDU836" s="8"/>
      <c r="SDV836" s="8"/>
      <c r="SDW836" s="8"/>
      <c r="SDX836" s="8"/>
      <c r="SDY836" s="8"/>
      <c r="SDZ836" s="8"/>
      <c r="SEA836" s="8"/>
      <c r="SEB836" s="8"/>
      <c r="SEC836" s="8"/>
      <c r="SED836" s="8"/>
      <c r="SEE836" s="8"/>
      <c r="SEF836" s="8"/>
      <c r="SEG836" s="8"/>
      <c r="SEH836" s="8"/>
      <c r="SEI836" s="8"/>
      <c r="SEJ836" s="8"/>
      <c r="SEK836" s="8"/>
      <c r="SEL836" s="8"/>
      <c r="SEM836" s="8"/>
      <c r="SEN836" s="8"/>
      <c r="SEO836" s="8"/>
      <c r="SEP836" s="8"/>
      <c r="SEQ836" s="8"/>
      <c r="SER836" s="8"/>
      <c r="SES836" s="8"/>
      <c r="SET836" s="8"/>
      <c r="SEU836" s="8"/>
      <c r="SEV836" s="8"/>
      <c r="SEW836" s="8"/>
      <c r="SEX836" s="8"/>
      <c r="SEY836" s="8"/>
      <c r="SEZ836" s="8"/>
      <c r="SFA836" s="8"/>
      <c r="SFB836" s="8"/>
      <c r="SFC836" s="8"/>
      <c r="SFD836" s="8"/>
      <c r="SFE836" s="8"/>
      <c r="SFF836" s="8"/>
      <c r="SFG836" s="8"/>
      <c r="SFH836" s="8"/>
      <c r="SFI836" s="8"/>
      <c r="SFJ836" s="8"/>
      <c r="SFK836" s="8"/>
      <c r="SFL836" s="8"/>
      <c r="SFM836" s="8"/>
      <c r="SFN836" s="8"/>
      <c r="SFO836" s="8"/>
      <c r="SFP836" s="8"/>
      <c r="SFQ836" s="8"/>
      <c r="SFR836" s="8"/>
      <c r="SFS836" s="8"/>
      <c r="SFT836" s="8"/>
      <c r="SFU836" s="8"/>
      <c r="SFV836" s="8"/>
      <c r="SFW836" s="8"/>
      <c r="SFX836" s="8"/>
      <c r="SFY836" s="8"/>
      <c r="SFZ836" s="8"/>
      <c r="SGA836" s="8"/>
      <c r="SGB836" s="8"/>
      <c r="SGC836" s="8"/>
      <c r="SGD836" s="8"/>
      <c r="SGE836" s="8"/>
      <c r="SGF836" s="8"/>
      <c r="SGG836" s="8"/>
      <c r="SGH836" s="8"/>
      <c r="SGI836" s="8"/>
      <c r="SGJ836" s="8"/>
      <c r="SGK836" s="8"/>
      <c r="SGL836" s="8"/>
      <c r="SGM836" s="8"/>
      <c r="SGN836" s="8"/>
      <c r="SGO836" s="8"/>
      <c r="SGP836" s="8"/>
      <c r="SGQ836" s="8"/>
      <c r="SGR836" s="8"/>
      <c r="SGS836" s="8"/>
      <c r="SGT836" s="8"/>
      <c r="SGU836" s="8"/>
      <c r="SGV836" s="8"/>
      <c r="SGW836" s="8"/>
      <c r="SGX836" s="8"/>
      <c r="SGY836" s="8"/>
      <c r="SGZ836" s="8"/>
      <c r="SHA836" s="8"/>
      <c r="SHB836" s="8"/>
      <c r="SHC836" s="8"/>
      <c r="SHD836" s="8"/>
      <c r="SHE836" s="8"/>
      <c r="SHF836" s="8"/>
      <c r="SHG836" s="8"/>
      <c r="SHH836" s="8"/>
      <c r="SHI836" s="8"/>
      <c r="SHJ836" s="8"/>
      <c r="SHK836" s="8"/>
      <c r="SHL836" s="8"/>
      <c r="SHM836" s="8"/>
      <c r="SHN836" s="8"/>
      <c r="SHO836" s="8"/>
      <c r="SHP836" s="8"/>
      <c r="SHQ836" s="8"/>
      <c r="SHR836" s="8"/>
      <c r="SHS836" s="8"/>
      <c r="SHT836" s="8"/>
      <c r="SHU836" s="8"/>
      <c r="SHV836" s="8"/>
      <c r="SHW836" s="8"/>
      <c r="SHX836" s="8"/>
      <c r="SHY836" s="8"/>
      <c r="SHZ836" s="8"/>
      <c r="SIA836" s="8"/>
      <c r="SIB836" s="8"/>
      <c r="SIC836" s="8"/>
      <c r="SID836" s="8"/>
      <c r="SIE836" s="8"/>
      <c r="SIF836" s="8"/>
      <c r="SIG836" s="8"/>
      <c r="SIH836" s="8"/>
      <c r="SII836" s="8"/>
      <c r="SIJ836" s="8"/>
      <c r="SIK836" s="8"/>
      <c r="SIL836" s="8"/>
      <c r="SIM836" s="8"/>
      <c r="SIN836" s="8"/>
      <c r="SIO836" s="8"/>
      <c r="SIP836" s="8"/>
      <c r="SIQ836" s="8"/>
      <c r="SIR836" s="8"/>
      <c r="SIS836" s="8"/>
      <c r="SIT836" s="8"/>
      <c r="SIU836" s="8"/>
      <c r="SIV836" s="8"/>
      <c r="SIW836" s="8"/>
      <c r="SIX836" s="8"/>
      <c r="SIY836" s="8"/>
      <c r="SIZ836" s="8"/>
      <c r="SJA836" s="8"/>
      <c r="SJB836" s="8"/>
      <c r="SJC836" s="8"/>
      <c r="SJD836" s="8"/>
      <c r="SJE836" s="8"/>
      <c r="SJF836" s="8"/>
      <c r="SJG836" s="8"/>
      <c r="SJH836" s="8"/>
      <c r="SJI836" s="8"/>
      <c r="SJJ836" s="8"/>
      <c r="SJK836" s="8"/>
      <c r="SJL836" s="8"/>
      <c r="SJM836" s="8"/>
      <c r="SJN836" s="8"/>
      <c r="SJO836" s="8"/>
      <c r="SJP836" s="8"/>
      <c r="SJQ836" s="8"/>
      <c r="SJR836" s="8"/>
      <c r="SJS836" s="8"/>
      <c r="SJT836" s="8"/>
      <c r="SJU836" s="8"/>
      <c r="SJV836" s="8"/>
      <c r="SJW836" s="8"/>
      <c r="SJX836" s="8"/>
      <c r="SJY836" s="8"/>
      <c r="SJZ836" s="8"/>
      <c r="SKA836" s="8"/>
      <c r="SKB836" s="8"/>
      <c r="SKC836" s="8"/>
      <c r="SKD836" s="8"/>
      <c r="SKE836" s="8"/>
      <c r="SKF836" s="8"/>
      <c r="SKG836" s="8"/>
      <c r="SKH836" s="8"/>
      <c r="SKI836" s="8"/>
      <c r="SKJ836" s="8"/>
      <c r="SKK836" s="8"/>
      <c r="SKL836" s="8"/>
      <c r="SKM836" s="8"/>
      <c r="SKN836" s="8"/>
      <c r="SKO836" s="8"/>
      <c r="SKP836" s="8"/>
      <c r="SKQ836" s="8"/>
      <c r="SKR836" s="8"/>
      <c r="SKS836" s="8"/>
      <c r="SKT836" s="8"/>
      <c r="SKU836" s="8"/>
      <c r="SKV836" s="8"/>
      <c r="SKW836" s="8"/>
      <c r="SKX836" s="8"/>
      <c r="SKY836" s="8"/>
      <c r="SKZ836" s="8"/>
      <c r="SLA836" s="8"/>
      <c r="SLB836" s="8"/>
      <c r="SLC836" s="8"/>
      <c r="SLD836" s="8"/>
      <c r="SLE836" s="8"/>
      <c r="SLF836" s="8"/>
      <c r="SLG836" s="8"/>
      <c r="SLH836" s="8"/>
      <c r="SLI836" s="8"/>
      <c r="SLJ836" s="8"/>
      <c r="SLK836" s="8"/>
      <c r="SLL836" s="8"/>
      <c r="SLM836" s="8"/>
      <c r="SLN836" s="8"/>
      <c r="SLO836" s="8"/>
      <c r="SLP836" s="8"/>
      <c r="SLQ836" s="8"/>
      <c r="SLR836" s="8"/>
      <c r="SLS836" s="8"/>
      <c r="SLT836" s="8"/>
      <c r="SLU836" s="8"/>
      <c r="SLV836" s="8"/>
      <c r="SLW836" s="8"/>
      <c r="SLX836" s="8"/>
      <c r="SLY836" s="8"/>
      <c r="SLZ836" s="8"/>
      <c r="SMA836" s="8"/>
      <c r="SMB836" s="8"/>
      <c r="SMC836" s="8"/>
      <c r="SMD836" s="8"/>
      <c r="SME836" s="8"/>
      <c r="SMF836" s="8"/>
      <c r="SMG836" s="8"/>
      <c r="SMH836" s="8"/>
      <c r="SMI836" s="8"/>
      <c r="SMJ836" s="8"/>
      <c r="SMK836" s="8"/>
      <c r="SML836" s="8"/>
      <c r="SMM836" s="8"/>
      <c r="SMN836" s="8"/>
      <c r="SMO836" s="8"/>
      <c r="SMP836" s="8"/>
      <c r="SMQ836" s="8"/>
      <c r="SMR836" s="8"/>
      <c r="SMS836" s="8"/>
      <c r="SMT836" s="8"/>
      <c r="SMU836" s="8"/>
      <c r="SMV836" s="8"/>
      <c r="SMW836" s="8"/>
      <c r="SMX836" s="8"/>
      <c r="SMY836" s="8"/>
      <c r="SMZ836" s="8"/>
      <c r="SNA836" s="8"/>
      <c r="SNB836" s="8"/>
      <c r="SNC836" s="8"/>
      <c r="SND836" s="8"/>
      <c r="SNE836" s="8"/>
      <c r="SNF836" s="8"/>
      <c r="SNG836" s="8"/>
      <c r="SNH836" s="8"/>
      <c r="SNI836" s="8"/>
      <c r="SNJ836" s="8"/>
      <c r="SNK836" s="8"/>
      <c r="SNL836" s="8"/>
      <c r="SNM836" s="8"/>
      <c r="SNN836" s="8"/>
      <c r="SNO836" s="8"/>
      <c r="SNP836" s="8"/>
      <c r="SNQ836" s="8"/>
      <c r="SNR836" s="8"/>
      <c r="SNS836" s="8"/>
      <c r="SNT836" s="8"/>
      <c r="SNU836" s="8"/>
      <c r="SNV836" s="8"/>
      <c r="SNW836" s="8"/>
      <c r="SNX836" s="8"/>
      <c r="SNY836" s="8"/>
      <c r="SNZ836" s="8"/>
      <c r="SOA836" s="8"/>
      <c r="SOB836" s="8"/>
      <c r="SOC836" s="8"/>
      <c r="SOD836" s="8"/>
      <c r="SOE836" s="8"/>
      <c r="SOF836" s="8"/>
      <c r="SOG836" s="8"/>
      <c r="SOH836" s="8"/>
      <c r="SOI836" s="8"/>
      <c r="SOJ836" s="8"/>
      <c r="SOK836" s="8"/>
      <c r="SOL836" s="8"/>
      <c r="SOM836" s="8"/>
      <c r="SON836" s="8"/>
      <c r="SOO836" s="8"/>
      <c r="SOP836" s="8"/>
      <c r="SOQ836" s="8"/>
      <c r="SOR836" s="8"/>
      <c r="SOS836" s="8"/>
      <c r="SOT836" s="8"/>
      <c r="SOU836" s="8"/>
      <c r="SOV836" s="8"/>
      <c r="SOW836" s="8"/>
      <c r="SOX836" s="8"/>
      <c r="SOY836" s="8"/>
      <c r="SOZ836" s="8"/>
      <c r="SPA836" s="8"/>
      <c r="SPB836" s="8"/>
      <c r="SPC836" s="8"/>
      <c r="SPD836" s="8"/>
      <c r="SPE836" s="8"/>
      <c r="SPF836" s="8"/>
      <c r="SPG836" s="8"/>
      <c r="SPH836" s="8"/>
      <c r="SPI836" s="8"/>
      <c r="SPJ836" s="8"/>
      <c r="SPK836" s="8"/>
      <c r="SPL836" s="8"/>
      <c r="SPM836" s="8"/>
      <c r="SPN836" s="8"/>
      <c r="SPO836" s="8"/>
      <c r="SPP836" s="8"/>
      <c r="SPQ836" s="8"/>
      <c r="SPR836" s="8"/>
      <c r="SPS836" s="8"/>
      <c r="SPT836" s="8"/>
      <c r="SPU836" s="8"/>
      <c r="SPV836" s="8"/>
      <c r="SPW836" s="8"/>
      <c r="SPX836" s="8"/>
      <c r="SPY836" s="8"/>
      <c r="SPZ836" s="8"/>
      <c r="SQA836" s="8"/>
      <c r="SQB836" s="8"/>
      <c r="SQC836" s="8"/>
      <c r="SQD836" s="8"/>
      <c r="SQE836" s="8"/>
      <c r="SQF836" s="8"/>
      <c r="SQG836" s="8"/>
      <c r="SQH836" s="8"/>
      <c r="SQI836" s="8"/>
      <c r="SQJ836" s="8"/>
      <c r="SQK836" s="8"/>
      <c r="SQL836" s="8"/>
      <c r="SQM836" s="8"/>
      <c r="SQN836" s="8"/>
      <c r="SQO836" s="8"/>
      <c r="SQP836" s="8"/>
      <c r="SQQ836" s="8"/>
      <c r="SQR836" s="8"/>
      <c r="SQS836" s="8"/>
      <c r="SQT836" s="8"/>
      <c r="SQU836" s="8"/>
      <c r="SQV836" s="8"/>
      <c r="SQW836" s="8"/>
      <c r="SQX836" s="8"/>
      <c r="SQY836" s="8"/>
      <c r="SQZ836" s="8"/>
      <c r="SRA836" s="8"/>
      <c r="SRB836" s="8"/>
      <c r="SRC836" s="8"/>
      <c r="SRD836" s="8"/>
      <c r="SRE836" s="8"/>
      <c r="SRF836" s="8"/>
      <c r="SRG836" s="8"/>
      <c r="SRH836" s="8"/>
      <c r="SRI836" s="8"/>
      <c r="SRJ836" s="8"/>
      <c r="SRK836" s="8"/>
      <c r="SRL836" s="8"/>
      <c r="SRM836" s="8"/>
      <c r="SRN836" s="8"/>
      <c r="SRO836" s="8"/>
      <c r="SRP836" s="8"/>
      <c r="SRQ836" s="8"/>
      <c r="SRR836" s="8"/>
      <c r="SRS836" s="8"/>
      <c r="SRT836" s="8"/>
      <c r="SRU836" s="8"/>
      <c r="SRV836" s="8"/>
      <c r="SRW836" s="8"/>
      <c r="SRX836" s="8"/>
      <c r="SRY836" s="8"/>
      <c r="SRZ836" s="8"/>
      <c r="SSA836" s="8"/>
      <c r="SSB836" s="8"/>
      <c r="SSC836" s="8"/>
      <c r="SSD836" s="8"/>
      <c r="SSE836" s="8"/>
      <c r="SSF836" s="8"/>
      <c r="SSG836" s="8"/>
      <c r="SSH836" s="8"/>
      <c r="SSI836" s="8"/>
      <c r="SSJ836" s="8"/>
      <c r="SSK836" s="8"/>
      <c r="SSL836" s="8"/>
      <c r="SSM836" s="8"/>
      <c r="SSN836" s="8"/>
      <c r="SSO836" s="8"/>
      <c r="SSP836" s="8"/>
      <c r="SSQ836" s="8"/>
      <c r="SSR836" s="8"/>
      <c r="SSS836" s="8"/>
      <c r="SST836" s="8"/>
      <c r="SSU836" s="8"/>
      <c r="SSV836" s="8"/>
      <c r="SSW836" s="8"/>
      <c r="SSX836" s="8"/>
      <c r="SSY836" s="8"/>
      <c r="SSZ836" s="8"/>
      <c r="STA836" s="8"/>
      <c r="STB836" s="8"/>
      <c r="STC836" s="8"/>
      <c r="STD836" s="8"/>
      <c r="STE836" s="8"/>
      <c r="STF836" s="8"/>
      <c r="STG836" s="8"/>
      <c r="STH836" s="8"/>
      <c r="STI836" s="8"/>
      <c r="STJ836" s="8"/>
      <c r="STK836" s="8"/>
      <c r="STL836" s="8"/>
      <c r="STM836" s="8"/>
      <c r="STN836" s="8"/>
      <c r="STO836" s="8"/>
      <c r="STP836" s="8"/>
      <c r="STQ836" s="8"/>
      <c r="STR836" s="8"/>
      <c r="STS836" s="8"/>
      <c r="STT836" s="8"/>
      <c r="STU836" s="8"/>
      <c r="STV836" s="8"/>
      <c r="STW836" s="8"/>
      <c r="STX836" s="8"/>
      <c r="STY836" s="8"/>
      <c r="STZ836" s="8"/>
      <c r="SUA836" s="8"/>
      <c r="SUB836" s="8"/>
      <c r="SUC836" s="8"/>
      <c r="SUD836" s="8"/>
      <c r="SUE836" s="8"/>
      <c r="SUF836" s="8"/>
      <c r="SUG836" s="8"/>
      <c r="SUH836" s="8"/>
      <c r="SUI836" s="8"/>
      <c r="SUJ836" s="8"/>
      <c r="SUK836" s="8"/>
      <c r="SUL836" s="8"/>
      <c r="SUM836" s="8"/>
      <c r="SUN836" s="8"/>
      <c r="SUO836" s="8"/>
      <c r="SUP836" s="8"/>
      <c r="SUQ836" s="8"/>
      <c r="SUR836" s="8"/>
      <c r="SUS836" s="8"/>
      <c r="SUT836" s="8"/>
      <c r="SUU836" s="8"/>
      <c r="SUV836" s="8"/>
      <c r="SUW836" s="8"/>
      <c r="SUX836" s="8"/>
      <c r="SUY836" s="8"/>
      <c r="SUZ836" s="8"/>
      <c r="SVA836" s="8"/>
      <c r="SVB836" s="8"/>
      <c r="SVC836" s="8"/>
      <c r="SVD836" s="8"/>
      <c r="SVE836" s="8"/>
      <c r="SVF836" s="8"/>
      <c r="SVG836" s="8"/>
      <c r="SVH836" s="8"/>
      <c r="SVI836" s="8"/>
      <c r="SVJ836" s="8"/>
      <c r="SVK836" s="8"/>
      <c r="SVL836" s="8"/>
      <c r="SVM836" s="8"/>
      <c r="SVN836" s="8"/>
      <c r="SVO836" s="8"/>
      <c r="SVP836" s="8"/>
      <c r="SVQ836" s="8"/>
      <c r="SVR836" s="8"/>
      <c r="SVS836" s="8"/>
      <c r="SVT836" s="8"/>
      <c r="SVU836" s="8"/>
      <c r="SVV836" s="8"/>
      <c r="SVW836" s="8"/>
      <c r="SVX836" s="8"/>
      <c r="SVY836" s="8"/>
      <c r="SVZ836" s="8"/>
      <c r="SWA836" s="8"/>
      <c r="SWB836" s="8"/>
      <c r="SWC836" s="8"/>
      <c r="SWD836" s="8"/>
      <c r="SWE836" s="8"/>
      <c r="SWF836" s="8"/>
      <c r="SWG836" s="8"/>
      <c r="SWH836" s="8"/>
      <c r="SWI836" s="8"/>
      <c r="SWJ836" s="8"/>
      <c r="SWK836" s="8"/>
      <c r="SWL836" s="8"/>
      <c r="SWM836" s="8"/>
      <c r="SWN836" s="8"/>
      <c r="SWO836" s="8"/>
      <c r="SWP836" s="8"/>
      <c r="SWQ836" s="8"/>
      <c r="SWR836" s="8"/>
      <c r="SWS836" s="8"/>
      <c r="SWT836" s="8"/>
      <c r="SWU836" s="8"/>
      <c r="SWV836" s="8"/>
      <c r="SWW836" s="8"/>
      <c r="SWX836" s="8"/>
      <c r="SWY836" s="8"/>
      <c r="SWZ836" s="8"/>
      <c r="SXA836" s="8"/>
      <c r="SXB836" s="8"/>
      <c r="SXC836" s="8"/>
      <c r="SXD836" s="8"/>
      <c r="SXE836" s="8"/>
      <c r="SXF836" s="8"/>
      <c r="SXG836" s="8"/>
      <c r="SXH836" s="8"/>
      <c r="SXI836" s="8"/>
      <c r="SXJ836" s="8"/>
      <c r="SXK836" s="8"/>
      <c r="SXL836" s="8"/>
      <c r="SXM836" s="8"/>
      <c r="SXN836" s="8"/>
      <c r="SXO836" s="8"/>
      <c r="SXP836" s="8"/>
      <c r="SXQ836" s="8"/>
      <c r="SXR836" s="8"/>
      <c r="SXS836" s="8"/>
      <c r="SXT836" s="8"/>
      <c r="SXU836" s="8"/>
      <c r="SXV836" s="8"/>
      <c r="SXW836" s="8"/>
      <c r="SXX836" s="8"/>
      <c r="SXY836" s="8"/>
      <c r="SXZ836" s="8"/>
      <c r="SYA836" s="8"/>
      <c r="SYB836" s="8"/>
      <c r="SYC836" s="8"/>
      <c r="SYD836" s="8"/>
      <c r="SYE836" s="8"/>
      <c r="SYF836" s="8"/>
      <c r="SYG836" s="8"/>
      <c r="SYH836" s="8"/>
      <c r="SYI836" s="8"/>
      <c r="SYJ836" s="8"/>
      <c r="SYK836" s="8"/>
      <c r="SYL836" s="8"/>
      <c r="SYM836" s="8"/>
      <c r="SYN836" s="8"/>
      <c r="SYO836" s="8"/>
      <c r="SYP836" s="8"/>
      <c r="SYQ836" s="8"/>
      <c r="SYR836" s="8"/>
      <c r="SYS836" s="8"/>
      <c r="SYT836" s="8"/>
      <c r="SYU836" s="8"/>
      <c r="SYV836" s="8"/>
      <c r="SYW836" s="8"/>
      <c r="SYX836" s="8"/>
      <c r="SYY836" s="8"/>
      <c r="SYZ836" s="8"/>
      <c r="SZA836" s="8"/>
      <c r="SZB836" s="8"/>
      <c r="SZC836" s="8"/>
      <c r="SZD836" s="8"/>
      <c r="SZE836" s="8"/>
      <c r="SZF836" s="8"/>
      <c r="SZG836" s="8"/>
      <c r="SZH836" s="8"/>
      <c r="SZI836" s="8"/>
      <c r="SZJ836" s="8"/>
      <c r="SZK836" s="8"/>
      <c r="SZL836" s="8"/>
      <c r="SZM836" s="8"/>
      <c r="SZN836" s="8"/>
      <c r="SZO836" s="8"/>
      <c r="SZP836" s="8"/>
      <c r="SZQ836" s="8"/>
      <c r="SZR836" s="8"/>
      <c r="SZS836" s="8"/>
      <c r="SZT836" s="8"/>
      <c r="SZU836" s="8"/>
      <c r="SZV836" s="8"/>
      <c r="SZW836" s="8"/>
      <c r="SZX836" s="8"/>
      <c r="SZY836" s="8"/>
      <c r="SZZ836" s="8"/>
      <c r="TAA836" s="8"/>
      <c r="TAB836" s="8"/>
      <c r="TAC836" s="8"/>
      <c r="TAD836" s="8"/>
      <c r="TAE836" s="8"/>
      <c r="TAF836" s="8"/>
      <c r="TAG836" s="8"/>
      <c r="TAH836" s="8"/>
      <c r="TAI836" s="8"/>
      <c r="TAJ836" s="8"/>
      <c r="TAK836" s="8"/>
      <c r="TAL836" s="8"/>
      <c r="TAM836" s="8"/>
      <c r="TAN836" s="8"/>
      <c r="TAO836" s="8"/>
      <c r="TAP836" s="8"/>
      <c r="TAQ836" s="8"/>
      <c r="TAR836" s="8"/>
      <c r="TAS836" s="8"/>
      <c r="TAT836" s="8"/>
      <c r="TAU836" s="8"/>
      <c r="TAV836" s="8"/>
      <c r="TAW836" s="8"/>
      <c r="TAX836" s="8"/>
      <c r="TAY836" s="8"/>
      <c r="TAZ836" s="8"/>
      <c r="TBA836" s="8"/>
      <c r="TBB836" s="8"/>
      <c r="TBC836" s="8"/>
      <c r="TBD836" s="8"/>
      <c r="TBE836" s="8"/>
      <c r="TBF836" s="8"/>
      <c r="TBG836" s="8"/>
      <c r="TBH836" s="8"/>
      <c r="TBI836" s="8"/>
      <c r="TBJ836" s="8"/>
      <c r="TBK836" s="8"/>
      <c r="TBL836" s="8"/>
      <c r="TBM836" s="8"/>
      <c r="TBN836" s="8"/>
      <c r="TBO836" s="8"/>
      <c r="TBP836" s="8"/>
      <c r="TBQ836" s="8"/>
      <c r="TBR836" s="8"/>
      <c r="TBS836" s="8"/>
      <c r="TBT836" s="8"/>
      <c r="TBU836" s="8"/>
      <c r="TBV836" s="8"/>
      <c r="TBW836" s="8"/>
      <c r="TBX836" s="8"/>
      <c r="TBY836" s="8"/>
      <c r="TBZ836" s="8"/>
      <c r="TCA836" s="8"/>
      <c r="TCB836" s="8"/>
      <c r="TCC836" s="8"/>
      <c r="TCD836" s="8"/>
      <c r="TCE836" s="8"/>
      <c r="TCF836" s="8"/>
      <c r="TCG836" s="8"/>
      <c r="TCH836" s="8"/>
      <c r="TCI836" s="8"/>
      <c r="TCJ836" s="8"/>
      <c r="TCK836" s="8"/>
      <c r="TCL836" s="8"/>
      <c r="TCM836" s="8"/>
      <c r="TCN836" s="8"/>
      <c r="TCO836" s="8"/>
      <c r="TCP836" s="8"/>
      <c r="TCQ836" s="8"/>
      <c r="TCR836" s="8"/>
      <c r="TCS836" s="8"/>
      <c r="TCT836" s="8"/>
      <c r="TCU836" s="8"/>
      <c r="TCV836" s="8"/>
      <c r="TCW836" s="8"/>
      <c r="TCX836" s="8"/>
      <c r="TCY836" s="8"/>
      <c r="TCZ836" s="8"/>
      <c r="TDA836" s="8"/>
      <c r="TDB836" s="8"/>
      <c r="TDC836" s="8"/>
      <c r="TDD836" s="8"/>
      <c r="TDE836" s="8"/>
      <c r="TDF836" s="8"/>
      <c r="TDG836" s="8"/>
      <c r="TDH836" s="8"/>
      <c r="TDI836" s="8"/>
      <c r="TDJ836" s="8"/>
      <c r="TDK836" s="8"/>
      <c r="TDL836" s="8"/>
      <c r="TDM836" s="8"/>
      <c r="TDN836" s="8"/>
      <c r="TDO836" s="8"/>
      <c r="TDP836" s="8"/>
      <c r="TDQ836" s="8"/>
      <c r="TDR836" s="8"/>
      <c r="TDS836" s="8"/>
      <c r="TDT836" s="8"/>
      <c r="TDU836" s="8"/>
      <c r="TDV836" s="8"/>
      <c r="TDW836" s="8"/>
      <c r="TDX836" s="8"/>
      <c r="TDY836" s="8"/>
      <c r="TDZ836" s="8"/>
      <c r="TEA836" s="8"/>
      <c r="TEB836" s="8"/>
      <c r="TEC836" s="8"/>
      <c r="TED836" s="8"/>
      <c r="TEE836" s="8"/>
      <c r="TEF836" s="8"/>
      <c r="TEG836" s="8"/>
      <c r="TEH836" s="8"/>
      <c r="TEI836" s="8"/>
      <c r="TEJ836" s="8"/>
      <c r="TEK836" s="8"/>
      <c r="TEL836" s="8"/>
      <c r="TEM836" s="8"/>
      <c r="TEN836" s="8"/>
      <c r="TEO836" s="8"/>
      <c r="TEP836" s="8"/>
      <c r="TEQ836" s="8"/>
      <c r="TER836" s="8"/>
      <c r="TES836" s="8"/>
      <c r="TET836" s="8"/>
      <c r="TEU836" s="8"/>
      <c r="TEV836" s="8"/>
      <c r="TEW836" s="8"/>
      <c r="TEX836" s="8"/>
      <c r="TEY836" s="8"/>
      <c r="TEZ836" s="8"/>
      <c r="TFA836" s="8"/>
      <c r="TFB836" s="8"/>
      <c r="TFC836" s="8"/>
      <c r="TFD836" s="8"/>
      <c r="TFE836" s="8"/>
      <c r="TFF836" s="8"/>
      <c r="TFG836" s="8"/>
      <c r="TFH836" s="8"/>
      <c r="TFI836" s="8"/>
      <c r="TFJ836" s="8"/>
      <c r="TFK836" s="8"/>
      <c r="TFL836" s="8"/>
      <c r="TFM836" s="8"/>
      <c r="TFN836" s="8"/>
      <c r="TFO836" s="8"/>
      <c r="TFP836" s="8"/>
      <c r="TFQ836" s="8"/>
      <c r="TFR836" s="8"/>
      <c r="TFS836" s="8"/>
      <c r="TFT836" s="8"/>
      <c r="TFU836" s="8"/>
      <c r="TFV836" s="8"/>
      <c r="TFW836" s="8"/>
      <c r="TFX836" s="8"/>
      <c r="TFY836" s="8"/>
      <c r="TFZ836" s="8"/>
      <c r="TGA836" s="8"/>
      <c r="TGB836" s="8"/>
      <c r="TGC836" s="8"/>
      <c r="TGD836" s="8"/>
      <c r="TGE836" s="8"/>
      <c r="TGF836" s="8"/>
      <c r="TGG836" s="8"/>
      <c r="TGH836" s="8"/>
      <c r="TGI836" s="8"/>
      <c r="TGJ836" s="8"/>
      <c r="TGK836" s="8"/>
      <c r="TGL836" s="8"/>
      <c r="TGM836" s="8"/>
      <c r="TGN836" s="8"/>
      <c r="TGO836" s="8"/>
      <c r="TGP836" s="8"/>
      <c r="TGQ836" s="8"/>
      <c r="TGR836" s="8"/>
      <c r="TGS836" s="8"/>
      <c r="TGT836" s="8"/>
      <c r="TGU836" s="8"/>
      <c r="TGV836" s="8"/>
      <c r="TGW836" s="8"/>
      <c r="TGX836" s="8"/>
      <c r="TGY836" s="8"/>
      <c r="TGZ836" s="8"/>
      <c r="THA836" s="8"/>
      <c r="THB836" s="8"/>
      <c r="THC836" s="8"/>
      <c r="THD836" s="8"/>
      <c r="THE836" s="8"/>
      <c r="THF836" s="8"/>
      <c r="THG836" s="8"/>
      <c r="THH836" s="8"/>
      <c r="THI836" s="8"/>
      <c r="THJ836" s="8"/>
      <c r="THK836" s="8"/>
      <c r="THL836" s="8"/>
      <c r="THM836" s="8"/>
      <c r="THN836" s="8"/>
      <c r="THO836" s="8"/>
      <c r="THP836" s="8"/>
      <c r="THQ836" s="8"/>
      <c r="THR836" s="8"/>
      <c r="THS836" s="8"/>
      <c r="THT836" s="8"/>
      <c r="THU836" s="8"/>
      <c r="THV836" s="8"/>
      <c r="THW836" s="8"/>
      <c r="THX836" s="8"/>
      <c r="THY836" s="8"/>
      <c r="THZ836" s="8"/>
      <c r="TIA836" s="8"/>
      <c r="TIB836" s="8"/>
      <c r="TIC836" s="8"/>
      <c r="TID836" s="8"/>
      <c r="TIE836" s="8"/>
      <c r="TIF836" s="8"/>
      <c r="TIG836" s="8"/>
      <c r="TIH836" s="8"/>
      <c r="TII836" s="8"/>
      <c r="TIJ836" s="8"/>
      <c r="TIK836" s="8"/>
      <c r="TIL836" s="8"/>
      <c r="TIM836" s="8"/>
      <c r="TIN836" s="8"/>
      <c r="TIO836" s="8"/>
      <c r="TIP836" s="8"/>
      <c r="TIQ836" s="8"/>
      <c r="TIR836" s="8"/>
      <c r="TIS836" s="8"/>
      <c r="TIT836" s="8"/>
      <c r="TIU836" s="8"/>
      <c r="TIV836" s="8"/>
      <c r="TIW836" s="8"/>
      <c r="TIX836" s="8"/>
      <c r="TIY836" s="8"/>
      <c r="TIZ836" s="8"/>
      <c r="TJA836" s="8"/>
      <c r="TJB836" s="8"/>
      <c r="TJC836" s="8"/>
      <c r="TJD836" s="8"/>
      <c r="TJE836" s="8"/>
      <c r="TJF836" s="8"/>
      <c r="TJG836" s="8"/>
      <c r="TJH836" s="8"/>
      <c r="TJI836" s="8"/>
      <c r="TJJ836" s="8"/>
      <c r="TJK836" s="8"/>
      <c r="TJL836" s="8"/>
      <c r="TJM836" s="8"/>
      <c r="TJN836" s="8"/>
      <c r="TJO836" s="8"/>
      <c r="TJP836" s="8"/>
      <c r="TJQ836" s="8"/>
      <c r="TJR836" s="8"/>
      <c r="TJS836" s="8"/>
      <c r="TJT836" s="8"/>
      <c r="TJU836" s="8"/>
      <c r="TJV836" s="8"/>
      <c r="TJW836" s="8"/>
      <c r="TJX836" s="8"/>
      <c r="TJY836" s="8"/>
      <c r="TJZ836" s="8"/>
      <c r="TKA836" s="8"/>
      <c r="TKB836" s="8"/>
      <c r="TKC836" s="8"/>
      <c r="TKD836" s="8"/>
      <c r="TKE836" s="8"/>
      <c r="TKF836" s="8"/>
      <c r="TKG836" s="8"/>
      <c r="TKH836" s="8"/>
      <c r="TKI836" s="8"/>
      <c r="TKJ836" s="8"/>
      <c r="TKK836" s="8"/>
      <c r="TKL836" s="8"/>
      <c r="TKM836" s="8"/>
      <c r="TKN836" s="8"/>
      <c r="TKO836" s="8"/>
      <c r="TKP836" s="8"/>
      <c r="TKQ836" s="8"/>
      <c r="TKR836" s="8"/>
      <c r="TKS836" s="8"/>
      <c r="TKT836" s="8"/>
      <c r="TKU836" s="8"/>
      <c r="TKV836" s="8"/>
      <c r="TKW836" s="8"/>
      <c r="TKX836" s="8"/>
      <c r="TKY836" s="8"/>
      <c r="TKZ836" s="8"/>
      <c r="TLA836" s="8"/>
      <c r="TLB836" s="8"/>
      <c r="TLC836" s="8"/>
      <c r="TLD836" s="8"/>
      <c r="TLE836" s="8"/>
      <c r="TLF836" s="8"/>
      <c r="TLG836" s="8"/>
      <c r="TLH836" s="8"/>
      <c r="TLI836" s="8"/>
      <c r="TLJ836" s="8"/>
      <c r="TLK836" s="8"/>
      <c r="TLL836" s="8"/>
      <c r="TLM836" s="8"/>
      <c r="TLN836" s="8"/>
      <c r="TLO836" s="8"/>
      <c r="TLP836" s="8"/>
      <c r="TLQ836" s="8"/>
      <c r="TLR836" s="8"/>
      <c r="TLS836" s="8"/>
      <c r="TLT836" s="8"/>
      <c r="TLU836" s="8"/>
      <c r="TLV836" s="8"/>
      <c r="TLW836" s="8"/>
      <c r="TLX836" s="8"/>
      <c r="TLY836" s="8"/>
      <c r="TLZ836" s="8"/>
      <c r="TMA836" s="8"/>
      <c r="TMB836" s="8"/>
      <c r="TMC836" s="8"/>
      <c r="TMD836" s="8"/>
      <c r="TME836" s="8"/>
      <c r="TMF836" s="8"/>
      <c r="TMG836" s="8"/>
      <c r="TMH836" s="8"/>
      <c r="TMI836" s="8"/>
      <c r="TMJ836" s="8"/>
      <c r="TMK836" s="8"/>
      <c r="TML836" s="8"/>
      <c r="TMM836" s="8"/>
      <c r="TMN836" s="8"/>
      <c r="TMO836" s="8"/>
      <c r="TMP836" s="8"/>
      <c r="TMQ836" s="8"/>
      <c r="TMR836" s="8"/>
      <c r="TMS836" s="8"/>
      <c r="TMT836" s="8"/>
      <c r="TMU836" s="8"/>
      <c r="TMV836" s="8"/>
      <c r="TMW836" s="8"/>
      <c r="TMX836" s="8"/>
      <c r="TMY836" s="8"/>
      <c r="TMZ836" s="8"/>
      <c r="TNA836" s="8"/>
      <c r="TNB836" s="8"/>
      <c r="TNC836" s="8"/>
      <c r="TND836" s="8"/>
      <c r="TNE836" s="8"/>
      <c r="TNF836" s="8"/>
      <c r="TNG836" s="8"/>
      <c r="TNH836" s="8"/>
      <c r="TNI836" s="8"/>
      <c r="TNJ836" s="8"/>
      <c r="TNK836" s="8"/>
      <c r="TNL836" s="8"/>
      <c r="TNM836" s="8"/>
      <c r="TNN836" s="8"/>
      <c r="TNO836" s="8"/>
      <c r="TNP836" s="8"/>
      <c r="TNQ836" s="8"/>
      <c r="TNR836" s="8"/>
      <c r="TNS836" s="8"/>
      <c r="TNT836" s="8"/>
      <c r="TNU836" s="8"/>
      <c r="TNV836" s="8"/>
      <c r="TNW836" s="8"/>
      <c r="TNX836" s="8"/>
      <c r="TNY836" s="8"/>
      <c r="TNZ836" s="8"/>
      <c r="TOA836" s="8"/>
      <c r="TOB836" s="8"/>
      <c r="TOC836" s="8"/>
      <c r="TOD836" s="8"/>
      <c r="TOE836" s="8"/>
      <c r="TOF836" s="8"/>
      <c r="TOG836" s="8"/>
      <c r="TOH836" s="8"/>
      <c r="TOI836" s="8"/>
      <c r="TOJ836" s="8"/>
      <c r="TOK836" s="8"/>
      <c r="TOL836" s="8"/>
      <c r="TOM836" s="8"/>
      <c r="TON836" s="8"/>
      <c r="TOO836" s="8"/>
      <c r="TOP836" s="8"/>
      <c r="TOQ836" s="8"/>
      <c r="TOR836" s="8"/>
      <c r="TOS836" s="8"/>
      <c r="TOT836" s="8"/>
      <c r="TOU836" s="8"/>
      <c r="TOV836" s="8"/>
      <c r="TOW836" s="8"/>
      <c r="TOX836" s="8"/>
      <c r="TOY836" s="8"/>
      <c r="TOZ836" s="8"/>
      <c r="TPA836" s="8"/>
      <c r="TPB836" s="8"/>
      <c r="TPC836" s="8"/>
      <c r="TPD836" s="8"/>
      <c r="TPE836" s="8"/>
      <c r="TPF836" s="8"/>
      <c r="TPG836" s="8"/>
      <c r="TPH836" s="8"/>
      <c r="TPI836" s="8"/>
      <c r="TPJ836" s="8"/>
      <c r="TPK836" s="8"/>
      <c r="TPL836" s="8"/>
      <c r="TPM836" s="8"/>
      <c r="TPN836" s="8"/>
      <c r="TPO836" s="8"/>
      <c r="TPP836" s="8"/>
      <c r="TPQ836" s="8"/>
      <c r="TPR836" s="8"/>
      <c r="TPS836" s="8"/>
      <c r="TPT836" s="8"/>
      <c r="TPU836" s="8"/>
      <c r="TPV836" s="8"/>
      <c r="TPW836" s="8"/>
      <c r="TPX836" s="8"/>
      <c r="TPY836" s="8"/>
      <c r="TPZ836" s="8"/>
      <c r="TQA836" s="8"/>
      <c r="TQB836" s="8"/>
      <c r="TQC836" s="8"/>
      <c r="TQD836" s="8"/>
      <c r="TQE836" s="8"/>
      <c r="TQF836" s="8"/>
      <c r="TQG836" s="8"/>
      <c r="TQH836" s="8"/>
      <c r="TQI836" s="8"/>
      <c r="TQJ836" s="8"/>
      <c r="TQK836" s="8"/>
      <c r="TQL836" s="8"/>
      <c r="TQM836" s="8"/>
      <c r="TQN836" s="8"/>
      <c r="TQO836" s="8"/>
      <c r="TQP836" s="8"/>
      <c r="TQQ836" s="8"/>
      <c r="TQR836" s="8"/>
      <c r="TQS836" s="8"/>
      <c r="TQT836" s="8"/>
      <c r="TQU836" s="8"/>
      <c r="TQV836" s="8"/>
      <c r="TQW836" s="8"/>
      <c r="TQX836" s="8"/>
      <c r="TQY836" s="8"/>
      <c r="TQZ836" s="8"/>
      <c r="TRA836" s="8"/>
      <c r="TRB836" s="8"/>
      <c r="TRC836" s="8"/>
      <c r="TRD836" s="8"/>
      <c r="TRE836" s="8"/>
      <c r="TRF836" s="8"/>
      <c r="TRG836" s="8"/>
      <c r="TRH836" s="8"/>
      <c r="TRI836" s="8"/>
      <c r="TRJ836" s="8"/>
      <c r="TRK836" s="8"/>
      <c r="TRL836" s="8"/>
      <c r="TRM836" s="8"/>
      <c r="TRN836" s="8"/>
      <c r="TRO836" s="8"/>
      <c r="TRP836" s="8"/>
      <c r="TRQ836" s="8"/>
      <c r="TRR836" s="8"/>
      <c r="TRS836" s="8"/>
      <c r="TRT836" s="8"/>
      <c r="TRU836" s="8"/>
      <c r="TRV836" s="8"/>
      <c r="TRW836" s="8"/>
      <c r="TRX836" s="8"/>
      <c r="TRY836" s="8"/>
      <c r="TRZ836" s="8"/>
      <c r="TSA836" s="8"/>
      <c r="TSB836" s="8"/>
      <c r="TSC836" s="8"/>
      <c r="TSD836" s="8"/>
      <c r="TSE836" s="8"/>
      <c r="TSF836" s="8"/>
      <c r="TSG836" s="8"/>
      <c r="TSH836" s="8"/>
      <c r="TSI836" s="8"/>
      <c r="TSJ836" s="8"/>
      <c r="TSK836" s="8"/>
      <c r="TSL836" s="8"/>
      <c r="TSM836" s="8"/>
      <c r="TSN836" s="8"/>
      <c r="TSO836" s="8"/>
      <c r="TSP836" s="8"/>
      <c r="TSQ836" s="8"/>
      <c r="TSR836" s="8"/>
      <c r="TSS836" s="8"/>
      <c r="TST836" s="8"/>
      <c r="TSU836" s="8"/>
      <c r="TSV836" s="8"/>
      <c r="TSW836" s="8"/>
      <c r="TSX836" s="8"/>
      <c r="TSY836" s="8"/>
      <c r="TSZ836" s="8"/>
      <c r="TTA836" s="8"/>
      <c r="TTB836" s="8"/>
      <c r="TTC836" s="8"/>
      <c r="TTD836" s="8"/>
      <c r="TTE836" s="8"/>
      <c r="TTF836" s="8"/>
      <c r="TTG836" s="8"/>
      <c r="TTH836" s="8"/>
      <c r="TTI836" s="8"/>
      <c r="TTJ836" s="8"/>
      <c r="TTK836" s="8"/>
      <c r="TTL836" s="8"/>
      <c r="TTM836" s="8"/>
      <c r="TTN836" s="8"/>
      <c r="TTO836" s="8"/>
      <c r="TTP836" s="8"/>
      <c r="TTQ836" s="8"/>
      <c r="TTR836" s="8"/>
      <c r="TTS836" s="8"/>
      <c r="TTT836" s="8"/>
      <c r="TTU836" s="8"/>
      <c r="TTV836" s="8"/>
      <c r="TTW836" s="8"/>
      <c r="TTX836" s="8"/>
      <c r="TTY836" s="8"/>
      <c r="TTZ836" s="8"/>
      <c r="TUA836" s="8"/>
      <c r="TUB836" s="8"/>
      <c r="TUC836" s="8"/>
      <c r="TUD836" s="8"/>
      <c r="TUE836" s="8"/>
      <c r="TUF836" s="8"/>
      <c r="TUG836" s="8"/>
      <c r="TUH836" s="8"/>
      <c r="TUI836" s="8"/>
      <c r="TUJ836" s="8"/>
      <c r="TUK836" s="8"/>
      <c r="TUL836" s="8"/>
      <c r="TUM836" s="8"/>
      <c r="TUN836" s="8"/>
      <c r="TUO836" s="8"/>
      <c r="TUP836" s="8"/>
      <c r="TUQ836" s="8"/>
      <c r="TUR836" s="8"/>
      <c r="TUS836" s="8"/>
      <c r="TUT836" s="8"/>
      <c r="TUU836" s="8"/>
      <c r="TUV836" s="8"/>
      <c r="TUW836" s="8"/>
      <c r="TUX836" s="8"/>
      <c r="TUY836" s="8"/>
      <c r="TUZ836" s="8"/>
      <c r="TVA836" s="8"/>
      <c r="TVB836" s="8"/>
      <c r="TVC836" s="8"/>
      <c r="TVD836" s="8"/>
      <c r="TVE836" s="8"/>
      <c r="TVF836" s="8"/>
      <c r="TVG836" s="8"/>
      <c r="TVH836" s="8"/>
      <c r="TVI836" s="8"/>
      <c r="TVJ836" s="8"/>
      <c r="TVK836" s="8"/>
      <c r="TVL836" s="8"/>
      <c r="TVM836" s="8"/>
      <c r="TVN836" s="8"/>
      <c r="TVO836" s="8"/>
      <c r="TVP836" s="8"/>
      <c r="TVQ836" s="8"/>
      <c r="TVR836" s="8"/>
      <c r="TVS836" s="8"/>
      <c r="TVT836" s="8"/>
      <c r="TVU836" s="8"/>
      <c r="TVV836" s="8"/>
      <c r="TVW836" s="8"/>
      <c r="TVX836" s="8"/>
      <c r="TVY836" s="8"/>
      <c r="TVZ836" s="8"/>
      <c r="TWA836" s="8"/>
      <c r="TWB836" s="8"/>
      <c r="TWC836" s="8"/>
      <c r="TWD836" s="8"/>
      <c r="TWE836" s="8"/>
      <c r="TWF836" s="8"/>
      <c r="TWG836" s="8"/>
      <c r="TWH836" s="8"/>
      <c r="TWI836" s="8"/>
      <c r="TWJ836" s="8"/>
      <c r="TWK836" s="8"/>
      <c r="TWL836" s="8"/>
      <c r="TWM836" s="8"/>
      <c r="TWN836" s="8"/>
      <c r="TWO836" s="8"/>
      <c r="TWP836" s="8"/>
      <c r="TWQ836" s="8"/>
      <c r="TWR836" s="8"/>
      <c r="TWS836" s="8"/>
      <c r="TWT836" s="8"/>
      <c r="TWU836" s="8"/>
      <c r="TWV836" s="8"/>
      <c r="TWW836" s="8"/>
      <c r="TWX836" s="8"/>
      <c r="TWY836" s="8"/>
      <c r="TWZ836" s="8"/>
      <c r="TXA836" s="8"/>
      <c r="TXB836" s="8"/>
      <c r="TXC836" s="8"/>
      <c r="TXD836" s="8"/>
      <c r="TXE836" s="8"/>
      <c r="TXF836" s="8"/>
      <c r="TXG836" s="8"/>
      <c r="TXH836" s="8"/>
      <c r="TXI836" s="8"/>
      <c r="TXJ836" s="8"/>
      <c r="TXK836" s="8"/>
      <c r="TXL836" s="8"/>
      <c r="TXM836" s="8"/>
      <c r="TXN836" s="8"/>
      <c r="TXO836" s="8"/>
      <c r="TXP836" s="8"/>
      <c r="TXQ836" s="8"/>
      <c r="TXR836" s="8"/>
      <c r="TXS836" s="8"/>
      <c r="TXT836" s="8"/>
      <c r="TXU836" s="8"/>
      <c r="TXV836" s="8"/>
      <c r="TXW836" s="8"/>
      <c r="TXX836" s="8"/>
      <c r="TXY836" s="8"/>
      <c r="TXZ836" s="8"/>
      <c r="TYA836" s="8"/>
      <c r="TYB836" s="8"/>
      <c r="TYC836" s="8"/>
      <c r="TYD836" s="8"/>
      <c r="TYE836" s="8"/>
      <c r="TYF836" s="8"/>
      <c r="TYG836" s="8"/>
      <c r="TYH836" s="8"/>
      <c r="TYI836" s="8"/>
      <c r="TYJ836" s="8"/>
      <c r="TYK836" s="8"/>
      <c r="TYL836" s="8"/>
      <c r="TYM836" s="8"/>
      <c r="TYN836" s="8"/>
      <c r="TYO836" s="8"/>
      <c r="TYP836" s="8"/>
      <c r="TYQ836" s="8"/>
      <c r="TYR836" s="8"/>
      <c r="TYS836" s="8"/>
      <c r="TYT836" s="8"/>
      <c r="TYU836" s="8"/>
      <c r="TYV836" s="8"/>
      <c r="TYW836" s="8"/>
      <c r="TYX836" s="8"/>
      <c r="TYY836" s="8"/>
      <c r="TYZ836" s="8"/>
      <c r="TZA836" s="8"/>
      <c r="TZB836" s="8"/>
      <c r="TZC836" s="8"/>
      <c r="TZD836" s="8"/>
      <c r="TZE836" s="8"/>
      <c r="TZF836" s="8"/>
      <c r="TZG836" s="8"/>
      <c r="TZH836" s="8"/>
      <c r="TZI836" s="8"/>
      <c r="TZJ836" s="8"/>
      <c r="TZK836" s="8"/>
      <c r="TZL836" s="8"/>
      <c r="TZM836" s="8"/>
      <c r="TZN836" s="8"/>
      <c r="TZO836" s="8"/>
      <c r="TZP836" s="8"/>
      <c r="TZQ836" s="8"/>
      <c r="TZR836" s="8"/>
      <c r="TZS836" s="8"/>
      <c r="TZT836" s="8"/>
      <c r="TZU836" s="8"/>
      <c r="TZV836" s="8"/>
      <c r="TZW836" s="8"/>
      <c r="TZX836" s="8"/>
      <c r="TZY836" s="8"/>
      <c r="TZZ836" s="8"/>
      <c r="UAA836" s="8"/>
      <c r="UAB836" s="8"/>
      <c r="UAC836" s="8"/>
      <c r="UAD836" s="8"/>
      <c r="UAE836" s="8"/>
      <c r="UAF836" s="8"/>
      <c r="UAG836" s="8"/>
      <c r="UAH836" s="8"/>
      <c r="UAI836" s="8"/>
      <c r="UAJ836" s="8"/>
      <c r="UAK836" s="8"/>
      <c r="UAL836" s="8"/>
      <c r="UAM836" s="8"/>
      <c r="UAN836" s="8"/>
      <c r="UAO836" s="8"/>
      <c r="UAP836" s="8"/>
      <c r="UAQ836" s="8"/>
      <c r="UAR836" s="8"/>
      <c r="UAS836" s="8"/>
      <c r="UAT836" s="8"/>
      <c r="UAU836" s="8"/>
      <c r="UAV836" s="8"/>
      <c r="UAW836" s="8"/>
      <c r="UAX836" s="8"/>
      <c r="UAY836" s="8"/>
      <c r="UAZ836" s="8"/>
      <c r="UBA836" s="8"/>
      <c r="UBB836" s="8"/>
      <c r="UBC836" s="8"/>
      <c r="UBD836" s="8"/>
      <c r="UBE836" s="8"/>
      <c r="UBF836" s="8"/>
      <c r="UBG836" s="8"/>
      <c r="UBH836" s="8"/>
      <c r="UBI836" s="8"/>
      <c r="UBJ836" s="8"/>
      <c r="UBK836" s="8"/>
      <c r="UBL836" s="8"/>
      <c r="UBM836" s="8"/>
      <c r="UBN836" s="8"/>
      <c r="UBO836" s="8"/>
      <c r="UBP836" s="8"/>
      <c r="UBQ836" s="8"/>
      <c r="UBR836" s="8"/>
      <c r="UBS836" s="8"/>
      <c r="UBT836" s="8"/>
      <c r="UBU836" s="8"/>
      <c r="UBV836" s="8"/>
      <c r="UBW836" s="8"/>
      <c r="UBX836" s="8"/>
      <c r="UBY836" s="8"/>
      <c r="UBZ836" s="8"/>
      <c r="UCA836" s="8"/>
      <c r="UCB836" s="8"/>
      <c r="UCC836" s="8"/>
      <c r="UCD836" s="8"/>
      <c r="UCE836" s="8"/>
      <c r="UCF836" s="8"/>
      <c r="UCG836" s="8"/>
      <c r="UCH836" s="8"/>
      <c r="UCI836" s="8"/>
      <c r="UCJ836" s="8"/>
      <c r="UCK836" s="8"/>
      <c r="UCL836" s="8"/>
      <c r="UCM836" s="8"/>
      <c r="UCN836" s="8"/>
      <c r="UCO836" s="8"/>
      <c r="UCP836" s="8"/>
      <c r="UCQ836" s="8"/>
      <c r="UCR836" s="8"/>
      <c r="UCS836" s="8"/>
      <c r="UCT836" s="8"/>
      <c r="UCU836" s="8"/>
      <c r="UCV836" s="8"/>
      <c r="UCW836" s="8"/>
      <c r="UCX836" s="8"/>
      <c r="UCY836" s="8"/>
      <c r="UCZ836" s="8"/>
      <c r="UDA836" s="8"/>
      <c r="UDB836" s="8"/>
      <c r="UDC836" s="8"/>
      <c r="UDD836" s="8"/>
      <c r="UDE836" s="8"/>
      <c r="UDF836" s="8"/>
      <c r="UDG836" s="8"/>
      <c r="UDH836" s="8"/>
      <c r="UDI836" s="8"/>
      <c r="UDJ836" s="8"/>
      <c r="UDK836" s="8"/>
      <c r="UDL836" s="8"/>
      <c r="UDM836" s="8"/>
      <c r="UDN836" s="8"/>
      <c r="UDO836" s="8"/>
      <c r="UDP836" s="8"/>
      <c r="UDQ836" s="8"/>
      <c r="UDR836" s="8"/>
      <c r="UDS836" s="8"/>
      <c r="UDT836" s="8"/>
      <c r="UDU836" s="8"/>
      <c r="UDV836" s="8"/>
      <c r="UDW836" s="8"/>
      <c r="UDX836" s="8"/>
      <c r="UDY836" s="8"/>
      <c r="UDZ836" s="8"/>
      <c r="UEA836" s="8"/>
      <c r="UEB836" s="8"/>
      <c r="UEC836" s="8"/>
      <c r="UED836" s="8"/>
      <c r="UEE836" s="8"/>
      <c r="UEF836" s="8"/>
      <c r="UEG836" s="8"/>
      <c r="UEH836" s="8"/>
      <c r="UEI836" s="8"/>
      <c r="UEJ836" s="8"/>
      <c r="UEK836" s="8"/>
      <c r="UEL836" s="8"/>
      <c r="UEM836" s="8"/>
      <c r="UEN836" s="8"/>
      <c r="UEO836" s="8"/>
      <c r="UEP836" s="8"/>
      <c r="UEQ836" s="8"/>
      <c r="UER836" s="8"/>
      <c r="UES836" s="8"/>
      <c r="UET836" s="8"/>
      <c r="UEU836" s="8"/>
      <c r="UEV836" s="8"/>
      <c r="UEW836" s="8"/>
      <c r="UEX836" s="8"/>
      <c r="UEY836" s="8"/>
      <c r="UEZ836" s="8"/>
      <c r="UFA836" s="8"/>
      <c r="UFB836" s="8"/>
      <c r="UFC836" s="8"/>
      <c r="UFD836" s="8"/>
      <c r="UFE836" s="8"/>
      <c r="UFF836" s="8"/>
      <c r="UFG836" s="8"/>
      <c r="UFH836" s="8"/>
      <c r="UFI836" s="8"/>
      <c r="UFJ836" s="8"/>
      <c r="UFK836" s="8"/>
      <c r="UFL836" s="8"/>
      <c r="UFM836" s="8"/>
      <c r="UFN836" s="8"/>
      <c r="UFO836" s="8"/>
      <c r="UFP836" s="8"/>
      <c r="UFQ836" s="8"/>
      <c r="UFR836" s="8"/>
      <c r="UFS836" s="8"/>
      <c r="UFT836" s="8"/>
      <c r="UFU836" s="8"/>
      <c r="UFV836" s="8"/>
      <c r="UFW836" s="8"/>
      <c r="UFX836" s="8"/>
      <c r="UFY836" s="8"/>
      <c r="UFZ836" s="8"/>
      <c r="UGA836" s="8"/>
      <c r="UGB836" s="8"/>
      <c r="UGC836" s="8"/>
      <c r="UGD836" s="8"/>
      <c r="UGE836" s="8"/>
      <c r="UGF836" s="8"/>
      <c r="UGG836" s="8"/>
      <c r="UGH836" s="8"/>
      <c r="UGI836" s="8"/>
      <c r="UGJ836" s="8"/>
      <c r="UGK836" s="8"/>
      <c r="UGL836" s="8"/>
      <c r="UGM836" s="8"/>
      <c r="UGN836" s="8"/>
      <c r="UGO836" s="8"/>
      <c r="UGP836" s="8"/>
      <c r="UGQ836" s="8"/>
      <c r="UGR836" s="8"/>
      <c r="UGS836" s="8"/>
      <c r="UGT836" s="8"/>
      <c r="UGU836" s="8"/>
      <c r="UGV836" s="8"/>
      <c r="UGW836" s="8"/>
      <c r="UGX836" s="8"/>
      <c r="UGY836" s="8"/>
      <c r="UGZ836" s="8"/>
      <c r="UHA836" s="8"/>
      <c r="UHB836" s="8"/>
      <c r="UHC836" s="8"/>
      <c r="UHD836" s="8"/>
      <c r="UHE836" s="8"/>
      <c r="UHF836" s="8"/>
      <c r="UHG836" s="8"/>
      <c r="UHH836" s="8"/>
      <c r="UHI836" s="8"/>
      <c r="UHJ836" s="8"/>
      <c r="UHK836" s="8"/>
      <c r="UHL836" s="8"/>
      <c r="UHM836" s="8"/>
      <c r="UHN836" s="8"/>
      <c r="UHO836" s="8"/>
      <c r="UHP836" s="8"/>
      <c r="UHQ836" s="8"/>
      <c r="UHR836" s="8"/>
      <c r="UHS836" s="8"/>
      <c r="UHT836" s="8"/>
      <c r="UHU836" s="8"/>
      <c r="UHV836" s="8"/>
      <c r="UHW836" s="8"/>
      <c r="UHX836" s="8"/>
      <c r="UHY836" s="8"/>
      <c r="UHZ836" s="8"/>
      <c r="UIA836" s="8"/>
      <c r="UIB836" s="8"/>
      <c r="UIC836" s="8"/>
      <c r="UID836" s="8"/>
      <c r="UIE836" s="8"/>
      <c r="UIF836" s="8"/>
      <c r="UIG836" s="8"/>
      <c r="UIH836" s="8"/>
      <c r="UII836" s="8"/>
      <c r="UIJ836" s="8"/>
      <c r="UIK836" s="8"/>
      <c r="UIL836" s="8"/>
      <c r="UIM836" s="8"/>
      <c r="UIN836" s="8"/>
      <c r="UIO836" s="8"/>
      <c r="UIP836" s="8"/>
      <c r="UIQ836" s="8"/>
      <c r="UIR836" s="8"/>
      <c r="UIS836" s="8"/>
      <c r="UIT836" s="8"/>
      <c r="UIU836" s="8"/>
      <c r="UIV836" s="8"/>
      <c r="UIW836" s="8"/>
      <c r="UIX836" s="8"/>
      <c r="UIY836" s="8"/>
      <c r="UIZ836" s="8"/>
      <c r="UJA836" s="8"/>
      <c r="UJB836" s="8"/>
      <c r="UJC836" s="8"/>
      <c r="UJD836" s="8"/>
      <c r="UJE836" s="8"/>
      <c r="UJF836" s="8"/>
      <c r="UJG836" s="8"/>
      <c r="UJH836" s="8"/>
      <c r="UJI836" s="8"/>
      <c r="UJJ836" s="8"/>
      <c r="UJK836" s="8"/>
      <c r="UJL836" s="8"/>
      <c r="UJM836" s="8"/>
      <c r="UJN836" s="8"/>
      <c r="UJO836" s="8"/>
      <c r="UJP836" s="8"/>
      <c r="UJQ836" s="8"/>
      <c r="UJR836" s="8"/>
      <c r="UJS836" s="8"/>
      <c r="UJT836" s="8"/>
      <c r="UJU836" s="8"/>
      <c r="UJV836" s="8"/>
      <c r="UJW836" s="8"/>
      <c r="UJX836" s="8"/>
      <c r="UJY836" s="8"/>
      <c r="UJZ836" s="8"/>
      <c r="UKA836" s="8"/>
      <c r="UKB836" s="8"/>
      <c r="UKC836" s="8"/>
      <c r="UKD836" s="8"/>
      <c r="UKE836" s="8"/>
      <c r="UKF836" s="8"/>
      <c r="UKG836" s="8"/>
      <c r="UKH836" s="8"/>
      <c r="UKI836" s="8"/>
      <c r="UKJ836" s="8"/>
      <c r="UKK836" s="8"/>
      <c r="UKL836" s="8"/>
      <c r="UKM836" s="8"/>
      <c r="UKN836" s="8"/>
      <c r="UKO836" s="8"/>
      <c r="UKP836" s="8"/>
      <c r="UKQ836" s="8"/>
      <c r="UKR836" s="8"/>
      <c r="UKS836" s="8"/>
      <c r="UKT836" s="8"/>
      <c r="UKU836" s="8"/>
      <c r="UKV836" s="8"/>
      <c r="UKW836" s="8"/>
      <c r="UKX836" s="8"/>
      <c r="UKY836" s="8"/>
      <c r="UKZ836" s="8"/>
      <c r="ULA836" s="8"/>
      <c r="ULB836" s="8"/>
      <c r="ULC836" s="8"/>
      <c r="ULD836" s="8"/>
      <c r="ULE836" s="8"/>
      <c r="ULF836" s="8"/>
      <c r="ULG836" s="8"/>
      <c r="ULH836" s="8"/>
      <c r="ULI836" s="8"/>
      <c r="ULJ836" s="8"/>
      <c r="ULK836" s="8"/>
      <c r="ULL836" s="8"/>
      <c r="ULM836" s="8"/>
      <c r="ULN836" s="8"/>
      <c r="ULO836" s="8"/>
      <c r="ULP836" s="8"/>
      <c r="ULQ836" s="8"/>
      <c r="ULR836" s="8"/>
      <c r="ULS836" s="8"/>
      <c r="ULT836" s="8"/>
      <c r="ULU836" s="8"/>
      <c r="ULV836" s="8"/>
      <c r="ULW836" s="8"/>
      <c r="ULX836" s="8"/>
      <c r="ULY836" s="8"/>
      <c r="ULZ836" s="8"/>
      <c r="UMA836" s="8"/>
      <c r="UMB836" s="8"/>
      <c r="UMC836" s="8"/>
      <c r="UMD836" s="8"/>
      <c r="UME836" s="8"/>
      <c r="UMF836" s="8"/>
      <c r="UMG836" s="8"/>
      <c r="UMH836" s="8"/>
      <c r="UMI836" s="8"/>
      <c r="UMJ836" s="8"/>
      <c r="UMK836" s="8"/>
      <c r="UML836" s="8"/>
      <c r="UMM836" s="8"/>
      <c r="UMN836" s="8"/>
      <c r="UMO836" s="8"/>
      <c r="UMP836" s="8"/>
      <c r="UMQ836" s="8"/>
      <c r="UMR836" s="8"/>
      <c r="UMS836" s="8"/>
      <c r="UMT836" s="8"/>
      <c r="UMU836" s="8"/>
      <c r="UMV836" s="8"/>
      <c r="UMW836" s="8"/>
      <c r="UMX836" s="8"/>
      <c r="UMY836" s="8"/>
      <c r="UMZ836" s="8"/>
      <c r="UNA836" s="8"/>
      <c r="UNB836" s="8"/>
      <c r="UNC836" s="8"/>
      <c r="UND836" s="8"/>
      <c r="UNE836" s="8"/>
      <c r="UNF836" s="8"/>
      <c r="UNG836" s="8"/>
      <c r="UNH836" s="8"/>
      <c r="UNI836" s="8"/>
      <c r="UNJ836" s="8"/>
      <c r="UNK836" s="8"/>
      <c r="UNL836" s="8"/>
      <c r="UNM836" s="8"/>
      <c r="UNN836" s="8"/>
      <c r="UNO836" s="8"/>
      <c r="UNP836" s="8"/>
      <c r="UNQ836" s="8"/>
      <c r="UNR836" s="8"/>
      <c r="UNS836" s="8"/>
      <c r="UNT836" s="8"/>
      <c r="UNU836" s="8"/>
      <c r="UNV836" s="8"/>
      <c r="UNW836" s="8"/>
      <c r="UNX836" s="8"/>
      <c r="UNY836" s="8"/>
      <c r="UNZ836" s="8"/>
      <c r="UOA836" s="8"/>
      <c r="UOB836" s="8"/>
      <c r="UOC836" s="8"/>
      <c r="UOD836" s="8"/>
      <c r="UOE836" s="8"/>
      <c r="UOF836" s="8"/>
      <c r="UOG836" s="8"/>
      <c r="UOH836" s="8"/>
      <c r="UOI836" s="8"/>
      <c r="UOJ836" s="8"/>
      <c r="UOK836" s="8"/>
      <c r="UOL836" s="8"/>
      <c r="UOM836" s="8"/>
      <c r="UON836" s="8"/>
      <c r="UOO836" s="8"/>
      <c r="UOP836" s="8"/>
      <c r="UOQ836" s="8"/>
      <c r="UOR836" s="8"/>
      <c r="UOS836" s="8"/>
      <c r="UOT836" s="8"/>
      <c r="UOU836" s="8"/>
      <c r="UOV836" s="8"/>
      <c r="UOW836" s="8"/>
      <c r="UOX836" s="8"/>
      <c r="UOY836" s="8"/>
      <c r="UOZ836" s="8"/>
      <c r="UPA836" s="8"/>
      <c r="UPB836" s="8"/>
      <c r="UPC836" s="8"/>
      <c r="UPD836" s="8"/>
      <c r="UPE836" s="8"/>
      <c r="UPF836" s="8"/>
      <c r="UPG836" s="8"/>
      <c r="UPH836" s="8"/>
      <c r="UPI836" s="8"/>
      <c r="UPJ836" s="8"/>
      <c r="UPK836" s="8"/>
      <c r="UPL836" s="8"/>
      <c r="UPM836" s="8"/>
      <c r="UPN836" s="8"/>
      <c r="UPO836" s="8"/>
      <c r="UPP836" s="8"/>
      <c r="UPQ836" s="8"/>
      <c r="UPR836" s="8"/>
      <c r="UPS836" s="8"/>
      <c r="UPT836" s="8"/>
      <c r="UPU836" s="8"/>
      <c r="UPV836" s="8"/>
      <c r="UPW836" s="8"/>
      <c r="UPX836" s="8"/>
      <c r="UPY836" s="8"/>
      <c r="UPZ836" s="8"/>
      <c r="UQA836" s="8"/>
      <c r="UQB836" s="8"/>
      <c r="UQC836" s="8"/>
      <c r="UQD836" s="8"/>
      <c r="UQE836" s="8"/>
      <c r="UQF836" s="8"/>
      <c r="UQG836" s="8"/>
      <c r="UQH836" s="8"/>
      <c r="UQI836" s="8"/>
      <c r="UQJ836" s="8"/>
      <c r="UQK836" s="8"/>
      <c r="UQL836" s="8"/>
      <c r="UQM836" s="8"/>
      <c r="UQN836" s="8"/>
      <c r="UQO836" s="8"/>
      <c r="UQP836" s="8"/>
      <c r="UQQ836" s="8"/>
      <c r="UQR836" s="8"/>
      <c r="UQS836" s="8"/>
      <c r="UQT836" s="8"/>
      <c r="UQU836" s="8"/>
      <c r="UQV836" s="8"/>
      <c r="UQW836" s="8"/>
      <c r="UQX836" s="8"/>
      <c r="UQY836" s="8"/>
      <c r="UQZ836" s="8"/>
      <c r="URA836" s="8"/>
      <c r="URB836" s="8"/>
      <c r="URC836" s="8"/>
      <c r="URD836" s="8"/>
      <c r="URE836" s="8"/>
      <c r="URF836" s="8"/>
      <c r="URG836" s="8"/>
      <c r="URH836" s="8"/>
      <c r="URI836" s="8"/>
      <c r="URJ836" s="8"/>
      <c r="URK836" s="8"/>
      <c r="URL836" s="8"/>
      <c r="URM836" s="8"/>
      <c r="URN836" s="8"/>
      <c r="URO836" s="8"/>
      <c r="URP836" s="8"/>
      <c r="URQ836" s="8"/>
      <c r="URR836" s="8"/>
      <c r="URS836" s="8"/>
      <c r="URT836" s="8"/>
      <c r="URU836" s="8"/>
      <c r="URV836" s="8"/>
      <c r="URW836" s="8"/>
      <c r="URX836" s="8"/>
      <c r="URY836" s="8"/>
      <c r="URZ836" s="8"/>
      <c r="USA836" s="8"/>
      <c r="USB836" s="8"/>
      <c r="USC836" s="8"/>
      <c r="USD836" s="8"/>
      <c r="USE836" s="8"/>
      <c r="USF836" s="8"/>
      <c r="USG836" s="8"/>
      <c r="USH836" s="8"/>
      <c r="USI836" s="8"/>
      <c r="USJ836" s="8"/>
      <c r="USK836" s="8"/>
      <c r="USL836" s="8"/>
      <c r="USM836" s="8"/>
      <c r="USN836" s="8"/>
      <c r="USO836" s="8"/>
      <c r="USP836" s="8"/>
      <c r="USQ836" s="8"/>
      <c r="USR836" s="8"/>
      <c r="USS836" s="8"/>
      <c r="UST836" s="8"/>
      <c r="USU836" s="8"/>
      <c r="USV836" s="8"/>
      <c r="USW836" s="8"/>
      <c r="USX836" s="8"/>
      <c r="USY836" s="8"/>
      <c r="USZ836" s="8"/>
      <c r="UTA836" s="8"/>
      <c r="UTB836" s="8"/>
      <c r="UTC836" s="8"/>
      <c r="UTD836" s="8"/>
      <c r="UTE836" s="8"/>
      <c r="UTF836" s="8"/>
      <c r="UTG836" s="8"/>
      <c r="UTH836" s="8"/>
      <c r="UTI836" s="8"/>
      <c r="UTJ836" s="8"/>
      <c r="UTK836" s="8"/>
      <c r="UTL836" s="8"/>
      <c r="UTM836" s="8"/>
      <c r="UTN836" s="8"/>
      <c r="UTO836" s="8"/>
      <c r="UTP836" s="8"/>
      <c r="UTQ836" s="8"/>
      <c r="UTR836" s="8"/>
      <c r="UTS836" s="8"/>
      <c r="UTT836" s="8"/>
      <c r="UTU836" s="8"/>
      <c r="UTV836" s="8"/>
      <c r="UTW836" s="8"/>
      <c r="UTX836" s="8"/>
      <c r="UTY836" s="8"/>
      <c r="UTZ836" s="8"/>
      <c r="UUA836" s="8"/>
      <c r="UUB836" s="8"/>
      <c r="UUC836" s="8"/>
      <c r="UUD836" s="8"/>
      <c r="UUE836" s="8"/>
      <c r="UUF836" s="8"/>
      <c r="UUG836" s="8"/>
      <c r="UUH836" s="8"/>
      <c r="UUI836" s="8"/>
      <c r="UUJ836" s="8"/>
      <c r="UUK836" s="8"/>
      <c r="UUL836" s="8"/>
      <c r="UUM836" s="8"/>
      <c r="UUN836" s="8"/>
      <c r="UUO836" s="8"/>
      <c r="UUP836" s="8"/>
      <c r="UUQ836" s="8"/>
      <c r="UUR836" s="8"/>
      <c r="UUS836" s="8"/>
      <c r="UUT836" s="8"/>
      <c r="UUU836" s="8"/>
      <c r="UUV836" s="8"/>
      <c r="UUW836" s="8"/>
      <c r="UUX836" s="8"/>
      <c r="UUY836" s="8"/>
      <c r="UUZ836" s="8"/>
      <c r="UVA836" s="8"/>
      <c r="UVB836" s="8"/>
      <c r="UVC836" s="8"/>
      <c r="UVD836" s="8"/>
      <c r="UVE836" s="8"/>
      <c r="UVF836" s="8"/>
      <c r="UVG836" s="8"/>
      <c r="UVH836" s="8"/>
      <c r="UVI836" s="8"/>
      <c r="UVJ836" s="8"/>
      <c r="UVK836" s="8"/>
      <c r="UVL836" s="8"/>
      <c r="UVM836" s="8"/>
      <c r="UVN836" s="8"/>
      <c r="UVO836" s="8"/>
      <c r="UVP836" s="8"/>
      <c r="UVQ836" s="8"/>
      <c r="UVR836" s="8"/>
      <c r="UVS836" s="8"/>
      <c r="UVT836" s="8"/>
      <c r="UVU836" s="8"/>
      <c r="UVV836" s="8"/>
      <c r="UVW836" s="8"/>
      <c r="UVX836" s="8"/>
      <c r="UVY836" s="8"/>
      <c r="UVZ836" s="8"/>
      <c r="UWA836" s="8"/>
      <c r="UWB836" s="8"/>
      <c r="UWC836" s="8"/>
      <c r="UWD836" s="8"/>
      <c r="UWE836" s="8"/>
      <c r="UWF836" s="8"/>
      <c r="UWG836" s="8"/>
      <c r="UWH836" s="8"/>
      <c r="UWI836" s="8"/>
      <c r="UWJ836" s="8"/>
      <c r="UWK836" s="8"/>
      <c r="UWL836" s="8"/>
      <c r="UWM836" s="8"/>
      <c r="UWN836" s="8"/>
      <c r="UWO836" s="8"/>
      <c r="UWP836" s="8"/>
      <c r="UWQ836" s="8"/>
      <c r="UWR836" s="8"/>
      <c r="UWS836" s="8"/>
      <c r="UWT836" s="8"/>
      <c r="UWU836" s="8"/>
      <c r="UWV836" s="8"/>
      <c r="UWW836" s="8"/>
      <c r="UWX836" s="8"/>
      <c r="UWY836" s="8"/>
      <c r="UWZ836" s="8"/>
      <c r="UXA836" s="8"/>
      <c r="UXB836" s="8"/>
      <c r="UXC836" s="8"/>
      <c r="UXD836" s="8"/>
      <c r="UXE836" s="8"/>
      <c r="UXF836" s="8"/>
      <c r="UXG836" s="8"/>
      <c r="UXH836" s="8"/>
      <c r="UXI836" s="8"/>
      <c r="UXJ836" s="8"/>
      <c r="UXK836" s="8"/>
      <c r="UXL836" s="8"/>
      <c r="UXM836" s="8"/>
      <c r="UXN836" s="8"/>
      <c r="UXO836" s="8"/>
      <c r="UXP836" s="8"/>
      <c r="UXQ836" s="8"/>
      <c r="UXR836" s="8"/>
      <c r="UXS836" s="8"/>
      <c r="UXT836" s="8"/>
      <c r="UXU836" s="8"/>
      <c r="UXV836" s="8"/>
      <c r="UXW836" s="8"/>
      <c r="UXX836" s="8"/>
      <c r="UXY836" s="8"/>
      <c r="UXZ836" s="8"/>
      <c r="UYA836" s="8"/>
      <c r="UYB836" s="8"/>
      <c r="UYC836" s="8"/>
      <c r="UYD836" s="8"/>
      <c r="UYE836" s="8"/>
      <c r="UYF836" s="8"/>
      <c r="UYG836" s="8"/>
      <c r="UYH836" s="8"/>
      <c r="UYI836" s="8"/>
      <c r="UYJ836" s="8"/>
      <c r="UYK836" s="8"/>
      <c r="UYL836" s="8"/>
      <c r="UYM836" s="8"/>
      <c r="UYN836" s="8"/>
      <c r="UYO836" s="8"/>
      <c r="UYP836" s="8"/>
      <c r="UYQ836" s="8"/>
      <c r="UYR836" s="8"/>
      <c r="UYS836" s="8"/>
      <c r="UYT836" s="8"/>
      <c r="UYU836" s="8"/>
      <c r="UYV836" s="8"/>
      <c r="UYW836" s="8"/>
      <c r="UYX836" s="8"/>
      <c r="UYY836" s="8"/>
      <c r="UYZ836" s="8"/>
      <c r="UZA836" s="8"/>
      <c r="UZB836" s="8"/>
      <c r="UZC836" s="8"/>
      <c r="UZD836" s="8"/>
      <c r="UZE836" s="8"/>
      <c r="UZF836" s="8"/>
      <c r="UZG836" s="8"/>
      <c r="UZH836" s="8"/>
      <c r="UZI836" s="8"/>
      <c r="UZJ836" s="8"/>
      <c r="UZK836" s="8"/>
      <c r="UZL836" s="8"/>
      <c r="UZM836" s="8"/>
      <c r="UZN836" s="8"/>
      <c r="UZO836" s="8"/>
      <c r="UZP836" s="8"/>
      <c r="UZQ836" s="8"/>
      <c r="UZR836" s="8"/>
      <c r="UZS836" s="8"/>
      <c r="UZT836" s="8"/>
      <c r="UZU836" s="8"/>
      <c r="UZV836" s="8"/>
      <c r="UZW836" s="8"/>
      <c r="UZX836" s="8"/>
      <c r="UZY836" s="8"/>
      <c r="UZZ836" s="8"/>
      <c r="VAA836" s="8"/>
      <c r="VAB836" s="8"/>
      <c r="VAC836" s="8"/>
      <c r="VAD836" s="8"/>
      <c r="VAE836" s="8"/>
      <c r="VAF836" s="8"/>
      <c r="VAG836" s="8"/>
      <c r="VAH836" s="8"/>
      <c r="VAI836" s="8"/>
      <c r="VAJ836" s="8"/>
      <c r="VAK836" s="8"/>
      <c r="VAL836" s="8"/>
      <c r="VAM836" s="8"/>
      <c r="VAN836" s="8"/>
      <c r="VAO836" s="8"/>
      <c r="VAP836" s="8"/>
      <c r="VAQ836" s="8"/>
      <c r="VAR836" s="8"/>
      <c r="VAS836" s="8"/>
      <c r="VAT836" s="8"/>
      <c r="VAU836" s="8"/>
      <c r="VAV836" s="8"/>
      <c r="VAW836" s="8"/>
      <c r="VAX836" s="8"/>
      <c r="VAY836" s="8"/>
      <c r="VAZ836" s="8"/>
      <c r="VBA836" s="8"/>
      <c r="VBB836" s="8"/>
      <c r="VBC836" s="8"/>
      <c r="VBD836" s="8"/>
      <c r="VBE836" s="8"/>
      <c r="VBF836" s="8"/>
      <c r="VBG836" s="8"/>
      <c r="VBH836" s="8"/>
      <c r="VBI836" s="8"/>
      <c r="VBJ836" s="8"/>
      <c r="VBK836" s="8"/>
      <c r="VBL836" s="8"/>
      <c r="VBM836" s="8"/>
      <c r="VBN836" s="8"/>
      <c r="VBO836" s="8"/>
      <c r="VBP836" s="8"/>
      <c r="VBQ836" s="8"/>
      <c r="VBR836" s="8"/>
      <c r="VBS836" s="8"/>
      <c r="VBT836" s="8"/>
      <c r="VBU836" s="8"/>
      <c r="VBV836" s="8"/>
      <c r="VBW836" s="8"/>
      <c r="VBX836" s="8"/>
      <c r="VBY836" s="8"/>
      <c r="VBZ836" s="8"/>
      <c r="VCA836" s="8"/>
      <c r="VCB836" s="8"/>
      <c r="VCC836" s="8"/>
      <c r="VCD836" s="8"/>
      <c r="VCE836" s="8"/>
      <c r="VCF836" s="8"/>
      <c r="VCG836" s="8"/>
      <c r="VCH836" s="8"/>
      <c r="VCI836" s="8"/>
      <c r="VCJ836" s="8"/>
      <c r="VCK836" s="8"/>
      <c r="VCL836" s="8"/>
      <c r="VCM836" s="8"/>
      <c r="VCN836" s="8"/>
      <c r="VCO836" s="8"/>
      <c r="VCP836" s="8"/>
      <c r="VCQ836" s="8"/>
      <c r="VCR836" s="8"/>
      <c r="VCS836" s="8"/>
      <c r="VCT836" s="8"/>
      <c r="VCU836" s="8"/>
      <c r="VCV836" s="8"/>
      <c r="VCW836" s="8"/>
      <c r="VCX836" s="8"/>
      <c r="VCY836" s="8"/>
      <c r="VCZ836" s="8"/>
      <c r="VDA836" s="8"/>
      <c r="VDB836" s="8"/>
      <c r="VDC836" s="8"/>
      <c r="VDD836" s="8"/>
      <c r="VDE836" s="8"/>
      <c r="VDF836" s="8"/>
      <c r="VDG836" s="8"/>
      <c r="VDH836" s="8"/>
      <c r="VDI836" s="8"/>
      <c r="VDJ836" s="8"/>
      <c r="VDK836" s="8"/>
      <c r="VDL836" s="8"/>
      <c r="VDM836" s="8"/>
      <c r="VDN836" s="8"/>
      <c r="VDO836" s="8"/>
      <c r="VDP836" s="8"/>
      <c r="VDQ836" s="8"/>
      <c r="VDR836" s="8"/>
      <c r="VDS836" s="8"/>
      <c r="VDT836" s="8"/>
      <c r="VDU836" s="8"/>
      <c r="VDV836" s="8"/>
      <c r="VDW836" s="8"/>
      <c r="VDX836" s="8"/>
      <c r="VDY836" s="8"/>
      <c r="VDZ836" s="8"/>
      <c r="VEA836" s="8"/>
      <c r="VEB836" s="8"/>
      <c r="VEC836" s="8"/>
      <c r="VED836" s="8"/>
      <c r="VEE836" s="8"/>
      <c r="VEF836" s="8"/>
      <c r="VEG836" s="8"/>
      <c r="VEH836" s="8"/>
      <c r="VEI836" s="8"/>
      <c r="VEJ836" s="8"/>
      <c r="VEK836" s="8"/>
      <c r="VEL836" s="8"/>
      <c r="VEM836" s="8"/>
      <c r="VEN836" s="8"/>
      <c r="VEO836" s="8"/>
      <c r="VEP836" s="8"/>
      <c r="VEQ836" s="8"/>
      <c r="VER836" s="8"/>
      <c r="VES836" s="8"/>
      <c r="VET836" s="8"/>
      <c r="VEU836" s="8"/>
      <c r="VEV836" s="8"/>
      <c r="VEW836" s="8"/>
      <c r="VEX836" s="8"/>
      <c r="VEY836" s="8"/>
      <c r="VEZ836" s="8"/>
      <c r="VFA836" s="8"/>
      <c r="VFB836" s="8"/>
      <c r="VFC836" s="8"/>
      <c r="VFD836" s="8"/>
      <c r="VFE836" s="8"/>
      <c r="VFF836" s="8"/>
      <c r="VFG836" s="8"/>
      <c r="VFH836" s="8"/>
      <c r="VFI836" s="8"/>
      <c r="VFJ836" s="8"/>
      <c r="VFK836" s="8"/>
      <c r="VFL836" s="8"/>
      <c r="VFM836" s="8"/>
      <c r="VFN836" s="8"/>
      <c r="VFO836" s="8"/>
      <c r="VFP836" s="8"/>
      <c r="VFQ836" s="8"/>
      <c r="VFR836" s="8"/>
      <c r="VFS836" s="8"/>
      <c r="VFT836" s="8"/>
      <c r="VFU836" s="8"/>
      <c r="VFV836" s="8"/>
      <c r="VFW836" s="8"/>
      <c r="VFX836" s="8"/>
      <c r="VFY836" s="8"/>
      <c r="VFZ836" s="8"/>
      <c r="VGA836" s="8"/>
      <c r="VGB836" s="8"/>
      <c r="VGC836" s="8"/>
      <c r="VGD836" s="8"/>
      <c r="VGE836" s="8"/>
      <c r="VGF836" s="8"/>
      <c r="VGG836" s="8"/>
      <c r="VGH836" s="8"/>
      <c r="VGI836" s="8"/>
      <c r="VGJ836" s="8"/>
      <c r="VGK836" s="8"/>
      <c r="VGL836" s="8"/>
      <c r="VGM836" s="8"/>
      <c r="VGN836" s="8"/>
      <c r="VGO836" s="8"/>
      <c r="VGP836" s="8"/>
      <c r="VGQ836" s="8"/>
      <c r="VGR836" s="8"/>
      <c r="VGS836" s="8"/>
      <c r="VGT836" s="8"/>
      <c r="VGU836" s="8"/>
      <c r="VGV836" s="8"/>
      <c r="VGW836" s="8"/>
      <c r="VGX836" s="8"/>
      <c r="VGY836" s="8"/>
      <c r="VGZ836" s="8"/>
      <c r="VHA836" s="8"/>
      <c r="VHB836" s="8"/>
      <c r="VHC836" s="8"/>
      <c r="VHD836" s="8"/>
      <c r="VHE836" s="8"/>
      <c r="VHF836" s="8"/>
      <c r="VHG836" s="8"/>
      <c r="VHH836" s="8"/>
      <c r="VHI836" s="8"/>
      <c r="VHJ836" s="8"/>
      <c r="VHK836" s="8"/>
      <c r="VHL836" s="8"/>
      <c r="VHM836" s="8"/>
      <c r="VHN836" s="8"/>
      <c r="VHO836" s="8"/>
      <c r="VHP836" s="8"/>
      <c r="VHQ836" s="8"/>
      <c r="VHR836" s="8"/>
      <c r="VHS836" s="8"/>
      <c r="VHT836" s="8"/>
      <c r="VHU836" s="8"/>
      <c r="VHV836" s="8"/>
      <c r="VHW836" s="8"/>
      <c r="VHX836" s="8"/>
      <c r="VHY836" s="8"/>
      <c r="VHZ836" s="8"/>
      <c r="VIA836" s="8"/>
      <c r="VIB836" s="8"/>
      <c r="VIC836" s="8"/>
      <c r="VID836" s="8"/>
      <c r="VIE836" s="8"/>
      <c r="VIF836" s="8"/>
      <c r="VIG836" s="8"/>
      <c r="VIH836" s="8"/>
      <c r="VII836" s="8"/>
      <c r="VIJ836" s="8"/>
      <c r="VIK836" s="8"/>
      <c r="VIL836" s="8"/>
      <c r="VIM836" s="8"/>
      <c r="VIN836" s="8"/>
      <c r="VIO836" s="8"/>
      <c r="VIP836" s="8"/>
      <c r="VIQ836" s="8"/>
      <c r="VIR836" s="8"/>
      <c r="VIS836" s="8"/>
      <c r="VIT836" s="8"/>
      <c r="VIU836" s="8"/>
      <c r="VIV836" s="8"/>
      <c r="VIW836" s="8"/>
      <c r="VIX836" s="8"/>
      <c r="VIY836" s="8"/>
      <c r="VIZ836" s="8"/>
      <c r="VJA836" s="8"/>
      <c r="VJB836" s="8"/>
      <c r="VJC836" s="8"/>
      <c r="VJD836" s="8"/>
      <c r="VJE836" s="8"/>
      <c r="VJF836" s="8"/>
      <c r="VJG836" s="8"/>
      <c r="VJH836" s="8"/>
      <c r="VJI836" s="8"/>
      <c r="VJJ836" s="8"/>
      <c r="VJK836" s="8"/>
      <c r="VJL836" s="8"/>
      <c r="VJM836" s="8"/>
      <c r="VJN836" s="8"/>
      <c r="VJO836" s="8"/>
      <c r="VJP836" s="8"/>
      <c r="VJQ836" s="8"/>
      <c r="VJR836" s="8"/>
      <c r="VJS836" s="8"/>
      <c r="VJT836" s="8"/>
      <c r="VJU836" s="8"/>
      <c r="VJV836" s="8"/>
      <c r="VJW836" s="8"/>
      <c r="VJX836" s="8"/>
      <c r="VJY836" s="8"/>
      <c r="VJZ836" s="8"/>
      <c r="VKA836" s="8"/>
      <c r="VKB836" s="8"/>
      <c r="VKC836" s="8"/>
      <c r="VKD836" s="8"/>
      <c r="VKE836" s="8"/>
      <c r="VKF836" s="8"/>
      <c r="VKG836" s="8"/>
      <c r="VKH836" s="8"/>
      <c r="VKI836" s="8"/>
      <c r="VKJ836" s="8"/>
      <c r="VKK836" s="8"/>
      <c r="VKL836" s="8"/>
      <c r="VKM836" s="8"/>
      <c r="VKN836" s="8"/>
      <c r="VKO836" s="8"/>
      <c r="VKP836" s="8"/>
      <c r="VKQ836" s="8"/>
      <c r="VKR836" s="8"/>
      <c r="VKS836" s="8"/>
      <c r="VKT836" s="8"/>
      <c r="VKU836" s="8"/>
      <c r="VKV836" s="8"/>
      <c r="VKW836" s="8"/>
      <c r="VKX836" s="8"/>
      <c r="VKY836" s="8"/>
      <c r="VKZ836" s="8"/>
      <c r="VLA836" s="8"/>
      <c r="VLB836" s="8"/>
      <c r="VLC836" s="8"/>
      <c r="VLD836" s="8"/>
      <c r="VLE836" s="8"/>
      <c r="VLF836" s="8"/>
      <c r="VLG836" s="8"/>
      <c r="VLH836" s="8"/>
      <c r="VLI836" s="8"/>
      <c r="VLJ836" s="8"/>
      <c r="VLK836" s="8"/>
      <c r="VLL836" s="8"/>
      <c r="VLM836" s="8"/>
      <c r="VLN836" s="8"/>
      <c r="VLO836" s="8"/>
      <c r="VLP836" s="8"/>
      <c r="VLQ836" s="8"/>
      <c r="VLR836" s="8"/>
      <c r="VLS836" s="8"/>
      <c r="VLT836" s="8"/>
      <c r="VLU836" s="8"/>
      <c r="VLV836" s="8"/>
      <c r="VLW836" s="8"/>
      <c r="VLX836" s="8"/>
      <c r="VLY836" s="8"/>
      <c r="VLZ836" s="8"/>
      <c r="VMA836" s="8"/>
      <c r="VMB836" s="8"/>
      <c r="VMC836" s="8"/>
      <c r="VMD836" s="8"/>
      <c r="VME836" s="8"/>
      <c r="VMF836" s="8"/>
      <c r="VMG836" s="8"/>
      <c r="VMH836" s="8"/>
      <c r="VMI836" s="8"/>
      <c r="VMJ836" s="8"/>
      <c r="VMK836" s="8"/>
      <c r="VML836" s="8"/>
      <c r="VMM836" s="8"/>
      <c r="VMN836" s="8"/>
      <c r="VMO836" s="8"/>
      <c r="VMP836" s="8"/>
      <c r="VMQ836" s="8"/>
      <c r="VMR836" s="8"/>
      <c r="VMS836" s="8"/>
      <c r="VMT836" s="8"/>
      <c r="VMU836" s="8"/>
      <c r="VMV836" s="8"/>
      <c r="VMW836" s="8"/>
      <c r="VMX836" s="8"/>
      <c r="VMY836" s="8"/>
      <c r="VMZ836" s="8"/>
      <c r="VNA836" s="8"/>
      <c r="VNB836" s="8"/>
      <c r="VNC836" s="8"/>
      <c r="VND836" s="8"/>
      <c r="VNE836" s="8"/>
      <c r="VNF836" s="8"/>
      <c r="VNG836" s="8"/>
      <c r="VNH836" s="8"/>
      <c r="VNI836" s="8"/>
      <c r="VNJ836" s="8"/>
      <c r="VNK836" s="8"/>
      <c r="VNL836" s="8"/>
      <c r="VNM836" s="8"/>
      <c r="VNN836" s="8"/>
      <c r="VNO836" s="8"/>
      <c r="VNP836" s="8"/>
      <c r="VNQ836" s="8"/>
      <c r="VNR836" s="8"/>
      <c r="VNS836" s="8"/>
      <c r="VNT836" s="8"/>
      <c r="VNU836" s="8"/>
      <c r="VNV836" s="8"/>
      <c r="VNW836" s="8"/>
      <c r="VNX836" s="8"/>
      <c r="VNY836" s="8"/>
      <c r="VNZ836" s="8"/>
      <c r="VOA836" s="8"/>
      <c r="VOB836" s="8"/>
      <c r="VOC836" s="8"/>
      <c r="VOD836" s="8"/>
      <c r="VOE836" s="8"/>
      <c r="VOF836" s="8"/>
      <c r="VOG836" s="8"/>
      <c r="VOH836" s="8"/>
      <c r="VOI836" s="8"/>
      <c r="VOJ836" s="8"/>
      <c r="VOK836" s="8"/>
      <c r="VOL836" s="8"/>
      <c r="VOM836" s="8"/>
      <c r="VON836" s="8"/>
      <c r="VOO836" s="8"/>
      <c r="VOP836" s="8"/>
      <c r="VOQ836" s="8"/>
      <c r="VOR836" s="8"/>
      <c r="VOS836" s="8"/>
      <c r="VOT836" s="8"/>
      <c r="VOU836" s="8"/>
      <c r="VOV836" s="8"/>
      <c r="VOW836" s="8"/>
      <c r="VOX836" s="8"/>
      <c r="VOY836" s="8"/>
      <c r="VOZ836" s="8"/>
      <c r="VPA836" s="8"/>
      <c r="VPB836" s="8"/>
      <c r="VPC836" s="8"/>
      <c r="VPD836" s="8"/>
      <c r="VPE836" s="8"/>
      <c r="VPF836" s="8"/>
      <c r="VPG836" s="8"/>
      <c r="VPH836" s="8"/>
      <c r="VPI836" s="8"/>
      <c r="VPJ836" s="8"/>
      <c r="VPK836" s="8"/>
      <c r="VPL836" s="8"/>
      <c r="VPM836" s="8"/>
      <c r="VPN836" s="8"/>
      <c r="VPO836" s="8"/>
      <c r="VPP836" s="8"/>
      <c r="VPQ836" s="8"/>
      <c r="VPR836" s="8"/>
      <c r="VPS836" s="8"/>
      <c r="VPT836" s="8"/>
      <c r="VPU836" s="8"/>
      <c r="VPV836" s="8"/>
      <c r="VPW836" s="8"/>
      <c r="VPX836" s="8"/>
      <c r="VPY836" s="8"/>
      <c r="VPZ836" s="8"/>
      <c r="VQA836" s="8"/>
      <c r="VQB836" s="8"/>
      <c r="VQC836" s="8"/>
      <c r="VQD836" s="8"/>
      <c r="VQE836" s="8"/>
      <c r="VQF836" s="8"/>
      <c r="VQG836" s="8"/>
      <c r="VQH836" s="8"/>
      <c r="VQI836" s="8"/>
      <c r="VQJ836" s="8"/>
      <c r="VQK836" s="8"/>
      <c r="VQL836" s="8"/>
      <c r="VQM836" s="8"/>
      <c r="VQN836" s="8"/>
      <c r="VQO836" s="8"/>
      <c r="VQP836" s="8"/>
      <c r="VQQ836" s="8"/>
      <c r="VQR836" s="8"/>
      <c r="VQS836" s="8"/>
      <c r="VQT836" s="8"/>
      <c r="VQU836" s="8"/>
      <c r="VQV836" s="8"/>
      <c r="VQW836" s="8"/>
      <c r="VQX836" s="8"/>
      <c r="VQY836" s="8"/>
      <c r="VQZ836" s="8"/>
      <c r="VRA836" s="8"/>
      <c r="VRB836" s="8"/>
      <c r="VRC836" s="8"/>
      <c r="VRD836" s="8"/>
      <c r="VRE836" s="8"/>
      <c r="VRF836" s="8"/>
      <c r="VRG836" s="8"/>
      <c r="VRH836" s="8"/>
      <c r="VRI836" s="8"/>
      <c r="VRJ836" s="8"/>
      <c r="VRK836" s="8"/>
      <c r="VRL836" s="8"/>
      <c r="VRM836" s="8"/>
      <c r="VRN836" s="8"/>
      <c r="VRO836" s="8"/>
      <c r="VRP836" s="8"/>
      <c r="VRQ836" s="8"/>
      <c r="VRR836" s="8"/>
      <c r="VRS836" s="8"/>
      <c r="VRT836" s="8"/>
      <c r="VRU836" s="8"/>
      <c r="VRV836" s="8"/>
      <c r="VRW836" s="8"/>
      <c r="VRX836" s="8"/>
      <c r="VRY836" s="8"/>
      <c r="VRZ836" s="8"/>
      <c r="VSA836" s="8"/>
      <c r="VSB836" s="8"/>
      <c r="VSC836" s="8"/>
      <c r="VSD836" s="8"/>
      <c r="VSE836" s="8"/>
      <c r="VSF836" s="8"/>
      <c r="VSG836" s="8"/>
      <c r="VSH836" s="8"/>
      <c r="VSI836" s="8"/>
      <c r="VSJ836" s="8"/>
      <c r="VSK836" s="8"/>
      <c r="VSL836" s="8"/>
      <c r="VSM836" s="8"/>
      <c r="VSN836" s="8"/>
      <c r="VSO836" s="8"/>
      <c r="VSP836" s="8"/>
      <c r="VSQ836" s="8"/>
      <c r="VSR836" s="8"/>
      <c r="VSS836" s="8"/>
      <c r="VST836" s="8"/>
      <c r="VSU836" s="8"/>
      <c r="VSV836" s="8"/>
      <c r="VSW836" s="8"/>
      <c r="VSX836" s="8"/>
      <c r="VSY836" s="8"/>
      <c r="VSZ836" s="8"/>
      <c r="VTA836" s="8"/>
      <c r="VTB836" s="8"/>
      <c r="VTC836" s="8"/>
      <c r="VTD836" s="8"/>
      <c r="VTE836" s="8"/>
      <c r="VTF836" s="8"/>
      <c r="VTG836" s="8"/>
      <c r="VTH836" s="8"/>
      <c r="VTI836" s="8"/>
      <c r="VTJ836" s="8"/>
      <c r="VTK836" s="8"/>
      <c r="VTL836" s="8"/>
      <c r="VTM836" s="8"/>
      <c r="VTN836" s="8"/>
      <c r="VTO836" s="8"/>
      <c r="VTP836" s="8"/>
      <c r="VTQ836" s="8"/>
      <c r="VTR836" s="8"/>
      <c r="VTS836" s="8"/>
      <c r="VTT836" s="8"/>
      <c r="VTU836" s="8"/>
      <c r="VTV836" s="8"/>
      <c r="VTW836" s="8"/>
      <c r="VTX836" s="8"/>
      <c r="VTY836" s="8"/>
      <c r="VTZ836" s="8"/>
      <c r="VUA836" s="8"/>
      <c r="VUB836" s="8"/>
      <c r="VUC836" s="8"/>
      <c r="VUD836" s="8"/>
      <c r="VUE836" s="8"/>
      <c r="VUF836" s="8"/>
      <c r="VUG836" s="8"/>
      <c r="VUH836" s="8"/>
      <c r="VUI836" s="8"/>
      <c r="VUJ836" s="8"/>
      <c r="VUK836" s="8"/>
      <c r="VUL836" s="8"/>
      <c r="VUM836" s="8"/>
      <c r="VUN836" s="8"/>
      <c r="VUO836" s="8"/>
      <c r="VUP836" s="8"/>
      <c r="VUQ836" s="8"/>
      <c r="VUR836" s="8"/>
      <c r="VUS836" s="8"/>
      <c r="VUT836" s="8"/>
      <c r="VUU836" s="8"/>
      <c r="VUV836" s="8"/>
      <c r="VUW836" s="8"/>
      <c r="VUX836" s="8"/>
      <c r="VUY836" s="8"/>
      <c r="VUZ836" s="8"/>
      <c r="VVA836" s="8"/>
      <c r="VVB836" s="8"/>
      <c r="VVC836" s="8"/>
      <c r="VVD836" s="8"/>
      <c r="VVE836" s="8"/>
      <c r="VVF836" s="8"/>
      <c r="VVG836" s="8"/>
      <c r="VVH836" s="8"/>
      <c r="VVI836" s="8"/>
      <c r="VVJ836" s="8"/>
      <c r="VVK836" s="8"/>
      <c r="VVL836" s="8"/>
      <c r="VVM836" s="8"/>
      <c r="VVN836" s="8"/>
      <c r="VVO836" s="8"/>
      <c r="VVP836" s="8"/>
      <c r="VVQ836" s="8"/>
      <c r="VVR836" s="8"/>
      <c r="VVS836" s="8"/>
      <c r="VVT836" s="8"/>
      <c r="VVU836" s="8"/>
      <c r="VVV836" s="8"/>
      <c r="VVW836" s="8"/>
      <c r="VVX836" s="8"/>
      <c r="VVY836" s="8"/>
      <c r="VVZ836" s="8"/>
      <c r="VWA836" s="8"/>
      <c r="VWB836" s="8"/>
      <c r="VWC836" s="8"/>
      <c r="VWD836" s="8"/>
      <c r="VWE836" s="8"/>
      <c r="VWF836" s="8"/>
      <c r="VWG836" s="8"/>
      <c r="VWH836" s="8"/>
      <c r="VWI836" s="8"/>
      <c r="VWJ836" s="8"/>
      <c r="VWK836" s="8"/>
      <c r="VWL836" s="8"/>
      <c r="VWM836" s="8"/>
      <c r="VWN836" s="8"/>
      <c r="VWO836" s="8"/>
      <c r="VWP836" s="8"/>
      <c r="VWQ836" s="8"/>
      <c r="VWR836" s="8"/>
      <c r="VWS836" s="8"/>
      <c r="VWT836" s="8"/>
      <c r="VWU836" s="8"/>
      <c r="VWV836" s="8"/>
      <c r="VWW836" s="8"/>
      <c r="VWX836" s="8"/>
      <c r="VWY836" s="8"/>
      <c r="VWZ836" s="8"/>
      <c r="VXA836" s="8"/>
      <c r="VXB836" s="8"/>
      <c r="VXC836" s="8"/>
      <c r="VXD836" s="8"/>
      <c r="VXE836" s="8"/>
      <c r="VXF836" s="8"/>
      <c r="VXG836" s="8"/>
      <c r="VXH836" s="8"/>
      <c r="VXI836" s="8"/>
      <c r="VXJ836" s="8"/>
      <c r="VXK836" s="8"/>
      <c r="VXL836" s="8"/>
      <c r="VXM836" s="8"/>
      <c r="VXN836" s="8"/>
      <c r="VXO836" s="8"/>
      <c r="VXP836" s="8"/>
      <c r="VXQ836" s="8"/>
      <c r="VXR836" s="8"/>
      <c r="VXS836" s="8"/>
      <c r="VXT836" s="8"/>
      <c r="VXU836" s="8"/>
      <c r="VXV836" s="8"/>
      <c r="VXW836" s="8"/>
      <c r="VXX836" s="8"/>
      <c r="VXY836" s="8"/>
      <c r="VXZ836" s="8"/>
      <c r="VYA836" s="8"/>
      <c r="VYB836" s="8"/>
      <c r="VYC836" s="8"/>
      <c r="VYD836" s="8"/>
      <c r="VYE836" s="8"/>
      <c r="VYF836" s="8"/>
      <c r="VYG836" s="8"/>
      <c r="VYH836" s="8"/>
      <c r="VYI836" s="8"/>
      <c r="VYJ836" s="8"/>
      <c r="VYK836" s="8"/>
      <c r="VYL836" s="8"/>
      <c r="VYM836" s="8"/>
      <c r="VYN836" s="8"/>
      <c r="VYO836" s="8"/>
      <c r="VYP836" s="8"/>
      <c r="VYQ836" s="8"/>
      <c r="VYR836" s="8"/>
      <c r="VYS836" s="8"/>
      <c r="VYT836" s="8"/>
      <c r="VYU836" s="8"/>
      <c r="VYV836" s="8"/>
      <c r="VYW836" s="8"/>
      <c r="VYX836" s="8"/>
      <c r="VYY836" s="8"/>
      <c r="VYZ836" s="8"/>
      <c r="VZA836" s="8"/>
      <c r="VZB836" s="8"/>
      <c r="VZC836" s="8"/>
      <c r="VZD836" s="8"/>
      <c r="VZE836" s="8"/>
      <c r="VZF836" s="8"/>
      <c r="VZG836" s="8"/>
      <c r="VZH836" s="8"/>
      <c r="VZI836" s="8"/>
      <c r="VZJ836" s="8"/>
      <c r="VZK836" s="8"/>
      <c r="VZL836" s="8"/>
      <c r="VZM836" s="8"/>
      <c r="VZN836" s="8"/>
      <c r="VZO836" s="8"/>
      <c r="VZP836" s="8"/>
      <c r="VZQ836" s="8"/>
      <c r="VZR836" s="8"/>
      <c r="VZS836" s="8"/>
      <c r="VZT836" s="8"/>
      <c r="VZU836" s="8"/>
      <c r="VZV836" s="8"/>
      <c r="VZW836" s="8"/>
      <c r="VZX836" s="8"/>
      <c r="VZY836" s="8"/>
      <c r="VZZ836" s="8"/>
      <c r="WAA836" s="8"/>
      <c r="WAB836" s="8"/>
      <c r="WAC836" s="8"/>
      <c r="WAD836" s="8"/>
      <c r="WAE836" s="8"/>
      <c r="WAF836" s="8"/>
      <c r="WAG836" s="8"/>
      <c r="WAH836" s="8"/>
      <c r="WAI836" s="8"/>
      <c r="WAJ836" s="8"/>
      <c r="WAK836" s="8"/>
      <c r="WAL836" s="8"/>
      <c r="WAM836" s="8"/>
      <c r="WAN836" s="8"/>
      <c r="WAO836" s="8"/>
      <c r="WAP836" s="8"/>
      <c r="WAQ836" s="8"/>
      <c r="WAR836" s="8"/>
      <c r="WAS836" s="8"/>
      <c r="WAT836" s="8"/>
      <c r="WAU836" s="8"/>
      <c r="WAV836" s="8"/>
      <c r="WAW836" s="8"/>
      <c r="WAX836" s="8"/>
      <c r="WAY836" s="8"/>
      <c r="WAZ836" s="8"/>
      <c r="WBA836" s="8"/>
      <c r="WBB836" s="8"/>
      <c r="WBC836" s="8"/>
      <c r="WBD836" s="8"/>
      <c r="WBE836" s="8"/>
      <c r="WBF836" s="8"/>
      <c r="WBG836" s="8"/>
      <c r="WBH836" s="8"/>
      <c r="WBI836" s="8"/>
      <c r="WBJ836" s="8"/>
      <c r="WBK836" s="8"/>
      <c r="WBL836" s="8"/>
      <c r="WBM836" s="8"/>
      <c r="WBN836" s="8"/>
      <c r="WBO836" s="8"/>
      <c r="WBP836" s="8"/>
      <c r="WBQ836" s="8"/>
      <c r="WBR836" s="8"/>
      <c r="WBS836" s="8"/>
      <c r="WBT836" s="8"/>
      <c r="WBU836" s="8"/>
      <c r="WBV836" s="8"/>
      <c r="WBW836" s="8"/>
      <c r="WBX836" s="8"/>
      <c r="WBY836" s="8"/>
      <c r="WBZ836" s="8"/>
      <c r="WCA836" s="8"/>
      <c r="WCB836" s="8"/>
      <c r="WCC836" s="8"/>
      <c r="WCD836" s="8"/>
      <c r="WCE836" s="8"/>
      <c r="WCF836" s="8"/>
      <c r="WCG836" s="8"/>
      <c r="WCH836" s="8"/>
      <c r="WCI836" s="8"/>
      <c r="WCJ836" s="8"/>
      <c r="WCK836" s="8"/>
      <c r="WCL836" s="8"/>
      <c r="WCM836" s="8"/>
      <c r="WCN836" s="8"/>
      <c r="WCO836" s="8"/>
      <c r="WCP836" s="8"/>
      <c r="WCQ836" s="8"/>
      <c r="WCR836" s="8"/>
      <c r="WCS836" s="8"/>
      <c r="WCT836" s="8"/>
      <c r="WCU836" s="8"/>
      <c r="WCV836" s="8"/>
      <c r="WCW836" s="8"/>
      <c r="WCX836" s="8"/>
      <c r="WCY836" s="8"/>
      <c r="WCZ836" s="8"/>
      <c r="WDA836" s="8"/>
      <c r="WDB836" s="8"/>
      <c r="WDC836" s="8"/>
      <c r="WDD836" s="8"/>
      <c r="WDE836" s="8"/>
      <c r="WDF836" s="8"/>
      <c r="WDG836" s="8"/>
      <c r="WDH836" s="8"/>
      <c r="WDI836" s="8"/>
      <c r="WDJ836" s="8"/>
      <c r="WDK836" s="8"/>
      <c r="WDL836" s="8"/>
      <c r="WDM836" s="8"/>
      <c r="WDN836" s="8"/>
      <c r="WDO836" s="8"/>
      <c r="WDP836" s="8"/>
      <c r="WDQ836" s="8"/>
      <c r="WDR836" s="8"/>
      <c r="WDS836" s="8"/>
      <c r="WDT836" s="8"/>
      <c r="WDU836" s="8"/>
      <c r="WDV836" s="8"/>
      <c r="WDW836" s="8"/>
      <c r="WDX836" s="8"/>
      <c r="WDY836" s="8"/>
      <c r="WDZ836" s="8"/>
      <c r="WEA836" s="8"/>
      <c r="WEB836" s="8"/>
      <c r="WEC836" s="8"/>
      <c r="WED836" s="8"/>
      <c r="WEE836" s="8"/>
      <c r="WEF836" s="8"/>
      <c r="WEG836" s="8"/>
      <c r="WEH836" s="8"/>
      <c r="WEI836" s="8"/>
      <c r="WEJ836" s="8"/>
      <c r="WEK836" s="8"/>
      <c r="WEL836" s="8"/>
      <c r="WEM836" s="8"/>
      <c r="WEN836" s="8"/>
      <c r="WEO836" s="8"/>
      <c r="WEP836" s="8"/>
      <c r="WEQ836" s="8"/>
      <c r="WER836" s="8"/>
      <c r="WES836" s="8"/>
      <c r="WET836" s="8"/>
      <c r="WEU836" s="8"/>
      <c r="WEV836" s="8"/>
      <c r="WEW836" s="8"/>
      <c r="WEX836" s="8"/>
      <c r="WEY836" s="8"/>
      <c r="WEZ836" s="8"/>
      <c r="WFA836" s="8"/>
      <c r="WFB836" s="8"/>
      <c r="WFC836" s="8"/>
      <c r="WFD836" s="8"/>
      <c r="WFE836" s="8"/>
      <c r="WFF836" s="8"/>
      <c r="WFG836" s="8"/>
      <c r="WFH836" s="8"/>
      <c r="WFI836" s="8"/>
      <c r="WFJ836" s="8"/>
      <c r="WFK836" s="8"/>
      <c r="WFL836" s="8"/>
      <c r="WFM836" s="8"/>
      <c r="WFN836" s="8"/>
      <c r="WFO836" s="8"/>
      <c r="WFP836" s="8"/>
      <c r="WFQ836" s="8"/>
      <c r="WFR836" s="8"/>
      <c r="WFS836" s="8"/>
      <c r="WFT836" s="8"/>
      <c r="WFU836" s="8"/>
      <c r="WFV836" s="8"/>
      <c r="WFW836" s="8"/>
      <c r="WFX836" s="8"/>
      <c r="WFY836" s="8"/>
      <c r="WFZ836" s="8"/>
      <c r="WGA836" s="8"/>
      <c r="WGB836" s="8"/>
      <c r="WGC836" s="8"/>
      <c r="WGD836" s="8"/>
      <c r="WGE836" s="8"/>
      <c r="WGF836" s="8"/>
      <c r="WGG836" s="8"/>
      <c r="WGH836" s="8"/>
      <c r="WGI836" s="8"/>
      <c r="WGJ836" s="8"/>
      <c r="WGK836" s="8"/>
      <c r="WGL836" s="8"/>
      <c r="WGM836" s="8"/>
      <c r="WGN836" s="8"/>
      <c r="WGO836" s="8"/>
      <c r="WGP836" s="8"/>
      <c r="WGQ836" s="8"/>
      <c r="WGR836" s="8"/>
      <c r="WGS836" s="8"/>
      <c r="WGT836" s="8"/>
      <c r="WGU836" s="8"/>
      <c r="WGV836" s="8"/>
      <c r="WGW836" s="8"/>
      <c r="WGX836" s="8"/>
      <c r="WGY836" s="8"/>
      <c r="WGZ836" s="8"/>
      <c r="WHA836" s="8"/>
      <c r="WHB836" s="8"/>
      <c r="WHC836" s="8"/>
      <c r="WHD836" s="8"/>
      <c r="WHE836" s="8"/>
      <c r="WHF836" s="8"/>
      <c r="WHG836" s="8"/>
      <c r="WHH836" s="8"/>
      <c r="WHI836" s="8"/>
      <c r="WHJ836" s="8"/>
      <c r="WHK836" s="8"/>
      <c r="WHL836" s="8"/>
      <c r="WHM836" s="8"/>
      <c r="WHN836" s="8"/>
      <c r="WHO836" s="8"/>
      <c r="WHP836" s="8"/>
      <c r="WHQ836" s="8"/>
      <c r="WHR836" s="8"/>
      <c r="WHS836" s="8"/>
      <c r="WHT836" s="8"/>
      <c r="WHU836" s="8"/>
      <c r="WHV836" s="8"/>
      <c r="WHW836" s="8"/>
      <c r="WHX836" s="8"/>
      <c r="WHY836" s="8"/>
      <c r="WHZ836" s="8"/>
      <c r="WIA836" s="8"/>
      <c r="WIB836" s="8"/>
      <c r="WIC836" s="8"/>
      <c r="WID836" s="8"/>
      <c r="WIE836" s="8"/>
      <c r="WIF836" s="8"/>
      <c r="WIG836" s="8"/>
      <c r="WIH836" s="8"/>
      <c r="WII836" s="8"/>
      <c r="WIJ836" s="8"/>
      <c r="WIK836" s="8"/>
      <c r="WIL836" s="8"/>
      <c r="WIM836" s="8"/>
      <c r="WIN836" s="8"/>
      <c r="WIO836" s="8"/>
      <c r="WIP836" s="8"/>
      <c r="WIQ836" s="8"/>
      <c r="WIR836" s="8"/>
      <c r="WIS836" s="8"/>
      <c r="WIT836" s="8"/>
      <c r="WIU836" s="8"/>
      <c r="WIV836" s="8"/>
      <c r="WIW836" s="8"/>
      <c r="WIX836" s="8"/>
      <c r="WIY836" s="8"/>
      <c r="WIZ836" s="8"/>
      <c r="WJA836" s="8"/>
      <c r="WJB836" s="8"/>
      <c r="WJC836" s="8"/>
      <c r="WJD836" s="8"/>
      <c r="WJE836" s="8"/>
      <c r="WJF836" s="8"/>
      <c r="WJG836" s="8"/>
      <c r="WJH836" s="8"/>
      <c r="WJI836" s="8"/>
      <c r="WJJ836" s="8"/>
      <c r="WJK836" s="8"/>
      <c r="WJL836" s="8"/>
      <c r="WJM836" s="8"/>
      <c r="WJN836" s="8"/>
      <c r="WJO836" s="8"/>
      <c r="WJP836" s="8"/>
      <c r="WJQ836" s="8"/>
      <c r="WJR836" s="8"/>
      <c r="WJS836" s="8"/>
      <c r="WJT836" s="8"/>
      <c r="WJU836" s="8"/>
      <c r="WJV836" s="8"/>
      <c r="WJW836" s="8"/>
      <c r="WJX836" s="8"/>
      <c r="WJY836" s="8"/>
      <c r="WJZ836" s="8"/>
      <c r="WKA836" s="8"/>
      <c r="WKB836" s="8"/>
      <c r="WKC836" s="8"/>
      <c r="WKD836" s="8"/>
      <c r="WKE836" s="8"/>
      <c r="WKF836" s="8"/>
      <c r="WKG836" s="8"/>
      <c r="WKH836" s="8"/>
      <c r="WKI836" s="8"/>
      <c r="WKJ836" s="8"/>
      <c r="WKK836" s="8"/>
      <c r="WKL836" s="8"/>
      <c r="WKM836" s="8"/>
      <c r="WKN836" s="8"/>
      <c r="WKO836" s="8"/>
      <c r="WKP836" s="8"/>
      <c r="WKQ836" s="8"/>
      <c r="WKR836" s="8"/>
      <c r="WKS836" s="8"/>
      <c r="WKT836" s="8"/>
      <c r="WKU836" s="8"/>
      <c r="WKV836" s="8"/>
      <c r="WKW836" s="8"/>
      <c r="WKX836" s="8"/>
      <c r="WKY836" s="8"/>
      <c r="WKZ836" s="8"/>
      <c r="WLA836" s="8"/>
      <c r="WLB836" s="8"/>
      <c r="WLC836" s="8"/>
      <c r="WLD836" s="8"/>
      <c r="WLE836" s="8"/>
      <c r="WLF836" s="8"/>
      <c r="WLG836" s="8"/>
      <c r="WLH836" s="8"/>
      <c r="WLI836" s="8"/>
      <c r="WLJ836" s="8"/>
      <c r="WLK836" s="8"/>
      <c r="WLL836" s="8"/>
      <c r="WLM836" s="8"/>
      <c r="WLN836" s="8"/>
      <c r="WLO836" s="8"/>
      <c r="WLP836" s="8"/>
      <c r="WLQ836" s="8"/>
      <c r="WLR836" s="8"/>
      <c r="WLS836" s="8"/>
      <c r="WLT836" s="8"/>
      <c r="WLU836" s="8"/>
      <c r="WLV836" s="8"/>
      <c r="WLW836" s="8"/>
      <c r="WLX836" s="8"/>
      <c r="WLY836" s="8"/>
      <c r="WLZ836" s="8"/>
      <c r="WMA836" s="8"/>
      <c r="WMB836" s="8"/>
      <c r="WMC836" s="8"/>
      <c r="WMD836" s="8"/>
      <c r="WME836" s="8"/>
      <c r="WMF836" s="8"/>
      <c r="WMG836" s="8"/>
      <c r="WMH836" s="8"/>
      <c r="WMI836" s="8"/>
      <c r="WMJ836" s="8"/>
      <c r="WMK836" s="8"/>
      <c r="WML836" s="8"/>
      <c r="WMM836" s="8"/>
      <c r="WMN836" s="8"/>
      <c r="WMO836" s="8"/>
      <c r="WMP836" s="8"/>
      <c r="WMQ836" s="8"/>
      <c r="WMR836" s="8"/>
      <c r="WMS836" s="8"/>
      <c r="WMT836" s="8"/>
      <c r="WMU836" s="8"/>
      <c r="WMV836" s="8"/>
      <c r="WMW836" s="8"/>
      <c r="WMX836" s="8"/>
      <c r="WMY836" s="8"/>
      <c r="WMZ836" s="8"/>
      <c r="WNA836" s="8"/>
      <c r="WNB836" s="8"/>
      <c r="WNC836" s="8"/>
      <c r="WND836" s="8"/>
      <c r="WNE836" s="8"/>
      <c r="WNF836" s="8"/>
      <c r="WNG836" s="8"/>
      <c r="WNH836" s="8"/>
      <c r="WNI836" s="8"/>
      <c r="WNJ836" s="8"/>
      <c r="WNK836" s="8"/>
      <c r="WNL836" s="8"/>
      <c r="WNM836" s="8"/>
      <c r="WNN836" s="8"/>
      <c r="WNO836" s="8"/>
      <c r="WNP836" s="8"/>
      <c r="WNQ836" s="8"/>
      <c r="WNR836" s="8"/>
      <c r="WNS836" s="8"/>
      <c r="WNT836" s="8"/>
      <c r="WNU836" s="8"/>
      <c r="WNV836" s="8"/>
      <c r="WNW836" s="8"/>
      <c r="WNX836" s="8"/>
      <c r="WNY836" s="8"/>
      <c r="WNZ836" s="8"/>
      <c r="WOA836" s="8"/>
      <c r="WOB836" s="8"/>
      <c r="WOC836" s="8"/>
      <c r="WOD836" s="8"/>
      <c r="WOE836" s="8"/>
      <c r="WOF836" s="8"/>
      <c r="WOG836" s="8"/>
      <c r="WOH836" s="8"/>
      <c r="WOI836" s="8"/>
      <c r="WOJ836" s="8"/>
      <c r="WOK836" s="8"/>
      <c r="WOL836" s="8"/>
      <c r="WOM836" s="8"/>
      <c r="WON836" s="8"/>
      <c r="WOO836" s="8"/>
      <c r="WOP836" s="8"/>
      <c r="WOQ836" s="8"/>
      <c r="WOR836" s="8"/>
      <c r="WOS836" s="8"/>
      <c r="WOT836" s="8"/>
      <c r="WOU836" s="8"/>
      <c r="WOV836" s="8"/>
      <c r="WOW836" s="8"/>
      <c r="WOX836" s="8"/>
      <c r="WOY836" s="8"/>
      <c r="WOZ836" s="8"/>
      <c r="WPA836" s="8"/>
      <c r="WPB836" s="8"/>
      <c r="WPC836" s="8"/>
      <c r="WPD836" s="8"/>
      <c r="WPE836" s="8"/>
      <c r="WPF836" s="8"/>
      <c r="WPG836" s="8"/>
      <c r="WPH836" s="8"/>
      <c r="WPI836" s="8"/>
      <c r="WPJ836" s="8"/>
      <c r="WPK836" s="8"/>
      <c r="WPL836" s="8"/>
      <c r="WPM836" s="8"/>
      <c r="WPN836" s="8"/>
      <c r="WPO836" s="8"/>
      <c r="WPP836" s="8"/>
      <c r="WPQ836" s="8"/>
      <c r="WPR836" s="8"/>
      <c r="WPS836" s="8"/>
      <c r="WPT836" s="8"/>
      <c r="WPU836" s="8"/>
      <c r="WPV836" s="8"/>
      <c r="WPW836" s="8"/>
      <c r="WPX836" s="8"/>
      <c r="WPY836" s="8"/>
      <c r="WPZ836" s="8"/>
      <c r="WQA836" s="8"/>
      <c r="WQB836" s="8"/>
      <c r="WQC836" s="8"/>
      <c r="WQD836" s="8"/>
      <c r="WQE836" s="8"/>
      <c r="WQF836" s="8"/>
      <c r="WQG836" s="8"/>
      <c r="WQH836" s="8"/>
      <c r="WQI836" s="8"/>
      <c r="WQJ836" s="8"/>
      <c r="WQK836" s="8"/>
      <c r="WQL836" s="8"/>
      <c r="WQM836" s="8"/>
      <c r="WQN836" s="8"/>
      <c r="WQO836" s="8"/>
      <c r="WQP836" s="8"/>
      <c r="WQQ836" s="8"/>
      <c r="WQR836" s="8"/>
      <c r="WQS836" s="8"/>
      <c r="WQT836" s="8"/>
      <c r="WQU836" s="8"/>
      <c r="WQV836" s="8"/>
      <c r="WQW836" s="8"/>
      <c r="WQX836" s="8"/>
      <c r="WQY836" s="8"/>
      <c r="WQZ836" s="8"/>
      <c r="WRA836" s="8"/>
      <c r="WRB836" s="8"/>
      <c r="WRC836" s="8"/>
      <c r="WRD836" s="8"/>
      <c r="WRE836" s="8"/>
      <c r="WRF836" s="8"/>
      <c r="WRG836" s="8"/>
      <c r="WRH836" s="8"/>
      <c r="WRI836" s="8"/>
      <c r="WRJ836" s="8"/>
      <c r="WRK836" s="8"/>
      <c r="WRL836" s="8"/>
      <c r="WRM836" s="8"/>
      <c r="WRN836" s="8"/>
      <c r="WRO836" s="8"/>
      <c r="WRP836" s="8"/>
      <c r="WRQ836" s="8"/>
      <c r="WRR836" s="8"/>
      <c r="WRS836" s="8"/>
      <c r="WRT836" s="8"/>
      <c r="WRU836" s="8"/>
      <c r="WRV836" s="8"/>
      <c r="WRW836" s="8"/>
      <c r="WRX836" s="8"/>
      <c r="WRY836" s="8"/>
      <c r="WRZ836" s="8"/>
      <c r="WSA836" s="8"/>
      <c r="WSB836" s="8"/>
      <c r="WSC836" s="8"/>
      <c r="WSD836" s="8"/>
      <c r="WSE836" s="8"/>
      <c r="WSF836" s="8"/>
      <c r="WSG836" s="8"/>
      <c r="WSH836" s="8"/>
      <c r="WSI836" s="8"/>
      <c r="WSJ836" s="8"/>
      <c r="WSK836" s="8"/>
      <c r="WSL836" s="8"/>
      <c r="WSM836" s="8"/>
      <c r="WSN836" s="8"/>
      <c r="WSO836" s="8"/>
      <c r="WSP836" s="8"/>
      <c r="WSQ836" s="8"/>
      <c r="WSR836" s="8"/>
      <c r="WSS836" s="8"/>
      <c r="WST836" s="8"/>
      <c r="WSU836" s="8"/>
      <c r="WSV836" s="8"/>
      <c r="WSW836" s="8"/>
      <c r="WSX836" s="8"/>
      <c r="WSY836" s="8"/>
      <c r="WSZ836" s="8"/>
      <c r="WTA836" s="8"/>
      <c r="WTB836" s="8"/>
      <c r="WTC836" s="8"/>
      <c r="WTD836" s="8"/>
      <c r="WTE836" s="8"/>
      <c r="WTF836" s="8"/>
      <c r="WTG836" s="8"/>
      <c r="WTH836" s="8"/>
      <c r="WTI836" s="8"/>
      <c r="WTJ836" s="8"/>
      <c r="WTK836" s="8"/>
      <c r="WTL836" s="8"/>
      <c r="WTM836" s="8"/>
      <c r="WTN836" s="8"/>
      <c r="WTO836" s="8"/>
      <c r="WTP836" s="8"/>
      <c r="WTQ836" s="8"/>
      <c r="WTR836" s="8"/>
      <c r="WTS836" s="8"/>
      <c r="WTT836" s="8"/>
      <c r="WTU836" s="8"/>
      <c r="WTV836" s="8"/>
      <c r="WTW836" s="8"/>
      <c r="WTX836" s="8"/>
      <c r="WTY836" s="8"/>
      <c r="WTZ836" s="8"/>
      <c r="WUA836" s="8"/>
      <c r="WUB836" s="8"/>
      <c r="WUC836" s="8"/>
      <c r="WUD836" s="8"/>
      <c r="WUE836" s="8"/>
      <c r="WUF836" s="8"/>
      <c r="WUG836" s="8"/>
      <c r="WUH836" s="8"/>
      <c r="WUI836" s="8"/>
      <c r="WUJ836" s="8"/>
      <c r="WUK836" s="8"/>
      <c r="WUL836" s="8"/>
      <c r="WUM836" s="8"/>
      <c r="WUN836" s="8"/>
      <c r="WUO836" s="8"/>
      <c r="WUP836" s="8"/>
      <c r="WUQ836" s="8"/>
      <c r="WUR836" s="8"/>
      <c r="WUS836" s="8"/>
      <c r="WUT836" s="8"/>
      <c r="WUU836" s="8"/>
      <c r="WUV836" s="8"/>
      <c r="WUW836" s="8"/>
      <c r="WUX836" s="8"/>
      <c r="WUY836" s="8"/>
      <c r="WUZ836" s="8"/>
      <c r="WVA836" s="8"/>
      <c r="WVB836" s="8"/>
      <c r="WVC836" s="8"/>
      <c r="WVD836" s="8"/>
      <c r="WVE836" s="8"/>
      <c r="WVF836" s="8"/>
      <c r="WVG836" s="8"/>
      <c r="WVH836" s="8"/>
      <c r="WVI836" s="8"/>
      <c r="WVJ836" s="8"/>
      <c r="WVK836" s="8"/>
      <c r="WVL836" s="8"/>
      <c r="WVM836" s="8"/>
      <c r="WVN836" s="8"/>
      <c r="WVO836" s="8"/>
      <c r="WVP836" s="8"/>
      <c r="WVQ836" s="8"/>
      <c r="WVR836" s="8"/>
      <c r="WVS836" s="8"/>
      <c r="WVT836" s="8"/>
      <c r="WVU836" s="8"/>
      <c r="WVV836" s="8"/>
      <c r="WVW836" s="8"/>
      <c r="WVX836" s="8"/>
      <c r="WVY836" s="8"/>
      <c r="WVZ836" s="8"/>
      <c r="WWA836" s="8"/>
      <c r="WWB836" s="8"/>
      <c r="WWC836" s="8"/>
      <c r="WWD836" s="8"/>
      <c r="WWE836" s="8"/>
      <c r="WWF836" s="8"/>
      <c r="WWG836" s="8"/>
      <c r="WWH836" s="8"/>
      <c r="WWI836" s="8"/>
      <c r="WWJ836" s="8"/>
      <c r="WWK836" s="8"/>
      <c r="WWL836" s="8"/>
      <c r="WWM836" s="8"/>
      <c r="WWN836" s="8"/>
      <c r="WWO836" s="8"/>
      <c r="WWP836" s="8"/>
      <c r="WWQ836" s="8"/>
      <c r="WWR836" s="8"/>
      <c r="WWS836" s="8"/>
      <c r="WWT836" s="8"/>
      <c r="WWU836" s="8"/>
      <c r="WWV836" s="8"/>
      <c r="WWW836" s="8"/>
      <c r="WWX836" s="8"/>
      <c r="WWY836" s="8"/>
      <c r="WWZ836" s="8"/>
      <c r="WXA836" s="8"/>
      <c r="WXB836" s="8"/>
      <c r="WXC836" s="8"/>
      <c r="WXD836" s="8"/>
      <c r="WXE836" s="8"/>
      <c r="WXF836" s="8"/>
      <c r="WXG836" s="8"/>
      <c r="WXH836" s="8"/>
      <c r="WXI836" s="8"/>
      <c r="WXJ836" s="8"/>
      <c r="WXK836" s="8"/>
      <c r="WXL836" s="8"/>
      <c r="WXM836" s="8"/>
      <c r="WXN836" s="8"/>
      <c r="WXO836" s="8"/>
      <c r="WXP836" s="8"/>
      <c r="WXQ836" s="8"/>
      <c r="WXR836" s="8"/>
      <c r="WXS836" s="8"/>
      <c r="WXT836" s="8"/>
      <c r="WXU836" s="8"/>
      <c r="WXV836" s="8"/>
      <c r="WXW836" s="8"/>
      <c r="WXX836" s="8"/>
      <c r="WXY836" s="8"/>
      <c r="WXZ836" s="8"/>
      <c r="WYA836" s="8"/>
      <c r="WYB836" s="8"/>
      <c r="WYC836" s="8"/>
      <c r="WYD836" s="8"/>
      <c r="WYE836" s="8"/>
      <c r="WYF836" s="8"/>
      <c r="WYG836" s="8"/>
      <c r="WYH836" s="8"/>
      <c r="WYI836" s="8"/>
      <c r="WYJ836" s="8"/>
      <c r="WYK836" s="8"/>
      <c r="WYL836" s="8"/>
      <c r="WYM836" s="8"/>
      <c r="WYN836" s="8"/>
      <c r="WYO836" s="8"/>
      <c r="WYP836" s="8"/>
      <c r="WYQ836" s="8"/>
      <c r="WYR836" s="8"/>
      <c r="WYS836" s="8"/>
      <c r="WYT836" s="8"/>
      <c r="WYU836" s="8"/>
      <c r="WYV836" s="8"/>
      <c r="WYW836" s="8"/>
      <c r="WYX836" s="8"/>
      <c r="WYY836" s="8"/>
      <c r="WYZ836" s="8"/>
      <c r="WZA836" s="8"/>
      <c r="WZB836" s="8"/>
      <c r="WZC836" s="8"/>
      <c r="WZD836" s="8"/>
      <c r="WZE836" s="8"/>
      <c r="WZF836" s="8"/>
      <c r="WZG836" s="8"/>
      <c r="WZH836" s="8"/>
      <c r="WZI836" s="8"/>
      <c r="WZJ836" s="8"/>
      <c r="WZK836" s="8"/>
      <c r="WZL836" s="8"/>
      <c r="WZM836" s="8"/>
      <c r="WZN836" s="8"/>
      <c r="WZO836" s="8"/>
      <c r="WZP836" s="8"/>
      <c r="WZQ836" s="8"/>
      <c r="WZR836" s="8"/>
      <c r="WZS836" s="8"/>
      <c r="WZT836" s="8"/>
      <c r="WZU836" s="8"/>
      <c r="WZV836" s="8"/>
      <c r="WZW836" s="8"/>
      <c r="WZX836" s="8"/>
      <c r="WZY836" s="8"/>
      <c r="WZZ836" s="8"/>
      <c r="XAA836" s="8"/>
      <c r="XAB836" s="8"/>
      <c r="XAC836" s="8"/>
      <c r="XAD836" s="8"/>
      <c r="XAE836" s="8"/>
      <c r="XAF836" s="8"/>
      <c r="XAG836" s="8"/>
      <c r="XAH836" s="8"/>
      <c r="XAI836" s="8"/>
      <c r="XAJ836" s="8"/>
      <c r="XAK836" s="8"/>
      <c r="XAL836" s="8"/>
      <c r="XAM836" s="8"/>
      <c r="XAN836" s="8"/>
      <c r="XAO836" s="8"/>
      <c r="XAP836" s="8"/>
      <c r="XAQ836" s="8"/>
      <c r="XAR836" s="8"/>
      <c r="XAS836" s="8"/>
      <c r="XAT836" s="8"/>
      <c r="XAU836" s="8"/>
      <c r="XAV836" s="8"/>
      <c r="XAW836" s="8"/>
      <c r="XAX836" s="8"/>
      <c r="XAY836" s="8"/>
      <c r="XAZ836" s="8"/>
      <c r="XBA836" s="8"/>
      <c r="XBB836" s="8"/>
      <c r="XBC836" s="8"/>
      <c r="XBD836" s="8"/>
      <c r="XBE836" s="8"/>
      <c r="XBF836" s="8"/>
      <c r="XBG836" s="8"/>
      <c r="XBH836" s="8"/>
      <c r="XBI836" s="8"/>
      <c r="XBJ836" s="8"/>
      <c r="XBK836" s="8"/>
      <c r="XBL836" s="8"/>
      <c r="XBM836" s="8"/>
      <c r="XBN836" s="8"/>
      <c r="XBO836" s="8"/>
      <c r="XBP836" s="8"/>
      <c r="XBQ836" s="8"/>
      <c r="XBR836" s="8"/>
      <c r="XBS836" s="8"/>
      <c r="XBT836" s="8"/>
      <c r="XBU836" s="8"/>
      <c r="XBV836" s="8"/>
      <c r="XBW836" s="8"/>
      <c r="XBX836" s="8"/>
      <c r="XBY836" s="8"/>
      <c r="XBZ836" s="8"/>
      <c r="XCA836" s="8"/>
      <c r="XCB836" s="8"/>
      <c r="XCC836" s="8"/>
      <c r="XCD836" s="8"/>
      <c r="XCE836" s="8"/>
      <c r="XCF836" s="8"/>
      <c r="XCG836" s="8"/>
      <c r="XCH836" s="8"/>
      <c r="XCI836" s="8"/>
      <c r="XCJ836" s="8"/>
      <c r="XCK836" s="8"/>
      <c r="XCL836" s="8"/>
      <c r="XCM836" s="8"/>
      <c r="XCN836" s="8"/>
      <c r="XCO836" s="8"/>
      <c r="XCP836" s="8"/>
      <c r="XCQ836" s="8"/>
      <c r="XCR836" s="8"/>
      <c r="XCS836" s="8"/>
      <c r="XCT836" s="8"/>
      <c r="XCU836" s="8"/>
      <c r="XCV836" s="8"/>
      <c r="XCW836" s="8"/>
      <c r="XCX836" s="8"/>
      <c r="XCY836" s="8"/>
      <c r="XCZ836" s="8"/>
      <c r="XDA836" s="8"/>
      <c r="XDB836" s="8"/>
      <c r="XDC836" s="8"/>
      <c r="XDD836" s="8"/>
      <c r="XDE836" s="8"/>
      <c r="XDF836" s="8"/>
      <c r="XDG836" s="8"/>
      <c r="XDH836" s="8"/>
      <c r="XDI836" s="8"/>
      <c r="XDJ836" s="8"/>
      <c r="XDK836" s="8"/>
      <c r="XDL836" s="8"/>
      <c r="XDM836" s="8"/>
      <c r="XDN836" s="8"/>
      <c r="XDO836" s="8"/>
      <c r="XDP836" s="8"/>
      <c r="XEB836" s="8"/>
      <c r="XEC836" s="8"/>
      <c r="XED836" s="8"/>
      <c r="XEE836" s="8"/>
      <c r="XEF836" s="8"/>
      <c r="XEG836" s="8"/>
      <c r="XEH836" s="8"/>
      <c r="XEI836" s="8"/>
      <c r="XEJ836" s="8"/>
      <c r="XEK836" s="8"/>
      <c r="XEL836" s="8"/>
      <c r="XEM836" s="8"/>
      <c r="XEN836" s="8"/>
      <c r="XEO836" s="8"/>
      <c r="XEP836" s="8"/>
      <c r="XEQ836" s="8"/>
    </row>
    <row r="837" spans="1:16371" ht="19.5" customHeight="1" x14ac:dyDescent="0.2">
      <c r="A837" s="116">
        <v>733</v>
      </c>
      <c r="B837" s="37" t="s">
        <v>354</v>
      </c>
      <c r="C837" s="37"/>
      <c r="D837" s="37" t="s">
        <v>433</v>
      </c>
      <c r="E837" s="37" t="s">
        <v>1447</v>
      </c>
      <c r="F837" s="37" t="s">
        <v>1448</v>
      </c>
      <c r="G837" s="38"/>
      <c r="H837" s="130">
        <v>5000000</v>
      </c>
      <c r="I837" s="38" t="s">
        <v>1449</v>
      </c>
      <c r="J837" s="38" t="s">
        <v>1446</v>
      </c>
      <c r="K837" s="145" t="s">
        <v>439</v>
      </c>
      <c r="L837" s="37"/>
      <c r="M837" s="37"/>
      <c r="N837" s="37"/>
      <c r="O837" s="38" t="s">
        <v>1446</v>
      </c>
      <c r="P837" s="37" t="s">
        <v>1280</v>
      </c>
      <c r="Q837" s="40"/>
      <c r="R837" s="40"/>
      <c r="S837" s="40"/>
      <c r="T837" s="37"/>
      <c r="U837" s="73"/>
      <c r="V837" s="110">
        <v>5000000</v>
      </c>
      <c r="W837" s="41"/>
      <c r="X837" s="73">
        <v>5000000</v>
      </c>
      <c r="Y837" s="41" t="s">
        <v>1442</v>
      </c>
      <c r="Z837" s="41" t="s">
        <v>47</v>
      </c>
      <c r="AA837" s="148" t="s">
        <v>1522</v>
      </c>
      <c r="AB837" s="147"/>
      <c r="AC837" s="42" t="s">
        <v>442</v>
      </c>
      <c r="AD837" s="37" t="s">
        <v>1524</v>
      </c>
      <c r="AE837" s="38"/>
      <c r="AF837" s="37"/>
    </row>
    <row r="838" spans="1:16371" ht="19.5" customHeight="1" x14ac:dyDescent="0.2">
      <c r="A838" s="37">
        <v>745</v>
      </c>
      <c r="B838" s="37" t="s">
        <v>167</v>
      </c>
      <c r="C838" s="37" t="s">
        <v>168</v>
      </c>
      <c r="D838" s="37" t="s">
        <v>433</v>
      </c>
      <c r="E838" s="37" t="s">
        <v>169</v>
      </c>
      <c r="F838" s="37" t="s">
        <v>444</v>
      </c>
      <c r="G838" s="38" t="s">
        <v>509</v>
      </c>
      <c r="H838" s="92">
        <v>4200000</v>
      </c>
      <c r="I838" s="38" t="s">
        <v>510</v>
      </c>
      <c r="J838" s="38" t="s">
        <v>533</v>
      </c>
      <c r="K838" s="37" t="s">
        <v>439</v>
      </c>
      <c r="L838" s="37"/>
      <c r="M838" s="37" t="s">
        <v>440</v>
      </c>
      <c r="N838" s="37">
        <v>80111600</v>
      </c>
      <c r="O838" s="184" t="s">
        <v>1453</v>
      </c>
      <c r="P838" s="151" t="s">
        <v>82</v>
      </c>
      <c r="Q838" s="173">
        <v>44368</v>
      </c>
      <c r="R838" s="173"/>
      <c r="S838" s="74">
        <v>44372</v>
      </c>
      <c r="T838" s="142">
        <v>1</v>
      </c>
      <c r="U838" s="41" t="s">
        <v>83</v>
      </c>
      <c r="V838" s="110">
        <v>4200000</v>
      </c>
      <c r="W838" s="41">
        <v>4200000</v>
      </c>
      <c r="X838" s="73">
        <v>4200000</v>
      </c>
      <c r="Y838" s="41" t="s">
        <v>42</v>
      </c>
      <c r="Z838" s="41" t="s">
        <v>47</v>
      </c>
      <c r="AA838" s="219" t="s">
        <v>1522</v>
      </c>
      <c r="AB838" s="41"/>
      <c r="AC838" s="42" t="s">
        <v>442</v>
      </c>
      <c r="AD838" s="37" t="s">
        <v>1531</v>
      </c>
      <c r="AE838" s="41" t="s">
        <v>1344</v>
      </c>
      <c r="AF838" s="37" t="s">
        <v>76</v>
      </c>
    </row>
    <row r="839" spans="1:16371" ht="19.5" customHeight="1" x14ac:dyDescent="0.2">
      <c r="A839" s="116">
        <v>746</v>
      </c>
      <c r="B839" s="37" t="s">
        <v>167</v>
      </c>
      <c r="C839" s="37" t="s">
        <v>168</v>
      </c>
      <c r="D839" s="37" t="s">
        <v>433</v>
      </c>
      <c r="E839" s="37" t="s">
        <v>169</v>
      </c>
      <c r="F839" s="37" t="s">
        <v>444</v>
      </c>
      <c r="G839" s="38" t="s">
        <v>509</v>
      </c>
      <c r="H839" s="92">
        <v>5000000</v>
      </c>
      <c r="I839" s="38" t="s">
        <v>510</v>
      </c>
      <c r="J839" s="38" t="s">
        <v>529</v>
      </c>
      <c r="K839" s="37" t="s">
        <v>439</v>
      </c>
      <c r="L839" s="37"/>
      <c r="M839" s="37" t="s">
        <v>440</v>
      </c>
      <c r="N839" s="37">
        <v>80111600</v>
      </c>
      <c r="O839" s="184" t="s">
        <v>1454</v>
      </c>
      <c r="P839" s="151" t="s">
        <v>82</v>
      </c>
      <c r="Q839" s="173">
        <v>44364</v>
      </c>
      <c r="R839" s="173"/>
      <c r="S839" s="74">
        <v>44369</v>
      </c>
      <c r="T839" s="142">
        <v>1</v>
      </c>
      <c r="U839" s="41" t="s">
        <v>83</v>
      </c>
      <c r="V839" s="110">
        <v>5000000</v>
      </c>
      <c r="W839" s="41">
        <v>5000000</v>
      </c>
      <c r="X839" s="73">
        <v>5000000</v>
      </c>
      <c r="Y839" s="41" t="s">
        <v>42</v>
      </c>
      <c r="Z839" s="41" t="s">
        <v>47</v>
      </c>
      <c r="AA839" s="219" t="s">
        <v>1522</v>
      </c>
      <c r="AB839" s="41"/>
      <c r="AC839" s="42" t="s">
        <v>442</v>
      </c>
      <c r="AD839" s="37" t="s">
        <v>1531</v>
      </c>
      <c r="AE839" s="41" t="s">
        <v>1344</v>
      </c>
      <c r="AF839" s="37" t="s">
        <v>76</v>
      </c>
    </row>
    <row r="840" spans="1:16371" ht="19.5" customHeight="1" x14ac:dyDescent="0.2">
      <c r="A840" s="37">
        <v>750</v>
      </c>
      <c r="B840" s="37" t="s">
        <v>33</v>
      </c>
      <c r="C840" s="37" t="s">
        <v>1455</v>
      </c>
      <c r="D840" s="37" t="s">
        <v>572</v>
      </c>
      <c r="E840" s="37" t="s">
        <v>169</v>
      </c>
      <c r="F840" s="38" t="s">
        <v>1456</v>
      </c>
      <c r="G840" s="37" t="s">
        <v>574</v>
      </c>
      <c r="H840" s="92">
        <v>1300000000</v>
      </c>
      <c r="I840" s="38" t="s">
        <v>616</v>
      </c>
      <c r="J840" s="38" t="s">
        <v>621</v>
      </c>
      <c r="K840" s="37" t="s">
        <v>41</v>
      </c>
      <c r="L840" s="37" t="s">
        <v>80</v>
      </c>
      <c r="M840" s="37" t="s">
        <v>611</v>
      </c>
      <c r="N840" s="37" t="s">
        <v>1458</v>
      </c>
      <c r="O840" s="37" t="s">
        <v>622</v>
      </c>
      <c r="P840" s="37" t="s">
        <v>1481</v>
      </c>
      <c r="Q840" s="40">
        <v>44362</v>
      </c>
      <c r="R840" s="40"/>
      <c r="S840" s="40">
        <v>44378</v>
      </c>
      <c r="T840" s="37">
        <v>12</v>
      </c>
      <c r="U840" s="41" t="s">
        <v>46</v>
      </c>
      <c r="V840" s="110">
        <v>1300000000</v>
      </c>
      <c r="W840" s="41"/>
      <c r="X840" s="73">
        <v>0</v>
      </c>
      <c r="Y840" s="37" t="s">
        <v>42</v>
      </c>
      <c r="Z840" s="37" t="s">
        <v>47</v>
      </c>
      <c r="AA840" s="122" t="s">
        <v>1522</v>
      </c>
      <c r="AB840" s="119"/>
      <c r="AC840" s="42" t="s">
        <v>49</v>
      </c>
      <c r="AD840" s="37" t="s">
        <v>1523</v>
      </c>
      <c r="AE840" s="41" t="s">
        <v>1344</v>
      </c>
      <c r="AF840" s="37" t="s">
        <v>76</v>
      </c>
    </row>
    <row r="841" spans="1:16371" ht="19.5" customHeight="1" x14ac:dyDescent="0.2">
      <c r="A841" s="116">
        <v>751</v>
      </c>
      <c r="B841" s="37" t="s">
        <v>33</v>
      </c>
      <c r="C841" s="37" t="s">
        <v>571</v>
      </c>
      <c r="D841" s="37" t="s">
        <v>572</v>
      </c>
      <c r="E841" s="37" t="s">
        <v>169</v>
      </c>
      <c r="F841" s="38" t="s">
        <v>624</v>
      </c>
      <c r="G841" s="37" t="s">
        <v>574</v>
      </c>
      <c r="H841" s="92">
        <v>750000000</v>
      </c>
      <c r="I841" s="38" t="s">
        <v>616</v>
      </c>
      <c r="J841" s="38" t="s">
        <v>621</v>
      </c>
      <c r="K841" s="37" t="s">
        <v>41</v>
      </c>
      <c r="L841" s="37" t="s">
        <v>80</v>
      </c>
      <c r="M841" s="37" t="s">
        <v>611</v>
      </c>
      <c r="N841" s="37" t="s">
        <v>625</v>
      </c>
      <c r="O841" s="37" t="s">
        <v>1459</v>
      </c>
      <c r="P841" s="37" t="s">
        <v>1481</v>
      </c>
      <c r="Q841" s="40">
        <v>44362</v>
      </c>
      <c r="R841" s="40"/>
      <c r="S841" s="40">
        <v>44378</v>
      </c>
      <c r="T841" s="37">
        <v>5</v>
      </c>
      <c r="U841" s="41" t="s">
        <v>46</v>
      </c>
      <c r="V841" s="110">
        <v>750000000</v>
      </c>
      <c r="W841" s="41"/>
      <c r="X841" s="73">
        <v>750000000</v>
      </c>
      <c r="Y841" s="37" t="s">
        <v>42</v>
      </c>
      <c r="Z841" s="37" t="s">
        <v>47</v>
      </c>
      <c r="AA841" s="122" t="s">
        <v>1522</v>
      </c>
      <c r="AB841" s="119"/>
      <c r="AC841" s="42" t="s">
        <v>49</v>
      </c>
      <c r="AD841" s="37" t="s">
        <v>1523</v>
      </c>
      <c r="AE841" s="41" t="s">
        <v>1344</v>
      </c>
      <c r="AF841" s="37" t="s">
        <v>76</v>
      </c>
    </row>
    <row r="842" spans="1:16371" ht="19.5" customHeight="1" x14ac:dyDescent="0.2">
      <c r="A842" s="37">
        <v>752</v>
      </c>
      <c r="B842" s="37" t="s">
        <v>33</v>
      </c>
      <c r="C842" s="37" t="s">
        <v>571</v>
      </c>
      <c r="D842" s="37" t="s">
        <v>572</v>
      </c>
      <c r="E842" s="37" t="s">
        <v>169</v>
      </c>
      <c r="F842" s="38" t="s">
        <v>608</v>
      </c>
      <c r="G842" s="37" t="s">
        <v>574</v>
      </c>
      <c r="H842" s="92">
        <v>12600000</v>
      </c>
      <c r="I842" s="38" t="s">
        <v>575</v>
      </c>
      <c r="J842" s="38" t="s">
        <v>584</v>
      </c>
      <c r="K842" s="37" t="s">
        <v>41</v>
      </c>
      <c r="L842" s="37" t="s">
        <v>80</v>
      </c>
      <c r="M842" s="37" t="s">
        <v>1457</v>
      </c>
      <c r="N842" s="37">
        <v>80111600</v>
      </c>
      <c r="O842" s="37" t="s">
        <v>1460</v>
      </c>
      <c r="P842" s="37" t="s">
        <v>1461</v>
      </c>
      <c r="Q842" s="40">
        <v>44362</v>
      </c>
      <c r="R842" s="40"/>
      <c r="S842" s="40">
        <v>44378</v>
      </c>
      <c r="T842" s="37">
        <v>6</v>
      </c>
      <c r="U842" s="41" t="s">
        <v>83</v>
      </c>
      <c r="V842" s="110">
        <v>12600000</v>
      </c>
      <c r="W842" s="41"/>
      <c r="X842" s="73">
        <v>12600000</v>
      </c>
      <c r="Y842" s="37" t="s">
        <v>42</v>
      </c>
      <c r="Z842" s="37" t="s">
        <v>47</v>
      </c>
      <c r="AA842" s="122" t="s">
        <v>1522</v>
      </c>
      <c r="AB842" s="119"/>
      <c r="AC842" s="42" t="s">
        <v>49</v>
      </c>
      <c r="AD842" s="37" t="s">
        <v>1523</v>
      </c>
      <c r="AE842" s="41" t="s">
        <v>1344</v>
      </c>
      <c r="AF842" s="37" t="s">
        <v>76</v>
      </c>
    </row>
    <row r="843" spans="1:16371" ht="19.5" customHeight="1" x14ac:dyDescent="0.2">
      <c r="A843" s="116">
        <v>753</v>
      </c>
      <c r="B843" s="37" t="s">
        <v>33</v>
      </c>
      <c r="C843" s="37" t="s">
        <v>571</v>
      </c>
      <c r="D843" s="37" t="s">
        <v>572</v>
      </c>
      <c r="E843" s="37" t="s">
        <v>169</v>
      </c>
      <c r="F843" s="38" t="s">
        <v>608</v>
      </c>
      <c r="G843" s="37" t="s">
        <v>574</v>
      </c>
      <c r="H843" s="92">
        <v>12600000</v>
      </c>
      <c r="I843" s="38" t="s">
        <v>575</v>
      </c>
      <c r="J843" s="38" t="s">
        <v>584</v>
      </c>
      <c r="K843" s="37" t="s">
        <v>41</v>
      </c>
      <c r="L843" s="37" t="s">
        <v>80</v>
      </c>
      <c r="M843" s="37" t="s">
        <v>1457</v>
      </c>
      <c r="N843" s="37">
        <v>80111600</v>
      </c>
      <c r="O843" s="37" t="s">
        <v>1460</v>
      </c>
      <c r="P843" s="37" t="s">
        <v>1461</v>
      </c>
      <c r="Q843" s="40">
        <v>44362</v>
      </c>
      <c r="R843" s="40"/>
      <c r="S843" s="40">
        <v>44378</v>
      </c>
      <c r="T843" s="37">
        <v>6</v>
      </c>
      <c r="U843" s="41" t="s">
        <v>83</v>
      </c>
      <c r="V843" s="110">
        <v>12600000</v>
      </c>
      <c r="W843" s="41"/>
      <c r="X843" s="73">
        <v>12600000</v>
      </c>
      <c r="Y843" s="37" t="s">
        <v>42</v>
      </c>
      <c r="Z843" s="37" t="s">
        <v>47</v>
      </c>
      <c r="AA843" s="122" t="s">
        <v>1522</v>
      </c>
      <c r="AB843" s="119"/>
      <c r="AC843" s="42" t="s">
        <v>49</v>
      </c>
      <c r="AD843" s="37" t="s">
        <v>1523</v>
      </c>
      <c r="AE843" s="41" t="s">
        <v>1344</v>
      </c>
      <c r="AF843" s="37" t="s">
        <v>76</v>
      </c>
    </row>
    <row r="844" spans="1:16371" ht="19.5" customHeight="1" x14ac:dyDescent="0.2">
      <c r="A844" s="37">
        <v>754</v>
      </c>
      <c r="B844" s="37" t="s">
        <v>33</v>
      </c>
      <c r="C844" s="37" t="s">
        <v>571</v>
      </c>
      <c r="D844" s="37" t="s">
        <v>572</v>
      </c>
      <c r="E844" s="37" t="s">
        <v>169</v>
      </c>
      <c r="F844" s="38" t="s">
        <v>608</v>
      </c>
      <c r="G844" s="37" t="s">
        <v>574</v>
      </c>
      <c r="H844" s="92">
        <v>12600000</v>
      </c>
      <c r="I844" s="38" t="s">
        <v>575</v>
      </c>
      <c r="J844" s="38" t="s">
        <v>584</v>
      </c>
      <c r="K844" s="37" t="s">
        <v>41</v>
      </c>
      <c r="L844" s="37" t="s">
        <v>80</v>
      </c>
      <c r="M844" s="37" t="s">
        <v>1457</v>
      </c>
      <c r="N844" s="37">
        <v>80111600</v>
      </c>
      <c r="O844" s="37" t="s">
        <v>1460</v>
      </c>
      <c r="P844" s="37" t="s">
        <v>1461</v>
      </c>
      <c r="Q844" s="40">
        <v>44362</v>
      </c>
      <c r="R844" s="40"/>
      <c r="S844" s="40">
        <v>44378</v>
      </c>
      <c r="T844" s="37">
        <v>6</v>
      </c>
      <c r="U844" s="41" t="s">
        <v>83</v>
      </c>
      <c r="V844" s="110">
        <v>12600000</v>
      </c>
      <c r="W844" s="41"/>
      <c r="X844" s="73">
        <v>12600000</v>
      </c>
      <c r="Y844" s="37" t="s">
        <v>42</v>
      </c>
      <c r="Z844" s="37" t="s">
        <v>47</v>
      </c>
      <c r="AA844" s="122" t="s">
        <v>1522</v>
      </c>
      <c r="AB844" s="119"/>
      <c r="AC844" s="42" t="s">
        <v>49</v>
      </c>
      <c r="AD844" s="37" t="s">
        <v>1523</v>
      </c>
      <c r="AE844" s="41" t="s">
        <v>1344</v>
      </c>
      <c r="AF844" s="37" t="s">
        <v>76</v>
      </c>
    </row>
    <row r="845" spans="1:16371" ht="19.5" customHeight="1" x14ac:dyDescent="0.2">
      <c r="A845" s="116">
        <v>755</v>
      </c>
      <c r="B845" s="37" t="s">
        <v>33</v>
      </c>
      <c r="C845" s="37" t="s">
        <v>571</v>
      </c>
      <c r="D845" s="37" t="s">
        <v>572</v>
      </c>
      <c r="E845" s="37" t="s">
        <v>169</v>
      </c>
      <c r="F845" s="38" t="s">
        <v>608</v>
      </c>
      <c r="G845" s="37" t="s">
        <v>574</v>
      </c>
      <c r="H845" s="92">
        <v>12600000</v>
      </c>
      <c r="I845" s="38" t="s">
        <v>575</v>
      </c>
      <c r="J845" s="38" t="s">
        <v>584</v>
      </c>
      <c r="K845" s="37" t="s">
        <v>41</v>
      </c>
      <c r="L845" s="37" t="s">
        <v>80</v>
      </c>
      <c r="M845" s="37" t="s">
        <v>1457</v>
      </c>
      <c r="N845" s="37">
        <v>80111600</v>
      </c>
      <c r="O845" s="37" t="s">
        <v>1460</v>
      </c>
      <c r="P845" s="37" t="s">
        <v>1461</v>
      </c>
      <c r="Q845" s="40">
        <v>44362</v>
      </c>
      <c r="R845" s="40"/>
      <c r="S845" s="40">
        <v>44378</v>
      </c>
      <c r="T845" s="37">
        <v>6</v>
      </c>
      <c r="U845" s="41" t="s">
        <v>83</v>
      </c>
      <c r="V845" s="110">
        <v>12600000</v>
      </c>
      <c r="W845" s="41"/>
      <c r="X845" s="73">
        <v>12600000</v>
      </c>
      <c r="Y845" s="37" t="s">
        <v>42</v>
      </c>
      <c r="Z845" s="37" t="s">
        <v>47</v>
      </c>
      <c r="AA845" s="122" t="s">
        <v>1522</v>
      </c>
      <c r="AB845" s="119"/>
      <c r="AC845" s="42" t="s">
        <v>49</v>
      </c>
      <c r="AD845" s="37" t="s">
        <v>1523</v>
      </c>
      <c r="AE845" s="41" t="s">
        <v>1344</v>
      </c>
      <c r="AF845" s="37" t="s">
        <v>76</v>
      </c>
    </row>
    <row r="846" spans="1:16371" ht="19.5" customHeight="1" x14ac:dyDescent="0.2">
      <c r="A846" s="37">
        <v>756</v>
      </c>
      <c r="B846" s="37" t="s">
        <v>33</v>
      </c>
      <c r="C846" s="37" t="s">
        <v>571</v>
      </c>
      <c r="D846" s="37" t="s">
        <v>572</v>
      </c>
      <c r="E846" s="37" t="s">
        <v>169</v>
      </c>
      <c r="F846" s="38" t="s">
        <v>608</v>
      </c>
      <c r="G846" s="37" t="s">
        <v>574</v>
      </c>
      <c r="H846" s="92">
        <v>12600000</v>
      </c>
      <c r="I846" s="38" t="s">
        <v>575</v>
      </c>
      <c r="J846" s="38" t="s">
        <v>584</v>
      </c>
      <c r="K846" s="37" t="s">
        <v>41</v>
      </c>
      <c r="L846" s="37" t="s">
        <v>80</v>
      </c>
      <c r="M846" s="37" t="s">
        <v>1457</v>
      </c>
      <c r="N846" s="37">
        <v>80111600</v>
      </c>
      <c r="O846" s="37" t="s">
        <v>1460</v>
      </c>
      <c r="P846" s="37" t="s">
        <v>1461</v>
      </c>
      <c r="Q846" s="40">
        <v>44362</v>
      </c>
      <c r="R846" s="40"/>
      <c r="S846" s="40">
        <v>44378</v>
      </c>
      <c r="T846" s="37">
        <v>6</v>
      </c>
      <c r="U846" s="41" t="s">
        <v>83</v>
      </c>
      <c r="V846" s="110">
        <v>12600000</v>
      </c>
      <c r="W846" s="41"/>
      <c r="X846" s="73">
        <v>12600000</v>
      </c>
      <c r="Y846" s="37" t="s">
        <v>42</v>
      </c>
      <c r="Z846" s="37" t="s">
        <v>47</v>
      </c>
      <c r="AA846" s="122" t="s">
        <v>1522</v>
      </c>
      <c r="AB846" s="119"/>
      <c r="AC846" s="42" t="s">
        <v>49</v>
      </c>
      <c r="AD846" s="37" t="s">
        <v>1523</v>
      </c>
      <c r="AE846" s="41" t="s">
        <v>1344</v>
      </c>
      <c r="AF846" s="37" t="s">
        <v>76</v>
      </c>
    </row>
    <row r="847" spans="1:16371" ht="19.5" customHeight="1" x14ac:dyDescent="0.2">
      <c r="A847" s="116">
        <v>757</v>
      </c>
      <c r="B847" s="37" t="s">
        <v>33</v>
      </c>
      <c r="C847" s="37" t="s">
        <v>571</v>
      </c>
      <c r="D847" s="37" t="s">
        <v>572</v>
      </c>
      <c r="E847" s="37" t="s">
        <v>169</v>
      </c>
      <c r="F847" s="38" t="s">
        <v>608</v>
      </c>
      <c r="G847" s="37" t="s">
        <v>574</v>
      </c>
      <c r="H847" s="92">
        <v>12600000</v>
      </c>
      <c r="I847" s="38" t="s">
        <v>575</v>
      </c>
      <c r="J847" s="38" t="s">
        <v>584</v>
      </c>
      <c r="K847" s="37" t="s">
        <v>41</v>
      </c>
      <c r="L847" s="37" t="s">
        <v>80</v>
      </c>
      <c r="M847" s="37" t="s">
        <v>1457</v>
      </c>
      <c r="N847" s="37">
        <v>80111600</v>
      </c>
      <c r="O847" s="37" t="s">
        <v>1460</v>
      </c>
      <c r="P847" s="37" t="s">
        <v>1461</v>
      </c>
      <c r="Q847" s="40">
        <v>44362</v>
      </c>
      <c r="R847" s="40"/>
      <c r="S847" s="40">
        <v>44378</v>
      </c>
      <c r="T847" s="37">
        <v>6</v>
      </c>
      <c r="U847" s="41" t="s">
        <v>83</v>
      </c>
      <c r="V847" s="110">
        <v>12600000</v>
      </c>
      <c r="W847" s="41"/>
      <c r="X847" s="73">
        <v>12600000</v>
      </c>
      <c r="Y847" s="37" t="s">
        <v>42</v>
      </c>
      <c r="Z847" s="37" t="s">
        <v>47</v>
      </c>
      <c r="AA847" s="122" t="s">
        <v>1522</v>
      </c>
      <c r="AB847" s="119"/>
      <c r="AC847" s="42" t="s">
        <v>49</v>
      </c>
      <c r="AD847" s="37" t="s">
        <v>1523</v>
      </c>
      <c r="AE847" s="41" t="s">
        <v>1344</v>
      </c>
      <c r="AF847" s="37" t="s">
        <v>76</v>
      </c>
    </row>
    <row r="848" spans="1:16371" ht="19.5" customHeight="1" x14ac:dyDescent="0.2">
      <c r="A848" s="37">
        <v>758</v>
      </c>
      <c r="B848" s="37" t="s">
        <v>33</v>
      </c>
      <c r="C848" s="37" t="s">
        <v>571</v>
      </c>
      <c r="D848" s="37" t="s">
        <v>572</v>
      </c>
      <c r="E848" s="37" t="s">
        <v>169</v>
      </c>
      <c r="F848" s="38" t="s">
        <v>608</v>
      </c>
      <c r="G848" s="37" t="s">
        <v>574</v>
      </c>
      <c r="H848" s="92">
        <v>12600000</v>
      </c>
      <c r="I848" s="38" t="s">
        <v>575</v>
      </c>
      <c r="J848" s="38" t="s">
        <v>584</v>
      </c>
      <c r="K848" s="37" t="s">
        <v>41</v>
      </c>
      <c r="L848" s="37" t="s">
        <v>80</v>
      </c>
      <c r="M848" s="37" t="s">
        <v>1457</v>
      </c>
      <c r="N848" s="37">
        <v>80111600</v>
      </c>
      <c r="O848" s="37" t="s">
        <v>1460</v>
      </c>
      <c r="P848" s="37" t="s">
        <v>1461</v>
      </c>
      <c r="Q848" s="40">
        <v>44362</v>
      </c>
      <c r="R848" s="40"/>
      <c r="S848" s="40">
        <v>44378</v>
      </c>
      <c r="T848" s="37">
        <v>6</v>
      </c>
      <c r="U848" s="41" t="s">
        <v>83</v>
      </c>
      <c r="V848" s="110">
        <v>12600000</v>
      </c>
      <c r="W848" s="41"/>
      <c r="X848" s="73">
        <v>12600000</v>
      </c>
      <c r="Y848" s="37" t="s">
        <v>42</v>
      </c>
      <c r="Z848" s="37" t="s">
        <v>47</v>
      </c>
      <c r="AA848" s="122" t="s">
        <v>1522</v>
      </c>
      <c r="AB848" s="119"/>
      <c r="AC848" s="42" t="s">
        <v>49</v>
      </c>
      <c r="AD848" s="37" t="s">
        <v>1523</v>
      </c>
      <c r="AE848" s="41" t="s">
        <v>1344</v>
      </c>
      <c r="AF848" s="37" t="s">
        <v>76</v>
      </c>
    </row>
    <row r="849" spans="1:32" ht="19.5" customHeight="1" x14ac:dyDescent="0.2">
      <c r="A849" s="116">
        <v>759</v>
      </c>
      <c r="B849" s="37" t="s">
        <v>33</v>
      </c>
      <c r="C849" s="37" t="s">
        <v>571</v>
      </c>
      <c r="D849" s="37" t="s">
        <v>572</v>
      </c>
      <c r="E849" s="37" t="s">
        <v>169</v>
      </c>
      <c r="F849" s="38" t="s">
        <v>608</v>
      </c>
      <c r="G849" s="37" t="s">
        <v>574</v>
      </c>
      <c r="H849" s="92">
        <v>12600000</v>
      </c>
      <c r="I849" s="38" t="s">
        <v>575</v>
      </c>
      <c r="J849" s="38" t="s">
        <v>584</v>
      </c>
      <c r="K849" s="37" t="s">
        <v>41</v>
      </c>
      <c r="L849" s="37" t="s">
        <v>80</v>
      </c>
      <c r="M849" s="37" t="s">
        <v>1457</v>
      </c>
      <c r="N849" s="37">
        <v>80111600</v>
      </c>
      <c r="O849" s="37" t="s">
        <v>1460</v>
      </c>
      <c r="P849" s="37" t="s">
        <v>1461</v>
      </c>
      <c r="Q849" s="40">
        <v>44362</v>
      </c>
      <c r="R849" s="40"/>
      <c r="S849" s="40">
        <v>44378</v>
      </c>
      <c r="T849" s="37">
        <v>6</v>
      </c>
      <c r="U849" s="41" t="s">
        <v>83</v>
      </c>
      <c r="V849" s="110">
        <v>12600000</v>
      </c>
      <c r="W849" s="41"/>
      <c r="X849" s="73">
        <v>12600000</v>
      </c>
      <c r="Y849" s="37" t="s">
        <v>42</v>
      </c>
      <c r="Z849" s="37" t="s">
        <v>47</v>
      </c>
      <c r="AA849" s="122" t="s">
        <v>1522</v>
      </c>
      <c r="AB849" s="119"/>
      <c r="AC849" s="42" t="s">
        <v>49</v>
      </c>
      <c r="AD849" s="37" t="s">
        <v>1523</v>
      </c>
      <c r="AE849" s="41" t="s">
        <v>1344</v>
      </c>
      <c r="AF849" s="37" t="s">
        <v>76</v>
      </c>
    </row>
    <row r="850" spans="1:32" ht="19.5" customHeight="1" x14ac:dyDescent="0.2">
      <c r="A850" s="37">
        <v>760</v>
      </c>
      <c r="B850" s="37" t="s">
        <v>33</v>
      </c>
      <c r="C850" s="37" t="s">
        <v>571</v>
      </c>
      <c r="D850" s="37" t="s">
        <v>572</v>
      </c>
      <c r="E850" s="37" t="s">
        <v>169</v>
      </c>
      <c r="F850" s="38" t="s">
        <v>608</v>
      </c>
      <c r="G850" s="37" t="s">
        <v>574</v>
      </c>
      <c r="H850" s="92">
        <v>12600000</v>
      </c>
      <c r="I850" s="38" t="s">
        <v>575</v>
      </c>
      <c r="J850" s="38" t="s">
        <v>584</v>
      </c>
      <c r="K850" s="37" t="s">
        <v>41</v>
      </c>
      <c r="L850" s="37" t="s">
        <v>80</v>
      </c>
      <c r="M850" s="37" t="s">
        <v>1457</v>
      </c>
      <c r="N850" s="37">
        <v>80111600</v>
      </c>
      <c r="O850" s="37" t="s">
        <v>1460</v>
      </c>
      <c r="P850" s="37" t="s">
        <v>1461</v>
      </c>
      <c r="Q850" s="40">
        <v>44362</v>
      </c>
      <c r="R850" s="40"/>
      <c r="S850" s="40">
        <v>44378</v>
      </c>
      <c r="T850" s="37">
        <v>6</v>
      </c>
      <c r="U850" s="41" t="s">
        <v>83</v>
      </c>
      <c r="V850" s="110">
        <v>12600000</v>
      </c>
      <c r="W850" s="41"/>
      <c r="X850" s="73">
        <v>12600000</v>
      </c>
      <c r="Y850" s="37" t="s">
        <v>42</v>
      </c>
      <c r="Z850" s="37" t="s">
        <v>47</v>
      </c>
      <c r="AA850" s="122" t="s">
        <v>1522</v>
      </c>
      <c r="AB850" s="119"/>
      <c r="AC850" s="42" t="s">
        <v>49</v>
      </c>
      <c r="AD850" s="37" t="s">
        <v>1523</v>
      </c>
      <c r="AE850" s="41" t="s">
        <v>1344</v>
      </c>
      <c r="AF850" s="37" t="s">
        <v>76</v>
      </c>
    </row>
    <row r="851" spans="1:32" ht="19.5" customHeight="1" x14ac:dyDescent="0.2">
      <c r="A851" s="116">
        <v>761</v>
      </c>
      <c r="B851" s="37" t="s">
        <v>33</v>
      </c>
      <c r="C851" s="37" t="s">
        <v>571</v>
      </c>
      <c r="D851" s="37" t="s">
        <v>572</v>
      </c>
      <c r="E851" s="37" t="s">
        <v>169</v>
      </c>
      <c r="F851" s="38" t="s">
        <v>608</v>
      </c>
      <c r="G851" s="37" t="s">
        <v>574</v>
      </c>
      <c r="H851" s="92">
        <v>12600000</v>
      </c>
      <c r="I851" s="38" t="s">
        <v>575</v>
      </c>
      <c r="J851" s="38" t="s">
        <v>584</v>
      </c>
      <c r="K851" s="37" t="s">
        <v>41</v>
      </c>
      <c r="L851" s="37" t="s">
        <v>80</v>
      </c>
      <c r="M851" s="37" t="s">
        <v>1457</v>
      </c>
      <c r="N851" s="37">
        <v>80111600</v>
      </c>
      <c r="O851" s="37" t="s">
        <v>1460</v>
      </c>
      <c r="P851" s="37" t="s">
        <v>1461</v>
      </c>
      <c r="Q851" s="40">
        <v>44362</v>
      </c>
      <c r="R851" s="40"/>
      <c r="S851" s="40">
        <v>44378</v>
      </c>
      <c r="T851" s="37">
        <v>6</v>
      </c>
      <c r="U851" s="41" t="s">
        <v>83</v>
      </c>
      <c r="V851" s="110">
        <v>12600000</v>
      </c>
      <c r="W851" s="41"/>
      <c r="X851" s="73">
        <v>12600000</v>
      </c>
      <c r="Y851" s="37" t="s">
        <v>42</v>
      </c>
      <c r="Z851" s="37" t="s">
        <v>47</v>
      </c>
      <c r="AA851" s="122" t="s">
        <v>1522</v>
      </c>
      <c r="AB851" s="119"/>
      <c r="AC851" s="42" t="s">
        <v>49</v>
      </c>
      <c r="AD851" s="37" t="s">
        <v>1523</v>
      </c>
      <c r="AE851" s="41" t="s">
        <v>1344</v>
      </c>
      <c r="AF851" s="37" t="s">
        <v>76</v>
      </c>
    </row>
    <row r="852" spans="1:32" ht="19.5" customHeight="1" x14ac:dyDescent="0.2">
      <c r="A852" s="37">
        <v>762</v>
      </c>
      <c r="B852" s="37" t="s">
        <v>33</v>
      </c>
      <c r="C852" s="37" t="s">
        <v>571</v>
      </c>
      <c r="D852" s="37" t="s">
        <v>572</v>
      </c>
      <c r="E852" s="37" t="s">
        <v>169</v>
      </c>
      <c r="F852" s="38" t="s">
        <v>608</v>
      </c>
      <c r="G852" s="37" t="s">
        <v>574</v>
      </c>
      <c r="H852" s="92">
        <v>12600000</v>
      </c>
      <c r="I852" s="38" t="s">
        <v>575</v>
      </c>
      <c r="J852" s="38" t="s">
        <v>584</v>
      </c>
      <c r="K852" s="37" t="s">
        <v>41</v>
      </c>
      <c r="L852" s="37" t="s">
        <v>80</v>
      </c>
      <c r="M852" s="37" t="s">
        <v>1457</v>
      </c>
      <c r="N852" s="37">
        <v>80111600</v>
      </c>
      <c r="O852" s="37" t="s">
        <v>1460</v>
      </c>
      <c r="P852" s="37" t="s">
        <v>1461</v>
      </c>
      <c r="Q852" s="40">
        <v>44362</v>
      </c>
      <c r="R852" s="40"/>
      <c r="S852" s="40">
        <v>44378</v>
      </c>
      <c r="T852" s="37">
        <v>6</v>
      </c>
      <c r="U852" s="41" t="s">
        <v>83</v>
      </c>
      <c r="V852" s="110">
        <v>12600000</v>
      </c>
      <c r="W852" s="41"/>
      <c r="X852" s="73">
        <v>12600000</v>
      </c>
      <c r="Y852" s="37" t="s">
        <v>42</v>
      </c>
      <c r="Z852" s="37" t="s">
        <v>47</v>
      </c>
      <c r="AA852" s="122" t="s">
        <v>1522</v>
      </c>
      <c r="AB852" s="119"/>
      <c r="AC852" s="42" t="s">
        <v>49</v>
      </c>
      <c r="AD852" s="37" t="s">
        <v>1523</v>
      </c>
      <c r="AE852" s="41" t="s">
        <v>1344</v>
      </c>
      <c r="AF852" s="37" t="s">
        <v>76</v>
      </c>
    </row>
    <row r="853" spans="1:32" ht="19.5" customHeight="1" x14ac:dyDescent="0.2">
      <c r="A853" s="116">
        <v>763</v>
      </c>
      <c r="B853" s="37" t="s">
        <v>33</v>
      </c>
      <c r="C853" s="37" t="s">
        <v>571</v>
      </c>
      <c r="D853" s="37" t="s">
        <v>572</v>
      </c>
      <c r="E853" s="37" t="s">
        <v>169</v>
      </c>
      <c r="F853" s="38" t="s">
        <v>608</v>
      </c>
      <c r="G853" s="37" t="s">
        <v>574</v>
      </c>
      <c r="H853" s="92">
        <v>12600000</v>
      </c>
      <c r="I853" s="38" t="s">
        <v>575</v>
      </c>
      <c r="J853" s="38" t="s">
        <v>584</v>
      </c>
      <c r="K853" s="37" t="s">
        <v>41</v>
      </c>
      <c r="L853" s="37" t="s">
        <v>80</v>
      </c>
      <c r="M853" s="37" t="s">
        <v>1457</v>
      </c>
      <c r="N853" s="37">
        <v>80111600</v>
      </c>
      <c r="O853" s="37" t="s">
        <v>1460</v>
      </c>
      <c r="P853" s="37" t="s">
        <v>1461</v>
      </c>
      <c r="Q853" s="40">
        <v>44362</v>
      </c>
      <c r="R853" s="40"/>
      <c r="S853" s="40">
        <v>44378</v>
      </c>
      <c r="T853" s="37">
        <v>6</v>
      </c>
      <c r="U853" s="41" t="s">
        <v>83</v>
      </c>
      <c r="V853" s="110">
        <v>12600000</v>
      </c>
      <c r="W853" s="41"/>
      <c r="X853" s="73">
        <v>12600000</v>
      </c>
      <c r="Y853" s="37" t="s">
        <v>42</v>
      </c>
      <c r="Z853" s="37" t="s">
        <v>47</v>
      </c>
      <c r="AA853" s="122" t="s">
        <v>1522</v>
      </c>
      <c r="AB853" s="119"/>
      <c r="AC853" s="42" t="s">
        <v>49</v>
      </c>
      <c r="AD853" s="37" t="s">
        <v>1523</v>
      </c>
      <c r="AE853" s="41" t="s">
        <v>1344</v>
      </c>
      <c r="AF853" s="37" t="s">
        <v>76</v>
      </c>
    </row>
    <row r="854" spans="1:32" ht="19.5" customHeight="1" x14ac:dyDescent="0.2">
      <c r="A854" s="37">
        <v>764</v>
      </c>
      <c r="B854" s="37" t="s">
        <v>33</v>
      </c>
      <c r="C854" s="37" t="s">
        <v>571</v>
      </c>
      <c r="D854" s="37" t="s">
        <v>572</v>
      </c>
      <c r="E854" s="37" t="s">
        <v>169</v>
      </c>
      <c r="F854" s="38" t="s">
        <v>608</v>
      </c>
      <c r="G854" s="37" t="s">
        <v>574</v>
      </c>
      <c r="H854" s="92">
        <v>12600000</v>
      </c>
      <c r="I854" s="38" t="s">
        <v>575</v>
      </c>
      <c r="J854" s="38" t="s">
        <v>584</v>
      </c>
      <c r="K854" s="37" t="s">
        <v>41</v>
      </c>
      <c r="L854" s="37" t="s">
        <v>80</v>
      </c>
      <c r="M854" s="37" t="s">
        <v>1457</v>
      </c>
      <c r="N854" s="37">
        <v>80111600</v>
      </c>
      <c r="O854" s="37" t="s">
        <v>1460</v>
      </c>
      <c r="P854" s="37" t="s">
        <v>1461</v>
      </c>
      <c r="Q854" s="40">
        <v>44362</v>
      </c>
      <c r="R854" s="40"/>
      <c r="S854" s="40">
        <v>44378</v>
      </c>
      <c r="T854" s="37">
        <v>6</v>
      </c>
      <c r="U854" s="41" t="s">
        <v>83</v>
      </c>
      <c r="V854" s="110">
        <v>12600000</v>
      </c>
      <c r="W854" s="41"/>
      <c r="X854" s="73">
        <v>12600000</v>
      </c>
      <c r="Y854" s="37" t="s">
        <v>42</v>
      </c>
      <c r="Z854" s="37" t="s">
        <v>47</v>
      </c>
      <c r="AA854" s="122" t="s">
        <v>1522</v>
      </c>
      <c r="AB854" s="119"/>
      <c r="AC854" s="42" t="s">
        <v>49</v>
      </c>
      <c r="AD854" s="37" t="s">
        <v>1523</v>
      </c>
      <c r="AE854" s="41" t="s">
        <v>1344</v>
      </c>
      <c r="AF854" s="37" t="s">
        <v>76</v>
      </c>
    </row>
    <row r="855" spans="1:32" ht="19.5" customHeight="1" x14ac:dyDescent="0.2">
      <c r="A855" s="116">
        <v>765</v>
      </c>
      <c r="B855" s="37" t="s">
        <v>33</v>
      </c>
      <c r="C855" s="37" t="s">
        <v>571</v>
      </c>
      <c r="D855" s="37" t="s">
        <v>572</v>
      </c>
      <c r="E855" s="37" t="s">
        <v>169</v>
      </c>
      <c r="F855" s="38" t="s">
        <v>608</v>
      </c>
      <c r="G855" s="37" t="s">
        <v>574</v>
      </c>
      <c r="H855" s="92">
        <v>12600000</v>
      </c>
      <c r="I855" s="38" t="s">
        <v>575</v>
      </c>
      <c r="J855" s="38" t="s">
        <v>584</v>
      </c>
      <c r="K855" s="37" t="s">
        <v>41</v>
      </c>
      <c r="L855" s="37" t="s">
        <v>80</v>
      </c>
      <c r="M855" s="37" t="s">
        <v>1457</v>
      </c>
      <c r="N855" s="37">
        <v>80111600</v>
      </c>
      <c r="O855" s="37" t="s">
        <v>1460</v>
      </c>
      <c r="P855" s="37" t="s">
        <v>1461</v>
      </c>
      <c r="Q855" s="40">
        <v>44362</v>
      </c>
      <c r="R855" s="40"/>
      <c r="S855" s="40">
        <v>44378</v>
      </c>
      <c r="T855" s="37">
        <v>6</v>
      </c>
      <c r="U855" s="41" t="s">
        <v>83</v>
      </c>
      <c r="V855" s="110">
        <v>12600000</v>
      </c>
      <c r="W855" s="41"/>
      <c r="X855" s="73">
        <v>12600000</v>
      </c>
      <c r="Y855" s="37" t="s">
        <v>42</v>
      </c>
      <c r="Z855" s="37" t="s">
        <v>47</v>
      </c>
      <c r="AA855" s="122" t="s">
        <v>1522</v>
      </c>
      <c r="AB855" s="119"/>
      <c r="AC855" s="42" t="s">
        <v>49</v>
      </c>
      <c r="AD855" s="37" t="s">
        <v>1523</v>
      </c>
      <c r="AE855" s="41" t="s">
        <v>1344</v>
      </c>
      <c r="AF855" s="37" t="s">
        <v>76</v>
      </c>
    </row>
    <row r="856" spans="1:32" ht="19.5" customHeight="1" x14ac:dyDescent="0.2">
      <c r="A856" s="37">
        <v>766</v>
      </c>
      <c r="B856" s="37" t="s">
        <v>33</v>
      </c>
      <c r="C856" s="37" t="s">
        <v>571</v>
      </c>
      <c r="D856" s="37" t="s">
        <v>572</v>
      </c>
      <c r="E856" s="37" t="s">
        <v>169</v>
      </c>
      <c r="F856" s="38" t="s">
        <v>608</v>
      </c>
      <c r="G856" s="37" t="s">
        <v>574</v>
      </c>
      <c r="H856" s="92">
        <v>12600000</v>
      </c>
      <c r="I856" s="38" t="s">
        <v>575</v>
      </c>
      <c r="J856" s="38" t="s">
        <v>584</v>
      </c>
      <c r="K856" s="37" t="s">
        <v>41</v>
      </c>
      <c r="L856" s="37" t="s">
        <v>80</v>
      </c>
      <c r="M856" s="37" t="s">
        <v>1457</v>
      </c>
      <c r="N856" s="37">
        <v>80111600</v>
      </c>
      <c r="O856" s="37" t="s">
        <v>1460</v>
      </c>
      <c r="P856" s="37" t="s">
        <v>1461</v>
      </c>
      <c r="Q856" s="40">
        <v>44362</v>
      </c>
      <c r="R856" s="40"/>
      <c r="S856" s="40">
        <v>44378</v>
      </c>
      <c r="T856" s="37">
        <v>6</v>
      </c>
      <c r="U856" s="41" t="s">
        <v>83</v>
      </c>
      <c r="V856" s="110">
        <v>12600000</v>
      </c>
      <c r="W856" s="41"/>
      <c r="X856" s="73">
        <v>12600000</v>
      </c>
      <c r="Y856" s="37" t="s">
        <v>42</v>
      </c>
      <c r="Z856" s="37" t="s">
        <v>47</v>
      </c>
      <c r="AA856" s="122" t="s">
        <v>1522</v>
      </c>
      <c r="AB856" s="119"/>
      <c r="AC856" s="42" t="s">
        <v>49</v>
      </c>
      <c r="AD856" s="37" t="s">
        <v>1523</v>
      </c>
      <c r="AE856" s="41" t="s">
        <v>1344</v>
      </c>
      <c r="AF856" s="37" t="s">
        <v>76</v>
      </c>
    </row>
    <row r="857" spans="1:32" ht="19.5" customHeight="1" x14ac:dyDescent="0.2">
      <c r="A857" s="116">
        <v>767</v>
      </c>
      <c r="B857" s="37" t="s">
        <v>33</v>
      </c>
      <c r="C857" s="37" t="s">
        <v>571</v>
      </c>
      <c r="D857" s="37" t="s">
        <v>572</v>
      </c>
      <c r="E857" s="37" t="s">
        <v>169</v>
      </c>
      <c r="F857" s="38" t="s">
        <v>608</v>
      </c>
      <c r="G857" s="37" t="s">
        <v>574</v>
      </c>
      <c r="H857" s="92">
        <v>12600000</v>
      </c>
      <c r="I857" s="38" t="s">
        <v>575</v>
      </c>
      <c r="J857" s="38" t="s">
        <v>584</v>
      </c>
      <c r="K857" s="37" t="s">
        <v>41</v>
      </c>
      <c r="L857" s="37" t="s">
        <v>80</v>
      </c>
      <c r="M857" s="37" t="s">
        <v>1457</v>
      </c>
      <c r="N857" s="37">
        <v>80111600</v>
      </c>
      <c r="O857" s="37" t="s">
        <v>1460</v>
      </c>
      <c r="P857" s="37" t="s">
        <v>1461</v>
      </c>
      <c r="Q857" s="40">
        <v>44362</v>
      </c>
      <c r="R857" s="40"/>
      <c r="S857" s="40">
        <v>44378</v>
      </c>
      <c r="T857" s="37">
        <v>6</v>
      </c>
      <c r="U857" s="41" t="s">
        <v>83</v>
      </c>
      <c r="V857" s="110">
        <v>12600000</v>
      </c>
      <c r="W857" s="41"/>
      <c r="X857" s="73">
        <v>12600000</v>
      </c>
      <c r="Y857" s="37" t="s">
        <v>42</v>
      </c>
      <c r="Z857" s="37" t="s">
        <v>47</v>
      </c>
      <c r="AA857" s="122" t="s">
        <v>1522</v>
      </c>
      <c r="AB857" s="119"/>
      <c r="AC857" s="42" t="s">
        <v>49</v>
      </c>
      <c r="AD857" s="37" t="s">
        <v>1523</v>
      </c>
      <c r="AE857" s="41" t="s">
        <v>1344</v>
      </c>
      <c r="AF857" s="37" t="s">
        <v>76</v>
      </c>
    </row>
    <row r="858" spans="1:32" ht="19.5" customHeight="1" x14ac:dyDescent="0.2">
      <c r="A858" s="37">
        <v>768</v>
      </c>
      <c r="B858" s="37" t="s">
        <v>33</v>
      </c>
      <c r="C858" s="37" t="s">
        <v>571</v>
      </c>
      <c r="D858" s="37" t="s">
        <v>572</v>
      </c>
      <c r="E858" s="37" t="s">
        <v>169</v>
      </c>
      <c r="F858" s="38" t="s">
        <v>608</v>
      </c>
      <c r="G858" s="37" t="s">
        <v>574</v>
      </c>
      <c r="H858" s="92">
        <v>12600000</v>
      </c>
      <c r="I858" s="38" t="s">
        <v>575</v>
      </c>
      <c r="J858" s="38" t="s">
        <v>584</v>
      </c>
      <c r="K858" s="37" t="s">
        <v>41</v>
      </c>
      <c r="L858" s="37" t="s">
        <v>80</v>
      </c>
      <c r="M858" s="37" t="s">
        <v>1457</v>
      </c>
      <c r="N858" s="37">
        <v>80111600</v>
      </c>
      <c r="O858" s="37" t="s">
        <v>1460</v>
      </c>
      <c r="P858" s="37" t="s">
        <v>1461</v>
      </c>
      <c r="Q858" s="40">
        <v>44362</v>
      </c>
      <c r="R858" s="40"/>
      <c r="S858" s="40">
        <v>44378</v>
      </c>
      <c r="T858" s="37">
        <v>6</v>
      </c>
      <c r="U858" s="41" t="s">
        <v>83</v>
      </c>
      <c r="V858" s="110">
        <v>12600000</v>
      </c>
      <c r="W858" s="41"/>
      <c r="X858" s="73">
        <v>12600000</v>
      </c>
      <c r="Y858" s="37" t="s">
        <v>42</v>
      </c>
      <c r="Z858" s="37" t="s">
        <v>47</v>
      </c>
      <c r="AA858" s="122" t="s">
        <v>1522</v>
      </c>
      <c r="AB858" s="119"/>
      <c r="AC858" s="42" t="s">
        <v>49</v>
      </c>
      <c r="AD858" s="37" t="s">
        <v>1523</v>
      </c>
      <c r="AE858" s="41" t="s">
        <v>1344</v>
      </c>
      <c r="AF858" s="37" t="s">
        <v>76</v>
      </c>
    </row>
    <row r="859" spans="1:32" ht="19.5" customHeight="1" x14ac:dyDescent="0.2">
      <c r="A859" s="116">
        <v>736</v>
      </c>
      <c r="B859" s="37" t="s">
        <v>33</v>
      </c>
      <c r="C859" s="37" t="s">
        <v>34</v>
      </c>
      <c r="D859" s="142" t="s">
        <v>35</v>
      </c>
      <c r="E859" s="37" t="s">
        <v>36</v>
      </c>
      <c r="F859" s="142" t="s">
        <v>58</v>
      </c>
      <c r="G859" s="143" t="s">
        <v>38</v>
      </c>
      <c r="H859" s="191">
        <v>352267760</v>
      </c>
      <c r="I859" s="192"/>
      <c r="J859" s="161"/>
      <c r="K859" s="37"/>
      <c r="L859" s="37"/>
      <c r="M859" s="37"/>
      <c r="N859" s="142" t="s">
        <v>1462</v>
      </c>
      <c r="O859" s="38" t="s">
        <v>1463</v>
      </c>
      <c r="P859" s="142" t="s">
        <v>1283</v>
      </c>
      <c r="Q859" s="40">
        <v>44354</v>
      </c>
      <c r="R859" s="40"/>
      <c r="S859" s="40">
        <v>44440</v>
      </c>
      <c r="T859" s="37" t="s">
        <v>1464</v>
      </c>
      <c r="U859" s="37" t="s">
        <v>1283</v>
      </c>
      <c r="V859" s="193">
        <f>+H859</f>
        <v>352267760</v>
      </c>
      <c r="W859" s="194">
        <v>0</v>
      </c>
      <c r="X859" s="198">
        <f>+V859</f>
        <v>352267760</v>
      </c>
      <c r="Y859" s="38" t="s">
        <v>47</v>
      </c>
      <c r="Z859" s="38" t="s">
        <v>47</v>
      </c>
      <c r="AA859" s="122" t="s">
        <v>1522</v>
      </c>
      <c r="AB859" s="119"/>
      <c r="AC859" s="220"/>
      <c r="AD859" s="221"/>
      <c r="AE859" s="222"/>
      <c r="AF859" s="222" t="s">
        <v>52</v>
      </c>
    </row>
    <row r="860" spans="1:32" ht="19.5" customHeight="1" x14ac:dyDescent="0.2">
      <c r="A860" s="37">
        <v>737</v>
      </c>
      <c r="B860" s="37" t="s">
        <v>33</v>
      </c>
      <c r="C860" s="37" t="s">
        <v>34</v>
      </c>
      <c r="D860" s="142" t="s">
        <v>35</v>
      </c>
      <c r="E860" s="37" t="s">
        <v>36</v>
      </c>
      <c r="F860" s="142" t="s">
        <v>58</v>
      </c>
      <c r="G860" s="143" t="s">
        <v>38</v>
      </c>
      <c r="H860" s="191">
        <v>52840164</v>
      </c>
      <c r="I860" s="223"/>
      <c r="J860" s="224"/>
      <c r="K860" s="221"/>
      <c r="L860" s="221"/>
      <c r="M860" s="221"/>
      <c r="N860" s="142" t="s">
        <v>1420</v>
      </c>
      <c r="O860" s="38" t="s">
        <v>1465</v>
      </c>
      <c r="P860" s="142" t="s">
        <v>70</v>
      </c>
      <c r="Q860" s="40">
        <v>44348</v>
      </c>
      <c r="R860" s="40"/>
      <c r="S860" s="40">
        <v>44440</v>
      </c>
      <c r="T860" s="37" t="s">
        <v>1464</v>
      </c>
      <c r="U860" s="37" t="s">
        <v>70</v>
      </c>
      <c r="V860" s="193">
        <v>52840164</v>
      </c>
      <c r="W860" s="194"/>
      <c r="X860" s="198">
        <v>52840164</v>
      </c>
      <c r="Y860" s="38" t="s">
        <v>47</v>
      </c>
      <c r="Z860" s="38" t="s">
        <v>47</v>
      </c>
      <c r="AA860" s="122" t="s">
        <v>1522</v>
      </c>
      <c r="AB860" s="119"/>
      <c r="AC860" s="220"/>
      <c r="AD860" s="221"/>
      <c r="AE860" s="41" t="s">
        <v>1535</v>
      </c>
      <c r="AF860" s="222" t="s">
        <v>52</v>
      </c>
    </row>
    <row r="861" spans="1:32" ht="19.5" customHeight="1" x14ac:dyDescent="0.2">
      <c r="A861" s="116">
        <v>738</v>
      </c>
      <c r="B861" s="37" t="s">
        <v>33</v>
      </c>
      <c r="C861" s="37" t="s">
        <v>77</v>
      </c>
      <c r="D861" s="142" t="s">
        <v>35</v>
      </c>
      <c r="E861" s="37" t="s">
        <v>36</v>
      </c>
      <c r="F861" s="142" t="s">
        <v>78</v>
      </c>
      <c r="G861" s="143" t="s">
        <v>38</v>
      </c>
      <c r="H861" s="191">
        <v>116086879</v>
      </c>
      <c r="I861" s="223"/>
      <c r="J861" s="224"/>
      <c r="K861" s="221"/>
      <c r="L861" s="221"/>
      <c r="M861" s="221"/>
      <c r="N861" s="142" t="s">
        <v>1466</v>
      </c>
      <c r="O861" s="38" t="s">
        <v>1467</v>
      </c>
      <c r="P861" s="142" t="s">
        <v>1468</v>
      </c>
      <c r="Q861" s="40">
        <v>44362</v>
      </c>
      <c r="R861" s="40"/>
      <c r="S861" s="40">
        <v>44409</v>
      </c>
      <c r="T861" s="37">
        <v>4</v>
      </c>
      <c r="U861" s="37" t="s">
        <v>1468</v>
      </c>
      <c r="V861" s="193">
        <v>116086879</v>
      </c>
      <c r="W861" s="194">
        <v>0</v>
      </c>
      <c r="X861" s="198">
        <f>116086879+15845221</f>
        <v>131932100</v>
      </c>
      <c r="Y861" s="38" t="s">
        <v>47</v>
      </c>
      <c r="Z861" s="38" t="s">
        <v>47</v>
      </c>
      <c r="AA861" s="122" t="s">
        <v>1522</v>
      </c>
      <c r="AB861" s="119" t="s">
        <v>47</v>
      </c>
      <c r="AC861" s="42" t="s">
        <v>49</v>
      </c>
      <c r="AD861" s="37" t="s">
        <v>1523</v>
      </c>
      <c r="AE861" s="222"/>
      <c r="AF861" s="222" t="s">
        <v>52</v>
      </c>
    </row>
    <row r="862" spans="1:32" ht="19.5" customHeight="1" x14ac:dyDescent="0.2">
      <c r="A862" s="37">
        <v>739</v>
      </c>
      <c r="B862" s="37" t="s">
        <v>33</v>
      </c>
      <c r="C862" s="37" t="s">
        <v>77</v>
      </c>
      <c r="D862" s="142" t="s">
        <v>35</v>
      </c>
      <c r="E862" s="37" t="s">
        <v>36</v>
      </c>
      <c r="F862" s="142" t="s">
        <v>78</v>
      </c>
      <c r="G862" s="143" t="s">
        <v>38</v>
      </c>
      <c r="H862" s="191">
        <f>8200000*3</f>
        <v>24600000</v>
      </c>
      <c r="I862" s="192" t="s">
        <v>54</v>
      </c>
      <c r="J862" s="161" t="s">
        <v>79</v>
      </c>
      <c r="K862" s="37" t="s">
        <v>41</v>
      </c>
      <c r="L862" s="37" t="s">
        <v>80</v>
      </c>
      <c r="M862" s="37"/>
      <c r="N862" s="142">
        <v>80111600</v>
      </c>
      <c r="O862" s="38" t="s">
        <v>1469</v>
      </c>
      <c r="P862" s="142" t="s">
        <v>82</v>
      </c>
      <c r="Q862" s="40">
        <v>44362</v>
      </c>
      <c r="R862" s="40"/>
      <c r="S862" s="40">
        <v>44378</v>
      </c>
      <c r="T862" s="37">
        <v>3</v>
      </c>
      <c r="U862" s="37" t="s">
        <v>1295</v>
      </c>
      <c r="V862" s="193">
        <f>8200000*3</f>
        <v>24600000</v>
      </c>
      <c r="W862" s="194"/>
      <c r="X862" s="198">
        <f>8200000*3</f>
        <v>24600000</v>
      </c>
      <c r="Y862" s="38" t="s">
        <v>47</v>
      </c>
      <c r="Z862" s="38" t="s">
        <v>47</v>
      </c>
      <c r="AA862" s="122" t="s">
        <v>1522</v>
      </c>
      <c r="AB862" s="199"/>
      <c r="AC862" s="42"/>
      <c r="AD862" s="37"/>
      <c r="AE862" s="41"/>
      <c r="AF862" s="158" t="s">
        <v>76</v>
      </c>
    </row>
    <row r="863" spans="1:32" ht="19.5" customHeight="1" x14ac:dyDescent="0.2">
      <c r="A863" s="116">
        <v>740</v>
      </c>
      <c r="B863" s="37" t="s">
        <v>354</v>
      </c>
      <c r="C863" s="37"/>
      <c r="D863" s="142" t="s">
        <v>35</v>
      </c>
      <c r="E863" s="37" t="s">
        <v>169</v>
      </c>
      <c r="F863" s="142" t="s">
        <v>170</v>
      </c>
      <c r="G863" s="143" t="s">
        <v>38</v>
      </c>
      <c r="H863" s="191">
        <v>1201900</v>
      </c>
      <c r="I863" s="192"/>
      <c r="J863" s="161"/>
      <c r="K863" s="37"/>
      <c r="L863" s="37"/>
      <c r="M863" s="37"/>
      <c r="N863" s="142" t="s">
        <v>1470</v>
      </c>
      <c r="O863" s="37" t="s">
        <v>1471</v>
      </c>
      <c r="P863" s="142" t="s">
        <v>1481</v>
      </c>
      <c r="Q863" s="40">
        <v>44356</v>
      </c>
      <c r="R863" s="40"/>
      <c r="S863" s="40">
        <v>44410</v>
      </c>
      <c r="T863" s="37">
        <v>6</v>
      </c>
      <c r="U863" s="37" t="s">
        <v>1295</v>
      </c>
      <c r="V863" s="193">
        <v>1201900</v>
      </c>
      <c r="W863" s="194"/>
      <c r="X863" s="198">
        <v>1201900</v>
      </c>
      <c r="Y863" s="38" t="s">
        <v>42</v>
      </c>
      <c r="Z863" s="38" t="s">
        <v>47</v>
      </c>
      <c r="AA863" s="122"/>
      <c r="AB863" s="119"/>
      <c r="AC863" s="169"/>
      <c r="AD863" s="141"/>
      <c r="AE863" s="195"/>
      <c r="AF863" s="158" t="s">
        <v>76</v>
      </c>
    </row>
    <row r="864" spans="1:32" customFormat="1" ht="19.5" customHeight="1" x14ac:dyDescent="0.25">
      <c r="A864" s="37">
        <v>747</v>
      </c>
      <c r="B864" s="37" t="s">
        <v>33</v>
      </c>
      <c r="C864" s="37" t="s">
        <v>781</v>
      </c>
      <c r="D864" s="37" t="s">
        <v>782</v>
      </c>
      <c r="E864" s="37" t="s">
        <v>169</v>
      </c>
      <c r="F864" s="37" t="s">
        <v>794</v>
      </c>
      <c r="G864" s="38" t="s">
        <v>783</v>
      </c>
      <c r="H864" s="92">
        <v>400000000</v>
      </c>
      <c r="I864" s="38" t="s">
        <v>795</v>
      </c>
      <c r="J864" s="38" t="s">
        <v>796</v>
      </c>
      <c r="K864" s="37" t="s">
        <v>41</v>
      </c>
      <c r="L864" s="73" t="s">
        <v>80</v>
      </c>
      <c r="M864" s="37" t="s">
        <v>786</v>
      </c>
      <c r="N864" s="37" t="s">
        <v>797</v>
      </c>
      <c r="O864" s="38" t="s">
        <v>798</v>
      </c>
      <c r="P864" s="37"/>
      <c r="Q864" s="40">
        <v>44372</v>
      </c>
      <c r="R864" s="40"/>
      <c r="S864" s="40">
        <v>44372</v>
      </c>
      <c r="T864" s="37">
        <v>5</v>
      </c>
      <c r="U864" s="41" t="s">
        <v>1433</v>
      </c>
      <c r="V864" s="110">
        <v>500000000</v>
      </c>
      <c r="W864" s="41"/>
      <c r="X864" s="73">
        <v>500000000</v>
      </c>
      <c r="Y864" s="73" t="s">
        <v>42</v>
      </c>
      <c r="Z864" s="37" t="s">
        <v>42</v>
      </c>
      <c r="AA864" s="38" t="s">
        <v>48</v>
      </c>
      <c r="AB864" s="37"/>
      <c r="AC864" s="42" t="s">
        <v>799</v>
      </c>
      <c r="AD864" s="37" t="s">
        <v>793</v>
      </c>
      <c r="AE864" s="37" t="s">
        <v>1532</v>
      </c>
      <c r="AF864" s="37" t="s">
        <v>76</v>
      </c>
    </row>
    <row r="865" spans="1:47 16345:16355" customFormat="1" ht="19.5" customHeight="1" x14ac:dyDescent="0.25">
      <c r="A865" s="116">
        <v>743</v>
      </c>
      <c r="B865" s="37" t="s">
        <v>33</v>
      </c>
      <c r="C865" s="37" t="s">
        <v>781</v>
      </c>
      <c r="D865" s="37" t="s">
        <v>782</v>
      </c>
      <c r="E865" s="37" t="s">
        <v>169</v>
      </c>
      <c r="F865" s="37" t="s">
        <v>794</v>
      </c>
      <c r="G865" s="38" t="s">
        <v>783</v>
      </c>
      <c r="H865" s="92">
        <v>47000000</v>
      </c>
      <c r="I865" s="38" t="s">
        <v>788</v>
      </c>
      <c r="J865" s="38" t="s">
        <v>890</v>
      </c>
      <c r="K865" s="37" t="s">
        <v>41</v>
      </c>
      <c r="L865" s="73" t="s">
        <v>80</v>
      </c>
      <c r="M865" s="37" t="s">
        <v>891</v>
      </c>
      <c r="N865" s="37">
        <v>80111600</v>
      </c>
      <c r="O865" s="38" t="s">
        <v>887</v>
      </c>
      <c r="P865" s="37"/>
      <c r="Q865" s="40">
        <v>44218</v>
      </c>
      <c r="R865" s="40"/>
      <c r="S865" s="40">
        <v>44218</v>
      </c>
      <c r="T865" s="37">
        <v>10</v>
      </c>
      <c r="U865" s="41" t="s">
        <v>83</v>
      </c>
      <c r="V865" s="110">
        <v>47000000</v>
      </c>
      <c r="W865" s="41">
        <v>4700000</v>
      </c>
      <c r="X865" s="73">
        <v>28200000</v>
      </c>
      <c r="Y865" s="73" t="s">
        <v>42</v>
      </c>
      <c r="Z865" s="37" t="s">
        <v>42</v>
      </c>
      <c r="AA865" s="38" t="s">
        <v>48</v>
      </c>
      <c r="AB865" s="37"/>
      <c r="AC865" s="42" t="s">
        <v>799</v>
      </c>
      <c r="AD865" s="37" t="s">
        <v>793</v>
      </c>
      <c r="AE865" s="41" t="s">
        <v>1344</v>
      </c>
      <c r="AF865" s="37" t="s">
        <v>76</v>
      </c>
    </row>
    <row r="866" spans="1:47 16345:16355" customFormat="1" ht="19.5" customHeight="1" x14ac:dyDescent="0.25">
      <c r="A866" s="37">
        <v>744</v>
      </c>
      <c r="B866" s="37" t="s">
        <v>33</v>
      </c>
      <c r="C866" s="37" t="s">
        <v>781</v>
      </c>
      <c r="D866" s="37" t="s">
        <v>782</v>
      </c>
      <c r="E866" s="37" t="s">
        <v>169</v>
      </c>
      <c r="F866" s="37" t="s">
        <v>794</v>
      </c>
      <c r="G866" s="38" t="s">
        <v>783</v>
      </c>
      <c r="H866" s="92">
        <v>47000001</v>
      </c>
      <c r="I866" s="38" t="s">
        <v>788</v>
      </c>
      <c r="J866" s="38" t="s">
        <v>890</v>
      </c>
      <c r="K866" s="37" t="s">
        <v>41</v>
      </c>
      <c r="L866" s="73" t="s">
        <v>80</v>
      </c>
      <c r="M866" s="37" t="s">
        <v>891</v>
      </c>
      <c r="N866" s="37">
        <v>80111601</v>
      </c>
      <c r="O866" s="38" t="s">
        <v>887</v>
      </c>
      <c r="P866" s="37"/>
      <c r="Q866" s="40">
        <v>44218</v>
      </c>
      <c r="R866" s="40"/>
      <c r="S866" s="40">
        <v>44218</v>
      </c>
      <c r="T866" s="37">
        <v>10</v>
      </c>
      <c r="U866" s="41" t="s">
        <v>83</v>
      </c>
      <c r="V866" s="110">
        <v>47000000</v>
      </c>
      <c r="W866" s="41">
        <v>4700000</v>
      </c>
      <c r="X866" s="73">
        <v>28200000</v>
      </c>
      <c r="Y866" s="73" t="s">
        <v>42</v>
      </c>
      <c r="Z866" s="37" t="s">
        <v>42</v>
      </c>
      <c r="AA866" s="38" t="s">
        <v>48</v>
      </c>
      <c r="AB866" s="37"/>
      <c r="AC866" s="42" t="s">
        <v>799</v>
      </c>
      <c r="AD866" s="37" t="s">
        <v>793</v>
      </c>
      <c r="AE866" s="41" t="s">
        <v>1344</v>
      </c>
      <c r="AF866" s="37" t="s">
        <v>76</v>
      </c>
    </row>
    <row r="867" spans="1:47 16345:16355" ht="19.5" customHeight="1" x14ac:dyDescent="0.2">
      <c r="A867" s="116">
        <v>735</v>
      </c>
      <c r="B867" s="37" t="s">
        <v>33</v>
      </c>
      <c r="C867" s="37" t="s">
        <v>668</v>
      </c>
      <c r="D867" s="37" t="s">
        <v>1534</v>
      </c>
      <c r="E867" s="37" t="s">
        <v>169</v>
      </c>
      <c r="F867" s="37" t="s">
        <v>1497</v>
      </c>
      <c r="G867" s="38" t="s">
        <v>1497</v>
      </c>
      <c r="H867" s="92"/>
      <c r="I867" s="38" t="s">
        <v>695</v>
      </c>
      <c r="J867" s="153" t="s">
        <v>701</v>
      </c>
      <c r="K867" s="37" t="s">
        <v>671</v>
      </c>
      <c r="L867" s="37" t="s">
        <v>80</v>
      </c>
      <c r="M867" s="37" t="s">
        <v>672</v>
      </c>
      <c r="N867" s="37">
        <v>80111600</v>
      </c>
      <c r="O867" s="38" t="s">
        <v>1472</v>
      </c>
      <c r="P867" s="37" t="s">
        <v>1461</v>
      </c>
      <c r="Q867" s="40">
        <v>44368</v>
      </c>
      <c r="R867" s="40"/>
      <c r="S867" s="40">
        <v>44386</v>
      </c>
      <c r="T867" s="37">
        <v>6</v>
      </c>
      <c r="U867" s="41" t="s">
        <v>83</v>
      </c>
      <c r="V867" s="110">
        <v>17453333</v>
      </c>
      <c r="W867" s="41">
        <v>2700000</v>
      </c>
      <c r="X867" s="73">
        <v>17453333</v>
      </c>
      <c r="Y867" s="38" t="s">
        <v>42</v>
      </c>
      <c r="Z867" s="38" t="s">
        <v>47</v>
      </c>
      <c r="AA867" s="122" t="s">
        <v>1522</v>
      </c>
      <c r="AB867" s="119"/>
      <c r="AC867" s="42" t="s">
        <v>49</v>
      </c>
      <c r="AD867" s="37" t="s">
        <v>1523</v>
      </c>
      <c r="AE867" s="41" t="s">
        <v>1344</v>
      </c>
      <c r="AF867" s="37" t="s">
        <v>76</v>
      </c>
    </row>
    <row r="868" spans="1:47 16345:16355" ht="19.5" customHeight="1" x14ac:dyDescent="0.2">
      <c r="A868" s="37">
        <v>748</v>
      </c>
      <c r="B868" s="37" t="s">
        <v>33</v>
      </c>
      <c r="C868" s="37" t="s">
        <v>668</v>
      </c>
      <c r="D868" s="37" t="s">
        <v>1534</v>
      </c>
      <c r="E868" s="37" t="s">
        <v>169</v>
      </c>
      <c r="F868" s="37" t="s">
        <v>1497</v>
      </c>
      <c r="G868" s="38" t="s">
        <v>1497</v>
      </c>
      <c r="H868" s="92"/>
      <c r="I868" s="38" t="s">
        <v>669</v>
      </c>
      <c r="J868" s="153" t="s">
        <v>677</v>
      </c>
      <c r="K868" s="37" t="s">
        <v>671</v>
      </c>
      <c r="L868" s="37" t="s">
        <v>80</v>
      </c>
      <c r="M868" s="37" t="s">
        <v>672</v>
      </c>
      <c r="N868" s="37">
        <v>80111600</v>
      </c>
      <c r="O868" s="38" t="s">
        <v>1473</v>
      </c>
      <c r="P868" s="37" t="s">
        <v>82</v>
      </c>
      <c r="Q868" s="173">
        <v>44440</v>
      </c>
      <c r="R868" s="173"/>
      <c r="S868" s="173">
        <v>44449</v>
      </c>
      <c r="T868" s="142">
        <v>4</v>
      </c>
      <c r="U868" s="41" t="s">
        <v>83</v>
      </c>
      <c r="V868" s="110">
        <v>16000000</v>
      </c>
      <c r="W868" s="41">
        <v>4000000</v>
      </c>
      <c r="X868" s="73">
        <v>16000000</v>
      </c>
      <c r="Y868" s="38" t="s">
        <v>42</v>
      </c>
      <c r="Z868" s="38" t="s">
        <v>47</v>
      </c>
      <c r="AA868" s="122" t="s">
        <v>1522</v>
      </c>
      <c r="AB868" s="119"/>
      <c r="AC868" s="42" t="s">
        <v>49</v>
      </c>
      <c r="AD868" s="37" t="s">
        <v>1523</v>
      </c>
      <c r="AE868" s="41" t="s">
        <v>1344</v>
      </c>
      <c r="AF868" s="37" t="s">
        <v>76</v>
      </c>
    </row>
    <row r="869" spans="1:47 16345:16355" ht="19.5" customHeight="1" x14ac:dyDescent="0.2">
      <c r="A869" s="116">
        <v>749</v>
      </c>
      <c r="B869" s="37" t="s">
        <v>33</v>
      </c>
      <c r="C869" s="37" t="s">
        <v>668</v>
      </c>
      <c r="D869" s="37" t="s">
        <v>1534</v>
      </c>
      <c r="E869" s="37" t="s">
        <v>169</v>
      </c>
      <c r="F869" s="37" t="s">
        <v>1497</v>
      </c>
      <c r="G869" s="38" t="s">
        <v>1497</v>
      </c>
      <c r="H869" s="92"/>
      <c r="I869" s="38" t="s">
        <v>669</v>
      </c>
      <c r="J869" s="153" t="s">
        <v>675</v>
      </c>
      <c r="K869" s="37" t="s">
        <v>671</v>
      </c>
      <c r="L869" s="37" t="s">
        <v>80</v>
      </c>
      <c r="M869" s="37" t="s">
        <v>672</v>
      </c>
      <c r="N869" s="37">
        <v>80111600</v>
      </c>
      <c r="O869" s="38" t="s">
        <v>1474</v>
      </c>
      <c r="P869" s="37" t="s">
        <v>82</v>
      </c>
      <c r="Q869" s="173">
        <v>44418</v>
      </c>
      <c r="R869" s="173"/>
      <c r="S869" s="173">
        <v>44434</v>
      </c>
      <c r="T869" s="37">
        <v>4</v>
      </c>
      <c r="U869" s="41" t="s">
        <v>83</v>
      </c>
      <c r="V869" s="110">
        <v>32433333.333333336</v>
      </c>
      <c r="W869" s="41">
        <v>7000000</v>
      </c>
      <c r="X869" s="73">
        <v>32433333.333333336</v>
      </c>
      <c r="Y869" s="38" t="s">
        <v>42</v>
      </c>
      <c r="Z869" s="38" t="s">
        <v>47</v>
      </c>
      <c r="AA869" s="122" t="s">
        <v>1522</v>
      </c>
      <c r="AB869" s="119"/>
      <c r="AC869" s="42" t="s">
        <v>49</v>
      </c>
      <c r="AD869" s="37" t="s">
        <v>1523</v>
      </c>
      <c r="AE869" s="41" t="s">
        <v>1344</v>
      </c>
      <c r="AF869" s="37" t="s">
        <v>76</v>
      </c>
    </row>
    <row r="870" spans="1:47 16345:16355" ht="19.5" customHeight="1" x14ac:dyDescent="0.2">
      <c r="A870" s="37">
        <v>769</v>
      </c>
      <c r="B870" s="37" t="s">
        <v>33</v>
      </c>
      <c r="C870" s="37" t="s">
        <v>722</v>
      </c>
      <c r="D870" s="37" t="s">
        <v>1534</v>
      </c>
      <c r="E870" s="37" t="s">
        <v>169</v>
      </c>
      <c r="F870" s="37" t="s">
        <v>723</v>
      </c>
      <c r="G870" s="38" t="s">
        <v>724</v>
      </c>
      <c r="H870" s="92">
        <v>818600000</v>
      </c>
      <c r="I870" s="38" t="s">
        <v>738</v>
      </c>
      <c r="J870" s="153" t="s">
        <v>670</v>
      </c>
      <c r="K870" s="37" t="s">
        <v>671</v>
      </c>
      <c r="L870" s="37" t="s">
        <v>80</v>
      </c>
      <c r="M870" s="37" t="s">
        <v>726</v>
      </c>
      <c r="N870" s="37">
        <v>15101500</v>
      </c>
      <c r="O870" s="39" t="s">
        <v>1475</v>
      </c>
      <c r="P870" s="37" t="s">
        <v>143</v>
      </c>
      <c r="Q870" s="40">
        <v>44520</v>
      </c>
      <c r="R870" s="74"/>
      <c r="S870" s="40">
        <v>44531</v>
      </c>
      <c r="T870" s="37">
        <v>3</v>
      </c>
      <c r="U870" s="41" t="s">
        <v>144</v>
      </c>
      <c r="V870" s="110">
        <v>230000000</v>
      </c>
      <c r="W870" s="41"/>
      <c r="X870" s="73">
        <v>230000000</v>
      </c>
      <c r="Y870" s="38" t="s">
        <v>42</v>
      </c>
      <c r="Z870" s="38" t="s">
        <v>47</v>
      </c>
      <c r="AA870" s="122" t="s">
        <v>1522</v>
      </c>
      <c r="AB870" s="119"/>
      <c r="AC870" s="42" t="s">
        <v>49</v>
      </c>
      <c r="AD870" s="37" t="s">
        <v>1523</v>
      </c>
      <c r="AE870" s="37" t="s">
        <v>1532</v>
      </c>
      <c r="AF870" s="158" t="s">
        <v>76</v>
      </c>
    </row>
    <row r="871" spans="1:47 16345:16355" ht="19.5" customHeight="1" x14ac:dyDescent="0.2">
      <c r="A871" s="116">
        <v>770</v>
      </c>
      <c r="B871" s="37" t="s">
        <v>33</v>
      </c>
      <c r="C871" s="37" t="s">
        <v>668</v>
      </c>
      <c r="D871" s="37" t="s">
        <v>1534</v>
      </c>
      <c r="E871" s="37" t="s">
        <v>169</v>
      </c>
      <c r="F871" s="37" t="s">
        <v>1497</v>
      </c>
      <c r="G871" s="37" t="s">
        <v>1497</v>
      </c>
      <c r="H871" s="92"/>
      <c r="I871" s="38" t="s">
        <v>713</v>
      </c>
      <c r="J871" s="38" t="s">
        <v>670</v>
      </c>
      <c r="K871" s="37" t="s">
        <v>671</v>
      </c>
      <c r="L871" s="37" t="s">
        <v>80</v>
      </c>
      <c r="M871" s="37" t="s">
        <v>672</v>
      </c>
      <c r="N871" s="37">
        <v>80111600</v>
      </c>
      <c r="O871" s="38" t="s">
        <v>1476</v>
      </c>
      <c r="P871" s="37" t="s">
        <v>82</v>
      </c>
      <c r="Q871" s="40">
        <v>44470</v>
      </c>
      <c r="R871" s="40"/>
      <c r="S871" s="74">
        <v>44485</v>
      </c>
      <c r="T871" s="37">
        <v>2</v>
      </c>
      <c r="U871" s="41" t="s">
        <v>83</v>
      </c>
      <c r="V871" s="110">
        <v>11500000</v>
      </c>
      <c r="W871" s="41"/>
      <c r="X871" s="73">
        <v>11500000</v>
      </c>
      <c r="Y871" s="38" t="s">
        <v>42</v>
      </c>
      <c r="Z871" s="38" t="s">
        <v>47</v>
      </c>
      <c r="AA871" s="122" t="s">
        <v>1522</v>
      </c>
      <c r="AB871" s="119"/>
      <c r="AC871" s="42" t="s">
        <v>49</v>
      </c>
      <c r="AD871" s="37" t="s">
        <v>1523</v>
      </c>
      <c r="AE871" s="41" t="s">
        <v>1344</v>
      </c>
      <c r="AF871" s="37" t="s">
        <v>76</v>
      </c>
    </row>
    <row r="872" spans="1:47 16345:16355" ht="19.5" customHeight="1" x14ac:dyDescent="0.2">
      <c r="A872" s="37">
        <v>742</v>
      </c>
      <c r="B872" s="37" t="s">
        <v>167</v>
      </c>
      <c r="C872" s="37" t="s">
        <v>168</v>
      </c>
      <c r="D872" s="37" t="s">
        <v>912</v>
      </c>
      <c r="E872" s="37" t="s">
        <v>169</v>
      </c>
      <c r="F872" s="37" t="s">
        <v>1052</v>
      </c>
      <c r="G872" s="38" t="s">
        <v>1053</v>
      </c>
      <c r="H872" s="92"/>
      <c r="I872" s="38" t="s">
        <v>1073</v>
      </c>
      <c r="J872" s="38" t="s">
        <v>1074</v>
      </c>
      <c r="K872" s="37" t="s">
        <v>671</v>
      </c>
      <c r="L872" s="37" t="s">
        <v>80</v>
      </c>
      <c r="M872" s="37" t="s">
        <v>1477</v>
      </c>
      <c r="N872" s="37">
        <v>80111600</v>
      </c>
      <c r="O872" s="39" t="s">
        <v>1478</v>
      </c>
      <c r="P872" s="37" t="s">
        <v>82</v>
      </c>
      <c r="Q872" s="40">
        <v>44365</v>
      </c>
      <c r="R872" s="225"/>
      <c r="S872" s="40">
        <v>44378</v>
      </c>
      <c r="T872" s="37">
        <v>6</v>
      </c>
      <c r="U872" s="41" t="s">
        <v>83</v>
      </c>
      <c r="V872" s="110">
        <v>46800000</v>
      </c>
      <c r="W872" s="41">
        <v>7800000</v>
      </c>
      <c r="X872" s="73">
        <v>46800000</v>
      </c>
      <c r="Y872" s="41" t="s">
        <v>42</v>
      </c>
      <c r="Z872" s="38" t="s">
        <v>47</v>
      </c>
      <c r="AA872" s="122" t="s">
        <v>1522</v>
      </c>
      <c r="AB872" s="226"/>
      <c r="AC872" s="42" t="s">
        <v>175</v>
      </c>
      <c r="AD872" s="144" t="s">
        <v>176</v>
      </c>
      <c r="AE872" s="41" t="s">
        <v>1344</v>
      </c>
      <c r="AF872" s="37" t="s">
        <v>76</v>
      </c>
    </row>
    <row r="873" spans="1:47 16345:16355" ht="19.5" customHeight="1" x14ac:dyDescent="0.2">
      <c r="A873" s="116">
        <v>771</v>
      </c>
      <c r="B873" s="37" t="s">
        <v>910</v>
      </c>
      <c r="C873" s="37" t="s">
        <v>946</v>
      </c>
      <c r="D873" s="37" t="s">
        <v>912</v>
      </c>
      <c r="E873" s="37" t="s">
        <v>169</v>
      </c>
      <c r="F873" s="37" t="s">
        <v>947</v>
      </c>
      <c r="G873" s="38" t="s">
        <v>914</v>
      </c>
      <c r="H873" s="227"/>
      <c r="I873" s="38" t="s">
        <v>948</v>
      </c>
      <c r="J873" s="38" t="s">
        <v>1479</v>
      </c>
      <c r="K873" s="37" t="s">
        <v>949</v>
      </c>
      <c r="L873" s="37" t="s">
        <v>42</v>
      </c>
      <c r="M873" s="37" t="s">
        <v>957</v>
      </c>
      <c r="N873" s="37"/>
      <c r="O873" s="38" t="s">
        <v>1480</v>
      </c>
      <c r="P873" s="37" t="s">
        <v>1481</v>
      </c>
      <c r="Q873" s="40">
        <v>44387</v>
      </c>
      <c r="R873" s="40"/>
      <c r="S873" s="40">
        <v>44409</v>
      </c>
      <c r="T873" s="37">
        <v>6</v>
      </c>
      <c r="U873" s="228" t="s">
        <v>1482</v>
      </c>
      <c r="V873" s="110">
        <v>5000000</v>
      </c>
      <c r="W873" s="228"/>
      <c r="X873" s="73">
        <v>5000000</v>
      </c>
      <c r="Y873" s="38" t="s">
        <v>42</v>
      </c>
      <c r="Z873" s="38" t="s">
        <v>47</v>
      </c>
      <c r="AA873" s="122" t="s">
        <v>1522</v>
      </c>
      <c r="AB873" s="119"/>
      <c r="AC873" s="42" t="s">
        <v>175</v>
      </c>
      <c r="AD873" s="154" t="s">
        <v>176</v>
      </c>
      <c r="AE873" s="41" t="s">
        <v>931</v>
      </c>
      <c r="AF873" s="37" t="s">
        <v>76</v>
      </c>
      <c r="AG873" s="90"/>
    </row>
    <row r="874" spans="1:47 16345:16355" ht="19.5" customHeight="1" x14ac:dyDescent="0.25">
      <c r="A874" s="37">
        <v>734</v>
      </c>
      <c r="B874" s="37" t="s">
        <v>167</v>
      </c>
      <c r="C874" s="37" t="s">
        <v>168</v>
      </c>
      <c r="D874" s="37" t="s">
        <v>1198</v>
      </c>
      <c r="E874" s="37" t="s">
        <v>169</v>
      </c>
      <c r="F874" s="37" t="s">
        <v>1199</v>
      </c>
      <c r="G874" s="38" t="s">
        <v>1215</v>
      </c>
      <c r="H874" s="92">
        <v>20160000</v>
      </c>
      <c r="I874" s="38" t="s">
        <v>1216</v>
      </c>
      <c r="J874" s="38" t="s">
        <v>1217</v>
      </c>
      <c r="K874" s="37" t="s">
        <v>1146</v>
      </c>
      <c r="L874" s="37" t="s">
        <v>1483</v>
      </c>
      <c r="M874" s="37" t="s">
        <v>1218</v>
      </c>
      <c r="N874" s="37">
        <v>80111600</v>
      </c>
      <c r="O874" s="38" t="s">
        <v>1484</v>
      </c>
      <c r="P874" s="37" t="s">
        <v>82</v>
      </c>
      <c r="Q874" s="40">
        <v>44357</v>
      </c>
      <c r="R874" s="40"/>
      <c r="S874" s="40">
        <v>44362</v>
      </c>
      <c r="T874" s="37">
        <v>6</v>
      </c>
      <c r="U874" s="41" t="s">
        <v>1295</v>
      </c>
      <c r="V874" s="110">
        <v>20160000</v>
      </c>
      <c r="W874" s="41">
        <v>3360000</v>
      </c>
      <c r="X874" s="73">
        <v>20160000</v>
      </c>
      <c r="Y874" s="38" t="s">
        <v>1485</v>
      </c>
      <c r="Z874" s="38" t="s">
        <v>47</v>
      </c>
      <c r="AA874" s="122" t="s">
        <v>1522</v>
      </c>
      <c r="AB874" s="149"/>
      <c r="AC874" s="42" t="s">
        <v>175</v>
      </c>
      <c r="AD874" s="151" t="s">
        <v>176</v>
      </c>
      <c r="AE874" s="41" t="s">
        <v>1344</v>
      </c>
      <c r="AF874" s="37" t="s">
        <v>76</v>
      </c>
      <c r="AG874" s="91"/>
    </row>
    <row r="875" spans="1:47 16345:16355" ht="19.5" customHeight="1" x14ac:dyDescent="0.25">
      <c r="A875" s="116">
        <v>741</v>
      </c>
      <c r="B875" s="37" t="s">
        <v>167</v>
      </c>
      <c r="C875" s="37" t="s">
        <v>168</v>
      </c>
      <c r="D875" s="37" t="s">
        <v>1228</v>
      </c>
      <c r="E875" s="37" t="s">
        <v>169</v>
      </c>
      <c r="F875" s="37" t="s">
        <v>1199</v>
      </c>
      <c r="G875" s="38" t="s">
        <v>1229</v>
      </c>
      <c r="H875" s="92">
        <v>14700000</v>
      </c>
      <c r="I875" s="38" t="s">
        <v>1230</v>
      </c>
      <c r="J875" s="38" t="s">
        <v>1488</v>
      </c>
      <c r="K875" s="37" t="s">
        <v>671</v>
      </c>
      <c r="L875" s="37" t="s">
        <v>1483</v>
      </c>
      <c r="M875" s="37" t="s">
        <v>1227</v>
      </c>
      <c r="N875" s="37">
        <v>80111600</v>
      </c>
      <c r="O875" s="38" t="s">
        <v>1489</v>
      </c>
      <c r="P875" s="37" t="s">
        <v>1461</v>
      </c>
      <c r="Q875" s="40">
        <v>44357</v>
      </c>
      <c r="R875" s="40"/>
      <c r="S875" s="40">
        <v>44362</v>
      </c>
      <c r="T875" s="37">
        <v>7</v>
      </c>
      <c r="U875" s="41" t="s">
        <v>83</v>
      </c>
      <c r="V875" s="110">
        <v>14700000</v>
      </c>
      <c r="W875" s="41">
        <v>2100000</v>
      </c>
      <c r="X875" s="73">
        <v>14700000</v>
      </c>
      <c r="Y875" s="38" t="s">
        <v>1485</v>
      </c>
      <c r="Z875" s="38" t="s">
        <v>47</v>
      </c>
      <c r="AA875" s="122" t="s">
        <v>1522</v>
      </c>
      <c r="AB875" s="119"/>
      <c r="AC875" s="42" t="s">
        <v>175</v>
      </c>
      <c r="AD875" s="151" t="s">
        <v>176</v>
      </c>
      <c r="AE875" s="41" t="s">
        <v>1344</v>
      </c>
      <c r="AF875" s="37" t="s">
        <v>76</v>
      </c>
      <c r="AT875" s="96"/>
      <c r="AU875" s="96"/>
    </row>
    <row r="876" spans="1:47 16345:16355" ht="19.5" customHeight="1" x14ac:dyDescent="0.25">
      <c r="A876" s="116">
        <v>772</v>
      </c>
      <c r="B876" s="37" t="s">
        <v>910</v>
      </c>
      <c r="C876" s="37" t="s">
        <v>932</v>
      </c>
      <c r="D876" s="37" t="s">
        <v>912</v>
      </c>
      <c r="E876" s="37" t="s">
        <v>169</v>
      </c>
      <c r="F876" s="37" t="s">
        <v>933</v>
      </c>
      <c r="G876" s="38" t="s">
        <v>914</v>
      </c>
      <c r="H876" s="13"/>
      <c r="I876" s="38" t="s">
        <v>987</v>
      </c>
      <c r="J876" s="38"/>
      <c r="K876" s="37" t="s">
        <v>1105</v>
      </c>
      <c r="L876" s="37" t="s">
        <v>80</v>
      </c>
      <c r="M876" s="37" t="s">
        <v>1490</v>
      </c>
      <c r="N876" s="229">
        <v>81112300</v>
      </c>
      <c r="O876" s="131" t="s">
        <v>1491</v>
      </c>
      <c r="P876" s="112"/>
      <c r="Q876" s="40">
        <v>44409</v>
      </c>
      <c r="R876" s="230"/>
      <c r="S876" s="230">
        <v>44440</v>
      </c>
      <c r="T876" s="231">
        <v>5</v>
      </c>
      <c r="U876" s="232" t="s">
        <v>144</v>
      </c>
      <c r="V876" s="41">
        <v>30000000</v>
      </c>
      <c r="W876" s="233"/>
      <c r="X876" s="41">
        <v>30000000</v>
      </c>
      <c r="Y876" s="38" t="s">
        <v>1485</v>
      </c>
      <c r="Z876" s="38" t="s">
        <v>47</v>
      </c>
      <c r="AA876" s="122" t="s">
        <v>1522</v>
      </c>
      <c r="AB876" s="119"/>
      <c r="AC876" s="42" t="s">
        <v>175</v>
      </c>
      <c r="AD876" s="151" t="s">
        <v>176</v>
      </c>
      <c r="AE876" s="41" t="s">
        <v>1344</v>
      </c>
      <c r="AF876" s="37" t="s">
        <v>76</v>
      </c>
    </row>
    <row r="877" spans="1:47 16345:16355" s="76" customFormat="1" ht="19.5" customHeight="1" x14ac:dyDescent="0.2">
      <c r="A877" s="116">
        <v>773</v>
      </c>
      <c r="B877" s="37" t="s">
        <v>33</v>
      </c>
      <c r="C877" s="37" t="s">
        <v>781</v>
      </c>
      <c r="D877" s="37" t="s">
        <v>782</v>
      </c>
      <c r="E877" s="37" t="s">
        <v>169</v>
      </c>
      <c r="F877" s="37" t="s">
        <v>801</v>
      </c>
      <c r="G877" s="37" t="s">
        <v>811</v>
      </c>
      <c r="H877" s="203">
        <v>11200000</v>
      </c>
      <c r="I877" s="38" t="s">
        <v>818</v>
      </c>
      <c r="J877" s="38" t="s">
        <v>843</v>
      </c>
      <c r="K877" s="37" t="s">
        <v>41</v>
      </c>
      <c r="L877" s="73" t="s">
        <v>80</v>
      </c>
      <c r="M877" s="37" t="s">
        <v>844</v>
      </c>
      <c r="N877" s="37">
        <v>80111600</v>
      </c>
      <c r="O877" s="38" t="s">
        <v>845</v>
      </c>
      <c r="P877" s="37" t="s">
        <v>1461</v>
      </c>
      <c r="Q877" s="40">
        <v>44435</v>
      </c>
      <c r="R877" s="40">
        <v>44436</v>
      </c>
      <c r="S877" s="40">
        <v>44435</v>
      </c>
      <c r="T877" s="37">
        <v>4</v>
      </c>
      <c r="U877" s="41" t="s">
        <v>83</v>
      </c>
      <c r="V877" s="201">
        <v>11200000</v>
      </c>
      <c r="W877" s="41">
        <v>2800000</v>
      </c>
      <c r="X877" s="202">
        <v>11200000</v>
      </c>
      <c r="Y877" s="73" t="s">
        <v>42</v>
      </c>
      <c r="Z877" s="37" t="s">
        <v>42</v>
      </c>
      <c r="AA877" s="38" t="s">
        <v>48</v>
      </c>
      <c r="AB877" s="37"/>
      <c r="AC877" s="42" t="s">
        <v>799</v>
      </c>
      <c r="AD877" s="37" t="s">
        <v>793</v>
      </c>
      <c r="AE877" s="41" t="s">
        <v>1344</v>
      </c>
      <c r="AF877" s="37" t="s">
        <v>76</v>
      </c>
      <c r="XDQ877" s="77"/>
      <c r="XDR877" s="77"/>
      <c r="XDS877" s="77"/>
      <c r="XDT877" s="77"/>
      <c r="XDU877" s="77"/>
      <c r="XDV877" s="77"/>
      <c r="XDW877" s="77"/>
      <c r="XDX877" s="77"/>
      <c r="XDY877" s="77"/>
      <c r="XDZ877" s="77"/>
      <c r="XEA877" s="77"/>
    </row>
    <row r="878" spans="1:47 16345:16355" s="76" customFormat="1" ht="19.5" customHeight="1" x14ac:dyDescent="0.2">
      <c r="A878" s="116">
        <v>774</v>
      </c>
      <c r="B878" s="37" t="s">
        <v>33</v>
      </c>
      <c r="C878" s="37" t="s">
        <v>781</v>
      </c>
      <c r="D878" s="37" t="s">
        <v>782</v>
      </c>
      <c r="E878" s="37" t="s">
        <v>169</v>
      </c>
      <c r="F878" s="37" t="s">
        <v>801</v>
      </c>
      <c r="G878" s="37" t="s">
        <v>811</v>
      </c>
      <c r="H878" s="200">
        <f>4500000*4</f>
        <v>18000000</v>
      </c>
      <c r="I878" s="38" t="s">
        <v>803</v>
      </c>
      <c r="J878" s="37" t="s">
        <v>846</v>
      </c>
      <c r="K878" s="37" t="s">
        <v>41</v>
      </c>
      <c r="L878" s="73" t="s">
        <v>80</v>
      </c>
      <c r="M878" s="37" t="s">
        <v>847</v>
      </c>
      <c r="N878" s="37">
        <v>80111600</v>
      </c>
      <c r="O878" s="38" t="s">
        <v>848</v>
      </c>
      <c r="P878" s="37" t="s">
        <v>82</v>
      </c>
      <c r="Q878" s="40">
        <v>44436</v>
      </c>
      <c r="R878" s="40"/>
      <c r="S878" s="40">
        <v>44436</v>
      </c>
      <c r="T878" s="37">
        <v>4</v>
      </c>
      <c r="U878" s="41" t="s">
        <v>83</v>
      </c>
      <c r="V878" s="201">
        <f>4500000*4</f>
        <v>18000000</v>
      </c>
      <c r="W878" s="41">
        <v>4500000</v>
      </c>
      <c r="X878" s="202">
        <f>4500000*4</f>
        <v>18000000</v>
      </c>
      <c r="Y878" s="73" t="s">
        <v>42</v>
      </c>
      <c r="Z878" s="37" t="s">
        <v>42</v>
      </c>
      <c r="AA878" s="38" t="s">
        <v>48</v>
      </c>
      <c r="AB878" s="37"/>
      <c r="AC878" s="42" t="s">
        <v>799</v>
      </c>
      <c r="AD878" s="37" t="s">
        <v>793</v>
      </c>
      <c r="AE878" s="41" t="s">
        <v>1344</v>
      </c>
      <c r="AF878" s="37" t="s">
        <v>76</v>
      </c>
      <c r="XDQ878" s="77"/>
      <c r="XDR878" s="77"/>
      <c r="XDS878" s="77"/>
      <c r="XDT878" s="77"/>
      <c r="XDU878" s="77"/>
      <c r="XDV878" s="77"/>
      <c r="XDW878" s="77"/>
      <c r="XDX878" s="77"/>
      <c r="XDY878" s="77"/>
      <c r="XDZ878" s="77"/>
      <c r="XEA878" s="77"/>
    </row>
    <row r="879" spans="1:47 16345:16355" s="76" customFormat="1" ht="19.5" customHeight="1" x14ac:dyDescent="0.2">
      <c r="A879" s="116">
        <v>775</v>
      </c>
      <c r="B879" s="37" t="s">
        <v>33</v>
      </c>
      <c r="C879" s="37" t="s">
        <v>781</v>
      </c>
      <c r="D879" s="37" t="s">
        <v>782</v>
      </c>
      <c r="E879" s="37" t="s">
        <v>169</v>
      </c>
      <c r="F879" s="37" t="s">
        <v>801</v>
      </c>
      <c r="G879" s="37" t="s">
        <v>811</v>
      </c>
      <c r="H879" s="207">
        <f>3200000*5</f>
        <v>16000000</v>
      </c>
      <c r="I879" s="38" t="s">
        <v>803</v>
      </c>
      <c r="J879" s="38" t="s">
        <v>846</v>
      </c>
      <c r="K879" s="37" t="s">
        <v>41</v>
      </c>
      <c r="L879" s="73" t="s">
        <v>80</v>
      </c>
      <c r="M879" s="37" t="s">
        <v>849</v>
      </c>
      <c r="N879" s="37">
        <v>80111600</v>
      </c>
      <c r="O879" s="38" t="s">
        <v>850</v>
      </c>
      <c r="P879" s="37" t="s">
        <v>1461</v>
      </c>
      <c r="Q879" s="40">
        <v>44399</v>
      </c>
      <c r="R879" s="40"/>
      <c r="S879" s="40">
        <v>44399</v>
      </c>
      <c r="T879" s="37">
        <v>5</v>
      </c>
      <c r="U879" s="41" t="s">
        <v>83</v>
      </c>
      <c r="V879" s="205">
        <f>3200000*5</f>
        <v>16000000</v>
      </c>
      <c r="W879" s="41">
        <v>3200000</v>
      </c>
      <c r="X879" s="206">
        <f>3200000*5</f>
        <v>16000000</v>
      </c>
      <c r="Y879" s="73" t="s">
        <v>42</v>
      </c>
      <c r="Z879" s="37" t="s">
        <v>42</v>
      </c>
      <c r="AA879" s="38" t="s">
        <v>48</v>
      </c>
      <c r="AB879" s="37"/>
      <c r="AC879" s="42" t="s">
        <v>799</v>
      </c>
      <c r="AD879" s="37" t="s">
        <v>793</v>
      </c>
      <c r="AE879" s="41" t="s">
        <v>1344</v>
      </c>
      <c r="AF879" s="37" t="s">
        <v>76</v>
      </c>
      <c r="XDQ879" s="77"/>
      <c r="XDR879" s="77"/>
      <c r="XDS879" s="77"/>
      <c r="XDT879" s="77"/>
      <c r="XDU879" s="77"/>
      <c r="XDV879" s="77"/>
      <c r="XDW879" s="77"/>
      <c r="XDX879" s="77"/>
      <c r="XDY879" s="77"/>
      <c r="XDZ879" s="77"/>
      <c r="XEA879" s="77"/>
    </row>
    <row r="880" spans="1:47 16345:16355" ht="19.5" customHeight="1" x14ac:dyDescent="0.2">
      <c r="A880" s="116">
        <v>776</v>
      </c>
      <c r="B880" s="132" t="s">
        <v>33</v>
      </c>
      <c r="C880" s="132" t="s">
        <v>781</v>
      </c>
      <c r="D880" s="132" t="s">
        <v>782</v>
      </c>
      <c r="E880" s="132" t="s">
        <v>169</v>
      </c>
      <c r="F880" s="132" t="s">
        <v>801</v>
      </c>
      <c r="G880" s="132" t="s">
        <v>811</v>
      </c>
      <c r="H880" s="210">
        <v>12250000</v>
      </c>
      <c r="I880" s="135" t="s">
        <v>803</v>
      </c>
      <c r="J880" s="135" t="s">
        <v>851</v>
      </c>
      <c r="K880" s="132" t="s">
        <v>41</v>
      </c>
      <c r="L880" s="73" t="s">
        <v>80</v>
      </c>
      <c r="M880" s="132" t="s">
        <v>852</v>
      </c>
      <c r="N880" s="132">
        <v>80111600</v>
      </c>
      <c r="O880" s="135" t="s">
        <v>853</v>
      </c>
      <c r="P880" s="132" t="s">
        <v>1461</v>
      </c>
      <c r="Q880" s="136">
        <v>44390</v>
      </c>
      <c r="R880" s="136"/>
      <c r="S880" s="136">
        <v>44390</v>
      </c>
      <c r="T880" s="132">
        <v>5</v>
      </c>
      <c r="U880" s="211" t="s">
        <v>1437</v>
      </c>
      <c r="V880" s="212">
        <v>12250000</v>
      </c>
      <c r="W880" s="211">
        <v>2450000</v>
      </c>
      <c r="X880" s="213">
        <v>12250000</v>
      </c>
      <c r="Y880" s="73" t="s">
        <v>42</v>
      </c>
      <c r="Z880" s="132" t="s">
        <v>42</v>
      </c>
      <c r="AA880" s="135" t="s">
        <v>48</v>
      </c>
      <c r="AB880" s="132"/>
      <c r="AC880" s="42" t="s">
        <v>799</v>
      </c>
      <c r="AD880" s="37" t="s">
        <v>793</v>
      </c>
      <c r="AE880" s="41" t="s">
        <v>1344</v>
      </c>
      <c r="AF880" s="37" t="s">
        <v>76</v>
      </c>
    </row>
    <row r="881" spans="1:32 16345:16355" s="76" customFormat="1" ht="19.5" customHeight="1" x14ac:dyDescent="0.2">
      <c r="A881" s="116">
        <v>777</v>
      </c>
      <c r="B881" s="37" t="s">
        <v>33</v>
      </c>
      <c r="C881" s="37" t="s">
        <v>781</v>
      </c>
      <c r="D881" s="37" t="s">
        <v>782</v>
      </c>
      <c r="E881" s="37" t="s">
        <v>169</v>
      </c>
      <c r="F881" s="37" t="s">
        <v>801</v>
      </c>
      <c r="G881" s="37" t="s">
        <v>811</v>
      </c>
      <c r="H881" s="104">
        <f>3200000*5</f>
        <v>16000000</v>
      </c>
      <c r="I881" s="38" t="s">
        <v>803</v>
      </c>
      <c r="J881" s="38" t="s">
        <v>854</v>
      </c>
      <c r="K881" s="37" t="s">
        <v>41</v>
      </c>
      <c r="L881" s="73" t="s">
        <v>80</v>
      </c>
      <c r="M881" s="37" t="s">
        <v>855</v>
      </c>
      <c r="N881" s="37">
        <v>80111600</v>
      </c>
      <c r="O881" s="38" t="s">
        <v>853</v>
      </c>
      <c r="P881" s="37" t="s">
        <v>1461</v>
      </c>
      <c r="Q881" s="40">
        <v>44383</v>
      </c>
      <c r="R881" s="40"/>
      <c r="S881" s="40">
        <v>44383</v>
      </c>
      <c r="T881" s="37">
        <v>5</v>
      </c>
      <c r="U881" s="41" t="s">
        <v>83</v>
      </c>
      <c r="V881" s="110">
        <f>3200000*5</f>
        <v>16000000</v>
      </c>
      <c r="W881" s="41">
        <v>3200000</v>
      </c>
      <c r="X881" s="73">
        <f>3200000*5</f>
        <v>16000000</v>
      </c>
      <c r="Y881" s="73" t="s">
        <v>42</v>
      </c>
      <c r="Z881" s="37" t="s">
        <v>42</v>
      </c>
      <c r="AA881" s="38" t="s">
        <v>48</v>
      </c>
      <c r="AB881" s="37"/>
      <c r="AC881" s="42" t="s">
        <v>799</v>
      </c>
      <c r="AD881" s="37" t="s">
        <v>793</v>
      </c>
      <c r="AE881" s="41" t="s">
        <v>1344</v>
      </c>
      <c r="AF881" s="37" t="s">
        <v>76</v>
      </c>
      <c r="XDQ881" s="77"/>
      <c r="XDR881" s="77"/>
      <c r="XDS881" s="77"/>
      <c r="XDT881" s="77"/>
      <c r="XDU881" s="77"/>
      <c r="XDV881" s="77"/>
      <c r="XDW881" s="77"/>
      <c r="XDX881" s="77"/>
      <c r="XDY881" s="77"/>
      <c r="XDZ881" s="77"/>
      <c r="XEA881" s="77"/>
    </row>
    <row r="882" spans="1:32 16345:16355" s="76" customFormat="1" ht="19.5" customHeight="1" x14ac:dyDescent="0.2">
      <c r="A882" s="116">
        <v>778</v>
      </c>
      <c r="B882" s="37" t="s">
        <v>33</v>
      </c>
      <c r="C882" s="37" t="s">
        <v>781</v>
      </c>
      <c r="D882" s="37" t="s">
        <v>782</v>
      </c>
      <c r="E882" s="37" t="s">
        <v>169</v>
      </c>
      <c r="F882" s="37" t="s">
        <v>801</v>
      </c>
      <c r="G882" s="37" t="s">
        <v>811</v>
      </c>
      <c r="H882" s="204">
        <f>3200000*4</f>
        <v>12800000</v>
      </c>
      <c r="I882" s="38" t="s">
        <v>803</v>
      </c>
      <c r="J882" s="38" t="s">
        <v>854</v>
      </c>
      <c r="K882" s="37" t="s">
        <v>41</v>
      </c>
      <c r="L882" s="73" t="s">
        <v>80</v>
      </c>
      <c r="M882" s="37" t="s">
        <v>855</v>
      </c>
      <c r="N882" s="37">
        <v>80111600</v>
      </c>
      <c r="O882" s="39" t="s">
        <v>853</v>
      </c>
      <c r="P882" s="37" t="s">
        <v>1461</v>
      </c>
      <c r="Q882" s="40">
        <v>44433</v>
      </c>
      <c r="R882" s="40"/>
      <c r="S882" s="40">
        <v>44433</v>
      </c>
      <c r="T882" s="37">
        <v>4</v>
      </c>
      <c r="U882" s="41" t="s">
        <v>83</v>
      </c>
      <c r="V882" s="205">
        <f>3200000*4</f>
        <v>12800000</v>
      </c>
      <c r="W882" s="41">
        <v>3200000</v>
      </c>
      <c r="X882" s="206">
        <f>3200000*4</f>
        <v>12800000</v>
      </c>
      <c r="Y882" s="73" t="s">
        <v>42</v>
      </c>
      <c r="Z882" s="37" t="s">
        <v>42</v>
      </c>
      <c r="AA882" s="38" t="s">
        <v>48</v>
      </c>
      <c r="AB882" s="37"/>
      <c r="AC882" s="42" t="s">
        <v>799</v>
      </c>
      <c r="AD882" s="37" t="s">
        <v>793</v>
      </c>
      <c r="AE882" s="41" t="s">
        <v>1344</v>
      </c>
      <c r="AF882" s="37" t="s">
        <v>76</v>
      </c>
      <c r="XDQ882" s="77"/>
      <c r="XDR882" s="77"/>
      <c r="XDS882" s="77"/>
      <c r="XDT882" s="77"/>
      <c r="XDU882" s="77"/>
      <c r="XDV882" s="77"/>
      <c r="XDW882" s="77"/>
      <c r="XDX882" s="77"/>
      <c r="XDY882" s="77"/>
      <c r="XDZ882" s="77"/>
      <c r="XEA882" s="77"/>
    </row>
    <row r="883" spans="1:32 16345:16355" s="76" customFormat="1" ht="19.5" customHeight="1" x14ac:dyDescent="0.2">
      <c r="A883" s="116">
        <v>779</v>
      </c>
      <c r="B883" s="132" t="s">
        <v>33</v>
      </c>
      <c r="C883" s="132" t="s">
        <v>781</v>
      </c>
      <c r="D883" s="132" t="s">
        <v>782</v>
      </c>
      <c r="E883" s="132" t="s">
        <v>169</v>
      </c>
      <c r="F883" s="132" t="s">
        <v>801</v>
      </c>
      <c r="G883" s="132" t="s">
        <v>811</v>
      </c>
      <c r="H883" s="210">
        <v>11200000</v>
      </c>
      <c r="I883" s="135" t="s">
        <v>803</v>
      </c>
      <c r="J883" s="135" t="s">
        <v>856</v>
      </c>
      <c r="K883" s="132" t="s">
        <v>41</v>
      </c>
      <c r="L883" s="73" t="s">
        <v>80</v>
      </c>
      <c r="M883" s="132" t="s">
        <v>857</v>
      </c>
      <c r="N883" s="132">
        <v>80111600</v>
      </c>
      <c r="O883" s="217" t="s">
        <v>853</v>
      </c>
      <c r="P883" s="132" t="s">
        <v>1461</v>
      </c>
      <c r="Q883" s="136">
        <v>44430</v>
      </c>
      <c r="R883" s="136"/>
      <c r="S883" s="136">
        <v>44430</v>
      </c>
      <c r="T883" s="132">
        <v>4</v>
      </c>
      <c r="U883" s="211" t="s">
        <v>1437</v>
      </c>
      <c r="V883" s="212">
        <v>11200000</v>
      </c>
      <c r="W883" s="211">
        <v>2800000</v>
      </c>
      <c r="X883" s="213">
        <v>11200000</v>
      </c>
      <c r="Y883" s="73" t="s">
        <v>42</v>
      </c>
      <c r="Z883" s="132" t="s">
        <v>42</v>
      </c>
      <c r="AA883" s="135" t="s">
        <v>48</v>
      </c>
      <c r="AB883" s="132"/>
      <c r="AC883" s="42" t="s">
        <v>799</v>
      </c>
      <c r="AD883" s="37" t="s">
        <v>793</v>
      </c>
      <c r="AE883" s="41" t="s">
        <v>1344</v>
      </c>
      <c r="AF883" s="37" t="s">
        <v>76</v>
      </c>
      <c r="XDQ883" s="77"/>
      <c r="XDR883" s="77"/>
      <c r="XDS883" s="77"/>
      <c r="XDT883" s="77"/>
      <c r="XDU883" s="77"/>
      <c r="XDV883" s="77"/>
      <c r="XDW883" s="77"/>
      <c r="XDX883" s="77"/>
      <c r="XDY883" s="77"/>
      <c r="XDZ883" s="77"/>
      <c r="XEA883" s="77"/>
    </row>
    <row r="884" spans="1:32 16345:16355" s="76" customFormat="1" ht="19.5" customHeight="1" x14ac:dyDescent="0.2">
      <c r="A884" s="116">
        <v>780</v>
      </c>
      <c r="B884" s="37" t="s">
        <v>33</v>
      </c>
      <c r="C884" s="37" t="s">
        <v>781</v>
      </c>
      <c r="D884" s="37" t="s">
        <v>782</v>
      </c>
      <c r="E884" s="37" t="s">
        <v>169</v>
      </c>
      <c r="F884" s="37" t="s">
        <v>801</v>
      </c>
      <c r="G884" s="37" t="s">
        <v>811</v>
      </c>
      <c r="H884" s="94">
        <v>16000000</v>
      </c>
      <c r="I884" s="38" t="s">
        <v>803</v>
      </c>
      <c r="J884" s="38" t="s">
        <v>856</v>
      </c>
      <c r="K884" s="37" t="s">
        <v>41</v>
      </c>
      <c r="L884" s="73" t="s">
        <v>80</v>
      </c>
      <c r="M884" s="37" t="s">
        <v>857</v>
      </c>
      <c r="N884" s="37">
        <v>80111600</v>
      </c>
      <c r="O884" s="39" t="s">
        <v>853</v>
      </c>
      <c r="P884" s="37" t="s">
        <v>1461</v>
      </c>
      <c r="Q884" s="40">
        <v>44424</v>
      </c>
      <c r="R884" s="40"/>
      <c r="S884" s="40">
        <v>44424</v>
      </c>
      <c r="T884" s="37">
        <v>5</v>
      </c>
      <c r="U884" s="41" t="s">
        <v>83</v>
      </c>
      <c r="V884" s="205">
        <f>3200000*5</f>
        <v>16000000</v>
      </c>
      <c r="W884" s="41">
        <v>3200000</v>
      </c>
      <c r="X884" s="206">
        <f>3200000*5</f>
        <v>16000000</v>
      </c>
      <c r="Y884" s="73" t="s">
        <v>42</v>
      </c>
      <c r="Z884" s="37" t="s">
        <v>42</v>
      </c>
      <c r="AA884" s="38" t="s">
        <v>48</v>
      </c>
      <c r="AB884" s="37">
        <v>607</v>
      </c>
      <c r="AC884" s="42" t="s">
        <v>799</v>
      </c>
      <c r="AD884" s="37" t="s">
        <v>793</v>
      </c>
      <c r="AE884" s="41" t="s">
        <v>1344</v>
      </c>
      <c r="AF884" s="37" t="s">
        <v>76</v>
      </c>
      <c r="XDQ884" s="77"/>
      <c r="XDR884" s="77"/>
      <c r="XDS884" s="77"/>
      <c r="XDT884" s="77"/>
      <c r="XDU884" s="77"/>
      <c r="XDV884" s="77"/>
      <c r="XDW884" s="77"/>
      <c r="XDX884" s="77"/>
      <c r="XDY884" s="77"/>
      <c r="XDZ884" s="77"/>
      <c r="XEA884" s="77"/>
    </row>
    <row r="885" spans="1:32 16345:16355" s="76" customFormat="1" ht="19.5" customHeight="1" x14ac:dyDescent="0.2">
      <c r="A885" s="116">
        <v>781</v>
      </c>
      <c r="B885" s="37" t="s">
        <v>33</v>
      </c>
      <c r="C885" s="37" t="s">
        <v>781</v>
      </c>
      <c r="D885" s="37" t="s">
        <v>782</v>
      </c>
      <c r="E885" s="37" t="s">
        <v>169</v>
      </c>
      <c r="F885" s="37" t="s">
        <v>812</v>
      </c>
      <c r="G885" s="37" t="s">
        <v>813</v>
      </c>
      <c r="H885" s="207">
        <f>2750000*3</f>
        <v>8250000</v>
      </c>
      <c r="I885" s="38" t="s">
        <v>803</v>
      </c>
      <c r="J885" s="38" t="s">
        <v>858</v>
      </c>
      <c r="K885" s="37" t="s">
        <v>41</v>
      </c>
      <c r="L885" s="73" t="s">
        <v>80</v>
      </c>
      <c r="M885" s="37" t="s">
        <v>859</v>
      </c>
      <c r="N885" s="37">
        <v>80111600</v>
      </c>
      <c r="O885" s="39" t="s">
        <v>860</v>
      </c>
      <c r="P885" s="37" t="s">
        <v>82</v>
      </c>
      <c r="Q885" s="40">
        <v>44467</v>
      </c>
      <c r="R885" s="40"/>
      <c r="S885" s="40">
        <v>44467</v>
      </c>
      <c r="T885" s="37">
        <v>3</v>
      </c>
      <c r="U885" s="41" t="s">
        <v>83</v>
      </c>
      <c r="V885" s="205">
        <f>2750000*3</f>
        <v>8250000</v>
      </c>
      <c r="W885" s="41">
        <v>2750000</v>
      </c>
      <c r="X885" s="206">
        <f>2750000*3</f>
        <v>8250000</v>
      </c>
      <c r="Y885" s="73" t="s">
        <v>42</v>
      </c>
      <c r="Z885" s="37" t="s">
        <v>42</v>
      </c>
      <c r="AA885" s="38" t="s">
        <v>48</v>
      </c>
      <c r="AB885" s="37">
        <v>608</v>
      </c>
      <c r="AC885" s="42" t="s">
        <v>799</v>
      </c>
      <c r="AD885" s="37" t="s">
        <v>793</v>
      </c>
      <c r="AE885" s="41" t="s">
        <v>1344</v>
      </c>
      <c r="AF885" s="37" t="s">
        <v>76</v>
      </c>
      <c r="XDQ885" s="77"/>
      <c r="XDR885" s="77"/>
      <c r="XDS885" s="77"/>
      <c r="XDT885" s="77"/>
      <c r="XDU885" s="77"/>
      <c r="XDV885" s="77"/>
      <c r="XDW885" s="77"/>
      <c r="XDX885" s="77"/>
      <c r="XDY885" s="77"/>
      <c r="XDZ885" s="77"/>
      <c r="XEA885" s="77"/>
    </row>
    <row r="886" spans="1:32 16345:16355" s="76" customFormat="1" ht="19.5" customHeight="1" x14ac:dyDescent="0.2">
      <c r="A886" s="116">
        <v>782</v>
      </c>
      <c r="B886" s="37" t="s">
        <v>33</v>
      </c>
      <c r="C886" s="37" t="s">
        <v>781</v>
      </c>
      <c r="D886" s="37" t="s">
        <v>782</v>
      </c>
      <c r="E886" s="37" t="s">
        <v>169</v>
      </c>
      <c r="F886" s="37" t="s">
        <v>812</v>
      </c>
      <c r="G886" s="37" t="s">
        <v>813</v>
      </c>
      <c r="H886" s="200">
        <f>4000000*3</f>
        <v>12000000</v>
      </c>
      <c r="I886" s="38" t="s">
        <v>1499</v>
      </c>
      <c r="J886" s="38" t="s">
        <v>864</v>
      </c>
      <c r="K886" s="37" t="s">
        <v>41</v>
      </c>
      <c r="L886" s="73" t="s">
        <v>80</v>
      </c>
      <c r="M886" s="37" t="s">
        <v>865</v>
      </c>
      <c r="N886" s="37">
        <v>80111600</v>
      </c>
      <c r="O886" s="38" t="s">
        <v>863</v>
      </c>
      <c r="P886" s="37" t="s">
        <v>82</v>
      </c>
      <c r="Q886" s="40">
        <v>44444</v>
      </c>
      <c r="R886" s="40"/>
      <c r="S886" s="40">
        <v>44444</v>
      </c>
      <c r="T886" s="37">
        <v>3</v>
      </c>
      <c r="U886" s="41" t="s">
        <v>83</v>
      </c>
      <c r="V886" s="201">
        <f>4000000*3</f>
        <v>12000000</v>
      </c>
      <c r="W886" s="41">
        <v>4000000</v>
      </c>
      <c r="X886" s="202">
        <f>4000000*3</f>
        <v>12000000</v>
      </c>
      <c r="Y886" s="73" t="s">
        <v>42</v>
      </c>
      <c r="Z886" s="37" t="s">
        <v>42</v>
      </c>
      <c r="AA886" s="38" t="s">
        <v>48</v>
      </c>
      <c r="AB886" s="37">
        <v>610</v>
      </c>
      <c r="AC886" s="42" t="s">
        <v>799</v>
      </c>
      <c r="AD886" s="37" t="s">
        <v>793</v>
      </c>
      <c r="AE886" s="41" t="s">
        <v>1344</v>
      </c>
      <c r="AF886" s="37" t="s">
        <v>76</v>
      </c>
      <c r="XDQ886" s="77"/>
      <c r="XDR886" s="77"/>
      <c r="XDS886" s="77"/>
      <c r="XDT886" s="77"/>
      <c r="XDU886" s="77"/>
      <c r="XDV886" s="77"/>
      <c r="XDW886" s="77"/>
      <c r="XDX886" s="77"/>
      <c r="XDY886" s="77"/>
      <c r="XDZ886" s="77"/>
      <c r="XEA886" s="77"/>
    </row>
    <row r="887" spans="1:32 16345:16355" ht="19.5" customHeight="1" x14ac:dyDescent="0.2">
      <c r="A887" s="116">
        <v>783</v>
      </c>
      <c r="B887" s="37" t="s">
        <v>167</v>
      </c>
      <c r="C887" s="37" t="s">
        <v>168</v>
      </c>
      <c r="D887" s="37" t="s">
        <v>1135</v>
      </c>
      <c r="E887" s="37" t="s">
        <v>169</v>
      </c>
      <c r="F887" s="37" t="s">
        <v>1144</v>
      </c>
      <c r="G887" s="37" t="s">
        <v>1137</v>
      </c>
      <c r="H887" s="200">
        <v>15000000</v>
      </c>
      <c r="I887" s="37" t="s">
        <v>1138</v>
      </c>
      <c r="J887" s="37" t="s">
        <v>1159</v>
      </c>
      <c r="K887" s="37" t="s">
        <v>1146</v>
      </c>
      <c r="L887" s="37" t="s">
        <v>80</v>
      </c>
      <c r="M887" s="37" t="s">
        <v>1160</v>
      </c>
      <c r="N887" s="37">
        <v>80111600</v>
      </c>
      <c r="O887" s="37" t="s">
        <v>1527</v>
      </c>
      <c r="P887" s="37" t="s">
        <v>1528</v>
      </c>
      <c r="Q887" s="40">
        <v>44381</v>
      </c>
      <c r="R887" s="40">
        <v>44381</v>
      </c>
      <c r="S887" s="40">
        <v>44381</v>
      </c>
      <c r="T887" s="37">
        <v>4.55</v>
      </c>
      <c r="U887" s="41" t="s">
        <v>365</v>
      </c>
      <c r="V887" s="101">
        <v>15000000</v>
      </c>
      <c r="W887" s="104">
        <v>3300000</v>
      </c>
      <c r="X887" s="167">
        <f>7200000+7800000</f>
        <v>15000000</v>
      </c>
      <c r="Y887" s="37" t="s">
        <v>42</v>
      </c>
      <c r="Z887" s="37" t="s">
        <v>47</v>
      </c>
      <c r="AA887" s="122" t="s">
        <v>48</v>
      </c>
      <c r="AB887" s="119"/>
      <c r="AC887" s="42" t="s">
        <v>175</v>
      </c>
      <c r="AD887" s="151" t="s">
        <v>1315</v>
      </c>
      <c r="AE887" s="41" t="s">
        <v>1344</v>
      </c>
      <c r="AF887" s="37" t="s">
        <v>76</v>
      </c>
    </row>
    <row r="888" spans="1:32 16345:16355" ht="19.5" customHeight="1" x14ac:dyDescent="0.2">
      <c r="A888" s="116">
        <v>784</v>
      </c>
      <c r="B888" s="37" t="s">
        <v>354</v>
      </c>
      <c r="C888" s="37"/>
      <c r="D888" s="37" t="s">
        <v>1534</v>
      </c>
      <c r="E888" s="37" t="s">
        <v>169</v>
      </c>
      <c r="F888" s="37" t="s">
        <v>723</v>
      </c>
      <c r="G888" s="38"/>
      <c r="H888" s="200">
        <v>15000000</v>
      </c>
      <c r="I888" s="38" t="s">
        <v>768</v>
      </c>
      <c r="J888" s="153" t="s">
        <v>670</v>
      </c>
      <c r="K888" s="145"/>
      <c r="L888" s="37" t="s">
        <v>80</v>
      </c>
      <c r="M888" s="37"/>
      <c r="N888" s="235">
        <v>78181505</v>
      </c>
      <c r="O888" s="38" t="s">
        <v>1536</v>
      </c>
      <c r="P888" s="37" t="s">
        <v>728</v>
      </c>
      <c r="Q888" s="40">
        <v>44372</v>
      </c>
      <c r="R888" s="40"/>
      <c r="S888" s="40">
        <v>44448</v>
      </c>
      <c r="T888" s="37">
        <v>6</v>
      </c>
      <c r="U888" s="234" t="s">
        <v>139</v>
      </c>
      <c r="V888" s="110">
        <v>15000000</v>
      </c>
      <c r="W888" s="41"/>
      <c r="X888" s="73">
        <v>15000000</v>
      </c>
      <c r="Y888" s="37" t="s">
        <v>42</v>
      </c>
      <c r="Z888" s="37" t="s">
        <v>47</v>
      </c>
      <c r="AA888" s="122" t="s">
        <v>48</v>
      </c>
      <c r="AB888" s="37"/>
      <c r="AC888" s="42"/>
      <c r="AD888" s="172"/>
      <c r="AE888" s="37"/>
      <c r="AF888" s="37" t="s">
        <v>76</v>
      </c>
    </row>
    <row r="892" spans="1:32 16345:16355" ht="19.5" customHeight="1" x14ac:dyDescent="0.2">
      <c r="V892" s="113"/>
    </row>
  </sheetData>
  <sheetProtection selectLockedCells="1" selectUnlockedCells="1"/>
  <protectedRanges>
    <protectedRange sqref="O118" name="Rango1_1_4_1_1_1_1_1"/>
    <protectedRange sqref="O130" name="Rango1_7_1_3_1_1_1_1"/>
  </protectedRanges>
  <autoFilter ref="A1:XEQ888" xr:uid="{00000000-0009-0000-0000-000002000000}">
    <filterColumn colId="0">
      <filters>
        <filter val="1"/>
        <filter val="10"/>
        <filter val="100"/>
        <filter val="101"/>
        <filter val="102"/>
        <filter val="103"/>
        <filter val="104"/>
        <filter val="105"/>
        <filter val="106"/>
        <filter val="107"/>
        <filter val="108"/>
        <filter val="109"/>
        <filter val="11"/>
        <filter val="110"/>
        <filter val="111"/>
        <filter val="112"/>
        <filter val="113"/>
        <filter val="114"/>
        <filter val="115"/>
        <filter val="116"/>
        <filter val="117"/>
        <filter val="118"/>
        <filter val="119"/>
        <filter val="12"/>
        <filter val="120"/>
        <filter val="121"/>
        <filter val="122"/>
        <filter val="123"/>
        <filter val="124"/>
        <filter val="125"/>
        <filter val="126"/>
        <filter val="127"/>
        <filter val="128"/>
        <filter val="129"/>
        <filter val="13"/>
        <filter val="130"/>
        <filter val="131"/>
        <filter val="132"/>
        <filter val="133"/>
        <filter val="134"/>
        <filter val="135"/>
        <filter val="136"/>
        <filter val="137"/>
        <filter val="138"/>
        <filter val="139"/>
        <filter val="14"/>
        <filter val="140"/>
        <filter val="141"/>
        <filter val="142"/>
        <filter val="143"/>
        <filter val="144"/>
        <filter val="145"/>
        <filter val="146"/>
        <filter val="147"/>
        <filter val="148"/>
        <filter val="149"/>
        <filter val="15"/>
        <filter val="150"/>
        <filter val="151"/>
        <filter val="152"/>
        <filter val="153"/>
        <filter val="154"/>
        <filter val="155"/>
        <filter val="156"/>
        <filter val="157"/>
        <filter val="158"/>
        <filter val="159"/>
        <filter val="16"/>
        <filter val="160"/>
        <filter val="161"/>
        <filter val="162"/>
        <filter val="163"/>
        <filter val="164"/>
        <filter val="165"/>
        <filter val="166"/>
        <filter val="167"/>
        <filter val="168"/>
        <filter val="169"/>
        <filter val="17"/>
        <filter val="170"/>
        <filter val="171"/>
        <filter val="172"/>
        <filter val="173"/>
        <filter val="174"/>
        <filter val="175"/>
        <filter val="176"/>
        <filter val="177"/>
        <filter val="178"/>
        <filter val="18"/>
        <filter val="186"/>
        <filter val="187"/>
        <filter val="188"/>
        <filter val="189"/>
        <filter val="19"/>
        <filter val="190"/>
        <filter val="191"/>
        <filter val="192"/>
        <filter val="193"/>
        <filter val="194"/>
        <filter val="195"/>
        <filter val="196"/>
        <filter val="197"/>
        <filter val="198"/>
        <filter val="199"/>
        <filter val="2"/>
        <filter val="20"/>
        <filter val="200"/>
        <filter val="201"/>
        <filter val="202"/>
        <filter val="203"/>
        <filter val="205"/>
        <filter val="206"/>
        <filter val="207"/>
        <filter val="208"/>
        <filter val="209"/>
        <filter val="21"/>
        <filter val="211"/>
        <filter val="213"/>
        <filter val="214"/>
        <filter val="215"/>
        <filter val="217"/>
        <filter val="218"/>
        <filter val="219"/>
        <filter val="22"/>
        <filter val="220"/>
        <filter val="221"/>
        <filter val="222"/>
        <filter val="223"/>
        <filter val="224"/>
        <filter val="225"/>
        <filter val="226"/>
        <filter val="227"/>
        <filter val="228"/>
        <filter val="229"/>
        <filter val="23"/>
        <filter val="230"/>
        <filter val="231"/>
        <filter val="233"/>
        <filter val="235"/>
        <filter val="236"/>
        <filter val="237"/>
        <filter val="238"/>
        <filter val="239"/>
        <filter val="24"/>
        <filter val="240"/>
        <filter val="241"/>
        <filter val="242"/>
        <filter val="243"/>
        <filter val="244"/>
        <filter val="245"/>
        <filter val="246"/>
        <filter val="248"/>
        <filter val="249"/>
        <filter val="25"/>
        <filter val="250"/>
        <filter val="251"/>
        <filter val="252"/>
        <filter val="253"/>
        <filter val="254"/>
        <filter val="255"/>
        <filter val="256"/>
        <filter val="257"/>
        <filter val="258"/>
        <filter val="259"/>
        <filter val="26"/>
        <filter val="260"/>
        <filter val="262"/>
        <filter val="263"/>
        <filter val="264"/>
        <filter val="266"/>
        <filter val="268"/>
        <filter val="269"/>
        <filter val="27"/>
        <filter val="270"/>
        <filter val="271"/>
        <filter val="272"/>
        <filter val="273"/>
        <filter val="274"/>
        <filter val="275"/>
        <filter val="276"/>
        <filter val="277"/>
        <filter val="278"/>
        <filter val="279"/>
        <filter val="28"/>
        <filter val="280"/>
        <filter val="281"/>
        <filter val="282"/>
        <filter val="283"/>
        <filter val="284"/>
        <filter val="285"/>
        <filter val="286"/>
        <filter val="287"/>
        <filter val="289"/>
        <filter val="29"/>
        <filter val="291"/>
        <filter val="292"/>
        <filter val="294"/>
        <filter val="297"/>
        <filter val="298"/>
        <filter val="299"/>
        <filter val="3"/>
        <filter val="30"/>
        <filter val="300"/>
        <filter val="303"/>
        <filter val="306"/>
        <filter val="307"/>
        <filter val="308"/>
        <filter val="31"/>
        <filter val="310"/>
        <filter val="312"/>
        <filter val="313"/>
        <filter val="315"/>
        <filter val="316"/>
        <filter val="318"/>
        <filter val="32"/>
        <filter val="321"/>
        <filter val="324"/>
        <filter val="327"/>
        <filter val="33"/>
        <filter val="332"/>
        <filter val="333"/>
        <filter val="334"/>
        <filter val="339"/>
        <filter val="34"/>
        <filter val="341"/>
        <filter val="345"/>
        <filter val="35"/>
        <filter val="350"/>
        <filter val="351"/>
        <filter val="353"/>
        <filter val="355"/>
        <filter val="356"/>
        <filter val="358"/>
        <filter val="36"/>
        <filter val="361"/>
        <filter val="362"/>
        <filter val="367"/>
        <filter val="37"/>
        <filter val="371"/>
        <filter val="376"/>
        <filter val="38"/>
        <filter val="380"/>
        <filter val="383"/>
        <filter val="386"/>
        <filter val="389"/>
        <filter val="39"/>
        <filter val="392"/>
        <filter val="395"/>
        <filter val="398"/>
        <filter val="4"/>
        <filter val="40"/>
        <filter val="400"/>
        <filter val="403"/>
        <filter val="405"/>
        <filter val="406"/>
        <filter val="407"/>
        <filter val="408"/>
        <filter val="41"/>
        <filter val="410"/>
        <filter val="411"/>
        <filter val="412"/>
        <filter val="413"/>
        <filter val="414"/>
        <filter val="415"/>
        <filter val="416"/>
        <filter val="417"/>
        <filter val="419"/>
        <filter val="42"/>
        <filter val="420"/>
        <filter val="421"/>
        <filter val="422"/>
        <filter val="423"/>
        <filter val="424"/>
        <filter val="425"/>
        <filter val="426"/>
        <filter val="427"/>
        <filter val="428"/>
        <filter val="429"/>
        <filter val="43"/>
        <filter val="430"/>
        <filter val="431"/>
        <filter val="432"/>
        <filter val="433"/>
        <filter val="434"/>
        <filter val="435"/>
        <filter val="436"/>
        <filter val="437"/>
        <filter val="438"/>
        <filter val="439"/>
        <filter val="44"/>
        <filter val="440"/>
        <filter val="441"/>
        <filter val="442"/>
        <filter val="443"/>
        <filter val="444"/>
        <filter val="445"/>
        <filter val="446"/>
        <filter val="447"/>
        <filter val="448"/>
        <filter val="449"/>
        <filter val="45"/>
        <filter val="450"/>
        <filter val="451"/>
        <filter val="452"/>
        <filter val="453"/>
        <filter val="457"/>
        <filter val="459"/>
        <filter val="46"/>
        <filter val="460"/>
        <filter val="461"/>
        <filter val="463"/>
        <filter val="464"/>
        <filter val="465"/>
        <filter val="466"/>
        <filter val="467"/>
        <filter val="468"/>
        <filter val="469"/>
        <filter val="47"/>
        <filter val="470"/>
        <filter val="471"/>
        <filter val="472"/>
        <filter val="474"/>
        <filter val="475"/>
        <filter val="476"/>
        <filter val="477"/>
        <filter val="478"/>
        <filter val="479"/>
        <filter val="48"/>
        <filter val="480"/>
        <filter val="481"/>
        <filter val="482"/>
        <filter val="483"/>
        <filter val="484"/>
        <filter val="485"/>
        <filter val="486"/>
        <filter val="487"/>
        <filter val="488"/>
        <filter val="489"/>
        <filter val="49"/>
        <filter val="490"/>
        <filter val="491"/>
        <filter val="492"/>
        <filter val="493"/>
        <filter val="494"/>
        <filter val="495"/>
        <filter val="496"/>
        <filter val="497"/>
        <filter val="498"/>
        <filter val="499"/>
        <filter val="5"/>
        <filter val="50"/>
        <filter val="500"/>
        <filter val="501"/>
        <filter val="502"/>
        <filter val="503"/>
        <filter val="504"/>
        <filter val="505"/>
        <filter val="506"/>
        <filter val="507"/>
        <filter val="508"/>
        <filter val="509"/>
        <filter val="51"/>
        <filter val="510"/>
        <filter val="511"/>
        <filter val="512"/>
        <filter val="513"/>
        <filter val="514"/>
        <filter val="515"/>
        <filter val="516"/>
        <filter val="518"/>
        <filter val="52"/>
        <filter val="520"/>
        <filter val="521"/>
        <filter val="522"/>
        <filter val="523"/>
        <filter val="524"/>
        <filter val="525"/>
        <filter val="526"/>
        <filter val="527"/>
        <filter val="528"/>
        <filter val="529"/>
        <filter val="53"/>
        <filter val="530"/>
        <filter val="531"/>
        <filter val="532"/>
        <filter val="533"/>
        <filter val="534"/>
        <filter val="535"/>
        <filter val="536"/>
        <filter val="537"/>
        <filter val="538"/>
        <filter val="539"/>
        <filter val="54"/>
        <filter val="540"/>
        <filter val="541"/>
        <filter val="542"/>
        <filter val="543"/>
        <filter val="544"/>
        <filter val="545"/>
        <filter val="546"/>
        <filter val="547"/>
        <filter val="548"/>
        <filter val="549"/>
        <filter val="55"/>
        <filter val="550"/>
        <filter val="551"/>
        <filter val="552"/>
        <filter val="553"/>
        <filter val="554"/>
        <filter val="557"/>
        <filter val="558"/>
        <filter val="56"/>
        <filter val="560"/>
        <filter val="566"/>
        <filter val="567"/>
        <filter val="568"/>
        <filter val="569"/>
        <filter val="57"/>
        <filter val="570"/>
        <filter val="571"/>
        <filter val="572"/>
        <filter val="573"/>
        <filter val="574"/>
        <filter val="575"/>
        <filter val="576"/>
        <filter val="577"/>
        <filter val="578"/>
        <filter val="579"/>
        <filter val="58"/>
        <filter val="580"/>
        <filter val="581"/>
        <filter val="582"/>
        <filter val="583"/>
        <filter val="584"/>
        <filter val="585"/>
        <filter val="586"/>
        <filter val="587"/>
        <filter val="588"/>
        <filter val="589"/>
        <filter val="59"/>
        <filter val="590"/>
        <filter val="591"/>
        <filter val="592"/>
        <filter val="593"/>
        <filter val="594"/>
        <filter val="595"/>
        <filter val="596"/>
        <filter val="597"/>
        <filter val="598"/>
        <filter val="599"/>
        <filter val="6"/>
        <filter val="60"/>
        <filter val="600"/>
        <filter val="601"/>
        <filter val="602"/>
        <filter val="603"/>
        <filter val="604"/>
        <filter val="605"/>
        <filter val="606"/>
        <filter val="607"/>
        <filter val="608"/>
        <filter val="609"/>
        <filter val="61"/>
        <filter val="610"/>
        <filter val="611"/>
        <filter val="612"/>
        <filter val="613"/>
        <filter val="614"/>
        <filter val="615"/>
        <filter val="616"/>
        <filter val="617"/>
        <filter val="618"/>
        <filter val="619"/>
        <filter val="62"/>
        <filter val="620"/>
        <filter val="621"/>
        <filter val="622"/>
        <filter val="623"/>
        <filter val="624"/>
        <filter val="625"/>
        <filter val="627"/>
        <filter val="628"/>
        <filter val="629"/>
        <filter val="63"/>
        <filter val="630"/>
        <filter val="634"/>
        <filter val="636"/>
        <filter val="637"/>
        <filter val="638"/>
        <filter val="639"/>
        <filter val="64"/>
        <filter val="640"/>
        <filter val="641"/>
        <filter val="642"/>
        <filter val="643"/>
        <filter val="644"/>
        <filter val="645"/>
        <filter val="646"/>
        <filter val="647"/>
        <filter val="649"/>
        <filter val="65"/>
        <filter val="650"/>
        <filter val="651"/>
        <filter val="653"/>
        <filter val="654"/>
        <filter val="656"/>
        <filter val="657"/>
        <filter val="658"/>
        <filter val="659"/>
        <filter val="66"/>
        <filter val="660"/>
        <filter val="661"/>
        <filter val="662"/>
        <filter val="664"/>
        <filter val="665"/>
        <filter val="666"/>
        <filter val="667"/>
        <filter val="668"/>
        <filter val="669"/>
        <filter val="67"/>
        <filter val="670"/>
        <filter val="671"/>
        <filter val="672"/>
        <filter val="673"/>
        <filter val="674"/>
        <filter val="675"/>
        <filter val="676"/>
        <filter val="677"/>
        <filter val="678"/>
        <filter val="679"/>
        <filter val="68"/>
        <filter val="680"/>
        <filter val="681"/>
        <filter val="683"/>
        <filter val="684"/>
        <filter val="685"/>
        <filter val="686"/>
        <filter val="687"/>
        <filter val="688"/>
        <filter val="689"/>
        <filter val="69"/>
        <filter val="7"/>
        <filter val="70"/>
        <filter val="700"/>
        <filter val="701"/>
        <filter val="702"/>
        <filter val="703"/>
        <filter val="704"/>
        <filter val="705"/>
        <filter val="706"/>
        <filter val="707"/>
        <filter val="708"/>
        <filter val="709"/>
        <filter val="71"/>
        <filter val="710"/>
        <filter val="711"/>
        <filter val="712"/>
        <filter val="713"/>
        <filter val="714"/>
        <filter val="715"/>
        <filter val="716"/>
        <filter val="717"/>
        <filter val="718"/>
        <filter val="719"/>
        <filter val="72"/>
        <filter val="720"/>
        <filter val="721"/>
        <filter val="722"/>
        <filter val="723"/>
        <filter val="724"/>
        <filter val="725"/>
        <filter val="726"/>
        <filter val="727"/>
        <filter val="728"/>
        <filter val="729"/>
        <filter val="73"/>
        <filter val="730"/>
        <filter val="731"/>
        <filter val="732"/>
        <filter val="733"/>
        <filter val="734"/>
        <filter val="735"/>
        <filter val="736"/>
        <filter val="737"/>
        <filter val="738"/>
        <filter val="739"/>
        <filter val="74"/>
        <filter val="740"/>
        <filter val="741"/>
        <filter val="742"/>
        <filter val="743"/>
        <filter val="744"/>
        <filter val="745"/>
        <filter val="746"/>
        <filter val="747"/>
        <filter val="748"/>
        <filter val="749"/>
        <filter val="75"/>
        <filter val="750"/>
        <filter val="751"/>
        <filter val="752"/>
        <filter val="753"/>
        <filter val="754"/>
        <filter val="755"/>
        <filter val="756"/>
        <filter val="757"/>
        <filter val="758"/>
        <filter val="759"/>
        <filter val="76"/>
        <filter val="760"/>
        <filter val="761"/>
        <filter val="762"/>
        <filter val="763"/>
        <filter val="764"/>
        <filter val="765"/>
        <filter val="766"/>
        <filter val="767"/>
        <filter val="768"/>
        <filter val="769"/>
        <filter val="77"/>
        <filter val="770"/>
        <filter val="771"/>
        <filter val="772"/>
        <filter val="773"/>
        <filter val="774"/>
        <filter val="775"/>
        <filter val="776"/>
        <filter val="777"/>
        <filter val="778"/>
        <filter val="779"/>
        <filter val="78"/>
        <filter val="780"/>
        <filter val="781"/>
        <filter val="782"/>
        <filter val="783"/>
        <filter val="784"/>
        <filter val="79"/>
        <filter val="8"/>
        <filter val="80"/>
        <filter val="81"/>
        <filter val="82"/>
        <filter val="83"/>
        <filter val="84"/>
        <filter val="85"/>
        <filter val="86"/>
        <filter val="87"/>
        <filter val="88"/>
        <filter val="89"/>
        <filter val="9"/>
        <filter val="90"/>
        <filter val="91"/>
        <filter val="92"/>
        <filter val="93"/>
        <filter val="94"/>
        <filter val="95"/>
        <filter val="96"/>
        <filter val="97"/>
        <filter val="98"/>
        <filter val="99"/>
      </filters>
    </filterColumn>
  </autoFilter>
  <phoneticPr fontId="11" type="noConversion"/>
  <dataValidations count="66">
    <dataValidation type="date" allowBlank="1" showInputMessage="1" showErrorMessage="1" sqref="S777 S780" xr:uid="{00000000-0002-0000-0200-000000000000}">
      <formula1>XED2260</formula1>
      <formula2>XED2261</formula2>
    </dataValidation>
    <dataValidation type="date" allowBlank="1" showInputMessage="1" showErrorMessage="1" sqref="S751:S752" xr:uid="{00000000-0002-0000-0200-000001000000}">
      <formula1>XED1436</formula1>
      <formula2>XED1437</formula2>
    </dataValidation>
    <dataValidation type="date" allowBlank="1" showInputMessage="1" showErrorMessage="1" sqref="S767" xr:uid="{00000000-0002-0000-0200-000002000000}">
      <formula1>XED1470</formula1>
      <formula2>XED1471</formula2>
    </dataValidation>
    <dataValidation type="date" allowBlank="1" showInputMessage="1" showErrorMessage="1" sqref="S768" xr:uid="{00000000-0002-0000-0200-000003000000}">
      <formula1>XED1426</formula1>
      <formula2>XED1427</formula2>
    </dataValidation>
    <dataValidation type="date" allowBlank="1" showInputMessage="1" showErrorMessage="1" sqref="Q216" xr:uid="{00000000-0002-0000-0200-000004000000}">
      <formula1>XEC604</formula1>
      <formula2>#REF!</formula2>
    </dataValidation>
    <dataValidation type="date" allowBlank="1" showInputMessage="1" showErrorMessage="1" sqref="Q242 Q255" xr:uid="{00000000-0002-0000-0200-000005000000}">
      <formula1>XEC626</formula1>
      <formula2>XEC627</formula2>
    </dataValidation>
    <dataValidation type="date" allowBlank="1" showInputMessage="1" showErrorMessage="1" sqref="Q229 Q190 Q203" xr:uid="{00000000-0002-0000-0200-000006000000}">
      <formula1>XEC578</formula1>
      <formula2>XEC579</formula2>
    </dataValidation>
    <dataValidation type="date" allowBlank="1" showInputMessage="1" showErrorMessage="1" sqref="Q366" xr:uid="{00000000-0002-0000-0200-000007000000}">
      <formula1>XEC763</formula1>
      <formula2>XEC764</formula2>
    </dataValidation>
    <dataValidation type="list" allowBlank="1" showInputMessage="1" showErrorMessage="1" sqref="F51:F53" xr:uid="{00000000-0002-0000-0200-000008000000}">
      <formula1>asdf</formula1>
    </dataValidation>
    <dataValidation type="list" allowBlank="1" showInputMessage="1" showErrorMessage="1" sqref="B826:B837 B881:B882 B819:B820 B822 B824 B839:B863 B867:B872 B876:B879 B884:B888 B2:B817" xr:uid="{00000000-0002-0000-0200-000009000000}">
      <formula1>fuente</formula1>
    </dataValidation>
    <dataValidation type="list" allowBlank="1" showInputMessage="1" showErrorMessage="1" sqref="L3:L8 L759:L768 L876 L770 L776:L786 L790:L799 L836:L837 L867:L872 L887:L888 L839:L863 L10:L504 L567:L756" xr:uid="{00000000-0002-0000-0200-00000A000000}">
      <formula1>recurre</formula1>
    </dataValidation>
    <dataValidation type="list" allowBlank="1" showInputMessage="1" showErrorMessage="1" sqref="C826:C837 C881:C882 C819:C820 C822 C824 C839:C864 C867:C872 C876:C879 C884:C888 C2:C817" xr:uid="{00000000-0002-0000-0200-00000B000000}">
      <formula1>meta</formula1>
    </dataValidation>
    <dataValidation type="list" allowBlank="1" showInputMessage="1" showErrorMessage="1" sqref="D3:D8 D826:D837 D881:D882 D819:D820 D822 D824 D839:D863 D867:D872 D876:D879 D884:D888 D10:D817" xr:uid="{00000000-0002-0000-0200-00000C000000}">
      <formula1>dependencia</formula1>
    </dataValidation>
    <dataValidation type="date" allowBlank="1" showInputMessage="1" showErrorMessage="1" sqref="R216" xr:uid="{00000000-0002-0000-0200-00000D000000}">
      <formula1>B604</formula1>
      <formula2>#REF!</formula2>
    </dataValidation>
    <dataValidation type="date" allowBlank="1" showInputMessage="1" showErrorMessage="1" sqref="R255 R242" xr:uid="{00000000-0002-0000-0200-00000E000000}">
      <formula1>B626</formula1>
      <formula2>B627</formula2>
    </dataValidation>
    <dataValidation type="date" allowBlank="1" showInputMessage="1" showErrorMessage="1" sqref="R777 R780" xr:uid="{00000000-0002-0000-0200-00000F000000}">
      <formula1>B2285</formula1>
      <formula2>B2286</formula2>
    </dataValidation>
    <dataValidation type="date" allowBlank="1" showInputMessage="1" showErrorMessage="1" sqref="Q777 Q780" xr:uid="{00000000-0002-0000-0200-000010000000}">
      <formula1>XEA2260</formula1>
      <formula2>XEA2261</formula2>
    </dataValidation>
    <dataValidation type="whole" allowBlank="1" showInputMessage="1" showErrorMessage="1" sqref="H82 H94 H130 H101 H106 H118 H124 H136 H159 H172 H178 H145 H112 H166 H443 H255 H6 H296 W757:W758 H22 H430 H190 H417 W124 W106 W88 W130 W94 W101 W112 W118 H74 H404 H242 H66 H14 H58 H32 H48 H391 H40 H379 H738 H725 H715 H366 H229 H479 H471 H461 H667 H654 H642 H342 H629 H618 H331 H216 H592 H579 H319 H573 H505 H560 H547 H309 H534 H519 H203 H281 W692 H753:H755 H268 W762:X762 H684 W763 W511 W771:W775 H605 X10:X22 V505:X505 V519:X519 V534:X534 V547:X547 W6 W40 V560:X560 W48 W58 W66 W14 W74 W82 W22 W32 V799:W799 V780:X780 W23:X23 V605:X605 V479:X479 V443:X443 V430:X430 V255:X255 V417:X417 V146:X146 V166:X166 V153:X153 V159:X159 V172:X172 V178:X178 V404:X404 V391:X391 V242:X242 V738:X738 V379:X379 V715:X715 V366:X366 V471:X471 V190:X190 V667:X667 V654:X654 V642:X642 V229:X229 V629:X629 V342:X342 V618:X618 V331:X331 V592:X592 V579:X579 V573:X573 V319:X319 V216:X216 V309:X309 V296:X296 V281:X281 V751:X756 V725:X725 V203:X203 V461:X461 V684:X684 V268:X268 V777:X777 X3:X8 V3:V8 V10:V139 V767:X768 W834 W878 W815 X24:X139 V872:X872" xr:uid="{00000000-0002-0000-0200-000011000000}">
      <formula1>0</formula1>
      <formula2>56000000000</formula2>
    </dataValidation>
    <dataValidation type="date" allowBlank="1" showInputMessage="1" showErrorMessage="1" sqref="S366 Q605:S605 S3:S8 Q7:Q8 Q10:Q13 S281 S268 S255 S242 S229 S216 S203 S190 Q145:S145 Q519:S519 Q534:S534 Q547:S547 Q560:S560 Q573:S573 Q106:R106 Q592:S592 R112 Q618:S618 Q629:S629 Q642:S642 Q654:S654 Q667:S667 Q715:S715 Q725:S725 Q738:S738 S296 Q684:S684 Q153:S153 Q391:S391 Q404:S404 Q417:S417 Q430:S430 Q443:S443 Q379:S379 R130 R579 Q166:S166 R70 R23 Q3:Q5 Q83:Q87 S10:S88 Q15:Q21 Q23:Q31 Q33:Q39 Q41:Q47 Q59:Q65 Q67:Q73 Q75:Q81 Q91:Q105 R94 R124 R101 R88 Q82:R82 Q6:R6 Q14:R14 Q22:R22 Q32:R32 Q40:R40 Q48:R48 Q58:R58 Q66:R66 Q74:R74 Q49:Q57 R118 S90:S139 Q107:Q139 Q178:S178 Q172:S172 Q159:S159 R136 R461 Q471:S471 Q508 R479 Q864:S864 Q757 S754:S755 Q754:Q755 R753:R755 Q763 Q319:S319 Q342:S342 Q331:S331 R309 R834 R815 R878 Q505:S506" xr:uid="{00000000-0002-0000-0200-000012000000}">
      <formula1>#REF!</formula1>
      <formula2>#REF!</formula2>
    </dataValidation>
    <dataValidation type="list" allowBlank="1" showInputMessage="1" showErrorMessage="1" sqref="U215:U235 U195:U209 U608 U603 U585:U598 U616:U620 U614 U211:U213 U581:U582 U24:U193 U622:U638 U753:U765 U577:U578 U3:U8 U10:U22 U767:U781 U237:U325 U784:U790 U640:U674 T791:T794 U881:U882 U819:U820 U822 U824 U676:U750 U826:U837 U328:U574 P859 U839:U859 U862:U864 U867:U872 U875 U884:U888 U877:U879 U798:U817 U795" xr:uid="{00000000-0002-0000-0200-000013000000}">
      <formula1>modalidadde</formula1>
    </dataValidation>
    <dataValidation type="date" allowBlank="1" showInputMessage="1" showErrorMessage="1" sqref="R229 R203 R190" xr:uid="{00000000-0002-0000-0200-000014000000}">
      <formula1>B578</formula1>
      <formula2>B579</formula2>
    </dataValidation>
    <dataValidation type="date" allowBlank="1" showInputMessage="1" showErrorMessage="1" sqref="R366" xr:uid="{00000000-0002-0000-0200-000015000000}">
      <formula1>B763</formula1>
      <formula2>B764</formula2>
    </dataValidation>
    <dataValidation type="list" allowBlank="1" showInputMessage="1" showErrorMessage="1" sqref="F394:F405 F410:F434 F778:F779 F3:F8 F10:F50 F769:F776 F54:F368 F377 F826:F837 F881:F882 F819:F820 F822 F824 F445:F767 F839:F841 F859:F863 F867:F872 F884:F888 F876:F879 F781:F817" xr:uid="{00000000-0002-0000-0200-000016000000}">
      <formula1>proyectoin</formula1>
    </dataValidation>
    <dataValidation type="date" allowBlank="1" showInputMessage="1" showErrorMessage="1" sqref="R751:R752" xr:uid="{00000000-0002-0000-0200-000017000000}">
      <formula1>B1461</formula1>
      <formula2>B1462</formula2>
    </dataValidation>
    <dataValidation type="date" allowBlank="1" showInputMessage="1" showErrorMessage="1" sqref="Q751:Q752" xr:uid="{00000000-0002-0000-0200-000018000000}">
      <formula1>XEA1436</formula1>
      <formula2>XEA1437</formula2>
    </dataValidation>
    <dataValidation type="list" allowBlank="1" showInputMessage="1" showErrorMessage="1" sqref="U751:U752" xr:uid="{00000000-0002-0000-0200-000019000000}">
      <formula1>$XDZ$505:$XDZ$507</formula1>
    </dataValidation>
    <dataValidation type="date" allowBlank="1" showInputMessage="1" showErrorMessage="1" sqref="R558" xr:uid="{00000000-0002-0000-0200-00001A000000}">
      <formula1>B1216</formula1>
      <formula2>B1217</formula2>
    </dataValidation>
    <dataValidation type="date" allowBlank="1" showInputMessage="1" showErrorMessage="1" sqref="Q558 S558" xr:uid="{00000000-0002-0000-0200-00001B000000}">
      <formula1>XEA1189</formula1>
      <formula2>XEA1190</formula2>
    </dataValidation>
    <dataValidation type="list" allowBlank="1" showInputMessage="1" showErrorMessage="1" sqref="AC776 E778:E779 E3:E8 E769:E776 AB794 AC790:AC791 E826:E837 E881:E882 E819:E820 E822 E824 E10:E767 AC691:AC714 E839:E864 E781:E817 AC887 AE862:AE863 E867:E872 E884:E888 E876:E879 AE859" xr:uid="{00000000-0002-0000-0200-00001C000000}">
      <formula1>tipo</formula1>
    </dataValidation>
    <dataValidation type="list" allowBlank="1" showInputMessage="1" showErrorMessage="1" sqref="E777 E780 P784:P786 P3:P8 E768 P763:P782 P790:P791 O792:O794 P881:P882 P795:P817 P819:P820 P822 P824 P10:P761 P826:P837 P839:P858 U860 P860 P862:P864 P867:P872 P884:P888 P877:P879 Q885:S885" xr:uid="{00000000-0002-0000-0200-00001D000000}">
      <formula1>tipodecontrato</formula1>
    </dataValidation>
    <dataValidation type="list" allowBlank="1" showInputMessage="1" showErrorMessage="1" sqref="K3:K8 K715:K775 K791 K10:K690 K777:K789 K881:K882 K819:K820 K822 K824 K826:K837 K839:K858 K867:K872 K884:K886 K876:K879 K795:K817 K888" xr:uid="{00000000-0002-0000-0200-00001E000000}">
      <formula1>polMIPG</formula1>
    </dataValidation>
    <dataValidation type="date" allowBlank="1" showInputMessage="1" showErrorMessage="1" sqref="R768" xr:uid="{00000000-0002-0000-0200-00001F000000}">
      <formula1>B1451</formula1>
      <formula2>B1452</formula2>
    </dataValidation>
    <dataValidation type="date" allowBlank="1" showInputMessage="1" showErrorMessage="1" sqref="Q768" xr:uid="{00000000-0002-0000-0200-000020000000}">
      <formula1>XEA1426</formula1>
      <formula2>XEA1427</formula2>
    </dataValidation>
    <dataValidation type="date" allowBlank="1" showInputMessage="1" showErrorMessage="1" sqref="R767" xr:uid="{00000000-0002-0000-0200-000021000000}">
      <formula1>B1495</formula1>
      <formula2>B1496</formula2>
    </dataValidation>
    <dataValidation type="date" allowBlank="1" showInputMessage="1" showErrorMessage="1" sqref="Q767" xr:uid="{00000000-0002-0000-0200-000022000000}">
      <formula1>XEA1470</formula1>
      <formula2>XEA1471</formula2>
    </dataValidation>
    <dataValidation type="date" allowBlank="1" showInputMessage="1" showErrorMessage="1" sqref="R769" xr:uid="{00000000-0002-0000-0200-000023000000}">
      <formula1>B1453</formula1>
      <formula2>B1454</formula2>
    </dataValidation>
    <dataValidation type="list" allowBlank="1" showInputMessage="1" showErrorMessage="1" sqref="T24:T69 T71:T139 T3:T8 T10:T22" xr:uid="{00000000-0002-0000-0200-000024000000}">
      <formula1>#REF!</formula1>
    </dataValidation>
    <dataValidation type="date" allowBlank="1" showInputMessage="1" showErrorMessage="1" sqref="R771:R772" xr:uid="{00000000-0002-0000-0200-000025000000}">
      <formula1>B2206</formula1>
      <formula2>B2207</formula2>
    </dataValidation>
    <dataValidation type="date" allowBlank="1" showInputMessage="1" showErrorMessage="1" sqref="Q771:Q772 S771:S772" xr:uid="{00000000-0002-0000-0200-000026000000}">
      <formula1>XEA2181</formula1>
      <formula2>XEA2182</formula2>
    </dataValidation>
    <dataValidation type="date" allowBlank="1" showInputMessage="1" showErrorMessage="1" sqref="R775" xr:uid="{00000000-0002-0000-0200-000027000000}">
      <formula1>B2212</formula1>
      <formula2>B2213</formula2>
    </dataValidation>
    <dataValidation type="date" allowBlank="1" showInputMessage="1" showErrorMessage="1" sqref="Q773:Q774 S773:S774" xr:uid="{00000000-0002-0000-0200-000028000000}">
      <formula1>XEA2184</formula1>
      <formula2>XEA2185</formula2>
    </dataValidation>
    <dataValidation type="date" allowBlank="1" showInputMessage="1" showErrorMessage="1" sqref="Q775 S775" xr:uid="{00000000-0002-0000-0200-000029000000}">
      <formula1>XEA2187</formula1>
      <formula2>XEA2188</formula2>
    </dataValidation>
    <dataValidation type="date" allowBlank="1" showInputMessage="1" showErrorMessage="1" sqref="R773:R774" xr:uid="{00000000-0002-0000-0200-00002A000000}">
      <formula1>B2209</formula1>
      <formula2>B2210</formula2>
    </dataValidation>
    <dataValidation type="date" allowBlank="1" showInputMessage="1" showErrorMessage="1" sqref="Q281 Q296 Q268" xr:uid="{00000000-0002-0000-0200-00002B000000}">
      <formula1>XEC651</formula1>
      <formula2>XEC652</formula2>
    </dataValidation>
    <dataValidation type="date" allowBlank="1" showInputMessage="1" showErrorMessage="1" sqref="R281 R268 R296" xr:uid="{00000000-0002-0000-0200-00002C000000}">
      <formula1>B651</formula1>
      <formula2>B652</formula2>
    </dataValidation>
    <dataValidation type="list" allowBlank="1" showInputMessage="1" showErrorMessage="1" sqref="U23" xr:uid="{00000000-0002-0000-0200-00002D000000}">
      <formula1>$XDZ$497:$XDZ$504</formula1>
    </dataValidation>
    <dataValidation type="date" allowBlank="1" showInputMessage="1" showErrorMessage="1" sqref="R799" xr:uid="{00000000-0002-0000-0200-00002E000000}">
      <formula1>B2250</formula1>
      <formula2>B2251</formula2>
    </dataValidation>
    <dataValidation type="date" allowBlank="1" showInputMessage="1" showErrorMessage="1" sqref="R757:S757 R763:S763" xr:uid="{00000000-0002-0000-0200-00002F000000}">
      <formula1>B1453</formula1>
      <formula2>B1454</formula2>
    </dataValidation>
    <dataValidation type="date" allowBlank="1" showInputMessage="1" showErrorMessage="1" sqref="R756 R762" xr:uid="{00000000-0002-0000-0200-000030000000}">
      <formula1>B1451</formula1>
      <formula2>B1452</formula2>
    </dataValidation>
    <dataValidation type="date" allowBlank="1" showInputMessage="1" showErrorMessage="1" sqref="R508:S508" xr:uid="{00000000-0002-0000-0200-000031000000}">
      <formula1>B1199</formula1>
      <formula2>B1200</formula2>
    </dataValidation>
    <dataValidation type="date" allowBlank="1" showInputMessage="1" showErrorMessage="1" sqref="R507" xr:uid="{00000000-0002-0000-0200-000032000000}">
      <formula1>B1197</formula1>
      <formula2>B1198</formula2>
    </dataValidation>
    <dataValidation type="list" allowBlank="1" showInputMessage="1" showErrorMessage="1" sqref="K864" xr:uid="{00000000-0002-0000-0200-000033000000}">
      <formula1>JJ</formula1>
    </dataValidation>
    <dataValidation type="list" allowBlank="1" showInputMessage="1" showErrorMessage="1" sqref="F864" xr:uid="{00000000-0002-0000-0200-000034000000}">
      <formula1>_V12</formula1>
    </dataValidation>
    <dataValidation type="list" allowBlank="1" showInputMessage="1" showErrorMessage="1" sqref="D864" xr:uid="{00000000-0002-0000-0200-000035000000}">
      <formula1>SDA</formula1>
    </dataValidation>
    <dataValidation type="list" allowBlank="1" showInputMessage="1" showErrorMessage="1" sqref="B864" xr:uid="{00000000-0002-0000-0200-000036000000}">
      <formula1>WEFDA</formula1>
    </dataValidation>
    <dataValidation type="date" allowBlank="1" showInputMessage="1" showErrorMessage="1" sqref="R872" xr:uid="{00000000-0002-0000-0200-000037000000}">
      <formula1>A2335</formula1>
      <formula2>A2336</formula2>
    </dataValidation>
    <dataValidation type="list" allowBlank="1" showInputMessage="1" showErrorMessage="1" sqref="T799" xr:uid="{00000000-0002-0000-0200-000038000000}">
      <formula1>$XEX$1446:$XEX$1458</formula1>
    </dataValidation>
    <dataValidation type="date" allowBlank="1" showInputMessage="1" showErrorMessage="1" sqref="S799" xr:uid="{00000000-0002-0000-0200-000039000000}">
      <formula1>XEX2225</formula1>
      <formula2>XEX2226</formula2>
    </dataValidation>
    <dataValidation type="date" allowBlank="1" showInputMessage="1" showErrorMessage="1" sqref="Q799" xr:uid="{00000000-0002-0000-0200-00003A000000}">
      <formula1>XEU2225</formula1>
      <formula2>XEU2226</formula2>
    </dataValidation>
    <dataValidation type="date" allowBlank="1" showInputMessage="1" showErrorMessage="1" sqref="T756 T762" xr:uid="{00000000-0002-0000-0200-00003B000000}">
      <formula1>XEQ1426</formula1>
      <formula2>XEQ1427</formula2>
    </dataValidation>
    <dataValidation type="date" allowBlank="1" showInputMessage="1" showErrorMessage="1" sqref="T757 T763" xr:uid="{00000000-0002-0000-0200-00003C000000}">
      <formula1>XEQ1428</formula1>
      <formula2>XEQ1429</formula2>
    </dataValidation>
    <dataValidation type="date" allowBlank="1" showInputMessage="1" showErrorMessage="1" sqref="T507" xr:uid="{00000000-0002-0000-0200-00003D000000}">
      <formula1>XEQ1172</formula1>
      <formula2>XEQ1173</formula2>
    </dataValidation>
    <dataValidation type="date" allowBlank="1" showInputMessage="1" showErrorMessage="1" sqref="T508" xr:uid="{00000000-0002-0000-0200-00003E000000}">
      <formula1>XEQ1174</formula1>
      <formula2>XEQ1175</formula2>
    </dataValidation>
    <dataValidation type="date" allowBlank="1" showInputMessage="1" showErrorMessage="1" sqref="S822 Q822" xr:uid="{00000000-0002-0000-0200-00003F000000}">
      <formula1>XEV2257</formula1>
      <formula2>XEV2258</formula2>
    </dataValidation>
    <dataValidation type="date" allowBlank="1" showInputMessage="1" showErrorMessage="1" sqref="S872" xr:uid="{00000000-0002-0000-0200-000040000000}">
      <formula1>XFA2310</formula1>
      <formula2>XFA2311</formula2>
    </dataValidation>
    <dataValidation type="date" allowBlank="1" showInputMessage="1" showErrorMessage="1" sqref="Q872" xr:uid="{00000000-0002-0000-0200-000041000000}">
      <formula1>XEX2310</formula1>
      <formula2>XEX2311</formula2>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E16"/>
  <sheetViews>
    <sheetView workbookViewId="0">
      <selection activeCell="C7" sqref="C7"/>
    </sheetView>
  </sheetViews>
  <sheetFormatPr baseColWidth="10" defaultRowHeight="15" x14ac:dyDescent="0.25"/>
  <cols>
    <col min="1" max="1" width="41.28515625" bestFit="1" customWidth="1"/>
    <col min="2" max="2" width="23.140625" customWidth="1"/>
    <col min="3" max="3" width="28.28515625" customWidth="1"/>
    <col min="4" max="4" width="26.5703125" customWidth="1"/>
    <col min="5" max="5" width="21" customWidth="1"/>
    <col min="6" max="6" width="18.42578125" bestFit="1" customWidth="1"/>
    <col min="7" max="7" width="12.42578125" bestFit="1" customWidth="1"/>
  </cols>
  <sheetData>
    <row r="3" spans="1:5" x14ac:dyDescent="0.25">
      <c r="A3" s="71" t="s">
        <v>1425</v>
      </c>
      <c r="B3" s="71" t="s">
        <v>1452</v>
      </c>
    </row>
    <row r="4" spans="1:5" x14ac:dyDescent="0.25">
      <c r="A4" s="71" t="s">
        <v>1423</v>
      </c>
      <c r="B4" s="96" t="s">
        <v>910</v>
      </c>
      <c r="C4" s="96" t="s">
        <v>167</v>
      </c>
      <c r="D4" s="96" t="s">
        <v>33</v>
      </c>
      <c r="E4" s="96" t="s">
        <v>1424</v>
      </c>
    </row>
    <row r="5" spans="1:5" x14ac:dyDescent="0.25">
      <c r="A5" s="72" t="s">
        <v>1228</v>
      </c>
      <c r="B5" s="87"/>
      <c r="C5" s="87">
        <v>604096170</v>
      </c>
      <c r="D5" s="87"/>
      <c r="E5" s="87">
        <v>604096170</v>
      </c>
    </row>
    <row r="6" spans="1:5" x14ac:dyDescent="0.25">
      <c r="A6" s="72" t="s">
        <v>1198</v>
      </c>
      <c r="B6" s="87"/>
      <c r="C6" s="87">
        <v>431903232</v>
      </c>
      <c r="D6" s="87"/>
      <c r="E6" s="87">
        <v>431903232</v>
      </c>
    </row>
    <row r="7" spans="1:5" x14ac:dyDescent="0.25">
      <c r="A7" s="72" t="s">
        <v>912</v>
      </c>
      <c r="B7" s="87">
        <v>6342000000</v>
      </c>
      <c r="C7" s="87">
        <v>999643181</v>
      </c>
      <c r="D7" s="87"/>
      <c r="E7" s="87">
        <v>7341643181</v>
      </c>
    </row>
    <row r="8" spans="1:5" x14ac:dyDescent="0.25">
      <c r="A8" s="72" t="s">
        <v>1135</v>
      </c>
      <c r="B8" s="87"/>
      <c r="C8" s="87">
        <v>1415604115</v>
      </c>
      <c r="D8" s="87"/>
      <c r="E8" s="87">
        <v>1415604115</v>
      </c>
    </row>
    <row r="9" spans="1:5" x14ac:dyDescent="0.25">
      <c r="A9" s="72" t="s">
        <v>1180</v>
      </c>
      <c r="B9" s="87"/>
      <c r="C9" s="87">
        <v>261453992</v>
      </c>
      <c r="D9" s="87"/>
      <c r="E9" s="87">
        <v>261453992</v>
      </c>
    </row>
    <row r="10" spans="1:5" x14ac:dyDescent="0.25">
      <c r="A10" s="72" t="s">
        <v>35</v>
      </c>
      <c r="B10" s="87"/>
      <c r="C10" s="87">
        <v>2887777530</v>
      </c>
      <c r="D10" s="87">
        <v>18234289770.799999</v>
      </c>
      <c r="E10" s="87">
        <v>21122067300.799999</v>
      </c>
    </row>
    <row r="11" spans="1:5" x14ac:dyDescent="0.25">
      <c r="A11" s="72" t="s">
        <v>782</v>
      </c>
      <c r="B11" s="87"/>
      <c r="C11" s="87"/>
      <c r="D11" s="87">
        <v>3830000000</v>
      </c>
      <c r="E11" s="87">
        <v>3830000000</v>
      </c>
    </row>
    <row r="12" spans="1:5" x14ac:dyDescent="0.25">
      <c r="A12" s="72" t="s">
        <v>433</v>
      </c>
      <c r="B12" s="87"/>
      <c r="C12" s="87">
        <v>1433521780</v>
      </c>
      <c r="D12" s="87">
        <v>1080000000</v>
      </c>
      <c r="E12" s="87">
        <v>2513521780</v>
      </c>
    </row>
    <row r="13" spans="1:5" x14ac:dyDescent="0.25">
      <c r="A13" s="72" t="s">
        <v>572</v>
      </c>
      <c r="B13" s="87"/>
      <c r="C13" s="87"/>
      <c r="D13" s="87">
        <v>3752950000</v>
      </c>
      <c r="E13" s="87">
        <v>3752950000</v>
      </c>
    </row>
    <row r="14" spans="1:5" x14ac:dyDescent="0.25">
      <c r="A14" s="72" t="s">
        <v>1534</v>
      </c>
      <c r="B14" s="87"/>
      <c r="C14" s="87"/>
      <c r="D14" s="87">
        <v>6481692215.333333</v>
      </c>
      <c r="E14" s="87">
        <v>6481692215.333333</v>
      </c>
    </row>
    <row r="15" spans="1:5" x14ac:dyDescent="0.25">
      <c r="A15" s="72" t="s">
        <v>1424</v>
      </c>
      <c r="B15" s="87">
        <v>6342000000</v>
      </c>
      <c r="C15" s="87">
        <v>8034000000</v>
      </c>
      <c r="D15" s="87">
        <v>33378931986.133331</v>
      </c>
      <c r="E15" s="87">
        <v>47754931986.133339</v>
      </c>
    </row>
    <row r="16" spans="1:5" x14ac:dyDescent="0.25">
      <c r="D16" s="108">
        <f>33596000000-33378931986</f>
        <v>217068014</v>
      </c>
    </row>
  </sheetData>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E62"/>
  <sheetViews>
    <sheetView topLeftCell="A43" zoomScale="107" workbookViewId="0">
      <selection activeCell="D58" activeCellId="3" sqref="B56 B58 C58 D58"/>
    </sheetView>
  </sheetViews>
  <sheetFormatPr baseColWidth="10" defaultRowHeight="15" x14ac:dyDescent="0.25"/>
  <cols>
    <col min="1" max="1" width="65.5703125" style="86" customWidth="1"/>
    <col min="2" max="2" width="23" bestFit="1" customWidth="1"/>
    <col min="3" max="3" width="17.42578125" bestFit="1" customWidth="1"/>
    <col min="4" max="4" width="14.5703125" bestFit="1" customWidth="1"/>
    <col min="5" max="5" width="17.42578125" bestFit="1" customWidth="1"/>
    <col min="6" max="6" width="15.5703125" bestFit="1" customWidth="1"/>
    <col min="7" max="7" width="32.85546875" bestFit="1" customWidth="1"/>
    <col min="8" max="8" width="38.85546875" bestFit="1" customWidth="1"/>
    <col min="9" max="9" width="65.7109375" bestFit="1" customWidth="1"/>
    <col min="10" max="10" width="68.85546875" bestFit="1" customWidth="1"/>
    <col min="11" max="11" width="59.28515625" bestFit="1" customWidth="1"/>
    <col min="12" max="12" width="56.5703125" bestFit="1" customWidth="1"/>
    <col min="13" max="13" width="52.140625" bestFit="1" customWidth="1"/>
    <col min="14" max="14" width="68.85546875" bestFit="1" customWidth="1"/>
    <col min="15" max="15" width="20.5703125" bestFit="1" customWidth="1"/>
    <col min="16" max="16" width="13" bestFit="1" customWidth="1"/>
    <col min="17" max="17" width="16.7109375" bestFit="1" customWidth="1"/>
    <col min="18" max="18" width="14" bestFit="1" customWidth="1"/>
    <col min="19" max="19" width="15.85546875" bestFit="1" customWidth="1"/>
    <col min="20" max="20" width="16.7109375" bestFit="1" customWidth="1"/>
  </cols>
  <sheetData>
    <row r="3" spans="1:5" x14ac:dyDescent="0.25">
      <c r="A3" s="127" t="s">
        <v>1425</v>
      </c>
      <c r="B3" s="71" t="s">
        <v>1452</v>
      </c>
    </row>
    <row r="4" spans="1:5" x14ac:dyDescent="0.25">
      <c r="A4" s="127" t="s">
        <v>1423</v>
      </c>
      <c r="B4" s="96" t="s">
        <v>52</v>
      </c>
      <c r="C4" s="96" t="s">
        <v>76</v>
      </c>
      <c r="D4" s="96" t="s">
        <v>1533</v>
      </c>
      <c r="E4" s="96" t="s">
        <v>1424</v>
      </c>
    </row>
    <row r="5" spans="1:5" ht="30" x14ac:dyDescent="0.25">
      <c r="A5" s="128" t="s">
        <v>910</v>
      </c>
      <c r="B5" s="87"/>
      <c r="C5" s="87">
        <v>6342000000</v>
      </c>
      <c r="D5" s="87"/>
      <c r="E5" s="87">
        <v>6342000000</v>
      </c>
    </row>
    <row r="6" spans="1:5" x14ac:dyDescent="0.25">
      <c r="A6" s="128" t="s">
        <v>946</v>
      </c>
      <c r="B6" s="87"/>
      <c r="C6" s="87">
        <v>1073172000</v>
      </c>
      <c r="D6" s="87"/>
      <c r="E6" s="87">
        <v>1073172000</v>
      </c>
    </row>
    <row r="7" spans="1:5" x14ac:dyDescent="0.25">
      <c r="A7" s="128" t="s">
        <v>1344</v>
      </c>
      <c r="B7" s="87"/>
      <c r="C7" s="87">
        <v>60000000</v>
      </c>
      <c r="D7" s="87"/>
      <c r="E7" s="87">
        <v>60000000</v>
      </c>
    </row>
    <row r="8" spans="1:5" ht="30" x14ac:dyDescent="0.25">
      <c r="A8" s="128" t="s">
        <v>931</v>
      </c>
      <c r="B8" s="87"/>
      <c r="C8" s="87">
        <v>1013172000</v>
      </c>
      <c r="D8" s="87"/>
      <c r="E8" s="87">
        <v>1013172000</v>
      </c>
    </row>
    <row r="9" spans="1:5" x14ac:dyDescent="0.25">
      <c r="A9" s="128" t="s">
        <v>1533</v>
      </c>
      <c r="B9" s="87"/>
      <c r="C9" s="87"/>
      <c r="D9" s="87"/>
      <c r="E9" s="87"/>
    </row>
    <row r="10" spans="1:5" ht="30" x14ac:dyDescent="0.25">
      <c r="A10" s="128" t="s">
        <v>932</v>
      </c>
      <c r="B10" s="87"/>
      <c r="C10" s="87">
        <v>4753406365</v>
      </c>
      <c r="D10" s="87"/>
      <c r="E10" s="87">
        <v>4753406365</v>
      </c>
    </row>
    <row r="11" spans="1:5" x14ac:dyDescent="0.25">
      <c r="A11" s="128" t="s">
        <v>1344</v>
      </c>
      <c r="B11" s="87"/>
      <c r="C11" s="87">
        <v>1145320000</v>
      </c>
      <c r="D11" s="87"/>
      <c r="E11" s="87">
        <v>1145320000</v>
      </c>
    </row>
    <row r="12" spans="1:5" ht="30" x14ac:dyDescent="0.25">
      <c r="A12" s="128" t="s">
        <v>931</v>
      </c>
      <c r="B12" s="87"/>
      <c r="C12" s="87">
        <v>3299319623</v>
      </c>
      <c r="D12" s="87"/>
      <c r="E12" s="87">
        <v>3299319623</v>
      </c>
    </row>
    <row r="13" spans="1:5" x14ac:dyDescent="0.25">
      <c r="A13" s="128" t="s">
        <v>75</v>
      </c>
      <c r="B13" s="87"/>
      <c r="C13" s="87">
        <v>308766742</v>
      </c>
      <c r="D13" s="87"/>
      <c r="E13" s="87">
        <v>308766742</v>
      </c>
    </row>
    <row r="14" spans="1:5" x14ac:dyDescent="0.25">
      <c r="A14" s="128" t="s">
        <v>1533</v>
      </c>
      <c r="B14" s="87"/>
      <c r="C14" s="87"/>
      <c r="D14" s="87"/>
      <c r="E14" s="87"/>
    </row>
    <row r="15" spans="1:5" ht="30" x14ac:dyDescent="0.25">
      <c r="A15" s="128" t="s">
        <v>911</v>
      </c>
      <c r="B15" s="87"/>
      <c r="C15" s="87">
        <v>515421635</v>
      </c>
      <c r="D15" s="87"/>
      <c r="E15" s="87">
        <v>515421635</v>
      </c>
    </row>
    <row r="16" spans="1:5" x14ac:dyDescent="0.25">
      <c r="A16" s="128" t="s">
        <v>1344</v>
      </c>
      <c r="B16" s="87"/>
      <c r="C16" s="87">
        <v>122400000</v>
      </c>
      <c r="D16" s="87"/>
      <c r="E16" s="87">
        <v>122400000</v>
      </c>
    </row>
    <row r="17" spans="1:5" ht="30" x14ac:dyDescent="0.25">
      <c r="A17" s="128" t="s">
        <v>931</v>
      </c>
      <c r="B17" s="87"/>
      <c r="C17" s="87">
        <v>393021635</v>
      </c>
      <c r="D17" s="87"/>
      <c r="E17" s="87">
        <v>393021635</v>
      </c>
    </row>
    <row r="18" spans="1:5" x14ac:dyDescent="0.25">
      <c r="A18" s="128" t="s">
        <v>1533</v>
      </c>
      <c r="B18" s="87"/>
      <c r="C18" s="87"/>
      <c r="D18" s="87"/>
      <c r="E18" s="87"/>
    </row>
    <row r="19" spans="1:5" ht="30" x14ac:dyDescent="0.25">
      <c r="A19" s="128" t="s">
        <v>167</v>
      </c>
      <c r="B19" s="87"/>
      <c r="C19" s="87">
        <v>8034000000</v>
      </c>
      <c r="D19" s="87"/>
      <c r="E19" s="87">
        <v>8034000000</v>
      </c>
    </row>
    <row r="20" spans="1:5" ht="45" x14ac:dyDescent="0.25">
      <c r="A20" s="128" t="s">
        <v>1086</v>
      </c>
      <c r="B20" s="87"/>
      <c r="C20" s="87">
        <v>42000000</v>
      </c>
      <c r="D20" s="87"/>
      <c r="E20" s="87">
        <v>42000000</v>
      </c>
    </row>
    <row r="21" spans="1:5" x14ac:dyDescent="0.25">
      <c r="A21" s="128" t="s">
        <v>1344</v>
      </c>
      <c r="B21" s="87"/>
      <c r="C21" s="87">
        <v>42000000</v>
      </c>
      <c r="D21" s="87"/>
      <c r="E21" s="87">
        <v>42000000</v>
      </c>
    </row>
    <row r="22" spans="1:5" x14ac:dyDescent="0.25">
      <c r="A22" s="128" t="s">
        <v>168</v>
      </c>
      <c r="B22" s="87"/>
      <c r="C22" s="87">
        <v>7992000000</v>
      </c>
      <c r="D22" s="87"/>
      <c r="E22" s="87">
        <v>7992000000</v>
      </c>
    </row>
    <row r="23" spans="1:5" x14ac:dyDescent="0.25">
      <c r="A23" s="128" t="s">
        <v>1344</v>
      </c>
      <c r="B23" s="87"/>
      <c r="C23" s="87">
        <v>7966911358</v>
      </c>
      <c r="D23" s="87"/>
      <c r="E23" s="87">
        <v>7966911358</v>
      </c>
    </row>
    <row r="24" spans="1:5" x14ac:dyDescent="0.25">
      <c r="A24" s="128" t="s">
        <v>75</v>
      </c>
      <c r="B24" s="87"/>
      <c r="C24" s="87">
        <v>25088642</v>
      </c>
      <c r="D24" s="87"/>
      <c r="E24" s="87">
        <v>25088642</v>
      </c>
    </row>
    <row r="25" spans="1:5" x14ac:dyDescent="0.25">
      <c r="A25" s="128" t="s">
        <v>1533</v>
      </c>
      <c r="B25" s="87"/>
      <c r="C25" s="87"/>
      <c r="D25" s="87"/>
      <c r="E25" s="87"/>
    </row>
    <row r="26" spans="1:5" x14ac:dyDescent="0.25">
      <c r="A26" s="128" t="s">
        <v>33</v>
      </c>
      <c r="B26" s="87">
        <v>9790088745.7999992</v>
      </c>
      <c r="C26" s="87">
        <v>23408328737.333332</v>
      </c>
      <c r="D26" s="87">
        <v>180514503</v>
      </c>
      <c r="E26" s="87">
        <v>33378931986.133331</v>
      </c>
    </row>
    <row r="27" spans="1:5" ht="30" x14ac:dyDescent="0.25">
      <c r="A27" s="128" t="s">
        <v>722</v>
      </c>
      <c r="B27" s="87"/>
      <c r="C27" s="87">
        <v>4600413334</v>
      </c>
      <c r="D27" s="87"/>
      <c r="E27" s="87">
        <v>4600413334</v>
      </c>
    </row>
    <row r="28" spans="1:5" ht="30" x14ac:dyDescent="0.25">
      <c r="A28" s="128" t="s">
        <v>1532</v>
      </c>
      <c r="B28" s="87"/>
      <c r="C28" s="87">
        <v>3413500000</v>
      </c>
      <c r="D28" s="87"/>
      <c r="E28" s="87">
        <v>3413500000</v>
      </c>
    </row>
    <row r="29" spans="1:5" x14ac:dyDescent="0.25">
      <c r="A29" s="128" t="s">
        <v>1344</v>
      </c>
      <c r="B29" s="87"/>
      <c r="C29" s="87">
        <v>1116913334</v>
      </c>
      <c r="D29" s="87"/>
      <c r="E29" s="87">
        <v>1116913334</v>
      </c>
    </row>
    <row r="30" spans="1:5" x14ac:dyDescent="0.25">
      <c r="A30" s="128" t="s">
        <v>75</v>
      </c>
      <c r="B30" s="87"/>
      <c r="C30" s="87">
        <v>70000000</v>
      </c>
      <c r="D30" s="87"/>
      <c r="E30" s="87">
        <v>70000000</v>
      </c>
    </row>
    <row r="31" spans="1:5" ht="45" x14ac:dyDescent="0.25">
      <c r="A31" s="128" t="s">
        <v>781</v>
      </c>
      <c r="B31" s="87"/>
      <c r="C31" s="87">
        <v>3830000000</v>
      </c>
      <c r="D31" s="87"/>
      <c r="E31" s="87">
        <v>3830000000</v>
      </c>
    </row>
    <row r="32" spans="1:5" x14ac:dyDescent="0.25">
      <c r="A32" s="128" t="s">
        <v>122</v>
      </c>
      <c r="B32" s="87"/>
      <c r="C32" s="87">
        <v>16000000</v>
      </c>
      <c r="D32" s="87"/>
      <c r="E32" s="87">
        <v>16000000</v>
      </c>
    </row>
    <row r="33" spans="1:5" ht="30" x14ac:dyDescent="0.25">
      <c r="A33" s="128" t="s">
        <v>1532</v>
      </c>
      <c r="B33" s="87"/>
      <c r="C33" s="87">
        <v>1503875000</v>
      </c>
      <c r="D33" s="87"/>
      <c r="E33" s="87">
        <v>1503875000</v>
      </c>
    </row>
    <row r="34" spans="1:5" x14ac:dyDescent="0.25">
      <c r="A34" s="128" t="s">
        <v>1344</v>
      </c>
      <c r="B34" s="87"/>
      <c r="C34" s="87">
        <v>2260125000</v>
      </c>
      <c r="D34" s="87"/>
      <c r="E34" s="87">
        <v>2260125000</v>
      </c>
    </row>
    <row r="35" spans="1:5" x14ac:dyDescent="0.25">
      <c r="A35" s="128" t="s">
        <v>430</v>
      </c>
      <c r="B35" s="87"/>
      <c r="C35" s="87">
        <v>30000000</v>
      </c>
      <c r="D35" s="87"/>
      <c r="E35" s="87">
        <v>30000000</v>
      </c>
    </row>
    <row r="36" spans="1:5" ht="30" x14ac:dyDescent="0.25">
      <c r="A36" s="128" t="s">
        <v>931</v>
      </c>
      <c r="B36" s="87"/>
      <c r="C36" s="87">
        <v>20000000</v>
      </c>
      <c r="D36" s="87"/>
      <c r="E36" s="87">
        <v>20000000</v>
      </c>
    </row>
    <row r="37" spans="1:5" ht="30" x14ac:dyDescent="0.25">
      <c r="A37" s="128" t="s">
        <v>77</v>
      </c>
      <c r="B37" s="87">
        <v>1559326879</v>
      </c>
      <c r="C37" s="87">
        <v>3851686522</v>
      </c>
      <c r="D37" s="87"/>
      <c r="E37" s="87">
        <v>5411013401</v>
      </c>
    </row>
    <row r="38" spans="1:5" x14ac:dyDescent="0.25">
      <c r="A38" s="128" t="s">
        <v>122</v>
      </c>
      <c r="B38" s="87">
        <v>402671149</v>
      </c>
      <c r="C38" s="87">
        <v>1469800675</v>
      </c>
      <c r="D38" s="87"/>
      <c r="E38" s="87">
        <v>1872471824</v>
      </c>
    </row>
    <row r="39" spans="1:5" ht="30" x14ac:dyDescent="0.25">
      <c r="A39" s="128" t="s">
        <v>1532</v>
      </c>
      <c r="B39" s="87"/>
      <c r="C39" s="87">
        <v>695685847</v>
      </c>
      <c r="D39" s="87"/>
      <c r="E39" s="87">
        <v>695685847</v>
      </c>
    </row>
    <row r="40" spans="1:5" x14ac:dyDescent="0.25">
      <c r="A40" s="128" t="s">
        <v>1344</v>
      </c>
      <c r="B40" s="87"/>
      <c r="C40" s="87">
        <v>1531600000</v>
      </c>
      <c r="D40" s="87"/>
      <c r="E40" s="87">
        <v>1531600000</v>
      </c>
    </row>
    <row r="41" spans="1:5" x14ac:dyDescent="0.25">
      <c r="A41" s="128" t="s">
        <v>430</v>
      </c>
      <c r="B41" s="87"/>
      <c r="C41" s="87">
        <v>10000000</v>
      </c>
      <c r="D41" s="87"/>
      <c r="E41" s="87">
        <v>10000000</v>
      </c>
    </row>
    <row r="42" spans="1:5" x14ac:dyDescent="0.25">
      <c r="A42" s="128" t="s">
        <v>1533</v>
      </c>
      <c r="B42" s="87">
        <v>131932100</v>
      </c>
      <c r="C42" s="87">
        <v>24600000</v>
      </c>
      <c r="D42" s="87"/>
      <c r="E42" s="87">
        <v>156532100</v>
      </c>
    </row>
    <row r="43" spans="1:5" x14ac:dyDescent="0.25">
      <c r="A43" s="128" t="s">
        <v>1535</v>
      </c>
      <c r="B43" s="87">
        <v>1024723630</v>
      </c>
      <c r="C43" s="87">
        <v>120000000</v>
      </c>
      <c r="D43" s="87"/>
      <c r="E43" s="87">
        <v>1144723630</v>
      </c>
    </row>
    <row r="44" spans="1:5" ht="45" x14ac:dyDescent="0.25">
      <c r="A44" s="128" t="s">
        <v>571</v>
      </c>
      <c r="B44" s="87"/>
      <c r="C44" s="87">
        <v>3752950000</v>
      </c>
      <c r="D44" s="87"/>
      <c r="E44" s="87">
        <v>3752950000</v>
      </c>
    </row>
    <row r="45" spans="1:5" x14ac:dyDescent="0.25">
      <c r="A45" s="128" t="s">
        <v>122</v>
      </c>
      <c r="B45" s="87"/>
      <c r="C45" s="87">
        <v>1500000000</v>
      </c>
      <c r="D45" s="87"/>
      <c r="E45" s="87">
        <v>1500000000</v>
      </c>
    </row>
    <row r="46" spans="1:5" x14ac:dyDescent="0.25">
      <c r="A46" s="128" t="s">
        <v>1344</v>
      </c>
      <c r="B46" s="87"/>
      <c r="C46" s="87">
        <v>2252950000</v>
      </c>
      <c r="D46" s="87"/>
      <c r="E46" s="87">
        <v>2252950000</v>
      </c>
    </row>
    <row r="47" spans="1:5" x14ac:dyDescent="0.25">
      <c r="A47" s="128" t="s">
        <v>1533</v>
      </c>
      <c r="B47" s="87"/>
      <c r="C47" s="87"/>
      <c r="D47" s="87"/>
      <c r="E47" s="87"/>
    </row>
    <row r="48" spans="1:5" ht="30" x14ac:dyDescent="0.25">
      <c r="A48" s="128" t="s">
        <v>1455</v>
      </c>
      <c r="B48" s="87"/>
      <c r="C48" s="87">
        <v>0</v>
      </c>
      <c r="D48" s="87"/>
      <c r="E48" s="87">
        <v>0</v>
      </c>
    </row>
    <row r="49" spans="1:5" x14ac:dyDescent="0.25">
      <c r="A49" s="128" t="s">
        <v>1344</v>
      </c>
      <c r="B49" s="87"/>
      <c r="C49" s="87">
        <v>0</v>
      </c>
      <c r="D49" s="87"/>
      <c r="E49" s="87">
        <v>0</v>
      </c>
    </row>
    <row r="50" spans="1:5" ht="30" x14ac:dyDescent="0.25">
      <c r="A50" s="128" t="s">
        <v>668</v>
      </c>
      <c r="B50" s="87"/>
      <c r="C50" s="87">
        <v>1881278881.3333335</v>
      </c>
      <c r="D50" s="87"/>
      <c r="E50" s="87">
        <v>1881278881.3333335</v>
      </c>
    </row>
    <row r="51" spans="1:5" ht="30" x14ac:dyDescent="0.25">
      <c r="A51" s="128" t="s">
        <v>1532</v>
      </c>
      <c r="B51" s="87"/>
      <c r="C51" s="87">
        <v>856292215</v>
      </c>
      <c r="D51" s="87"/>
      <c r="E51" s="87">
        <v>856292215</v>
      </c>
    </row>
    <row r="52" spans="1:5" x14ac:dyDescent="0.25">
      <c r="A52" s="128" t="s">
        <v>1344</v>
      </c>
      <c r="B52" s="87"/>
      <c r="C52" s="87">
        <v>924986666.33333337</v>
      </c>
      <c r="D52" s="87"/>
      <c r="E52" s="87">
        <v>924986666.33333337</v>
      </c>
    </row>
    <row r="53" spans="1:5" x14ac:dyDescent="0.25">
      <c r="A53" s="128" t="s">
        <v>430</v>
      </c>
      <c r="B53" s="87"/>
      <c r="C53" s="87">
        <v>100000000</v>
      </c>
      <c r="D53" s="87"/>
      <c r="E53" s="87">
        <v>100000000</v>
      </c>
    </row>
    <row r="54" spans="1:5" ht="45" x14ac:dyDescent="0.25">
      <c r="A54" s="128" t="s">
        <v>479</v>
      </c>
      <c r="B54" s="87"/>
      <c r="C54" s="87">
        <v>1080000000</v>
      </c>
      <c r="D54" s="87"/>
      <c r="E54" s="87">
        <v>1080000000</v>
      </c>
    </row>
    <row r="55" spans="1:5" x14ac:dyDescent="0.25">
      <c r="A55" s="128" t="s">
        <v>1344</v>
      </c>
      <c r="B55" s="87"/>
      <c r="C55" s="87">
        <v>1080000000</v>
      </c>
      <c r="D55" s="87"/>
      <c r="E55" s="87">
        <v>1080000000</v>
      </c>
    </row>
    <row r="56" spans="1:5" ht="45" x14ac:dyDescent="0.25">
      <c r="A56" s="128" t="s">
        <v>88</v>
      </c>
      <c r="B56" s="87">
        <v>175276370</v>
      </c>
      <c r="C56" s="87"/>
      <c r="D56" s="87"/>
      <c r="E56" s="87">
        <v>175276370</v>
      </c>
    </row>
    <row r="57" spans="1:5" x14ac:dyDescent="0.25">
      <c r="A57" s="128" t="s">
        <v>1535</v>
      </c>
      <c r="B57" s="87">
        <v>175276370</v>
      </c>
      <c r="C57" s="87"/>
      <c r="D57" s="87"/>
      <c r="E57" s="87">
        <v>175276370</v>
      </c>
    </row>
    <row r="58" spans="1:5" x14ac:dyDescent="0.25">
      <c r="A58" s="128" t="s">
        <v>34</v>
      </c>
      <c r="B58" s="87">
        <v>8055485496.8000002</v>
      </c>
      <c r="C58" s="87">
        <v>4412000000</v>
      </c>
      <c r="D58" s="87">
        <v>180514503</v>
      </c>
      <c r="E58" s="87">
        <v>12647999999.799999</v>
      </c>
    </row>
    <row r="59" spans="1:5" x14ac:dyDescent="0.25">
      <c r="A59" s="128" t="s">
        <v>75</v>
      </c>
      <c r="B59" s="87"/>
      <c r="C59" s="87">
        <v>4412000000</v>
      </c>
      <c r="D59" s="87"/>
      <c r="E59" s="87">
        <v>4412000000</v>
      </c>
    </row>
    <row r="60" spans="1:5" x14ac:dyDescent="0.25">
      <c r="A60" s="128" t="s">
        <v>1533</v>
      </c>
      <c r="B60" s="87">
        <v>352267760</v>
      </c>
      <c r="C60" s="87"/>
      <c r="D60" s="87">
        <v>180514503</v>
      </c>
      <c r="E60" s="87">
        <v>532782263</v>
      </c>
    </row>
    <row r="61" spans="1:5" x14ac:dyDescent="0.25">
      <c r="A61" s="128" t="s">
        <v>1535</v>
      </c>
      <c r="B61" s="87">
        <v>7703217736.8000002</v>
      </c>
      <c r="C61" s="87"/>
      <c r="D61" s="87"/>
      <c r="E61" s="87">
        <v>7703217736.8000002</v>
      </c>
    </row>
    <row r="62" spans="1:5" x14ac:dyDescent="0.25">
      <c r="A62" s="128" t="s">
        <v>1424</v>
      </c>
      <c r="B62" s="87">
        <v>9790088745.7999992</v>
      </c>
      <c r="C62" s="87">
        <v>37784328737.333328</v>
      </c>
      <c r="D62" s="87">
        <v>180514503</v>
      </c>
      <c r="E62" s="87">
        <v>47754931986.133331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v10</vt:lpstr>
      <vt:lpstr>Hoja2</vt:lpstr>
      <vt:lpstr>PLAN DE ACCIÓN PLAN AD</vt:lpstr>
      <vt:lpstr>APROPIACIÓN ACTUAL PROYECT-DEP</vt:lpstr>
      <vt:lpstr>CONCEPTOS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NAYIBER NEIRA RUBIANO</dc:creator>
  <cp:lastModifiedBy>USER</cp:lastModifiedBy>
  <dcterms:created xsi:type="dcterms:W3CDTF">2021-05-04T15:35:19Z</dcterms:created>
  <dcterms:modified xsi:type="dcterms:W3CDTF">2021-06-30T00:26:16Z</dcterms:modified>
</cp:coreProperties>
</file>